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27F37CDB-EED9-402C-A7BC-1341BDB181BD}"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Bilgileri'!$L$15:$M$37</definedName>
    <definedName name="AsgariUcret">'Proje ve Personel Bilgileri'!$I$16:$J$27</definedName>
    <definedName name="AUcret">'Proje ve Personel Bilgileri'!$D$13</definedName>
    <definedName name="BasvuruTarihi">'Proje ve Personel Bilgileri'!$D$7</definedName>
    <definedName name="Dönem">'Proje ve Personel Bilgileri'!$D$5</definedName>
    <definedName name="G011CTablo">G011C!$B$9:$O$1980</definedName>
    <definedName name="imzatarihi">'Proje ve Personel Bilgileri'!$D$10</definedName>
    <definedName name="kurulusyetkilisi">'Proje ve Personel Bilgileri'!$D$11</definedName>
    <definedName name="olcek">'Proje ve Personel Bilgileri'!$D$12</definedName>
    <definedName name="Personel">'Proje ve Personel Bilgileri'!$O$20</definedName>
    <definedName name="PersonelTablo">'Proje ve Personel Bilgileri'!$C$17:$F$216</definedName>
    <definedName name="PKodu">'Proje ve Personel Bilgileri'!$O$16</definedName>
    <definedName name="ProgramAd">'Proje ve Personel Bilgileri'!$N$32:$O$35</definedName>
    <definedName name="ProjeAdi">'Proje ve Personel Bilgileri'!$D$3</definedName>
    <definedName name="ProjeNo">'Proje ve Personel Bilgileri'!$D$2</definedName>
    <definedName name="RaporYıllar">'Proje ve Personel Bilgileri'!$I$5:$I$10</definedName>
    <definedName name="SGKTAVAN">'Proje ve Personel Bilgileri'!$L$16:$M$27</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INDIRECT(G011C!$R$1)</definedName>
    <definedName name="_xlnm.Print_Area" localSheetId="13">INDIRECT('G012'!$P$1)</definedName>
    <definedName name="_xlnm.Print_Area" localSheetId="14">INDIRECT('G013'!$O$1)</definedName>
    <definedName name="_xlnm.Print_Area" localSheetId="15">INDIRECT(G014A!$O$1)</definedName>
    <definedName name="_xlnm.Print_Area" localSheetId="16">INDIRECT(G014B!$O$1)</definedName>
    <definedName name="_xlnm.Print_Area" localSheetId="17">INDIRECT(G015A!$O$1)</definedName>
    <definedName name="_xlnm.Print_Area" localSheetId="18">INDIRECT(G015B!$O$1)</definedName>
    <definedName name="_xlnm.Print_Area" localSheetId="19">INDIRECT('G016'!$M$1)</definedName>
    <definedName name="_xlnm.Print_Area" localSheetId="20">INDIRECT(G016A!$K$1)</definedName>
    <definedName name="_xlnm.Print_Area" localSheetId="21">'G020'!$A$1:$I$31</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E319" i="10"/>
  <c r="U315" i="10"/>
  <c r="N315" i="10"/>
  <c r="B315" i="10"/>
  <c r="L315" i="10" s="1"/>
  <c r="N314" i="10"/>
  <c r="B314" i="10"/>
  <c r="L314" i="10" s="1"/>
  <c r="N313" i="10"/>
  <c r="B313" i="10"/>
  <c r="L313" i="10" s="1"/>
  <c r="N312" i="10"/>
  <c r="B312" i="10"/>
  <c r="L312" i="10" s="1"/>
  <c r="N311" i="10"/>
  <c r="B311" i="10"/>
  <c r="L311" i="10" s="1"/>
  <c r="N310" i="10"/>
  <c r="B310" i="10"/>
  <c r="L310" i="10" s="1"/>
  <c r="N309" i="10"/>
  <c r="B309" i="10"/>
  <c r="L309" i="10" s="1"/>
  <c r="N308" i="10"/>
  <c r="B308" i="10"/>
  <c r="L308" i="10" s="1"/>
  <c r="N307" i="10"/>
  <c r="B307" i="10"/>
  <c r="L307" i="10" s="1"/>
  <c r="N306" i="10"/>
  <c r="B306" i="10"/>
  <c r="L306" i="10" s="1"/>
  <c r="N305" i="10"/>
  <c r="B305" i="10"/>
  <c r="L305" i="10" s="1"/>
  <c r="N304" i="10"/>
  <c r="B304" i="10"/>
  <c r="L304" i="10" s="1"/>
  <c r="N303" i="10"/>
  <c r="B303" i="10"/>
  <c r="L303" i="10" s="1"/>
  <c r="N302" i="10"/>
  <c r="B302" i="10"/>
  <c r="L302" i="10" s="1"/>
  <c r="N301" i="10"/>
  <c r="B301" i="10"/>
  <c r="L301" i="10" s="1"/>
  <c r="N300" i="10"/>
  <c r="B300" i="10"/>
  <c r="L300" i="10" s="1"/>
  <c r="N299" i="10"/>
  <c r="B299" i="10"/>
  <c r="L299" i="10" s="1"/>
  <c r="N298" i="10"/>
  <c r="B298" i="10"/>
  <c r="L298" i="10" s="1"/>
  <c r="N297" i="10"/>
  <c r="B297" i="10"/>
  <c r="L297" i="10" s="1"/>
  <c r="N296" i="10"/>
  <c r="B296" i="10"/>
  <c r="L296" i="10" s="1"/>
  <c r="B293" i="10"/>
  <c r="B292" i="10"/>
  <c r="E287" i="10"/>
  <c r="U283" i="10"/>
  <c r="N283" i="10"/>
  <c r="R283" i="10" s="1"/>
  <c r="B283" i="10"/>
  <c r="L283" i="10" s="1"/>
  <c r="N282" i="10"/>
  <c r="B282" i="10"/>
  <c r="L282" i="10" s="1"/>
  <c r="N281" i="10"/>
  <c r="B281" i="10"/>
  <c r="L281" i="10" s="1"/>
  <c r="N280" i="10"/>
  <c r="B280" i="10"/>
  <c r="L280" i="10" s="1"/>
  <c r="N279" i="10"/>
  <c r="B279" i="10"/>
  <c r="L279" i="10" s="1"/>
  <c r="N278" i="10"/>
  <c r="B278" i="10"/>
  <c r="L278" i="10" s="1"/>
  <c r="N277" i="10"/>
  <c r="B277" i="10"/>
  <c r="L277" i="10" s="1"/>
  <c r="N276" i="10"/>
  <c r="B276" i="10"/>
  <c r="L276" i="10" s="1"/>
  <c r="N275" i="10"/>
  <c r="B275" i="10"/>
  <c r="L275" i="10" s="1"/>
  <c r="N274" i="10"/>
  <c r="B274" i="10"/>
  <c r="L274" i="10" s="1"/>
  <c r="N273" i="10"/>
  <c r="B273" i="10"/>
  <c r="L273" i="10" s="1"/>
  <c r="N272" i="10"/>
  <c r="B272" i="10"/>
  <c r="L272" i="10" s="1"/>
  <c r="N271" i="10"/>
  <c r="R271" i="10" s="1"/>
  <c r="B271" i="10"/>
  <c r="L271" i="10" s="1"/>
  <c r="N270" i="10"/>
  <c r="B270" i="10"/>
  <c r="L270" i="10" s="1"/>
  <c r="N269" i="10"/>
  <c r="B269" i="10"/>
  <c r="L269" i="10" s="1"/>
  <c r="N268" i="10"/>
  <c r="B268" i="10"/>
  <c r="L268" i="10" s="1"/>
  <c r="N267" i="10"/>
  <c r="R267" i="10" s="1"/>
  <c r="B267" i="10"/>
  <c r="L267" i="10" s="1"/>
  <c r="N266" i="10"/>
  <c r="R266" i="10" s="1"/>
  <c r="B266" i="10"/>
  <c r="L266" i="10" s="1"/>
  <c r="N265" i="10"/>
  <c r="B265" i="10"/>
  <c r="L265" i="10" s="1"/>
  <c r="N264" i="10"/>
  <c r="B264" i="10"/>
  <c r="L264" i="10" s="1"/>
  <c r="B261" i="10"/>
  <c r="B260" i="10"/>
  <c r="E255" i="10"/>
  <c r="U251" i="10"/>
  <c r="N251" i="10"/>
  <c r="R251" i="10" s="1"/>
  <c r="B251" i="10"/>
  <c r="L251" i="10" s="1"/>
  <c r="N250" i="10"/>
  <c r="B250" i="10"/>
  <c r="L250" i="10" s="1"/>
  <c r="N249" i="10"/>
  <c r="B249" i="10"/>
  <c r="L249" i="10" s="1"/>
  <c r="N248" i="10"/>
  <c r="B248" i="10"/>
  <c r="L248" i="10" s="1"/>
  <c r="N247" i="10"/>
  <c r="B247" i="10"/>
  <c r="L247" i="10" s="1"/>
  <c r="N246" i="10"/>
  <c r="B246" i="10"/>
  <c r="L246" i="10" s="1"/>
  <c r="N245" i="10"/>
  <c r="B245" i="10"/>
  <c r="L245" i="10" s="1"/>
  <c r="N244" i="10"/>
  <c r="R244" i="10" s="1"/>
  <c r="B244" i="10"/>
  <c r="L244" i="10" s="1"/>
  <c r="N243" i="10"/>
  <c r="B243" i="10"/>
  <c r="L243" i="10" s="1"/>
  <c r="N242" i="10"/>
  <c r="B242" i="10"/>
  <c r="L242" i="10" s="1"/>
  <c r="N241" i="10"/>
  <c r="B241" i="10"/>
  <c r="L241" i="10" s="1"/>
  <c r="N240" i="10"/>
  <c r="R240" i="10" s="1"/>
  <c r="B240" i="10"/>
  <c r="L240" i="10" s="1"/>
  <c r="N239" i="10"/>
  <c r="B239" i="10"/>
  <c r="L239" i="10" s="1"/>
  <c r="N238" i="10"/>
  <c r="B238" i="10"/>
  <c r="L238" i="10" s="1"/>
  <c r="N237" i="10"/>
  <c r="B237" i="10"/>
  <c r="L237" i="10" s="1"/>
  <c r="N236" i="10"/>
  <c r="R236" i="10" s="1"/>
  <c r="B236" i="10"/>
  <c r="L236" i="10" s="1"/>
  <c r="N235" i="10"/>
  <c r="R235" i="10" s="1"/>
  <c r="B235" i="10"/>
  <c r="L235" i="10" s="1"/>
  <c r="N234" i="10"/>
  <c r="B234" i="10"/>
  <c r="L234" i="10" s="1"/>
  <c r="N233" i="10"/>
  <c r="B233" i="10"/>
  <c r="L233" i="10" s="1"/>
  <c r="N232" i="10"/>
  <c r="B232" i="10"/>
  <c r="L232" i="10" s="1"/>
  <c r="B229" i="10"/>
  <c r="B228" i="10"/>
  <c r="E223" i="10"/>
  <c r="U219" i="10"/>
  <c r="N219" i="10"/>
  <c r="B219" i="10"/>
  <c r="L219" i="10" s="1"/>
  <c r="N218" i="10"/>
  <c r="B218" i="10"/>
  <c r="L218" i="10" s="1"/>
  <c r="N217" i="10"/>
  <c r="B217" i="10"/>
  <c r="L217" i="10" s="1"/>
  <c r="N216" i="10"/>
  <c r="B216" i="10"/>
  <c r="L216" i="10" s="1"/>
  <c r="N215" i="10"/>
  <c r="B215" i="10"/>
  <c r="L215" i="10" s="1"/>
  <c r="N214" i="10"/>
  <c r="B214" i="10"/>
  <c r="L214" i="10" s="1"/>
  <c r="N213" i="10"/>
  <c r="B213" i="10"/>
  <c r="L213" i="10" s="1"/>
  <c r="N212" i="10"/>
  <c r="B212" i="10"/>
  <c r="L212" i="10" s="1"/>
  <c r="N211" i="10"/>
  <c r="B211" i="10"/>
  <c r="L211" i="10" s="1"/>
  <c r="N210" i="10"/>
  <c r="B210" i="10"/>
  <c r="L210" i="10" s="1"/>
  <c r="N209" i="10"/>
  <c r="B209" i="10"/>
  <c r="L209" i="10" s="1"/>
  <c r="N208" i="10"/>
  <c r="B208" i="10"/>
  <c r="L208" i="10" s="1"/>
  <c r="N207" i="10"/>
  <c r="B207" i="10"/>
  <c r="L207" i="10" s="1"/>
  <c r="N206" i="10"/>
  <c r="B206" i="10"/>
  <c r="L206" i="10" s="1"/>
  <c r="N205" i="10"/>
  <c r="R205" i="10" s="1"/>
  <c r="B205" i="10"/>
  <c r="L205" i="10" s="1"/>
  <c r="N204" i="10"/>
  <c r="R204" i="10" s="1"/>
  <c r="B204" i="10"/>
  <c r="L204" i="10" s="1"/>
  <c r="N203" i="10"/>
  <c r="R203" i="10" s="1"/>
  <c r="B203" i="10"/>
  <c r="L203" i="10" s="1"/>
  <c r="N202" i="10"/>
  <c r="B202" i="10"/>
  <c r="L202" i="10" s="1"/>
  <c r="N201" i="10"/>
  <c r="B201" i="10"/>
  <c r="L201" i="10" s="1"/>
  <c r="N200" i="10"/>
  <c r="B200" i="10"/>
  <c r="L200" i="10" s="1"/>
  <c r="B197" i="10"/>
  <c r="B196" i="10"/>
  <c r="E191" i="10"/>
  <c r="U187" i="10"/>
  <c r="N187" i="10"/>
  <c r="L187" i="10"/>
  <c r="B187" i="10"/>
  <c r="N186" i="10"/>
  <c r="B186" i="10"/>
  <c r="L186" i="10" s="1"/>
  <c r="N185" i="10"/>
  <c r="B185" i="10"/>
  <c r="L185" i="10" s="1"/>
  <c r="R184" i="10"/>
  <c r="N184" i="10"/>
  <c r="L184" i="10"/>
  <c r="B184" i="10"/>
  <c r="N183" i="10"/>
  <c r="B183" i="10"/>
  <c r="L183" i="10" s="1"/>
  <c r="N182" i="10"/>
  <c r="B182" i="10"/>
  <c r="L182" i="10" s="1"/>
  <c r="N181" i="10"/>
  <c r="B181" i="10"/>
  <c r="L181" i="10" s="1"/>
  <c r="N180" i="10"/>
  <c r="R180" i="10" s="1"/>
  <c r="B180" i="10"/>
  <c r="L180" i="10" s="1"/>
  <c r="N179" i="10"/>
  <c r="B179" i="10"/>
  <c r="L179" i="10" s="1"/>
  <c r="N178" i="10"/>
  <c r="R178" i="10" s="1"/>
  <c r="B178" i="10"/>
  <c r="L178" i="10" s="1"/>
  <c r="N177" i="10"/>
  <c r="B177" i="10"/>
  <c r="L177" i="10" s="1"/>
  <c r="N176" i="10"/>
  <c r="B176" i="10"/>
  <c r="L176" i="10" s="1"/>
  <c r="N175" i="10"/>
  <c r="B175" i="10"/>
  <c r="L175" i="10" s="1"/>
  <c r="N174" i="10"/>
  <c r="R174" i="10" s="1"/>
  <c r="B174" i="10"/>
  <c r="L174" i="10" s="1"/>
  <c r="N173" i="10"/>
  <c r="B173" i="10"/>
  <c r="L173" i="10" s="1"/>
  <c r="N172" i="10"/>
  <c r="B172" i="10"/>
  <c r="L172" i="10" s="1"/>
  <c r="N171" i="10"/>
  <c r="B171" i="10"/>
  <c r="L171" i="10" s="1"/>
  <c r="N170" i="10"/>
  <c r="R170" i="10" s="1"/>
  <c r="B170" i="10"/>
  <c r="L170" i="10" s="1"/>
  <c r="N169" i="10"/>
  <c r="B169" i="10"/>
  <c r="L169" i="10" s="1"/>
  <c r="N168" i="10"/>
  <c r="B168" i="10"/>
  <c r="L168" i="10" s="1"/>
  <c r="B165" i="10"/>
  <c r="B164" i="10"/>
  <c r="E159" i="10"/>
  <c r="U155" i="10"/>
  <c r="N155" i="10"/>
  <c r="R155" i="10" s="1"/>
  <c r="B155" i="10"/>
  <c r="L155" i="10" s="1"/>
  <c r="N154" i="10"/>
  <c r="B154" i="10"/>
  <c r="L154" i="10" s="1"/>
  <c r="N153" i="10"/>
  <c r="R153" i="10" s="1"/>
  <c r="B153" i="10"/>
  <c r="L153" i="10" s="1"/>
  <c r="N152" i="10"/>
  <c r="B152" i="10"/>
  <c r="L152" i="10" s="1"/>
  <c r="N151" i="10"/>
  <c r="B151" i="10"/>
  <c r="L151" i="10" s="1"/>
  <c r="N150" i="10"/>
  <c r="R150" i="10" s="1"/>
  <c r="B150" i="10"/>
  <c r="L150" i="10" s="1"/>
  <c r="N149" i="10"/>
  <c r="B149" i="10"/>
  <c r="L149" i="10" s="1"/>
  <c r="N148" i="10"/>
  <c r="B148" i="10"/>
  <c r="L148" i="10" s="1"/>
  <c r="N147" i="10"/>
  <c r="B147" i="10"/>
  <c r="L147" i="10" s="1"/>
  <c r="N146" i="10"/>
  <c r="B146" i="10"/>
  <c r="L146" i="10" s="1"/>
  <c r="N145" i="10"/>
  <c r="B145" i="10"/>
  <c r="L145" i="10" s="1"/>
  <c r="N144" i="10"/>
  <c r="B144" i="10"/>
  <c r="L144" i="10" s="1"/>
  <c r="N143" i="10"/>
  <c r="B143" i="10"/>
  <c r="L143" i="10" s="1"/>
  <c r="N142" i="10"/>
  <c r="B142" i="10"/>
  <c r="L142" i="10" s="1"/>
  <c r="N141" i="10"/>
  <c r="B141" i="10"/>
  <c r="L141" i="10" s="1"/>
  <c r="N140" i="10"/>
  <c r="B140" i="10"/>
  <c r="L140" i="10" s="1"/>
  <c r="N139" i="10"/>
  <c r="B139" i="10"/>
  <c r="L139" i="10" s="1"/>
  <c r="N138" i="10"/>
  <c r="B138" i="10"/>
  <c r="L138" i="10" s="1"/>
  <c r="N137" i="10"/>
  <c r="B137" i="10"/>
  <c r="L137" i="10" s="1"/>
  <c r="N136" i="10"/>
  <c r="B136" i="10"/>
  <c r="L136" i="10" s="1"/>
  <c r="B133" i="10"/>
  <c r="B132" i="10"/>
  <c r="E127" i="10"/>
  <c r="U123" i="10"/>
  <c r="N123" i="10"/>
  <c r="B123" i="10"/>
  <c r="L123" i="10" s="1"/>
  <c r="N122" i="10"/>
  <c r="B122" i="10"/>
  <c r="L122" i="10" s="1"/>
  <c r="N121" i="10"/>
  <c r="B121" i="10"/>
  <c r="L121" i="10" s="1"/>
  <c r="N120" i="10"/>
  <c r="B120" i="10"/>
  <c r="L120" i="10" s="1"/>
  <c r="N119" i="10"/>
  <c r="R119" i="10" s="1"/>
  <c r="B119" i="10"/>
  <c r="L119" i="10" s="1"/>
  <c r="N118" i="10"/>
  <c r="B118" i="10"/>
  <c r="L118" i="10" s="1"/>
  <c r="N117" i="10"/>
  <c r="R117" i="10" s="1"/>
  <c r="B117" i="10"/>
  <c r="L117" i="10" s="1"/>
  <c r="N116" i="10"/>
  <c r="B116" i="10"/>
  <c r="L116" i="10" s="1"/>
  <c r="N115" i="10"/>
  <c r="R115" i="10" s="1"/>
  <c r="B115" i="10"/>
  <c r="L115" i="10" s="1"/>
  <c r="N114" i="10"/>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B104" i="10"/>
  <c r="L104" i="10" s="1"/>
  <c r="B101" i="10"/>
  <c r="B100" i="10"/>
  <c r="E95"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B84" i="10"/>
  <c r="L84" i="10" s="1"/>
  <c r="N83" i="10"/>
  <c r="B83" i="10"/>
  <c r="L83" i="10" s="1"/>
  <c r="N82" i="10"/>
  <c r="B82" i="10"/>
  <c r="L82" i="10" s="1"/>
  <c r="N81" i="10"/>
  <c r="B81" i="10"/>
  <c r="L81" i="10" s="1"/>
  <c r="N80" i="10"/>
  <c r="B80" i="10"/>
  <c r="L80" i="10" s="1"/>
  <c r="N79" i="10"/>
  <c r="B79" i="10"/>
  <c r="L79" i="10" s="1"/>
  <c r="N78" i="10"/>
  <c r="B78" i="10"/>
  <c r="L78" i="10" s="1"/>
  <c r="N77" i="10"/>
  <c r="B77" i="10"/>
  <c r="L77" i="10" s="1"/>
  <c r="N76" i="10"/>
  <c r="B76" i="10"/>
  <c r="L76" i="10" s="1"/>
  <c r="N75" i="10"/>
  <c r="B75" i="10"/>
  <c r="L75" i="10" s="1"/>
  <c r="N74" i="10"/>
  <c r="B74" i="10"/>
  <c r="L74" i="10" s="1"/>
  <c r="N73" i="10"/>
  <c r="R73" i="10" s="1"/>
  <c r="B73" i="10"/>
  <c r="L73" i="10" s="1"/>
  <c r="N72" i="10"/>
  <c r="B72" i="10"/>
  <c r="L72" i="10" s="1"/>
  <c r="B69" i="10"/>
  <c r="B68" i="10"/>
  <c r="E63" i="10"/>
  <c r="U59" i="10"/>
  <c r="V1" i="10" s="1"/>
  <c r="N59" i="10"/>
  <c r="R59" i="10" s="1"/>
  <c r="B59" i="10"/>
  <c r="L59" i="10" s="1"/>
  <c r="N58" i="10"/>
  <c r="B58" i="10"/>
  <c r="L58" i="10" s="1"/>
  <c r="N57" i="10"/>
  <c r="B57" i="10"/>
  <c r="L57" i="10" s="1"/>
  <c r="N56" i="10"/>
  <c r="B56" i="10"/>
  <c r="L56" i="10" s="1"/>
  <c r="N55" i="10"/>
  <c r="B55" i="10"/>
  <c r="L55" i="10" s="1"/>
  <c r="N54" i="10"/>
  <c r="B54" i="10"/>
  <c r="L54" i="10" s="1"/>
  <c r="N53" i="10"/>
  <c r="B53" i="10"/>
  <c r="L53" i="10" s="1"/>
  <c r="N52" i="10"/>
  <c r="B52" i="10"/>
  <c r="L52" i="10" s="1"/>
  <c r="N51" i="10"/>
  <c r="R51" i="10" s="1"/>
  <c r="B51" i="10"/>
  <c r="L51" i="10" s="1"/>
  <c r="N50" i="10"/>
  <c r="B50" i="10"/>
  <c r="L50" i="10" s="1"/>
  <c r="N49" i="10"/>
  <c r="B49" i="10"/>
  <c r="L49" i="10" s="1"/>
  <c r="N48" i="10"/>
  <c r="B48" i="10"/>
  <c r="L48" i="10" s="1"/>
  <c r="N47" i="10"/>
  <c r="B47" i="10"/>
  <c r="L47" i="10" s="1"/>
  <c r="N46" i="10"/>
  <c r="B46" i="10"/>
  <c r="L46" i="10" s="1"/>
  <c r="N45" i="10"/>
  <c r="B45" i="10"/>
  <c r="L45" i="10" s="1"/>
  <c r="N44" i="10"/>
  <c r="R44" i="10" s="1"/>
  <c r="B44" i="10"/>
  <c r="L44" i="10" s="1"/>
  <c r="N43" i="10"/>
  <c r="B43" i="10"/>
  <c r="L43" i="10" s="1"/>
  <c r="N42" i="10"/>
  <c r="B42" i="10"/>
  <c r="L42" i="10" s="1"/>
  <c r="N41" i="10"/>
  <c r="R41" i="10" s="1"/>
  <c r="B41" i="10"/>
  <c r="L41" i="10" s="1"/>
  <c r="N40" i="10"/>
  <c r="R40" i="10" s="1"/>
  <c r="B40" i="10"/>
  <c r="L40" i="10" s="1"/>
  <c r="B37" i="10"/>
  <c r="B36" i="10"/>
  <c r="E31" i="10"/>
  <c r="N27" i="10"/>
  <c r="R27" i="10" s="1"/>
  <c r="B27" i="10"/>
  <c r="L27" i="10" s="1"/>
  <c r="N26" i="10"/>
  <c r="B26" i="10"/>
  <c r="L26" i="10" s="1"/>
  <c r="N25" i="10"/>
  <c r="R25" i="10" s="1"/>
  <c r="B25" i="10"/>
  <c r="L25" i="10" s="1"/>
  <c r="N24" i="10"/>
  <c r="B24" i="10"/>
  <c r="L24" i="10" s="1"/>
  <c r="N23" i="10"/>
  <c r="R23" i="10" s="1"/>
  <c r="B23" i="10"/>
  <c r="L23" i="10" s="1"/>
  <c r="N22" i="10"/>
  <c r="B22" i="10"/>
  <c r="L22" i="10" s="1"/>
  <c r="N21" i="10"/>
  <c r="R21" i="10" s="1"/>
  <c r="B21" i="10"/>
  <c r="L21" i="10" s="1"/>
  <c r="N20" i="10"/>
  <c r="R20" i="10" s="1"/>
  <c r="B20" i="10"/>
  <c r="L20" i="10" s="1"/>
  <c r="N19" i="10"/>
  <c r="B19" i="10"/>
  <c r="L19" i="10" s="1"/>
  <c r="N18" i="10"/>
  <c r="B18" i="10"/>
  <c r="L18" i="10" s="1"/>
  <c r="N17" i="10"/>
  <c r="R17" i="10" s="1"/>
  <c r="B17" i="10"/>
  <c r="L17" i="10" s="1"/>
  <c r="N16" i="10"/>
  <c r="R16" i="10" s="1"/>
  <c r="B16" i="10"/>
  <c r="L16" i="10" s="1"/>
  <c r="N15" i="10"/>
  <c r="B15" i="10"/>
  <c r="L15" i="10" s="1"/>
  <c r="N14" i="10"/>
  <c r="B14" i="10"/>
  <c r="L14" i="10" s="1"/>
  <c r="N13" i="10"/>
  <c r="R13" i="10" s="1"/>
  <c r="B13" i="10"/>
  <c r="L13" i="10" s="1"/>
  <c r="N12" i="10"/>
  <c r="R12" i="10" s="1"/>
  <c r="B12" i="10"/>
  <c r="L12" i="10" s="1"/>
  <c r="N11" i="10"/>
  <c r="B11" i="10"/>
  <c r="L11" i="10" s="1"/>
  <c r="N10" i="10"/>
  <c r="B10" i="10"/>
  <c r="L10" i="10" s="1"/>
  <c r="N9" i="10"/>
  <c r="R9" i="10" s="1"/>
  <c r="B9" i="10"/>
  <c r="L9" i="10" s="1"/>
  <c r="N8" i="10"/>
  <c r="R8" i="10" s="1"/>
  <c r="B8" i="10"/>
  <c r="B5" i="10"/>
  <c r="B4" i="10"/>
  <c r="E319" i="9"/>
  <c r="U315" i="9"/>
  <c r="N315" i="9"/>
  <c r="B315" i="9"/>
  <c r="L315" i="9" s="1"/>
  <c r="N314" i="9"/>
  <c r="B314" i="9"/>
  <c r="L314" i="9" s="1"/>
  <c r="N313" i="9"/>
  <c r="B313" i="9"/>
  <c r="L313" i="9" s="1"/>
  <c r="N312" i="9"/>
  <c r="B312" i="9"/>
  <c r="L312" i="9" s="1"/>
  <c r="N311" i="9"/>
  <c r="B311" i="9"/>
  <c r="L311" i="9" s="1"/>
  <c r="N310" i="9"/>
  <c r="B310" i="9"/>
  <c r="L310" i="9" s="1"/>
  <c r="N309" i="9"/>
  <c r="B309" i="9"/>
  <c r="L309" i="9" s="1"/>
  <c r="N308" i="9"/>
  <c r="B308" i="9"/>
  <c r="L308" i="9" s="1"/>
  <c r="N307" i="9"/>
  <c r="R307" i="9" s="1"/>
  <c r="B307" i="9"/>
  <c r="L307" i="9" s="1"/>
  <c r="N306" i="9"/>
  <c r="B306" i="9"/>
  <c r="L306" i="9" s="1"/>
  <c r="N305" i="9"/>
  <c r="B305" i="9"/>
  <c r="L305" i="9" s="1"/>
  <c r="N304" i="9"/>
  <c r="B304" i="9"/>
  <c r="L304" i="9" s="1"/>
  <c r="N303" i="9"/>
  <c r="B303" i="9"/>
  <c r="L303" i="9" s="1"/>
  <c r="N302" i="9"/>
  <c r="B302" i="9"/>
  <c r="L302" i="9" s="1"/>
  <c r="N301" i="9"/>
  <c r="B301" i="9"/>
  <c r="L301" i="9" s="1"/>
  <c r="N300" i="9"/>
  <c r="B300" i="9"/>
  <c r="L300" i="9" s="1"/>
  <c r="N299" i="9"/>
  <c r="B299" i="9"/>
  <c r="L299" i="9" s="1"/>
  <c r="N298" i="9"/>
  <c r="B298" i="9"/>
  <c r="L298" i="9" s="1"/>
  <c r="N297" i="9"/>
  <c r="B297" i="9"/>
  <c r="L297" i="9" s="1"/>
  <c r="N296" i="9"/>
  <c r="B296" i="9"/>
  <c r="L296" i="9" s="1"/>
  <c r="B293" i="9"/>
  <c r="B292" i="9"/>
  <c r="E287" i="9"/>
  <c r="U283" i="9"/>
  <c r="N283" i="9"/>
  <c r="B283" i="9"/>
  <c r="L283" i="9" s="1"/>
  <c r="N282" i="9"/>
  <c r="B282" i="9"/>
  <c r="L282" i="9" s="1"/>
  <c r="N281" i="9"/>
  <c r="B281" i="9"/>
  <c r="L281" i="9" s="1"/>
  <c r="N280" i="9"/>
  <c r="B280" i="9"/>
  <c r="L280" i="9" s="1"/>
  <c r="N279" i="9"/>
  <c r="B279" i="9"/>
  <c r="L279" i="9" s="1"/>
  <c r="N278" i="9"/>
  <c r="B278" i="9"/>
  <c r="L278" i="9" s="1"/>
  <c r="N277" i="9"/>
  <c r="B277" i="9"/>
  <c r="L277" i="9" s="1"/>
  <c r="N276" i="9"/>
  <c r="B276" i="9"/>
  <c r="L276" i="9" s="1"/>
  <c r="N275" i="9"/>
  <c r="B275" i="9"/>
  <c r="L275" i="9" s="1"/>
  <c r="N274" i="9"/>
  <c r="B274" i="9"/>
  <c r="L274" i="9" s="1"/>
  <c r="N273" i="9"/>
  <c r="B273" i="9"/>
  <c r="L273" i="9" s="1"/>
  <c r="N272" i="9"/>
  <c r="B272" i="9"/>
  <c r="L272" i="9" s="1"/>
  <c r="N271" i="9"/>
  <c r="B271" i="9"/>
  <c r="L271" i="9" s="1"/>
  <c r="N270" i="9"/>
  <c r="B270" i="9"/>
  <c r="L270" i="9" s="1"/>
  <c r="N269" i="9"/>
  <c r="B269" i="9"/>
  <c r="L269" i="9" s="1"/>
  <c r="N268" i="9"/>
  <c r="R268" i="9" s="1"/>
  <c r="B268" i="9"/>
  <c r="L268" i="9" s="1"/>
  <c r="N267" i="9"/>
  <c r="B267" i="9"/>
  <c r="L267" i="9" s="1"/>
  <c r="N266" i="9"/>
  <c r="B266" i="9"/>
  <c r="L266" i="9" s="1"/>
  <c r="N265" i="9"/>
  <c r="B265" i="9"/>
  <c r="L265" i="9" s="1"/>
  <c r="N264" i="9"/>
  <c r="R264" i="9" s="1"/>
  <c r="B264" i="9"/>
  <c r="L264" i="9" s="1"/>
  <c r="B261" i="9"/>
  <c r="B260" i="9"/>
  <c r="E255" i="9"/>
  <c r="U251" i="9"/>
  <c r="N251" i="9"/>
  <c r="R251" i="9" s="1"/>
  <c r="B251" i="9"/>
  <c r="L251" i="9" s="1"/>
  <c r="N250" i="9"/>
  <c r="B250" i="9"/>
  <c r="L250" i="9" s="1"/>
  <c r="N249" i="9"/>
  <c r="B249" i="9"/>
  <c r="L249" i="9" s="1"/>
  <c r="N248" i="9"/>
  <c r="B248" i="9"/>
  <c r="L248" i="9" s="1"/>
  <c r="N247" i="9"/>
  <c r="R247" i="9" s="1"/>
  <c r="B247" i="9"/>
  <c r="L247" i="9" s="1"/>
  <c r="N246" i="9"/>
  <c r="B246" i="9"/>
  <c r="L246" i="9" s="1"/>
  <c r="N245" i="9"/>
  <c r="B245" i="9"/>
  <c r="L245" i="9" s="1"/>
  <c r="N244" i="9"/>
  <c r="B244" i="9"/>
  <c r="L244" i="9" s="1"/>
  <c r="N243" i="9"/>
  <c r="R243" i="9" s="1"/>
  <c r="B243" i="9"/>
  <c r="L243" i="9" s="1"/>
  <c r="N242" i="9"/>
  <c r="B242" i="9"/>
  <c r="L242" i="9" s="1"/>
  <c r="N241" i="9"/>
  <c r="B241" i="9"/>
  <c r="L241" i="9" s="1"/>
  <c r="N240" i="9"/>
  <c r="B240" i="9"/>
  <c r="L240" i="9" s="1"/>
  <c r="N239" i="9"/>
  <c r="B239" i="9"/>
  <c r="L239" i="9" s="1"/>
  <c r="N238" i="9"/>
  <c r="L238" i="9"/>
  <c r="B238" i="9"/>
  <c r="N237" i="9"/>
  <c r="B237" i="9"/>
  <c r="L237" i="9" s="1"/>
  <c r="N236" i="9"/>
  <c r="B236" i="9"/>
  <c r="L236" i="9" s="1"/>
  <c r="N235" i="9"/>
  <c r="B235" i="9"/>
  <c r="L235" i="9" s="1"/>
  <c r="N234" i="9"/>
  <c r="B234" i="9"/>
  <c r="L234" i="9" s="1"/>
  <c r="N233" i="9"/>
  <c r="B233" i="9"/>
  <c r="L233" i="9" s="1"/>
  <c r="N232" i="9"/>
  <c r="B232" i="9"/>
  <c r="L232" i="9" s="1"/>
  <c r="B229" i="9"/>
  <c r="B228" i="9"/>
  <c r="E223" i="9"/>
  <c r="U219" i="9"/>
  <c r="N219" i="9"/>
  <c r="B219" i="9"/>
  <c r="L219" i="9" s="1"/>
  <c r="N218" i="9"/>
  <c r="B218" i="9"/>
  <c r="L218" i="9" s="1"/>
  <c r="N217" i="9"/>
  <c r="R217" i="9" s="1"/>
  <c r="B217" i="9"/>
  <c r="L217" i="9" s="1"/>
  <c r="N216" i="9"/>
  <c r="B216" i="9"/>
  <c r="L216" i="9" s="1"/>
  <c r="N215" i="9"/>
  <c r="B215" i="9"/>
  <c r="L215" i="9" s="1"/>
  <c r="N214" i="9"/>
  <c r="B214" i="9"/>
  <c r="L214" i="9" s="1"/>
  <c r="N213" i="9"/>
  <c r="B213" i="9"/>
  <c r="L213" i="9" s="1"/>
  <c r="N212" i="9"/>
  <c r="B212" i="9"/>
  <c r="L212" i="9" s="1"/>
  <c r="N211" i="9"/>
  <c r="B211" i="9"/>
  <c r="L211" i="9" s="1"/>
  <c r="N210" i="9"/>
  <c r="B210" i="9"/>
  <c r="L210" i="9" s="1"/>
  <c r="N209" i="9"/>
  <c r="R209" i="9" s="1"/>
  <c r="B209" i="9"/>
  <c r="L209" i="9" s="1"/>
  <c r="N208" i="9"/>
  <c r="B208" i="9"/>
  <c r="L208" i="9" s="1"/>
  <c r="N207" i="9"/>
  <c r="B207" i="9"/>
  <c r="L207" i="9" s="1"/>
  <c r="N206" i="9"/>
  <c r="B206" i="9"/>
  <c r="L206" i="9" s="1"/>
  <c r="N205" i="9"/>
  <c r="R205" i="9" s="1"/>
  <c r="B205" i="9"/>
  <c r="L205" i="9" s="1"/>
  <c r="N204" i="9"/>
  <c r="B204" i="9"/>
  <c r="L204" i="9" s="1"/>
  <c r="N203" i="9"/>
  <c r="B203" i="9"/>
  <c r="L203" i="9" s="1"/>
  <c r="N202" i="9"/>
  <c r="B202" i="9"/>
  <c r="L202" i="9" s="1"/>
  <c r="N201" i="9"/>
  <c r="R201" i="9" s="1"/>
  <c r="B201" i="9"/>
  <c r="L201" i="9" s="1"/>
  <c r="R200" i="9"/>
  <c r="N200" i="9"/>
  <c r="B200" i="9"/>
  <c r="L200" i="9" s="1"/>
  <c r="B197" i="9"/>
  <c r="B196" i="9"/>
  <c r="E191" i="9"/>
  <c r="U187" i="9"/>
  <c r="N187" i="9"/>
  <c r="R187" i="9" s="1"/>
  <c r="B187" i="9"/>
  <c r="L187" i="9" s="1"/>
  <c r="N186" i="9"/>
  <c r="B186" i="9"/>
  <c r="L186" i="9" s="1"/>
  <c r="N185" i="9"/>
  <c r="B185" i="9"/>
  <c r="L185" i="9" s="1"/>
  <c r="N184" i="9"/>
  <c r="B184" i="9"/>
  <c r="L184" i="9" s="1"/>
  <c r="N183" i="9"/>
  <c r="R183" i="9" s="1"/>
  <c r="B183" i="9"/>
  <c r="L183" i="9" s="1"/>
  <c r="N182" i="9"/>
  <c r="B182" i="9"/>
  <c r="L182" i="9" s="1"/>
  <c r="N181" i="9"/>
  <c r="B181" i="9"/>
  <c r="L181" i="9" s="1"/>
  <c r="N180" i="9"/>
  <c r="R180" i="9" s="1"/>
  <c r="B180" i="9"/>
  <c r="L180" i="9" s="1"/>
  <c r="N179" i="9"/>
  <c r="R179" i="9" s="1"/>
  <c r="B179" i="9"/>
  <c r="L179" i="9" s="1"/>
  <c r="N178" i="9"/>
  <c r="B178" i="9"/>
  <c r="L178" i="9" s="1"/>
  <c r="N177" i="9"/>
  <c r="B177" i="9"/>
  <c r="L177" i="9" s="1"/>
  <c r="N176" i="9"/>
  <c r="R176" i="9" s="1"/>
  <c r="B176" i="9"/>
  <c r="L176" i="9" s="1"/>
  <c r="N175" i="9"/>
  <c r="B175" i="9"/>
  <c r="L175" i="9" s="1"/>
  <c r="N174" i="9"/>
  <c r="B174" i="9"/>
  <c r="L174" i="9" s="1"/>
  <c r="N173" i="9"/>
  <c r="B173" i="9"/>
  <c r="L173" i="9" s="1"/>
  <c r="N172" i="9"/>
  <c r="B172" i="9"/>
  <c r="L172" i="9" s="1"/>
  <c r="N171" i="9"/>
  <c r="B171" i="9"/>
  <c r="L171" i="9" s="1"/>
  <c r="N170" i="9"/>
  <c r="B170" i="9"/>
  <c r="L170" i="9" s="1"/>
  <c r="N169" i="9"/>
  <c r="B169" i="9"/>
  <c r="L169" i="9" s="1"/>
  <c r="N168" i="9"/>
  <c r="R168" i="9" s="1"/>
  <c r="B168" i="9"/>
  <c r="L168" i="9" s="1"/>
  <c r="B165" i="9"/>
  <c r="B164" i="9"/>
  <c r="E159" i="9"/>
  <c r="U155" i="9"/>
  <c r="N155" i="9"/>
  <c r="R155" i="9" s="1"/>
  <c r="B155" i="9"/>
  <c r="L155" i="9" s="1"/>
  <c r="N154" i="9"/>
  <c r="R154" i="9" s="1"/>
  <c r="B154" i="9"/>
  <c r="L154" i="9" s="1"/>
  <c r="N153" i="9"/>
  <c r="B153" i="9"/>
  <c r="L153" i="9" s="1"/>
  <c r="N152" i="9"/>
  <c r="B152" i="9"/>
  <c r="L152" i="9" s="1"/>
  <c r="N151" i="9"/>
  <c r="B151" i="9"/>
  <c r="L151" i="9" s="1"/>
  <c r="N150" i="9"/>
  <c r="B150" i="9"/>
  <c r="L150" i="9" s="1"/>
  <c r="N149" i="9"/>
  <c r="B149" i="9"/>
  <c r="L149" i="9" s="1"/>
  <c r="N148" i="9"/>
  <c r="B148" i="9"/>
  <c r="L148" i="9" s="1"/>
  <c r="N147" i="9"/>
  <c r="R147" i="9" s="1"/>
  <c r="B147" i="9"/>
  <c r="L147" i="9" s="1"/>
  <c r="N146" i="9"/>
  <c r="B146" i="9"/>
  <c r="L146" i="9" s="1"/>
  <c r="N145" i="9"/>
  <c r="B145" i="9"/>
  <c r="L145" i="9" s="1"/>
  <c r="N144" i="9"/>
  <c r="B144" i="9"/>
  <c r="L144" i="9" s="1"/>
  <c r="N143" i="9"/>
  <c r="B143" i="9"/>
  <c r="L143" i="9" s="1"/>
  <c r="N142" i="9"/>
  <c r="R142" i="9" s="1"/>
  <c r="B142" i="9"/>
  <c r="L142" i="9" s="1"/>
  <c r="N141" i="9"/>
  <c r="B141" i="9"/>
  <c r="L141" i="9" s="1"/>
  <c r="N140" i="9"/>
  <c r="B140" i="9"/>
  <c r="L140" i="9" s="1"/>
  <c r="N139" i="9"/>
  <c r="R139" i="9" s="1"/>
  <c r="B139" i="9"/>
  <c r="L139" i="9" s="1"/>
  <c r="N138" i="9"/>
  <c r="R138" i="9" s="1"/>
  <c r="B138" i="9"/>
  <c r="L138" i="9" s="1"/>
  <c r="N137" i="9"/>
  <c r="B137" i="9"/>
  <c r="L137" i="9" s="1"/>
  <c r="N136" i="9"/>
  <c r="B136" i="9"/>
  <c r="L136" i="9" s="1"/>
  <c r="B133" i="9"/>
  <c r="B132" i="9"/>
  <c r="E127" i="9"/>
  <c r="U123" i="9"/>
  <c r="N123" i="9"/>
  <c r="B123" i="9"/>
  <c r="L123" i="9" s="1"/>
  <c r="N122" i="9"/>
  <c r="B122" i="9"/>
  <c r="L122" i="9" s="1"/>
  <c r="N121" i="9"/>
  <c r="R121" i="9" s="1"/>
  <c r="B121" i="9"/>
  <c r="L121" i="9" s="1"/>
  <c r="N120" i="9"/>
  <c r="R120" i="9" s="1"/>
  <c r="B120" i="9"/>
  <c r="L120" i="9" s="1"/>
  <c r="N119" i="9"/>
  <c r="B119" i="9"/>
  <c r="L119" i="9" s="1"/>
  <c r="N118" i="9"/>
  <c r="B118" i="9"/>
  <c r="L118" i="9" s="1"/>
  <c r="N117" i="9"/>
  <c r="R117" i="9" s="1"/>
  <c r="B117" i="9"/>
  <c r="L117" i="9" s="1"/>
  <c r="N116" i="9"/>
  <c r="B116" i="9"/>
  <c r="L116" i="9" s="1"/>
  <c r="N115" i="9"/>
  <c r="B115" i="9"/>
  <c r="L115" i="9" s="1"/>
  <c r="N114" i="9"/>
  <c r="R114" i="9" s="1"/>
  <c r="B114" i="9"/>
  <c r="L114" i="9" s="1"/>
  <c r="N113" i="9"/>
  <c r="B113" i="9"/>
  <c r="L113" i="9" s="1"/>
  <c r="N112" i="9"/>
  <c r="B112" i="9"/>
  <c r="L112" i="9" s="1"/>
  <c r="N111" i="9"/>
  <c r="R111" i="9" s="1"/>
  <c r="B111" i="9"/>
  <c r="L111" i="9" s="1"/>
  <c r="N110" i="9"/>
  <c r="R110" i="9" s="1"/>
  <c r="B110" i="9"/>
  <c r="L110" i="9" s="1"/>
  <c r="N109" i="9"/>
  <c r="R109" i="9" s="1"/>
  <c r="B109" i="9"/>
  <c r="L109" i="9" s="1"/>
  <c r="N108" i="9"/>
  <c r="B108" i="9"/>
  <c r="L108" i="9" s="1"/>
  <c r="N107" i="9"/>
  <c r="R107" i="9" s="1"/>
  <c r="B107" i="9"/>
  <c r="L107" i="9" s="1"/>
  <c r="N106" i="9"/>
  <c r="R106" i="9" s="1"/>
  <c r="B106" i="9"/>
  <c r="L106" i="9" s="1"/>
  <c r="N105" i="9"/>
  <c r="R105" i="9" s="1"/>
  <c r="B105" i="9"/>
  <c r="L105" i="9" s="1"/>
  <c r="N104" i="9"/>
  <c r="B104" i="9"/>
  <c r="L104" i="9" s="1"/>
  <c r="B101" i="9"/>
  <c r="B100" i="9"/>
  <c r="E95" i="9"/>
  <c r="U91" i="9"/>
  <c r="N91" i="9"/>
  <c r="B91" i="9"/>
  <c r="L91" i="9" s="1"/>
  <c r="N90" i="9"/>
  <c r="B90" i="9"/>
  <c r="L90" i="9" s="1"/>
  <c r="N89" i="9"/>
  <c r="B89" i="9"/>
  <c r="L89" i="9" s="1"/>
  <c r="N88" i="9"/>
  <c r="R88" i="9" s="1"/>
  <c r="B88" i="9"/>
  <c r="L88" i="9" s="1"/>
  <c r="N87" i="9"/>
  <c r="B87" i="9"/>
  <c r="L87" i="9" s="1"/>
  <c r="N86" i="9"/>
  <c r="R86" i="9" s="1"/>
  <c r="B86" i="9"/>
  <c r="L86" i="9" s="1"/>
  <c r="N85" i="9"/>
  <c r="B85" i="9"/>
  <c r="L85" i="9" s="1"/>
  <c r="N84" i="9"/>
  <c r="R84" i="9" s="1"/>
  <c r="B84" i="9"/>
  <c r="L84" i="9" s="1"/>
  <c r="N83" i="9"/>
  <c r="B83" i="9"/>
  <c r="L83" i="9" s="1"/>
  <c r="N82" i="9"/>
  <c r="B82" i="9"/>
  <c r="L82" i="9" s="1"/>
  <c r="N81" i="9"/>
  <c r="B81" i="9"/>
  <c r="L81" i="9" s="1"/>
  <c r="N80" i="9"/>
  <c r="R80" i="9" s="1"/>
  <c r="B80" i="9"/>
  <c r="L80" i="9" s="1"/>
  <c r="N79" i="9"/>
  <c r="B79" i="9"/>
  <c r="L79" i="9" s="1"/>
  <c r="N78" i="9"/>
  <c r="R78" i="9" s="1"/>
  <c r="B78" i="9"/>
  <c r="L78" i="9" s="1"/>
  <c r="N77" i="9"/>
  <c r="B77" i="9"/>
  <c r="L77" i="9" s="1"/>
  <c r="N76" i="9"/>
  <c r="B76" i="9"/>
  <c r="L76" i="9" s="1"/>
  <c r="N75" i="9"/>
  <c r="B75" i="9"/>
  <c r="L75" i="9" s="1"/>
  <c r="N74" i="9"/>
  <c r="B74" i="9"/>
  <c r="L74" i="9" s="1"/>
  <c r="N73" i="9"/>
  <c r="B73" i="9"/>
  <c r="L73" i="9" s="1"/>
  <c r="N72" i="9"/>
  <c r="B72" i="9"/>
  <c r="L72" i="9" s="1"/>
  <c r="B69" i="9"/>
  <c r="B68" i="9"/>
  <c r="E63" i="9"/>
  <c r="U59" i="9"/>
  <c r="N59" i="9"/>
  <c r="R59" i="9" s="1"/>
  <c r="B59" i="9"/>
  <c r="L59" i="9" s="1"/>
  <c r="N58" i="9"/>
  <c r="B58" i="9"/>
  <c r="L58" i="9" s="1"/>
  <c r="N57" i="9"/>
  <c r="B57" i="9"/>
  <c r="L57" i="9" s="1"/>
  <c r="N56" i="9"/>
  <c r="R56" i="9" s="1"/>
  <c r="B56" i="9"/>
  <c r="L56" i="9" s="1"/>
  <c r="N55" i="9"/>
  <c r="R55" i="9" s="1"/>
  <c r="B55" i="9"/>
  <c r="L55" i="9" s="1"/>
  <c r="N54" i="9"/>
  <c r="B54" i="9"/>
  <c r="L54" i="9" s="1"/>
  <c r="N53" i="9"/>
  <c r="B53" i="9"/>
  <c r="L53" i="9" s="1"/>
  <c r="N52" i="9"/>
  <c r="B52" i="9"/>
  <c r="L52" i="9" s="1"/>
  <c r="N51" i="9"/>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E31" i="9"/>
  <c r="N27" i="9"/>
  <c r="R27" i="9" s="1"/>
  <c r="B27" i="9"/>
  <c r="L27" i="9" s="1"/>
  <c r="N26" i="9"/>
  <c r="B26" i="9"/>
  <c r="L26" i="9" s="1"/>
  <c r="N25" i="9"/>
  <c r="B25" i="9"/>
  <c r="L25" i="9" s="1"/>
  <c r="N24" i="9"/>
  <c r="B24" i="9"/>
  <c r="L24" i="9" s="1"/>
  <c r="N23" i="9"/>
  <c r="R23" i="9" s="1"/>
  <c r="B23" i="9"/>
  <c r="L23" i="9" s="1"/>
  <c r="N22" i="9"/>
  <c r="B22" i="9"/>
  <c r="L22" i="9" s="1"/>
  <c r="N21" i="9"/>
  <c r="B21" i="9"/>
  <c r="L21" i="9" s="1"/>
  <c r="N20" i="9"/>
  <c r="B20" i="9"/>
  <c r="L20" i="9" s="1"/>
  <c r="N19" i="9"/>
  <c r="R19" i="9" s="1"/>
  <c r="B19" i="9"/>
  <c r="L19" i="9" s="1"/>
  <c r="N18" i="9"/>
  <c r="B18" i="9"/>
  <c r="L18" i="9" s="1"/>
  <c r="N17" i="9"/>
  <c r="B17" i="9"/>
  <c r="L17" i="9" s="1"/>
  <c r="N16" i="9"/>
  <c r="B16" i="9"/>
  <c r="L16" i="9" s="1"/>
  <c r="N15" i="9"/>
  <c r="R15" i="9" s="1"/>
  <c r="B15" i="9"/>
  <c r="L15" i="9" s="1"/>
  <c r="N14" i="9"/>
  <c r="B14" i="9"/>
  <c r="L14" i="9" s="1"/>
  <c r="N13" i="9"/>
  <c r="B13" i="9"/>
  <c r="L13" i="9" s="1"/>
  <c r="N12" i="9"/>
  <c r="R12" i="9" s="1"/>
  <c r="B12" i="9"/>
  <c r="L12" i="9" s="1"/>
  <c r="N11" i="9"/>
  <c r="R11" i="9" s="1"/>
  <c r="B11" i="9"/>
  <c r="L11" i="9" s="1"/>
  <c r="N10" i="9"/>
  <c r="B10" i="9"/>
  <c r="L10" i="9" s="1"/>
  <c r="N9" i="9"/>
  <c r="B9" i="9"/>
  <c r="L9" i="9" s="1"/>
  <c r="N8" i="9"/>
  <c r="B8" i="9"/>
  <c r="B5" i="9"/>
  <c r="B4" i="9"/>
  <c r="E319" i="8"/>
  <c r="U315" i="8"/>
  <c r="N315" i="8"/>
  <c r="R315" i="8" s="1"/>
  <c r="B315" i="8"/>
  <c r="L315" i="8" s="1"/>
  <c r="N314" i="8"/>
  <c r="B314" i="8"/>
  <c r="L314" i="8" s="1"/>
  <c r="N313" i="8"/>
  <c r="B313" i="8"/>
  <c r="L313" i="8" s="1"/>
  <c r="N312" i="8"/>
  <c r="B312" i="8"/>
  <c r="L312" i="8" s="1"/>
  <c r="N311" i="8"/>
  <c r="B311" i="8"/>
  <c r="L311" i="8" s="1"/>
  <c r="N310" i="8"/>
  <c r="B310" i="8"/>
  <c r="L310" i="8" s="1"/>
  <c r="N309" i="8"/>
  <c r="B309" i="8"/>
  <c r="L309" i="8" s="1"/>
  <c r="N308" i="8"/>
  <c r="B308" i="8"/>
  <c r="L308" i="8" s="1"/>
  <c r="N307" i="8"/>
  <c r="R307" i="8" s="1"/>
  <c r="B307" i="8"/>
  <c r="L307" i="8" s="1"/>
  <c r="N306" i="8"/>
  <c r="B306" i="8"/>
  <c r="L306" i="8" s="1"/>
  <c r="N305" i="8"/>
  <c r="B305" i="8"/>
  <c r="L305" i="8" s="1"/>
  <c r="N304" i="8"/>
  <c r="B304" i="8"/>
  <c r="L304" i="8" s="1"/>
  <c r="N303" i="8"/>
  <c r="B303" i="8"/>
  <c r="L303" i="8" s="1"/>
  <c r="N302" i="8"/>
  <c r="B302" i="8"/>
  <c r="L302" i="8" s="1"/>
  <c r="N301" i="8"/>
  <c r="B301" i="8"/>
  <c r="L301" i="8" s="1"/>
  <c r="N300" i="8"/>
  <c r="B300" i="8"/>
  <c r="L300" i="8" s="1"/>
  <c r="N299" i="8"/>
  <c r="B299" i="8"/>
  <c r="L299" i="8" s="1"/>
  <c r="N298" i="8"/>
  <c r="B298" i="8"/>
  <c r="L298" i="8" s="1"/>
  <c r="N297" i="8"/>
  <c r="B297" i="8"/>
  <c r="L297" i="8" s="1"/>
  <c r="N296" i="8"/>
  <c r="B296" i="8"/>
  <c r="L296" i="8" s="1"/>
  <c r="B293" i="8"/>
  <c r="B292" i="8"/>
  <c r="E287" i="8"/>
  <c r="U283" i="8"/>
  <c r="N283" i="8"/>
  <c r="B283" i="8"/>
  <c r="L283" i="8" s="1"/>
  <c r="N282" i="8"/>
  <c r="B282" i="8"/>
  <c r="L282" i="8" s="1"/>
  <c r="N281" i="8"/>
  <c r="B281" i="8"/>
  <c r="L281" i="8" s="1"/>
  <c r="N280" i="8"/>
  <c r="B280" i="8"/>
  <c r="L280" i="8" s="1"/>
  <c r="N279" i="8"/>
  <c r="R279" i="8" s="1"/>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B271" i="8"/>
  <c r="L271" i="8" s="1"/>
  <c r="N270" i="8"/>
  <c r="B270" i="8"/>
  <c r="L270" i="8" s="1"/>
  <c r="N269" i="8"/>
  <c r="B269" i="8"/>
  <c r="L269" i="8" s="1"/>
  <c r="N268" i="8"/>
  <c r="B268" i="8"/>
  <c r="L268" i="8" s="1"/>
  <c r="N267" i="8"/>
  <c r="R267" i="8" s="1"/>
  <c r="B267" i="8"/>
  <c r="L267" i="8" s="1"/>
  <c r="N266" i="8"/>
  <c r="B266" i="8"/>
  <c r="L266" i="8" s="1"/>
  <c r="N265" i="8"/>
  <c r="B265" i="8"/>
  <c r="L265" i="8" s="1"/>
  <c r="N264" i="8"/>
  <c r="B264" i="8"/>
  <c r="L264" i="8" s="1"/>
  <c r="B261" i="8"/>
  <c r="B260" i="8"/>
  <c r="E255" i="8"/>
  <c r="U251" i="8"/>
  <c r="N251" i="8"/>
  <c r="B251" i="8"/>
  <c r="L251" i="8" s="1"/>
  <c r="N250" i="8"/>
  <c r="B250" i="8"/>
  <c r="L250" i="8" s="1"/>
  <c r="N249" i="8"/>
  <c r="B249" i="8"/>
  <c r="L249" i="8" s="1"/>
  <c r="N248" i="8"/>
  <c r="R248" i="8" s="1"/>
  <c r="B248" i="8"/>
  <c r="L248" i="8" s="1"/>
  <c r="N247" i="8"/>
  <c r="B247" i="8"/>
  <c r="L247" i="8" s="1"/>
  <c r="N246" i="8"/>
  <c r="B246" i="8"/>
  <c r="L246" i="8" s="1"/>
  <c r="N245" i="8"/>
  <c r="B245" i="8"/>
  <c r="L245" i="8" s="1"/>
  <c r="N244" i="8"/>
  <c r="B244" i="8"/>
  <c r="L244" i="8" s="1"/>
  <c r="N243" i="8"/>
  <c r="B243" i="8"/>
  <c r="L243" i="8" s="1"/>
  <c r="N242" i="8"/>
  <c r="B242" i="8"/>
  <c r="L242" i="8" s="1"/>
  <c r="N241" i="8"/>
  <c r="B241" i="8"/>
  <c r="L241" i="8" s="1"/>
  <c r="N240" i="8"/>
  <c r="R240" i="8" s="1"/>
  <c r="B240" i="8"/>
  <c r="L240" i="8" s="1"/>
  <c r="N239" i="8"/>
  <c r="B239" i="8"/>
  <c r="L239" i="8" s="1"/>
  <c r="N238" i="8"/>
  <c r="B238" i="8"/>
  <c r="L238" i="8" s="1"/>
  <c r="N237" i="8"/>
  <c r="B237" i="8"/>
  <c r="L237" i="8" s="1"/>
  <c r="N236" i="8"/>
  <c r="B236" i="8"/>
  <c r="L236" i="8" s="1"/>
  <c r="N235" i="8"/>
  <c r="B235" i="8"/>
  <c r="L235" i="8" s="1"/>
  <c r="N234" i="8"/>
  <c r="B234" i="8"/>
  <c r="L234" i="8" s="1"/>
  <c r="N233" i="8"/>
  <c r="R233" i="8" s="1"/>
  <c r="B233" i="8"/>
  <c r="L233" i="8" s="1"/>
  <c r="N232" i="8"/>
  <c r="B232" i="8"/>
  <c r="L232" i="8" s="1"/>
  <c r="B229" i="8"/>
  <c r="B228" i="8"/>
  <c r="E223" i="8"/>
  <c r="U219" i="8"/>
  <c r="N219" i="8"/>
  <c r="B219" i="8"/>
  <c r="L219" i="8" s="1"/>
  <c r="N218" i="8"/>
  <c r="B218" i="8"/>
  <c r="L218" i="8" s="1"/>
  <c r="N217" i="8"/>
  <c r="B217" i="8"/>
  <c r="L217" i="8" s="1"/>
  <c r="N216" i="8"/>
  <c r="B216" i="8"/>
  <c r="L216" i="8" s="1"/>
  <c r="N215" i="8"/>
  <c r="B215" i="8"/>
  <c r="L215" i="8" s="1"/>
  <c r="N214" i="8"/>
  <c r="B214" i="8"/>
  <c r="L214" i="8" s="1"/>
  <c r="N213" i="8"/>
  <c r="B213" i="8"/>
  <c r="L213" i="8" s="1"/>
  <c r="N212" i="8"/>
  <c r="B212" i="8"/>
  <c r="L212" i="8" s="1"/>
  <c r="N211" i="8"/>
  <c r="B211" i="8"/>
  <c r="L211" i="8" s="1"/>
  <c r="N210" i="8"/>
  <c r="B210" i="8"/>
  <c r="L210" i="8" s="1"/>
  <c r="N209" i="8"/>
  <c r="B209" i="8"/>
  <c r="L209" i="8" s="1"/>
  <c r="N208" i="8"/>
  <c r="R208" i="8" s="1"/>
  <c r="B208" i="8"/>
  <c r="L208" i="8" s="1"/>
  <c r="N207" i="8"/>
  <c r="B207" i="8"/>
  <c r="L207" i="8" s="1"/>
  <c r="N206" i="8"/>
  <c r="B206" i="8"/>
  <c r="L206" i="8" s="1"/>
  <c r="N205" i="8"/>
  <c r="R205" i="8" s="1"/>
  <c r="B205" i="8"/>
  <c r="L205" i="8" s="1"/>
  <c r="N204" i="8"/>
  <c r="B204" i="8"/>
  <c r="L204" i="8" s="1"/>
  <c r="N203" i="8"/>
  <c r="B203" i="8"/>
  <c r="L203" i="8" s="1"/>
  <c r="N202" i="8"/>
  <c r="R202" i="8" s="1"/>
  <c r="B202" i="8"/>
  <c r="L202" i="8" s="1"/>
  <c r="N201" i="8"/>
  <c r="B201" i="8"/>
  <c r="L201" i="8" s="1"/>
  <c r="N200" i="8"/>
  <c r="R200" i="8" s="1"/>
  <c r="B200" i="8"/>
  <c r="L200" i="8" s="1"/>
  <c r="B197" i="8"/>
  <c r="B196" i="8"/>
  <c r="E191" i="8"/>
  <c r="U187" i="8"/>
  <c r="N187" i="8"/>
  <c r="B187" i="8"/>
  <c r="L187" i="8" s="1"/>
  <c r="N186" i="8"/>
  <c r="B186" i="8"/>
  <c r="L186" i="8" s="1"/>
  <c r="N185" i="8"/>
  <c r="B185" i="8"/>
  <c r="L185" i="8" s="1"/>
  <c r="N184" i="8"/>
  <c r="B184" i="8"/>
  <c r="L184" i="8" s="1"/>
  <c r="N183" i="8"/>
  <c r="B183" i="8"/>
  <c r="L183" i="8" s="1"/>
  <c r="N182" i="8"/>
  <c r="B182" i="8"/>
  <c r="L182" i="8" s="1"/>
  <c r="N181" i="8"/>
  <c r="B181" i="8"/>
  <c r="L181" i="8" s="1"/>
  <c r="N180" i="8"/>
  <c r="B180" i="8"/>
  <c r="L180" i="8" s="1"/>
  <c r="N179" i="8"/>
  <c r="B179" i="8"/>
  <c r="L179" i="8" s="1"/>
  <c r="N178" i="8"/>
  <c r="B178" i="8"/>
  <c r="L178" i="8" s="1"/>
  <c r="N177" i="8"/>
  <c r="B177" i="8"/>
  <c r="L177" i="8" s="1"/>
  <c r="N176" i="8"/>
  <c r="R176" i="8" s="1"/>
  <c r="B176" i="8"/>
  <c r="L176" i="8" s="1"/>
  <c r="N175" i="8"/>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E159" i="8"/>
  <c r="U155" i="8"/>
  <c r="N155" i="8"/>
  <c r="B155" i="8"/>
  <c r="L155" i="8" s="1"/>
  <c r="N154" i="8"/>
  <c r="B154" i="8"/>
  <c r="L154" i="8" s="1"/>
  <c r="N153" i="8"/>
  <c r="B153" i="8"/>
  <c r="L153" i="8" s="1"/>
  <c r="N152" i="8"/>
  <c r="B152" i="8"/>
  <c r="L152" i="8" s="1"/>
  <c r="N151" i="8"/>
  <c r="B151" i="8"/>
  <c r="L151" i="8" s="1"/>
  <c r="N150" i="8"/>
  <c r="B150" i="8"/>
  <c r="L150" i="8" s="1"/>
  <c r="N149" i="8"/>
  <c r="R149" i="8" s="1"/>
  <c r="B149" i="8"/>
  <c r="L149" i="8" s="1"/>
  <c r="N148" i="8"/>
  <c r="B148" i="8"/>
  <c r="L148" i="8" s="1"/>
  <c r="N147" i="8"/>
  <c r="B147" i="8"/>
  <c r="L147" i="8" s="1"/>
  <c r="N146" i="8"/>
  <c r="B146" i="8"/>
  <c r="L146" i="8" s="1"/>
  <c r="N145" i="8"/>
  <c r="B145" i="8"/>
  <c r="L145" i="8" s="1"/>
  <c r="N144" i="8"/>
  <c r="B144" i="8"/>
  <c r="L144" i="8" s="1"/>
  <c r="N143" i="8"/>
  <c r="B143" i="8"/>
  <c r="L143" i="8" s="1"/>
  <c r="N142" i="8"/>
  <c r="L142" i="8"/>
  <c r="B142" i="8"/>
  <c r="N141" i="8"/>
  <c r="R141" i="8" s="1"/>
  <c r="B141" i="8"/>
  <c r="L141" i="8" s="1"/>
  <c r="N140" i="8"/>
  <c r="B140" i="8"/>
  <c r="L140" i="8" s="1"/>
  <c r="N139" i="8"/>
  <c r="B139" i="8"/>
  <c r="L139" i="8" s="1"/>
  <c r="N138" i="8"/>
  <c r="B138" i="8"/>
  <c r="L138" i="8" s="1"/>
  <c r="N137" i="8"/>
  <c r="B137" i="8"/>
  <c r="L137" i="8" s="1"/>
  <c r="N136" i="8"/>
  <c r="B136" i="8"/>
  <c r="L136" i="8" s="1"/>
  <c r="B133" i="8"/>
  <c r="B132" i="8"/>
  <c r="E127" i="8"/>
  <c r="U123" i="8"/>
  <c r="N123" i="8"/>
  <c r="B123" i="8"/>
  <c r="L123" i="8" s="1"/>
  <c r="N122" i="8"/>
  <c r="B122" i="8"/>
  <c r="L122" i="8" s="1"/>
  <c r="N121" i="8"/>
  <c r="B121" i="8"/>
  <c r="L121" i="8" s="1"/>
  <c r="N120" i="8"/>
  <c r="R120" i="8" s="1"/>
  <c r="B120" i="8"/>
  <c r="L120" i="8" s="1"/>
  <c r="N119" i="8"/>
  <c r="B119" i="8"/>
  <c r="L119" i="8" s="1"/>
  <c r="N118" i="8"/>
  <c r="R118" i="8" s="1"/>
  <c r="B118" i="8"/>
  <c r="L118" i="8" s="1"/>
  <c r="N117" i="8"/>
  <c r="B117" i="8"/>
  <c r="L117" i="8" s="1"/>
  <c r="N116" i="8"/>
  <c r="B116" i="8"/>
  <c r="L116" i="8" s="1"/>
  <c r="N115" i="8"/>
  <c r="B115" i="8"/>
  <c r="L115" i="8" s="1"/>
  <c r="N114" i="8"/>
  <c r="R114" i="8" s="1"/>
  <c r="B114" i="8"/>
  <c r="L114" i="8" s="1"/>
  <c r="N113" i="8"/>
  <c r="B113" i="8"/>
  <c r="L113" i="8" s="1"/>
  <c r="N112" i="8"/>
  <c r="B112" i="8"/>
  <c r="L112" i="8" s="1"/>
  <c r="N111" i="8"/>
  <c r="B111" i="8"/>
  <c r="L111" i="8" s="1"/>
  <c r="N110" i="8"/>
  <c r="B110" i="8"/>
  <c r="L110" i="8" s="1"/>
  <c r="N109" i="8"/>
  <c r="B109" i="8"/>
  <c r="L109" i="8" s="1"/>
  <c r="N108" i="8"/>
  <c r="R108" i="8" s="1"/>
  <c r="B108" i="8"/>
  <c r="L108" i="8" s="1"/>
  <c r="N107" i="8"/>
  <c r="B107" i="8"/>
  <c r="L107" i="8" s="1"/>
  <c r="N106" i="8"/>
  <c r="B106" i="8"/>
  <c r="L106" i="8" s="1"/>
  <c r="N105" i="8"/>
  <c r="R105" i="8" s="1"/>
  <c r="B105" i="8"/>
  <c r="L105" i="8" s="1"/>
  <c r="N104" i="8"/>
  <c r="R104" i="8" s="1"/>
  <c r="B104" i="8"/>
  <c r="L104" i="8" s="1"/>
  <c r="B101" i="8"/>
  <c r="B100" i="8"/>
  <c r="E95" i="8"/>
  <c r="U91" i="8"/>
  <c r="V1" i="8" s="1"/>
  <c r="N91" i="8"/>
  <c r="B91" i="8"/>
  <c r="L91" i="8" s="1"/>
  <c r="N90" i="8"/>
  <c r="B90" i="8"/>
  <c r="L90" i="8" s="1"/>
  <c r="N89" i="8"/>
  <c r="B89" i="8"/>
  <c r="L89" i="8" s="1"/>
  <c r="N88" i="8"/>
  <c r="B88" i="8"/>
  <c r="L88" i="8" s="1"/>
  <c r="N87" i="8"/>
  <c r="B87" i="8"/>
  <c r="L87" i="8" s="1"/>
  <c r="N86" i="8"/>
  <c r="B86" i="8"/>
  <c r="L86" i="8" s="1"/>
  <c r="N85" i="8"/>
  <c r="B85" i="8"/>
  <c r="L85" i="8" s="1"/>
  <c r="N84" i="8"/>
  <c r="B84" i="8"/>
  <c r="L84" i="8" s="1"/>
  <c r="N83" i="8"/>
  <c r="B83" i="8"/>
  <c r="L83" i="8" s="1"/>
  <c r="N82" i="8"/>
  <c r="B82" i="8"/>
  <c r="L82" i="8" s="1"/>
  <c r="N81" i="8"/>
  <c r="B81" i="8"/>
  <c r="L81" i="8" s="1"/>
  <c r="N80" i="8"/>
  <c r="B80" i="8"/>
  <c r="L80" i="8" s="1"/>
  <c r="N79" i="8"/>
  <c r="B79" i="8"/>
  <c r="L79" i="8" s="1"/>
  <c r="N78" i="8"/>
  <c r="B78" i="8"/>
  <c r="L78" i="8" s="1"/>
  <c r="N77" i="8"/>
  <c r="B77" i="8"/>
  <c r="L77" i="8" s="1"/>
  <c r="N76" i="8"/>
  <c r="R76" i="8" s="1"/>
  <c r="B76" i="8"/>
  <c r="L76" i="8" s="1"/>
  <c r="N75" i="8"/>
  <c r="B75" i="8"/>
  <c r="L75" i="8" s="1"/>
  <c r="N74" i="8"/>
  <c r="B74" i="8"/>
  <c r="L74" i="8" s="1"/>
  <c r="N73" i="8"/>
  <c r="B73" i="8"/>
  <c r="L73" i="8" s="1"/>
  <c r="N72" i="8"/>
  <c r="B72" i="8"/>
  <c r="L72" i="8" s="1"/>
  <c r="B69" i="8"/>
  <c r="B68" i="8"/>
  <c r="E63" i="8"/>
  <c r="U59" i="8"/>
  <c r="N59" i="8"/>
  <c r="B59" i="8"/>
  <c r="L59" i="8" s="1"/>
  <c r="N58" i="8"/>
  <c r="R58" i="8" s="1"/>
  <c r="B58" i="8"/>
  <c r="L58" i="8" s="1"/>
  <c r="N57" i="8"/>
  <c r="B57" i="8"/>
  <c r="L57" i="8" s="1"/>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R46" i="8" s="1"/>
  <c r="B46" i="8"/>
  <c r="L46" i="8" s="1"/>
  <c r="N45" i="8"/>
  <c r="B45" i="8"/>
  <c r="L45" i="8" s="1"/>
  <c r="N44" i="8"/>
  <c r="B44" i="8"/>
  <c r="L44" i="8" s="1"/>
  <c r="N43" i="8"/>
  <c r="B43" i="8"/>
  <c r="L43" i="8" s="1"/>
  <c r="N42" i="8"/>
  <c r="R42" i="8" s="1"/>
  <c r="B42" i="8"/>
  <c r="L42" i="8" s="1"/>
  <c r="N41" i="8"/>
  <c r="B41" i="8"/>
  <c r="L41" i="8" s="1"/>
  <c r="N40" i="8"/>
  <c r="B40" i="8"/>
  <c r="L40" i="8" s="1"/>
  <c r="B37" i="8"/>
  <c r="B36" i="8"/>
  <c r="E31" i="8"/>
  <c r="N27" i="8"/>
  <c r="B27" i="8"/>
  <c r="L27" i="8" s="1"/>
  <c r="N26" i="8"/>
  <c r="B26" i="8"/>
  <c r="L26" i="8" s="1"/>
  <c r="N25" i="8"/>
  <c r="R25" i="8" s="1"/>
  <c r="B25" i="8"/>
  <c r="L25" i="8" s="1"/>
  <c r="N24" i="8"/>
  <c r="B24" i="8"/>
  <c r="L24" i="8" s="1"/>
  <c r="N23" i="8"/>
  <c r="B23" i="8"/>
  <c r="L23" i="8" s="1"/>
  <c r="N22" i="8"/>
  <c r="B22" i="8"/>
  <c r="L22" i="8" s="1"/>
  <c r="N21" i="8"/>
  <c r="R21" i="8" s="1"/>
  <c r="B21" i="8"/>
  <c r="L21" i="8" s="1"/>
  <c r="N20" i="8"/>
  <c r="B20" i="8"/>
  <c r="L20" i="8" s="1"/>
  <c r="N19" i="8"/>
  <c r="B19" i="8"/>
  <c r="L19" i="8" s="1"/>
  <c r="N18" i="8"/>
  <c r="B18" i="8"/>
  <c r="L18" i="8" s="1"/>
  <c r="N17" i="8"/>
  <c r="R17" i="8" s="1"/>
  <c r="B17" i="8"/>
  <c r="L17" i="8" s="1"/>
  <c r="N16" i="8"/>
  <c r="B16" i="8"/>
  <c r="L16" i="8" s="1"/>
  <c r="N15" i="8"/>
  <c r="B15" i="8"/>
  <c r="L15" i="8" s="1"/>
  <c r="N14" i="8"/>
  <c r="B14" i="8"/>
  <c r="L14" i="8" s="1"/>
  <c r="N13" i="8"/>
  <c r="R13" i="8" s="1"/>
  <c r="B13" i="8"/>
  <c r="L13" i="8" s="1"/>
  <c r="N12" i="8"/>
  <c r="B12" i="8"/>
  <c r="L12" i="8" s="1"/>
  <c r="N11" i="8"/>
  <c r="B11" i="8"/>
  <c r="L11" i="8" s="1"/>
  <c r="N10" i="8"/>
  <c r="B10" i="8"/>
  <c r="L10" i="8" s="1"/>
  <c r="N9" i="8"/>
  <c r="R9" i="8" s="1"/>
  <c r="B9" i="8"/>
  <c r="L9" i="8" s="1"/>
  <c r="N8" i="8"/>
  <c r="B8" i="8"/>
  <c r="B5" i="8"/>
  <c r="B4" i="8"/>
  <c r="E319" i="7"/>
  <c r="U315" i="7"/>
  <c r="N315" i="7"/>
  <c r="B315" i="7"/>
  <c r="L315" i="7" s="1"/>
  <c r="N314" i="7"/>
  <c r="B314" i="7"/>
  <c r="L314" i="7" s="1"/>
  <c r="N313" i="7"/>
  <c r="B313" i="7"/>
  <c r="L313" i="7" s="1"/>
  <c r="N312" i="7"/>
  <c r="B312" i="7"/>
  <c r="L312" i="7" s="1"/>
  <c r="N311" i="7"/>
  <c r="B311" i="7"/>
  <c r="L311" i="7" s="1"/>
  <c r="N310" i="7"/>
  <c r="B310" i="7"/>
  <c r="L310" i="7" s="1"/>
  <c r="N309" i="7"/>
  <c r="B309" i="7"/>
  <c r="L309" i="7" s="1"/>
  <c r="N308" i="7"/>
  <c r="B308" i="7"/>
  <c r="L308" i="7" s="1"/>
  <c r="N307" i="7"/>
  <c r="B307" i="7"/>
  <c r="L307" i="7" s="1"/>
  <c r="N306" i="7"/>
  <c r="B306" i="7"/>
  <c r="L306" i="7" s="1"/>
  <c r="N305" i="7"/>
  <c r="B305" i="7"/>
  <c r="L305" i="7" s="1"/>
  <c r="N304" i="7"/>
  <c r="R304" i="7" s="1"/>
  <c r="B304" i="7"/>
  <c r="L304" i="7" s="1"/>
  <c r="N303" i="7"/>
  <c r="B303" i="7"/>
  <c r="L303" i="7" s="1"/>
  <c r="N302" i="7"/>
  <c r="B302" i="7"/>
  <c r="L302" i="7" s="1"/>
  <c r="N301" i="7"/>
  <c r="B301" i="7"/>
  <c r="L301" i="7" s="1"/>
  <c r="N300" i="7"/>
  <c r="B300" i="7"/>
  <c r="L300" i="7" s="1"/>
  <c r="N299" i="7"/>
  <c r="B299" i="7"/>
  <c r="L299" i="7" s="1"/>
  <c r="N298" i="7"/>
  <c r="B298" i="7"/>
  <c r="L298" i="7" s="1"/>
  <c r="N297" i="7"/>
  <c r="B297" i="7"/>
  <c r="L297" i="7" s="1"/>
  <c r="N296" i="7"/>
  <c r="B296" i="7"/>
  <c r="L296" i="7" s="1"/>
  <c r="B293" i="7"/>
  <c r="B292" i="7"/>
  <c r="E287" i="7"/>
  <c r="U283" i="7"/>
  <c r="V1" i="7" s="1"/>
  <c r="N283" i="7"/>
  <c r="B283" i="7"/>
  <c r="L283" i="7" s="1"/>
  <c r="N282" i="7"/>
  <c r="B282" i="7"/>
  <c r="L282" i="7" s="1"/>
  <c r="N281" i="7"/>
  <c r="R281" i="7" s="1"/>
  <c r="B281" i="7"/>
  <c r="L281" i="7" s="1"/>
  <c r="N280" i="7"/>
  <c r="B280" i="7"/>
  <c r="L280" i="7" s="1"/>
  <c r="N279" i="7"/>
  <c r="R279" i="7" s="1"/>
  <c r="B279" i="7"/>
  <c r="L279" i="7" s="1"/>
  <c r="N278" i="7"/>
  <c r="L278" i="7"/>
  <c r="B278" i="7"/>
  <c r="N277" i="7"/>
  <c r="R277" i="7" s="1"/>
  <c r="B277" i="7"/>
  <c r="L277" i="7" s="1"/>
  <c r="N276" i="7"/>
  <c r="B276" i="7"/>
  <c r="L276" i="7" s="1"/>
  <c r="N275" i="7"/>
  <c r="B275" i="7"/>
  <c r="L275" i="7" s="1"/>
  <c r="N274" i="7"/>
  <c r="R274" i="7" s="1"/>
  <c r="B274" i="7"/>
  <c r="L274" i="7" s="1"/>
  <c r="N273" i="7"/>
  <c r="B273" i="7"/>
  <c r="L273" i="7" s="1"/>
  <c r="N272" i="7"/>
  <c r="B272" i="7"/>
  <c r="L272" i="7" s="1"/>
  <c r="N271" i="7"/>
  <c r="B271" i="7"/>
  <c r="L271" i="7" s="1"/>
  <c r="N270" i="7"/>
  <c r="B270" i="7"/>
  <c r="L270" i="7" s="1"/>
  <c r="N269" i="7"/>
  <c r="B269" i="7"/>
  <c r="L269" i="7" s="1"/>
  <c r="N268" i="7"/>
  <c r="B268" i="7"/>
  <c r="L268" i="7" s="1"/>
  <c r="N267" i="7"/>
  <c r="B267" i="7"/>
  <c r="L267" i="7" s="1"/>
  <c r="N266" i="7"/>
  <c r="B266" i="7"/>
  <c r="L266" i="7" s="1"/>
  <c r="N265" i="7"/>
  <c r="B265" i="7"/>
  <c r="L265" i="7" s="1"/>
  <c r="N264" i="7"/>
  <c r="B264" i="7"/>
  <c r="L264" i="7" s="1"/>
  <c r="B261" i="7"/>
  <c r="B260" i="7"/>
  <c r="E255" i="7"/>
  <c r="U251" i="7"/>
  <c r="N251" i="7"/>
  <c r="B251" i="7"/>
  <c r="L251" i="7" s="1"/>
  <c r="N250" i="7"/>
  <c r="B250" i="7"/>
  <c r="L250" i="7" s="1"/>
  <c r="N249" i="7"/>
  <c r="R249" i="7" s="1"/>
  <c r="B249" i="7"/>
  <c r="L249" i="7" s="1"/>
  <c r="N248" i="7"/>
  <c r="B248" i="7"/>
  <c r="L248" i="7" s="1"/>
  <c r="N247" i="7"/>
  <c r="B247" i="7"/>
  <c r="L247" i="7" s="1"/>
  <c r="N246" i="7"/>
  <c r="B246" i="7"/>
  <c r="L246" i="7" s="1"/>
  <c r="N245" i="7"/>
  <c r="B245" i="7"/>
  <c r="L245" i="7" s="1"/>
  <c r="N244" i="7"/>
  <c r="B244" i="7"/>
  <c r="L244" i="7" s="1"/>
  <c r="N243" i="7"/>
  <c r="B243" i="7"/>
  <c r="L243" i="7" s="1"/>
  <c r="N242" i="7"/>
  <c r="B242" i="7"/>
  <c r="L242" i="7" s="1"/>
  <c r="N241" i="7"/>
  <c r="B241" i="7"/>
  <c r="L241" i="7" s="1"/>
  <c r="N240" i="7"/>
  <c r="B240" i="7"/>
  <c r="L240" i="7" s="1"/>
  <c r="N239" i="7"/>
  <c r="B239" i="7"/>
  <c r="L239" i="7" s="1"/>
  <c r="N238" i="7"/>
  <c r="B238" i="7"/>
  <c r="L238" i="7" s="1"/>
  <c r="N237" i="7"/>
  <c r="B237" i="7"/>
  <c r="L237" i="7" s="1"/>
  <c r="N236" i="7"/>
  <c r="B236" i="7"/>
  <c r="L236" i="7" s="1"/>
  <c r="N235" i="7"/>
  <c r="B235" i="7"/>
  <c r="L235" i="7" s="1"/>
  <c r="N234" i="7"/>
  <c r="B234" i="7"/>
  <c r="L234" i="7" s="1"/>
  <c r="N233" i="7"/>
  <c r="B233" i="7"/>
  <c r="L233" i="7" s="1"/>
  <c r="N232" i="7"/>
  <c r="B232" i="7"/>
  <c r="L232" i="7" s="1"/>
  <c r="B229" i="7"/>
  <c r="B228" i="7"/>
  <c r="E223" i="7"/>
  <c r="U219" i="7"/>
  <c r="N219" i="7"/>
  <c r="B219" i="7"/>
  <c r="L219" i="7" s="1"/>
  <c r="N218" i="7"/>
  <c r="B218" i="7"/>
  <c r="L218" i="7" s="1"/>
  <c r="N217" i="7"/>
  <c r="B217" i="7"/>
  <c r="L217" i="7" s="1"/>
  <c r="N216" i="7"/>
  <c r="B216" i="7"/>
  <c r="L216" i="7" s="1"/>
  <c r="N215" i="7"/>
  <c r="B215" i="7"/>
  <c r="L215" i="7" s="1"/>
  <c r="N214" i="7"/>
  <c r="B214" i="7"/>
  <c r="L214" i="7" s="1"/>
  <c r="N213" i="7"/>
  <c r="B213" i="7"/>
  <c r="L213" i="7" s="1"/>
  <c r="N212" i="7"/>
  <c r="B212" i="7"/>
  <c r="L212" i="7" s="1"/>
  <c r="N211" i="7"/>
  <c r="B211" i="7"/>
  <c r="L211" i="7" s="1"/>
  <c r="N210" i="7"/>
  <c r="B210" i="7"/>
  <c r="L210" i="7" s="1"/>
  <c r="N209" i="7"/>
  <c r="B209" i="7"/>
  <c r="L209" i="7" s="1"/>
  <c r="N208" i="7"/>
  <c r="B208" i="7"/>
  <c r="L208" i="7" s="1"/>
  <c r="N207" i="7"/>
  <c r="B207" i="7"/>
  <c r="L207" i="7" s="1"/>
  <c r="N206" i="7"/>
  <c r="B206" i="7"/>
  <c r="L206" i="7" s="1"/>
  <c r="N205" i="7"/>
  <c r="B205" i="7"/>
  <c r="L205" i="7" s="1"/>
  <c r="N204" i="7"/>
  <c r="B204" i="7"/>
  <c r="L204" i="7" s="1"/>
  <c r="N203" i="7"/>
  <c r="R203" i="7" s="1"/>
  <c r="B203" i="7"/>
  <c r="L203" i="7" s="1"/>
  <c r="N202" i="7"/>
  <c r="B202" i="7"/>
  <c r="L202" i="7" s="1"/>
  <c r="N201" i="7"/>
  <c r="R201" i="7" s="1"/>
  <c r="B201" i="7"/>
  <c r="L201" i="7" s="1"/>
  <c r="N200" i="7"/>
  <c r="B200" i="7"/>
  <c r="L200" i="7" s="1"/>
  <c r="B197" i="7"/>
  <c r="B196" i="7"/>
  <c r="E191" i="7"/>
  <c r="U187" i="7"/>
  <c r="N187" i="7"/>
  <c r="B187" i="7"/>
  <c r="L187" i="7" s="1"/>
  <c r="N186" i="7"/>
  <c r="R186" i="7" s="1"/>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B176" i="7"/>
  <c r="L176" i="7" s="1"/>
  <c r="N175" i="7"/>
  <c r="B175" i="7"/>
  <c r="L175" i="7" s="1"/>
  <c r="N174" i="7"/>
  <c r="B174" i="7"/>
  <c r="L174" i="7" s="1"/>
  <c r="N173" i="7"/>
  <c r="B173" i="7"/>
  <c r="L173" i="7" s="1"/>
  <c r="N172" i="7"/>
  <c r="B172" i="7"/>
  <c r="L172" i="7" s="1"/>
  <c r="N171" i="7"/>
  <c r="R171" i="7" s="1"/>
  <c r="B171" i="7"/>
  <c r="L171" i="7" s="1"/>
  <c r="N170" i="7"/>
  <c r="B170" i="7"/>
  <c r="L170" i="7" s="1"/>
  <c r="N169" i="7"/>
  <c r="B169" i="7"/>
  <c r="L169" i="7" s="1"/>
  <c r="N168" i="7"/>
  <c r="B168" i="7"/>
  <c r="L168" i="7" s="1"/>
  <c r="B165" i="7"/>
  <c r="B164" i="7"/>
  <c r="E159" i="7"/>
  <c r="U155" i="7"/>
  <c r="N155" i="7"/>
  <c r="B155" i="7"/>
  <c r="L155" i="7" s="1"/>
  <c r="N154" i="7"/>
  <c r="B154" i="7"/>
  <c r="L154" i="7" s="1"/>
  <c r="N153" i="7"/>
  <c r="B153" i="7"/>
  <c r="L153" i="7" s="1"/>
  <c r="N152" i="7"/>
  <c r="R152" i="7" s="1"/>
  <c r="B152" i="7"/>
  <c r="L152" i="7" s="1"/>
  <c r="N151" i="7"/>
  <c r="B151" i="7"/>
  <c r="L151" i="7" s="1"/>
  <c r="N150" i="7"/>
  <c r="B150" i="7"/>
  <c r="L150" i="7" s="1"/>
  <c r="N149" i="7"/>
  <c r="B149" i="7"/>
  <c r="L149" i="7" s="1"/>
  <c r="N148" i="7"/>
  <c r="B148" i="7"/>
  <c r="L148" i="7" s="1"/>
  <c r="N147" i="7"/>
  <c r="B147" i="7"/>
  <c r="L147" i="7" s="1"/>
  <c r="N146" i="7"/>
  <c r="B146" i="7"/>
  <c r="L146" i="7" s="1"/>
  <c r="N145" i="7"/>
  <c r="B145" i="7"/>
  <c r="L145" i="7" s="1"/>
  <c r="N144" i="7"/>
  <c r="B144" i="7"/>
  <c r="L144" i="7" s="1"/>
  <c r="N143" i="7"/>
  <c r="B143" i="7"/>
  <c r="L143" i="7" s="1"/>
  <c r="N142" i="7"/>
  <c r="B142" i="7"/>
  <c r="L142" i="7" s="1"/>
  <c r="N141" i="7"/>
  <c r="B141" i="7"/>
  <c r="L141" i="7" s="1"/>
  <c r="N140" i="7"/>
  <c r="B140" i="7"/>
  <c r="L140" i="7" s="1"/>
  <c r="N139" i="7"/>
  <c r="B139" i="7"/>
  <c r="L139" i="7" s="1"/>
  <c r="N138" i="7"/>
  <c r="B138" i="7"/>
  <c r="L138" i="7" s="1"/>
  <c r="N137" i="7"/>
  <c r="B137" i="7"/>
  <c r="L137" i="7" s="1"/>
  <c r="N136" i="7"/>
  <c r="R136" i="7" s="1"/>
  <c r="B136" i="7"/>
  <c r="L136" i="7" s="1"/>
  <c r="B133" i="7"/>
  <c r="B132" i="7"/>
  <c r="E127" i="7"/>
  <c r="U123" i="7"/>
  <c r="N123" i="7"/>
  <c r="R123" i="7" s="1"/>
  <c r="B123" i="7"/>
  <c r="L123" i="7" s="1"/>
  <c r="N122" i="7"/>
  <c r="B122" i="7"/>
  <c r="L122" i="7" s="1"/>
  <c r="N121" i="7"/>
  <c r="B121" i="7"/>
  <c r="L121" i="7" s="1"/>
  <c r="N120" i="7"/>
  <c r="B120" i="7"/>
  <c r="L120" i="7" s="1"/>
  <c r="N119" i="7"/>
  <c r="R119" i="7" s="1"/>
  <c r="B119" i="7"/>
  <c r="L119" i="7" s="1"/>
  <c r="N118" i="7"/>
  <c r="B118" i="7"/>
  <c r="L118" i="7" s="1"/>
  <c r="N117" i="7"/>
  <c r="B117" i="7"/>
  <c r="L117" i="7" s="1"/>
  <c r="N116" i="7"/>
  <c r="B116" i="7"/>
  <c r="L116" i="7" s="1"/>
  <c r="N115" i="7"/>
  <c r="B115" i="7"/>
  <c r="L115" i="7" s="1"/>
  <c r="N114" i="7"/>
  <c r="B114" i="7"/>
  <c r="L114" i="7" s="1"/>
  <c r="N113" i="7"/>
  <c r="B113" i="7"/>
  <c r="L113" i="7" s="1"/>
  <c r="N112" i="7"/>
  <c r="R112" i="7" s="1"/>
  <c r="B112" i="7"/>
  <c r="L112" i="7" s="1"/>
  <c r="N111" i="7"/>
  <c r="B111" i="7"/>
  <c r="L111" i="7" s="1"/>
  <c r="N110" i="7"/>
  <c r="B110" i="7"/>
  <c r="L110" i="7" s="1"/>
  <c r="N109" i="7"/>
  <c r="B109" i="7"/>
  <c r="L109" i="7" s="1"/>
  <c r="N108" i="7"/>
  <c r="B108" i="7"/>
  <c r="L108" i="7" s="1"/>
  <c r="N107" i="7"/>
  <c r="B107" i="7"/>
  <c r="L107" i="7" s="1"/>
  <c r="N106" i="7"/>
  <c r="B106" i="7"/>
  <c r="L106" i="7" s="1"/>
  <c r="N105" i="7"/>
  <c r="B105" i="7"/>
  <c r="L105" i="7" s="1"/>
  <c r="N104" i="7"/>
  <c r="B104" i="7"/>
  <c r="L104" i="7" s="1"/>
  <c r="B101" i="7"/>
  <c r="B100" i="7"/>
  <c r="E95" i="7"/>
  <c r="U91" i="7"/>
  <c r="N91" i="7"/>
  <c r="B91" i="7"/>
  <c r="L91" i="7" s="1"/>
  <c r="N90" i="7"/>
  <c r="B90" i="7"/>
  <c r="L90" i="7" s="1"/>
  <c r="N89" i="7"/>
  <c r="B89" i="7"/>
  <c r="L89" i="7" s="1"/>
  <c r="N88" i="7"/>
  <c r="B88" i="7"/>
  <c r="L88" i="7" s="1"/>
  <c r="N87" i="7"/>
  <c r="B87" i="7"/>
  <c r="L87" i="7" s="1"/>
  <c r="N86" i="7"/>
  <c r="B86" i="7"/>
  <c r="L86" i="7" s="1"/>
  <c r="N85" i="7"/>
  <c r="B85" i="7"/>
  <c r="L85" i="7" s="1"/>
  <c r="N84" i="7"/>
  <c r="B84" i="7"/>
  <c r="L84" i="7" s="1"/>
  <c r="N83" i="7"/>
  <c r="B83" i="7"/>
  <c r="L83" i="7" s="1"/>
  <c r="N82" i="7"/>
  <c r="B82" i="7"/>
  <c r="L82" i="7" s="1"/>
  <c r="N81" i="7"/>
  <c r="B81" i="7"/>
  <c r="L81" i="7" s="1"/>
  <c r="N80" i="7"/>
  <c r="B80" i="7"/>
  <c r="L80" i="7" s="1"/>
  <c r="N79" i="7"/>
  <c r="B79" i="7"/>
  <c r="L79" i="7" s="1"/>
  <c r="N78" i="7"/>
  <c r="B78" i="7"/>
  <c r="L78" i="7" s="1"/>
  <c r="N77" i="7"/>
  <c r="B77" i="7"/>
  <c r="L77" i="7" s="1"/>
  <c r="N76" i="7"/>
  <c r="B76" i="7"/>
  <c r="L76" i="7" s="1"/>
  <c r="N75" i="7"/>
  <c r="L75" i="7"/>
  <c r="B75" i="7"/>
  <c r="N74" i="7"/>
  <c r="B74" i="7"/>
  <c r="L74" i="7" s="1"/>
  <c r="N73" i="7"/>
  <c r="B73" i="7"/>
  <c r="L73" i="7" s="1"/>
  <c r="N72" i="7"/>
  <c r="B72" i="7"/>
  <c r="L72" i="7" s="1"/>
  <c r="B69" i="7"/>
  <c r="B68" i="7"/>
  <c r="E63" i="7"/>
  <c r="U59" i="7"/>
  <c r="N59" i="7"/>
  <c r="B59" i="7"/>
  <c r="L59" i="7" s="1"/>
  <c r="N58" i="7"/>
  <c r="B58" i="7"/>
  <c r="L58" i="7" s="1"/>
  <c r="N57" i="7"/>
  <c r="B57" i="7"/>
  <c r="L57" i="7" s="1"/>
  <c r="N56" i="7"/>
  <c r="B56" i="7"/>
  <c r="L56" i="7" s="1"/>
  <c r="N55" i="7"/>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B43" i="7"/>
  <c r="L43" i="7" s="1"/>
  <c r="N42" i="7"/>
  <c r="B42" i="7"/>
  <c r="L42" i="7" s="1"/>
  <c r="N41" i="7"/>
  <c r="R41" i="7" s="1"/>
  <c r="B41" i="7"/>
  <c r="L41" i="7" s="1"/>
  <c r="N40" i="7"/>
  <c r="B40" i="7"/>
  <c r="L40" i="7" s="1"/>
  <c r="B37" i="7"/>
  <c r="B36" i="7"/>
  <c r="E31" i="7"/>
  <c r="N27" i="7"/>
  <c r="B27" i="7"/>
  <c r="L27" i="7" s="1"/>
  <c r="N26" i="7"/>
  <c r="B26" i="7"/>
  <c r="L26" i="7" s="1"/>
  <c r="N25" i="7"/>
  <c r="R25" i="7" s="1"/>
  <c r="B25" i="7"/>
  <c r="L25" i="7" s="1"/>
  <c r="N24" i="7"/>
  <c r="B24" i="7"/>
  <c r="L24" i="7" s="1"/>
  <c r="N23" i="7"/>
  <c r="B23" i="7"/>
  <c r="L23" i="7" s="1"/>
  <c r="N22" i="7"/>
  <c r="B22" i="7"/>
  <c r="L22" i="7" s="1"/>
  <c r="N21" i="7"/>
  <c r="R21" i="7" s="1"/>
  <c r="B21" i="7"/>
  <c r="L21" i="7" s="1"/>
  <c r="N20" i="7"/>
  <c r="B20" i="7"/>
  <c r="L20" i="7" s="1"/>
  <c r="N19" i="7"/>
  <c r="B19" i="7"/>
  <c r="L19" i="7" s="1"/>
  <c r="N18" i="7"/>
  <c r="L18" i="7"/>
  <c r="B18" i="7"/>
  <c r="N17" i="7"/>
  <c r="R17" i="7" s="1"/>
  <c r="B17" i="7"/>
  <c r="L17" i="7" s="1"/>
  <c r="N16" i="7"/>
  <c r="B16" i="7"/>
  <c r="L16" i="7" s="1"/>
  <c r="N15" i="7"/>
  <c r="B15" i="7"/>
  <c r="L15" i="7" s="1"/>
  <c r="N14" i="7"/>
  <c r="R14" i="7" s="1"/>
  <c r="B14" i="7"/>
  <c r="L14" i="7" s="1"/>
  <c r="N13" i="7"/>
  <c r="R13" i="7" s="1"/>
  <c r="B13" i="7"/>
  <c r="L13" i="7" s="1"/>
  <c r="N12" i="7"/>
  <c r="B12" i="7"/>
  <c r="L12" i="7" s="1"/>
  <c r="N11" i="7"/>
  <c r="B11" i="7"/>
  <c r="L11" i="7" s="1"/>
  <c r="N10" i="7"/>
  <c r="B10" i="7"/>
  <c r="L10" i="7" s="1"/>
  <c r="N9" i="7"/>
  <c r="R9" i="7" s="1"/>
  <c r="B9" i="7"/>
  <c r="L9" i="7" s="1"/>
  <c r="N8" i="7"/>
  <c r="B8" i="7"/>
  <c r="B5" i="7"/>
  <c r="B4" i="7"/>
  <c r="E319" i="5"/>
  <c r="U315" i="5"/>
  <c r="N315" i="5"/>
  <c r="B315" i="5"/>
  <c r="L315" i="5" s="1"/>
  <c r="N314" i="5"/>
  <c r="B314" i="5"/>
  <c r="L314" i="5" s="1"/>
  <c r="N313" i="5"/>
  <c r="B313" i="5"/>
  <c r="L313" i="5" s="1"/>
  <c r="N312" i="5"/>
  <c r="B312" i="5"/>
  <c r="L312" i="5" s="1"/>
  <c r="N311" i="5"/>
  <c r="B311" i="5"/>
  <c r="L311" i="5" s="1"/>
  <c r="N310" i="5"/>
  <c r="B310" i="5"/>
  <c r="L310" i="5" s="1"/>
  <c r="N309" i="5"/>
  <c r="B309" i="5"/>
  <c r="L309" i="5" s="1"/>
  <c r="N308" i="5"/>
  <c r="B308" i="5"/>
  <c r="L308" i="5" s="1"/>
  <c r="N307" i="5"/>
  <c r="B307" i="5"/>
  <c r="L307" i="5" s="1"/>
  <c r="N306" i="5"/>
  <c r="B306" i="5"/>
  <c r="L306" i="5" s="1"/>
  <c r="N305" i="5"/>
  <c r="B305" i="5"/>
  <c r="L305" i="5" s="1"/>
  <c r="N304" i="5"/>
  <c r="B304" i="5"/>
  <c r="L304" i="5" s="1"/>
  <c r="N303" i="5"/>
  <c r="B303" i="5"/>
  <c r="L303" i="5" s="1"/>
  <c r="N302" i="5"/>
  <c r="R302" i="5" s="1"/>
  <c r="B302" i="5"/>
  <c r="L302" i="5" s="1"/>
  <c r="N301" i="5"/>
  <c r="B301" i="5"/>
  <c r="L301" i="5" s="1"/>
  <c r="N300" i="5"/>
  <c r="B300" i="5"/>
  <c r="L300" i="5" s="1"/>
  <c r="N299" i="5"/>
  <c r="R299" i="5" s="1"/>
  <c r="B299" i="5"/>
  <c r="L299" i="5" s="1"/>
  <c r="N298" i="5"/>
  <c r="B298" i="5"/>
  <c r="L298" i="5" s="1"/>
  <c r="N297" i="5"/>
  <c r="B297" i="5"/>
  <c r="L297" i="5" s="1"/>
  <c r="N296" i="5"/>
  <c r="B296" i="5"/>
  <c r="L296" i="5" s="1"/>
  <c r="B293" i="5"/>
  <c r="B292" i="5"/>
  <c r="E287" i="5"/>
  <c r="U283" i="5"/>
  <c r="N283" i="5"/>
  <c r="B283" i="5"/>
  <c r="L283" i="5" s="1"/>
  <c r="N282" i="5"/>
  <c r="R282" i="5" s="1"/>
  <c r="B282" i="5"/>
  <c r="L282" i="5" s="1"/>
  <c r="N281" i="5"/>
  <c r="B281" i="5"/>
  <c r="L281" i="5" s="1"/>
  <c r="N280" i="5"/>
  <c r="B280" i="5"/>
  <c r="L280" i="5" s="1"/>
  <c r="N279" i="5"/>
  <c r="B279" i="5"/>
  <c r="L279" i="5" s="1"/>
  <c r="N278" i="5"/>
  <c r="B278" i="5"/>
  <c r="L278" i="5" s="1"/>
  <c r="N277" i="5"/>
  <c r="R277" i="5" s="1"/>
  <c r="B277" i="5"/>
  <c r="L277" i="5" s="1"/>
  <c r="N276" i="5"/>
  <c r="R276" i="5" s="1"/>
  <c r="B276" i="5"/>
  <c r="L276" i="5" s="1"/>
  <c r="N275" i="5"/>
  <c r="B275" i="5"/>
  <c r="L275" i="5" s="1"/>
  <c r="N274" i="5"/>
  <c r="B274" i="5"/>
  <c r="L274" i="5" s="1"/>
  <c r="N273" i="5"/>
  <c r="R273" i="5" s="1"/>
  <c r="B273" i="5"/>
  <c r="L273" i="5" s="1"/>
  <c r="N272" i="5"/>
  <c r="B272" i="5"/>
  <c r="L272" i="5" s="1"/>
  <c r="N271" i="5"/>
  <c r="B271" i="5"/>
  <c r="L271" i="5" s="1"/>
  <c r="N270" i="5"/>
  <c r="B270" i="5"/>
  <c r="L270" i="5" s="1"/>
  <c r="N269" i="5"/>
  <c r="R269" i="5" s="1"/>
  <c r="B269" i="5"/>
  <c r="L269" i="5" s="1"/>
  <c r="N268" i="5"/>
  <c r="B268" i="5"/>
  <c r="L268" i="5" s="1"/>
  <c r="N267" i="5"/>
  <c r="B267" i="5"/>
  <c r="L267" i="5" s="1"/>
  <c r="N266" i="5"/>
  <c r="B266" i="5"/>
  <c r="L266" i="5" s="1"/>
  <c r="N265" i="5"/>
  <c r="R265" i="5" s="1"/>
  <c r="B265" i="5"/>
  <c r="L265" i="5" s="1"/>
  <c r="N264" i="5"/>
  <c r="R264" i="5" s="1"/>
  <c r="B264" i="5"/>
  <c r="L264" i="5" s="1"/>
  <c r="B261" i="5"/>
  <c r="B260" i="5"/>
  <c r="E255" i="5"/>
  <c r="U251" i="5"/>
  <c r="N251" i="5"/>
  <c r="B251" i="5"/>
  <c r="L251" i="5" s="1"/>
  <c r="N250" i="5"/>
  <c r="B250" i="5"/>
  <c r="L250" i="5" s="1"/>
  <c r="N249" i="5"/>
  <c r="B249" i="5"/>
  <c r="L249" i="5" s="1"/>
  <c r="N248" i="5"/>
  <c r="B248" i="5"/>
  <c r="L248" i="5" s="1"/>
  <c r="N247" i="5"/>
  <c r="B247" i="5"/>
  <c r="L247" i="5" s="1"/>
  <c r="N246" i="5"/>
  <c r="B246" i="5"/>
  <c r="L246" i="5" s="1"/>
  <c r="N245" i="5"/>
  <c r="R245" i="5" s="1"/>
  <c r="B245" i="5"/>
  <c r="L245" i="5" s="1"/>
  <c r="N244" i="5"/>
  <c r="B244" i="5"/>
  <c r="L244" i="5" s="1"/>
  <c r="N243" i="5"/>
  <c r="R243" i="5" s="1"/>
  <c r="B243" i="5"/>
  <c r="L243" i="5" s="1"/>
  <c r="N242" i="5"/>
  <c r="B242" i="5"/>
  <c r="L242" i="5" s="1"/>
  <c r="N241" i="5"/>
  <c r="B241" i="5"/>
  <c r="L241" i="5" s="1"/>
  <c r="N240" i="5"/>
  <c r="B240" i="5"/>
  <c r="L240" i="5" s="1"/>
  <c r="N239" i="5"/>
  <c r="B239" i="5"/>
  <c r="L239" i="5" s="1"/>
  <c r="N238" i="5"/>
  <c r="B238" i="5"/>
  <c r="L238" i="5" s="1"/>
  <c r="N237" i="5"/>
  <c r="B237" i="5"/>
  <c r="L237" i="5" s="1"/>
  <c r="N236" i="5"/>
  <c r="B236" i="5"/>
  <c r="L236" i="5" s="1"/>
  <c r="N235" i="5"/>
  <c r="B235" i="5"/>
  <c r="L235" i="5" s="1"/>
  <c r="N234" i="5"/>
  <c r="B234" i="5"/>
  <c r="L234" i="5" s="1"/>
  <c r="N233" i="5"/>
  <c r="R233" i="5" s="1"/>
  <c r="B233" i="5"/>
  <c r="L233" i="5" s="1"/>
  <c r="N232" i="5"/>
  <c r="B232" i="5"/>
  <c r="L232" i="5" s="1"/>
  <c r="B229" i="5"/>
  <c r="B228" i="5"/>
  <c r="E223" i="5"/>
  <c r="U219" i="5"/>
  <c r="N219" i="5"/>
  <c r="B219" i="5"/>
  <c r="L219" i="5" s="1"/>
  <c r="N218" i="5"/>
  <c r="B218" i="5"/>
  <c r="L218" i="5" s="1"/>
  <c r="N217" i="5"/>
  <c r="B217" i="5"/>
  <c r="L217" i="5" s="1"/>
  <c r="N216" i="5"/>
  <c r="B216" i="5"/>
  <c r="L216" i="5" s="1"/>
  <c r="N215" i="5"/>
  <c r="B215" i="5"/>
  <c r="L215" i="5" s="1"/>
  <c r="N214" i="5"/>
  <c r="B214" i="5"/>
  <c r="L214" i="5" s="1"/>
  <c r="N213" i="5"/>
  <c r="B213" i="5"/>
  <c r="L213" i="5" s="1"/>
  <c r="N212" i="5"/>
  <c r="R212" i="5" s="1"/>
  <c r="B212" i="5"/>
  <c r="L212" i="5" s="1"/>
  <c r="N211" i="5"/>
  <c r="B211" i="5"/>
  <c r="L211" i="5" s="1"/>
  <c r="N210" i="5"/>
  <c r="B210" i="5"/>
  <c r="L210" i="5" s="1"/>
  <c r="N209" i="5"/>
  <c r="B209" i="5"/>
  <c r="L209" i="5" s="1"/>
  <c r="N208" i="5"/>
  <c r="B208" i="5"/>
  <c r="L208" i="5" s="1"/>
  <c r="N207" i="5"/>
  <c r="B207" i="5"/>
  <c r="L207" i="5" s="1"/>
  <c r="N206" i="5"/>
  <c r="B206" i="5"/>
  <c r="L206" i="5" s="1"/>
  <c r="N205" i="5"/>
  <c r="B205" i="5"/>
  <c r="L205" i="5" s="1"/>
  <c r="N204" i="5"/>
  <c r="B204" i="5"/>
  <c r="L204" i="5" s="1"/>
  <c r="N203" i="5"/>
  <c r="B203" i="5"/>
  <c r="L203" i="5" s="1"/>
  <c r="N202" i="5"/>
  <c r="B202" i="5"/>
  <c r="L202" i="5" s="1"/>
  <c r="N201" i="5"/>
  <c r="B201" i="5"/>
  <c r="L201" i="5" s="1"/>
  <c r="N200" i="5"/>
  <c r="B200" i="5"/>
  <c r="L200" i="5" s="1"/>
  <c r="B197" i="5"/>
  <c r="B196" i="5"/>
  <c r="E191" i="5"/>
  <c r="U187" i="5"/>
  <c r="N187" i="5"/>
  <c r="B187" i="5"/>
  <c r="L187" i="5" s="1"/>
  <c r="N186" i="5"/>
  <c r="B186" i="5"/>
  <c r="L186" i="5" s="1"/>
  <c r="N185" i="5"/>
  <c r="B185" i="5"/>
  <c r="L185" i="5" s="1"/>
  <c r="N184" i="5"/>
  <c r="B184" i="5"/>
  <c r="L184" i="5" s="1"/>
  <c r="N183" i="5"/>
  <c r="B183" i="5"/>
  <c r="L183" i="5" s="1"/>
  <c r="N182" i="5"/>
  <c r="B182" i="5"/>
  <c r="L182" i="5" s="1"/>
  <c r="N181" i="5"/>
  <c r="B181" i="5"/>
  <c r="L181" i="5" s="1"/>
  <c r="N180" i="5"/>
  <c r="B180" i="5"/>
  <c r="L180" i="5" s="1"/>
  <c r="N179" i="5"/>
  <c r="B179" i="5"/>
  <c r="L179" i="5" s="1"/>
  <c r="N178" i="5"/>
  <c r="B178" i="5"/>
  <c r="L178" i="5" s="1"/>
  <c r="N177" i="5"/>
  <c r="B177" i="5"/>
  <c r="L177" i="5" s="1"/>
  <c r="N176" i="5"/>
  <c r="B176" i="5"/>
  <c r="L176" i="5" s="1"/>
  <c r="N175" i="5"/>
  <c r="B175" i="5"/>
  <c r="L175" i="5" s="1"/>
  <c r="N174" i="5"/>
  <c r="B174" i="5"/>
  <c r="L174" i="5" s="1"/>
  <c r="N173" i="5"/>
  <c r="R173" i="5" s="1"/>
  <c r="B173" i="5"/>
  <c r="L173" i="5" s="1"/>
  <c r="N172" i="5"/>
  <c r="B172" i="5"/>
  <c r="L172" i="5" s="1"/>
  <c r="N171" i="5"/>
  <c r="R171" i="5" s="1"/>
  <c r="B171" i="5"/>
  <c r="L171" i="5" s="1"/>
  <c r="N170" i="5"/>
  <c r="B170" i="5"/>
  <c r="L170" i="5" s="1"/>
  <c r="N169" i="5"/>
  <c r="B169" i="5"/>
  <c r="L169" i="5" s="1"/>
  <c r="N168" i="5"/>
  <c r="B168" i="5"/>
  <c r="L168" i="5" s="1"/>
  <c r="B165" i="5"/>
  <c r="B164" i="5"/>
  <c r="E159" i="5"/>
  <c r="U155" i="5"/>
  <c r="N155" i="5"/>
  <c r="B155" i="5"/>
  <c r="L155" i="5" s="1"/>
  <c r="N154" i="5"/>
  <c r="R154" i="5" s="1"/>
  <c r="B154" i="5"/>
  <c r="L154" i="5" s="1"/>
  <c r="N153" i="5"/>
  <c r="B153" i="5"/>
  <c r="L153" i="5" s="1"/>
  <c r="N152" i="5"/>
  <c r="B152" i="5"/>
  <c r="L152" i="5" s="1"/>
  <c r="N151" i="5"/>
  <c r="R151" i="5" s="1"/>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B138" i="5"/>
  <c r="L138" i="5" s="1"/>
  <c r="N137" i="5"/>
  <c r="B137" i="5"/>
  <c r="L137" i="5" s="1"/>
  <c r="N136" i="5"/>
  <c r="B136" i="5"/>
  <c r="L136" i="5" s="1"/>
  <c r="B133" i="5"/>
  <c r="B132" i="5"/>
  <c r="E127" i="5"/>
  <c r="U123" i="5"/>
  <c r="N123" i="5"/>
  <c r="B123" i="5"/>
  <c r="L123" i="5" s="1"/>
  <c r="N122" i="5"/>
  <c r="B122" i="5"/>
  <c r="L122" i="5" s="1"/>
  <c r="N121" i="5"/>
  <c r="B121" i="5"/>
  <c r="L121" i="5" s="1"/>
  <c r="N120" i="5"/>
  <c r="B120" i="5"/>
  <c r="L120" i="5" s="1"/>
  <c r="N119" i="5"/>
  <c r="B119" i="5"/>
  <c r="L119" i="5" s="1"/>
  <c r="N118" i="5"/>
  <c r="B118" i="5"/>
  <c r="L118" i="5" s="1"/>
  <c r="N117" i="5"/>
  <c r="B117" i="5"/>
  <c r="L117" i="5" s="1"/>
  <c r="N116" i="5"/>
  <c r="B116" i="5"/>
  <c r="L116" i="5" s="1"/>
  <c r="N115" i="5"/>
  <c r="B115" i="5"/>
  <c r="L115" i="5" s="1"/>
  <c r="N114" i="5"/>
  <c r="R114" i="5" s="1"/>
  <c r="B114" i="5"/>
  <c r="L114" i="5" s="1"/>
  <c r="N113" i="5"/>
  <c r="B113" i="5"/>
  <c r="L113" i="5" s="1"/>
  <c r="N112" i="5"/>
  <c r="B112" i="5"/>
  <c r="L112" i="5" s="1"/>
  <c r="N111" i="5"/>
  <c r="B111" i="5"/>
  <c r="L111" i="5" s="1"/>
  <c r="N110" i="5"/>
  <c r="R110" i="5" s="1"/>
  <c r="B110" i="5"/>
  <c r="L110" i="5" s="1"/>
  <c r="N109" i="5"/>
  <c r="B109" i="5"/>
  <c r="L109" i="5" s="1"/>
  <c r="N108" i="5"/>
  <c r="B108" i="5"/>
  <c r="L108" i="5" s="1"/>
  <c r="N107" i="5"/>
  <c r="B107" i="5"/>
  <c r="L107" i="5" s="1"/>
  <c r="N106" i="5"/>
  <c r="B106" i="5"/>
  <c r="L106" i="5" s="1"/>
  <c r="N105" i="5"/>
  <c r="B105" i="5"/>
  <c r="L105" i="5" s="1"/>
  <c r="N104" i="5"/>
  <c r="B104" i="5"/>
  <c r="L104" i="5" s="1"/>
  <c r="B101" i="5"/>
  <c r="B100" i="5"/>
  <c r="E95" i="5"/>
  <c r="U91" i="5"/>
  <c r="N91" i="5"/>
  <c r="B91" i="5"/>
  <c r="L91" i="5" s="1"/>
  <c r="N90" i="5"/>
  <c r="B90" i="5"/>
  <c r="L90" i="5" s="1"/>
  <c r="N89" i="5"/>
  <c r="B89" i="5"/>
  <c r="L89" i="5" s="1"/>
  <c r="N88" i="5"/>
  <c r="B88" i="5"/>
  <c r="L88" i="5" s="1"/>
  <c r="N87" i="5"/>
  <c r="R87" i="5" s="1"/>
  <c r="B87" i="5"/>
  <c r="L87" i="5" s="1"/>
  <c r="N86" i="5"/>
  <c r="B86" i="5"/>
  <c r="L86" i="5" s="1"/>
  <c r="N85" i="5"/>
  <c r="R85" i="5" s="1"/>
  <c r="B85" i="5"/>
  <c r="L85" i="5" s="1"/>
  <c r="N84" i="5"/>
  <c r="B84" i="5"/>
  <c r="L84" i="5" s="1"/>
  <c r="N83" i="5"/>
  <c r="B83" i="5"/>
  <c r="L83" i="5" s="1"/>
  <c r="N82" i="5"/>
  <c r="B82" i="5"/>
  <c r="L82" i="5" s="1"/>
  <c r="N81" i="5"/>
  <c r="B81" i="5"/>
  <c r="L81" i="5" s="1"/>
  <c r="N80" i="5"/>
  <c r="B80" i="5"/>
  <c r="L80" i="5" s="1"/>
  <c r="N79" i="5"/>
  <c r="R79" i="5" s="1"/>
  <c r="B79" i="5"/>
  <c r="L79" i="5" s="1"/>
  <c r="N78" i="5"/>
  <c r="B78" i="5"/>
  <c r="L78" i="5" s="1"/>
  <c r="N77" i="5"/>
  <c r="R77" i="5" s="1"/>
  <c r="L77" i="5"/>
  <c r="B77" i="5"/>
  <c r="N76" i="5"/>
  <c r="B76" i="5"/>
  <c r="L76" i="5" s="1"/>
  <c r="N75" i="5"/>
  <c r="B75" i="5"/>
  <c r="L75" i="5" s="1"/>
  <c r="N74" i="5"/>
  <c r="B74" i="5"/>
  <c r="L74" i="5" s="1"/>
  <c r="N73" i="5"/>
  <c r="B73" i="5"/>
  <c r="L73" i="5" s="1"/>
  <c r="N72" i="5"/>
  <c r="R72" i="5" s="1"/>
  <c r="B72" i="5"/>
  <c r="L72" i="5" s="1"/>
  <c r="B69" i="5"/>
  <c r="B68" i="5"/>
  <c r="E63" i="5"/>
  <c r="U59" i="5"/>
  <c r="V1" i="5" s="1"/>
  <c r="N59" i="5"/>
  <c r="R59" i="5" s="1"/>
  <c r="B59" i="5"/>
  <c r="L59" i="5" s="1"/>
  <c r="N58" i="5"/>
  <c r="B58" i="5"/>
  <c r="L58" i="5" s="1"/>
  <c r="N57" i="5"/>
  <c r="R57" i="5" s="1"/>
  <c r="B57" i="5"/>
  <c r="L57" i="5" s="1"/>
  <c r="N56" i="5"/>
  <c r="B56" i="5"/>
  <c r="L56" i="5" s="1"/>
  <c r="N55" i="5"/>
  <c r="R55" i="5" s="1"/>
  <c r="B55" i="5"/>
  <c r="L55" i="5" s="1"/>
  <c r="N54" i="5"/>
  <c r="B54" i="5"/>
  <c r="L54" i="5" s="1"/>
  <c r="N53" i="5"/>
  <c r="B53" i="5"/>
  <c r="L53" i="5" s="1"/>
  <c r="N52" i="5"/>
  <c r="B52" i="5"/>
  <c r="L52" i="5" s="1"/>
  <c r="N51" i="5"/>
  <c r="B51" i="5"/>
  <c r="L51" i="5" s="1"/>
  <c r="N50" i="5"/>
  <c r="B50" i="5"/>
  <c r="L50" i="5" s="1"/>
  <c r="N49" i="5"/>
  <c r="B49" i="5"/>
  <c r="L49" i="5" s="1"/>
  <c r="N48" i="5"/>
  <c r="B48" i="5"/>
  <c r="L48" i="5" s="1"/>
  <c r="N47" i="5"/>
  <c r="B47" i="5"/>
  <c r="L47" i="5" s="1"/>
  <c r="N46" i="5"/>
  <c r="R46" i="5" s="1"/>
  <c r="B46" i="5"/>
  <c r="L46" i="5" s="1"/>
  <c r="N45" i="5"/>
  <c r="B45" i="5"/>
  <c r="L45" i="5" s="1"/>
  <c r="N44" i="5"/>
  <c r="B44" i="5"/>
  <c r="L44" i="5" s="1"/>
  <c r="N43" i="5"/>
  <c r="B43" i="5"/>
  <c r="L43" i="5" s="1"/>
  <c r="N42" i="5"/>
  <c r="B42" i="5"/>
  <c r="L42" i="5" s="1"/>
  <c r="N41" i="5"/>
  <c r="B41" i="5"/>
  <c r="L41" i="5" s="1"/>
  <c r="N40" i="5"/>
  <c r="B40" i="5"/>
  <c r="L40" i="5" s="1"/>
  <c r="B37" i="5"/>
  <c r="B36" i="5"/>
  <c r="E31" i="5"/>
  <c r="N27" i="5"/>
  <c r="B27" i="5"/>
  <c r="L27" i="5" s="1"/>
  <c r="N26" i="5"/>
  <c r="R26" i="5" s="1"/>
  <c r="B26" i="5"/>
  <c r="L26" i="5" s="1"/>
  <c r="N25" i="5"/>
  <c r="B25" i="5"/>
  <c r="L25" i="5" s="1"/>
  <c r="N24" i="5"/>
  <c r="B24" i="5"/>
  <c r="L24" i="5" s="1"/>
  <c r="N23" i="5"/>
  <c r="B23" i="5"/>
  <c r="L23" i="5" s="1"/>
  <c r="N22" i="5"/>
  <c r="B22" i="5"/>
  <c r="L22" i="5" s="1"/>
  <c r="N21" i="5"/>
  <c r="R21" i="5" s="1"/>
  <c r="B21" i="5"/>
  <c r="L21" i="5" s="1"/>
  <c r="N20" i="5"/>
  <c r="B20" i="5"/>
  <c r="L20" i="5" s="1"/>
  <c r="N19" i="5"/>
  <c r="B19" i="5"/>
  <c r="L19" i="5" s="1"/>
  <c r="N18" i="5"/>
  <c r="R18" i="5" s="1"/>
  <c r="B18" i="5"/>
  <c r="L18" i="5" s="1"/>
  <c r="N17" i="5"/>
  <c r="B17" i="5"/>
  <c r="L17" i="5" s="1"/>
  <c r="N16" i="5"/>
  <c r="R16" i="5" s="1"/>
  <c r="B16" i="5"/>
  <c r="L16" i="5" s="1"/>
  <c r="N15" i="5"/>
  <c r="R15" i="5" s="1"/>
  <c r="B15" i="5"/>
  <c r="L15" i="5" s="1"/>
  <c r="N14" i="5"/>
  <c r="B14" i="5"/>
  <c r="L14" i="5" s="1"/>
  <c r="N13" i="5"/>
  <c r="B13" i="5"/>
  <c r="L13" i="5" s="1"/>
  <c r="N12" i="5"/>
  <c r="R12" i="5" s="1"/>
  <c r="B12" i="5"/>
  <c r="L12" i="5" s="1"/>
  <c r="N11" i="5"/>
  <c r="R11" i="5" s="1"/>
  <c r="B11" i="5"/>
  <c r="L11" i="5" s="1"/>
  <c r="N10" i="5"/>
  <c r="B10" i="5"/>
  <c r="L10" i="5" s="1"/>
  <c r="N9" i="5"/>
  <c r="B9" i="5"/>
  <c r="L9" i="5" s="1"/>
  <c r="N8" i="5"/>
  <c r="R8" i="5" s="1"/>
  <c r="B8" i="5"/>
  <c r="B5" i="5"/>
  <c r="B4" i="5"/>
  <c r="R105" i="7" l="1"/>
  <c r="V1" i="9"/>
  <c r="R56" i="7"/>
  <c r="R112" i="5"/>
  <c r="R81" i="10"/>
  <c r="R121" i="10"/>
  <c r="R235" i="9"/>
  <c r="R118" i="10"/>
  <c r="R172" i="10"/>
  <c r="R206" i="5"/>
  <c r="R118" i="5"/>
  <c r="R245" i="7"/>
  <c r="R207" i="9"/>
  <c r="R84" i="7"/>
  <c r="R243" i="8"/>
  <c r="R278" i="7"/>
  <c r="R215" i="9"/>
  <c r="R58" i="5"/>
  <c r="R182" i="7"/>
  <c r="R282" i="9"/>
  <c r="R113" i="10"/>
  <c r="R49" i="5"/>
  <c r="R113" i="5"/>
  <c r="R116" i="5"/>
  <c r="R241" i="7"/>
  <c r="R46" i="9"/>
  <c r="R108" i="9"/>
  <c r="R85" i="10"/>
  <c r="R311" i="10"/>
  <c r="R25" i="5"/>
  <c r="R307" i="7"/>
  <c r="R219" i="10"/>
  <c r="R87" i="7"/>
  <c r="R115" i="8"/>
  <c r="R180" i="8"/>
  <c r="R46" i="10"/>
  <c r="R178" i="5"/>
  <c r="R145" i="7"/>
  <c r="R177" i="10"/>
  <c r="R78" i="10"/>
  <c r="R88" i="5"/>
  <c r="R267" i="5"/>
  <c r="R314" i="5"/>
  <c r="R236" i="7"/>
  <c r="R306" i="8"/>
  <c r="R75" i="10"/>
  <c r="R14" i="5"/>
  <c r="R277" i="9"/>
  <c r="R53" i="5"/>
  <c r="R148" i="5"/>
  <c r="R214" i="5"/>
  <c r="R241" i="5"/>
  <c r="R141" i="7"/>
  <c r="R150" i="7"/>
  <c r="R51" i="5"/>
  <c r="R308" i="5"/>
  <c r="R87" i="8"/>
  <c r="R57" i="9"/>
  <c r="R150" i="9"/>
  <c r="R267" i="9"/>
  <c r="R185" i="10"/>
  <c r="R275" i="10"/>
  <c r="R41" i="5"/>
  <c r="R22" i="5"/>
  <c r="R283" i="9"/>
  <c r="R119" i="5"/>
  <c r="R10" i="7"/>
  <c r="R50" i="10"/>
  <c r="R302" i="10"/>
  <c r="R174" i="5"/>
  <c r="R239" i="5"/>
  <c r="R79" i="7"/>
  <c r="R137" i="7"/>
  <c r="R232" i="7"/>
  <c r="R236" i="8"/>
  <c r="R116" i="9"/>
  <c r="R207" i="10"/>
  <c r="R243" i="10"/>
  <c r="R84" i="10"/>
  <c r="R143" i="10"/>
  <c r="R146" i="10"/>
  <c r="R218" i="10"/>
  <c r="R247" i="10"/>
  <c r="R236" i="5"/>
  <c r="R18" i="7"/>
  <c r="R300" i="7"/>
  <c r="R237" i="8"/>
  <c r="R206" i="9"/>
  <c r="R298" i="8"/>
  <c r="R278" i="9"/>
  <c r="R275" i="7"/>
  <c r="R82" i="9"/>
  <c r="R80" i="10"/>
  <c r="R142" i="10"/>
  <c r="R168" i="10"/>
  <c r="R298" i="10"/>
  <c r="R107" i="10"/>
  <c r="R9" i="5"/>
  <c r="R45" i="5"/>
  <c r="R54" i="5"/>
  <c r="R109" i="5"/>
  <c r="R216" i="5"/>
  <c r="R275" i="5"/>
  <c r="R280" i="5"/>
  <c r="R283" i="5"/>
  <c r="R304" i="5"/>
  <c r="R26" i="7"/>
  <c r="R48" i="7"/>
  <c r="R237" i="7"/>
  <c r="R232" i="8"/>
  <c r="R74" i="9"/>
  <c r="R213" i="9"/>
  <c r="R232" i="9"/>
  <c r="R104" i="5"/>
  <c r="R218" i="5"/>
  <c r="R315" i="5"/>
  <c r="R57" i="7"/>
  <c r="R75" i="7"/>
  <c r="R108" i="7"/>
  <c r="R149" i="7"/>
  <c r="R215" i="7"/>
  <c r="R83" i="8"/>
  <c r="R204" i="8"/>
  <c r="R207" i="8"/>
  <c r="R104" i="10"/>
  <c r="R122" i="10"/>
  <c r="R123" i="5"/>
  <c r="R203" i="5"/>
  <c r="R181" i="7"/>
  <c r="R296" i="7"/>
  <c r="R11" i="8"/>
  <c r="R79" i="8"/>
  <c r="R121" i="8"/>
  <c r="R168" i="8"/>
  <c r="R251" i="8"/>
  <c r="R299" i="8"/>
  <c r="R58" i="9"/>
  <c r="R151" i="9"/>
  <c r="R14" i="9"/>
  <c r="R17" i="9"/>
  <c r="R17" i="5"/>
  <c r="R182" i="5"/>
  <c r="R10" i="5"/>
  <c r="R303" i="5"/>
  <c r="R19" i="7"/>
  <c r="R19" i="8"/>
  <c r="R113" i="8"/>
  <c r="R314" i="8"/>
  <c r="R42" i="9"/>
  <c r="R236" i="9"/>
  <c r="R245" i="9"/>
  <c r="R298" i="9"/>
  <c r="R91" i="10"/>
  <c r="R72" i="8"/>
  <c r="R172" i="8"/>
  <c r="R184" i="9"/>
  <c r="R310" i="10"/>
  <c r="R303" i="8"/>
  <c r="R10" i="10"/>
  <c r="R138" i="10"/>
  <c r="R23" i="7"/>
  <c r="R42" i="7"/>
  <c r="R54" i="7"/>
  <c r="R207" i="7"/>
  <c r="R15" i="8"/>
  <c r="R110" i="8"/>
  <c r="R116" i="8"/>
  <c r="R184" i="8"/>
  <c r="R209" i="8"/>
  <c r="R247" i="8"/>
  <c r="R275" i="8"/>
  <c r="R277" i="8"/>
  <c r="R282" i="8"/>
  <c r="R48" i="9"/>
  <c r="R113" i="9"/>
  <c r="R219" i="9"/>
  <c r="R77" i="10"/>
  <c r="R181" i="10"/>
  <c r="R211" i="10"/>
  <c r="R269" i="10"/>
  <c r="R307" i="10"/>
  <c r="R314" i="10"/>
  <c r="R169" i="9"/>
  <c r="R302" i="9"/>
  <c r="R187" i="8"/>
  <c r="R269" i="8"/>
  <c r="R274" i="8"/>
  <c r="R79" i="9"/>
  <c r="R266" i="9"/>
  <c r="R74" i="10"/>
  <c r="R210" i="10"/>
  <c r="R281" i="10"/>
  <c r="R248" i="9"/>
  <c r="R148" i="9"/>
  <c r="R239" i="9"/>
  <c r="R314" i="9"/>
  <c r="R270" i="10"/>
  <c r="R204" i="9"/>
  <c r="R306" i="9"/>
  <c r="R202" i="10"/>
  <c r="R282" i="10"/>
  <c r="R19" i="5"/>
  <c r="R312" i="5"/>
  <c r="R42" i="5"/>
  <c r="R50" i="5"/>
  <c r="R105" i="5"/>
  <c r="R140" i="5"/>
  <c r="R23" i="5"/>
  <c r="R137" i="5"/>
  <c r="R155" i="5"/>
  <c r="R208" i="5"/>
  <c r="R272" i="5"/>
  <c r="R112" i="8"/>
  <c r="R170" i="5"/>
  <c r="R181" i="5"/>
  <c r="R201" i="5"/>
  <c r="R240" i="5"/>
  <c r="R247" i="5"/>
  <c r="R27" i="5"/>
  <c r="R108" i="5"/>
  <c r="R138" i="5"/>
  <c r="R143" i="5"/>
  <c r="R179" i="5"/>
  <c r="R91" i="7"/>
  <c r="R237" i="5"/>
  <c r="R240" i="7"/>
  <c r="R13" i="5"/>
  <c r="R78" i="5"/>
  <c r="R80" i="5"/>
  <c r="R86" i="5"/>
  <c r="R141" i="5"/>
  <c r="R186" i="5"/>
  <c r="R211" i="5"/>
  <c r="R215" i="5"/>
  <c r="R22" i="7"/>
  <c r="R310" i="5"/>
  <c r="R24" i="5"/>
  <c r="R43" i="5"/>
  <c r="R106" i="5"/>
  <c r="R145" i="5"/>
  <c r="R149" i="5"/>
  <c r="R200" i="5"/>
  <c r="R207" i="5"/>
  <c r="R209" i="5"/>
  <c r="R271" i="5"/>
  <c r="R306" i="5"/>
  <c r="R153" i="5"/>
  <c r="R47" i="5"/>
  <c r="R74" i="5"/>
  <c r="R204" i="5"/>
  <c r="R248" i="5"/>
  <c r="R217" i="5"/>
  <c r="R219" i="5"/>
  <c r="R232" i="5"/>
  <c r="R80" i="7"/>
  <c r="R116" i="7"/>
  <c r="R153" i="7"/>
  <c r="R200" i="7"/>
  <c r="R219" i="7"/>
  <c r="R266" i="7"/>
  <c r="R23" i="8"/>
  <c r="R174" i="7"/>
  <c r="R299" i="7"/>
  <c r="R10" i="8"/>
  <c r="R268" i="5"/>
  <c r="R281" i="5"/>
  <c r="R15" i="7"/>
  <c r="R49" i="7"/>
  <c r="R211" i="7"/>
  <c r="R203" i="9"/>
  <c r="R211" i="9"/>
  <c r="R73" i="5"/>
  <c r="R120" i="5"/>
  <c r="R146" i="5"/>
  <c r="R244" i="5"/>
  <c r="R251" i="5"/>
  <c r="R279" i="5"/>
  <c r="R300" i="5"/>
  <c r="R76" i="7"/>
  <c r="R115" i="7"/>
  <c r="R248" i="7"/>
  <c r="R312" i="7"/>
  <c r="R298" i="5"/>
  <c r="R307" i="5"/>
  <c r="R11" i="7"/>
  <c r="R43" i="7"/>
  <c r="R72" i="7"/>
  <c r="R83" i="7"/>
  <c r="R120" i="7"/>
  <c r="R170" i="7"/>
  <c r="R178" i="7"/>
  <c r="R183" i="7"/>
  <c r="R235" i="5"/>
  <c r="R249" i="5"/>
  <c r="R296" i="5"/>
  <c r="R27" i="7"/>
  <c r="R109" i="7"/>
  <c r="R233" i="7"/>
  <c r="R244" i="7"/>
  <c r="R271" i="7"/>
  <c r="R57" i="8"/>
  <c r="R50" i="7"/>
  <c r="R303" i="7"/>
  <c r="R22" i="8"/>
  <c r="R45" i="8"/>
  <c r="R211" i="8"/>
  <c r="R273" i="8"/>
  <c r="R175" i="8"/>
  <c r="R206" i="8"/>
  <c r="R219" i="8"/>
  <c r="R54" i="9"/>
  <c r="R137" i="8"/>
  <c r="R25" i="9"/>
  <c r="R87" i="9"/>
  <c r="R273" i="9"/>
  <c r="R299" i="10"/>
  <c r="R282" i="7"/>
  <c r="R18" i="8"/>
  <c r="R91" i="8"/>
  <c r="R145" i="8"/>
  <c r="R179" i="8"/>
  <c r="R244" i="8"/>
  <c r="R266" i="8"/>
  <c r="R271" i="8"/>
  <c r="R146" i="9"/>
  <c r="R111" i="10"/>
  <c r="R308" i="7"/>
  <c r="R53" i="8"/>
  <c r="R75" i="8"/>
  <c r="R122" i="8"/>
  <c r="R302" i="8"/>
  <c r="R21" i="9"/>
  <c r="R75" i="9"/>
  <c r="R172" i="9"/>
  <c r="R270" i="7"/>
  <c r="R41" i="8"/>
  <c r="R84" i="8"/>
  <c r="R109" i="8"/>
  <c r="R117" i="8"/>
  <c r="R153" i="8"/>
  <c r="R203" i="8"/>
  <c r="R215" i="8"/>
  <c r="R278" i="8"/>
  <c r="R143" i="9"/>
  <c r="R311" i="5"/>
  <c r="R46" i="7"/>
  <c r="R58" i="7"/>
  <c r="R88" i="7"/>
  <c r="R142" i="7"/>
  <c r="R146" i="7"/>
  <c r="R267" i="7"/>
  <c r="R14" i="8"/>
  <c r="R27" i="8"/>
  <c r="R41" i="9"/>
  <c r="R311" i="9"/>
  <c r="R283" i="7"/>
  <c r="R49" i="8"/>
  <c r="R283" i="8"/>
  <c r="R80" i="8"/>
  <c r="R183" i="8"/>
  <c r="R235" i="8"/>
  <c r="R281" i="8"/>
  <c r="R9" i="9"/>
  <c r="R13" i="9"/>
  <c r="R52" i="9"/>
  <c r="R118" i="9"/>
  <c r="R170" i="9"/>
  <c r="R178" i="9"/>
  <c r="R277" i="10"/>
  <c r="R8" i="9"/>
  <c r="R271" i="9"/>
  <c r="R106" i="10"/>
  <c r="R109" i="10"/>
  <c r="R10" i="9"/>
  <c r="R24" i="9"/>
  <c r="R83" i="9"/>
  <c r="R119" i="9"/>
  <c r="R144" i="9"/>
  <c r="R186" i="9"/>
  <c r="R244" i="9"/>
  <c r="R281" i="9"/>
  <c r="R43" i="10"/>
  <c r="R47" i="10"/>
  <c r="R26" i="9"/>
  <c r="R104" i="9"/>
  <c r="R279" i="9"/>
  <c r="R265" i="10"/>
  <c r="R311" i="7"/>
  <c r="R315" i="7"/>
  <c r="R26" i="8"/>
  <c r="R88" i="8"/>
  <c r="R106" i="8"/>
  <c r="R210" i="8"/>
  <c r="R214" i="8"/>
  <c r="R218" i="8"/>
  <c r="R265" i="8"/>
  <c r="R270" i="8"/>
  <c r="R311" i="8"/>
  <c r="R16" i="9"/>
  <c r="R18" i="9"/>
  <c r="R20" i="9"/>
  <c r="R22" i="9"/>
  <c r="R40" i="9"/>
  <c r="R44" i="9"/>
  <c r="R50" i="9"/>
  <c r="R72" i="9"/>
  <c r="R91" i="9"/>
  <c r="R115" i="9"/>
  <c r="R86" i="10"/>
  <c r="R310" i="8"/>
  <c r="R136" i="9"/>
  <c r="R174" i="9"/>
  <c r="R182" i="9"/>
  <c r="R240" i="9"/>
  <c r="R275" i="9"/>
  <c r="R112" i="9"/>
  <c r="R152" i="9"/>
  <c r="R299" i="9"/>
  <c r="R45" i="10"/>
  <c r="R54" i="10"/>
  <c r="R82" i="10"/>
  <c r="R214" i="10"/>
  <c r="R72" i="10"/>
  <c r="R76" i="10"/>
  <c r="R239" i="10"/>
  <c r="R278" i="10"/>
  <c r="R270" i="9"/>
  <c r="R22" i="10"/>
  <c r="R42" i="10"/>
  <c r="R123" i="10"/>
  <c r="R151" i="10"/>
  <c r="R273" i="10"/>
  <c r="R306" i="10"/>
  <c r="R87" i="10"/>
  <c r="R105" i="10"/>
  <c r="R186" i="10"/>
  <c r="R279" i="10"/>
  <c r="R140" i="9"/>
  <c r="R274" i="9"/>
  <c r="R303" i="9"/>
  <c r="R310" i="9"/>
  <c r="R79" i="10"/>
  <c r="R83" i="10"/>
  <c r="R114" i="10"/>
  <c r="R154" i="10"/>
  <c r="R169" i="10"/>
  <c r="R173" i="10"/>
  <c r="R206" i="10"/>
  <c r="R215" i="10"/>
  <c r="R248" i="10"/>
  <c r="R18" i="10"/>
  <c r="R58" i="10"/>
  <c r="R176" i="10"/>
  <c r="R182" i="10"/>
  <c r="R200" i="10"/>
  <c r="R232" i="10"/>
  <c r="R274" i="10"/>
  <c r="R315" i="9"/>
  <c r="R14" i="10"/>
  <c r="R55" i="10"/>
  <c r="R110" i="10"/>
  <c r="R303" i="10"/>
  <c r="R315" i="10"/>
  <c r="R24" i="10"/>
  <c r="R48" i="10"/>
  <c r="R52" i="10"/>
  <c r="R56" i="10"/>
  <c r="R141" i="10"/>
  <c r="R11" i="10"/>
  <c r="R15" i="10"/>
  <c r="R19" i="10"/>
  <c r="R26" i="10"/>
  <c r="R89" i="10"/>
  <c r="R139" i="10"/>
  <c r="R112" i="10"/>
  <c r="R88" i="10"/>
  <c r="R108" i="10"/>
  <c r="R116" i="10"/>
  <c r="R120" i="10"/>
  <c r="R137" i="10"/>
  <c r="R49" i="10"/>
  <c r="R53" i="10"/>
  <c r="R57" i="10"/>
  <c r="R145" i="10"/>
  <c r="R147" i="10"/>
  <c r="R136" i="10"/>
  <c r="R201" i="10"/>
  <c r="R144" i="10"/>
  <c r="R149" i="10"/>
  <c r="R301" i="10"/>
  <c r="R90" i="10"/>
  <c r="R148" i="10"/>
  <c r="R208" i="10"/>
  <c r="R140" i="10"/>
  <c r="R171" i="10"/>
  <c r="R175" i="10"/>
  <c r="R179" i="10"/>
  <c r="R183" i="10"/>
  <c r="R187" i="10"/>
  <c r="R250" i="10"/>
  <c r="R313" i="10"/>
  <c r="R152" i="10"/>
  <c r="R213" i="10"/>
  <c r="R234" i="10"/>
  <c r="R238" i="10"/>
  <c r="R242" i="10"/>
  <c r="R246" i="10"/>
  <c r="R305" i="10"/>
  <c r="R212" i="10"/>
  <c r="R217" i="10"/>
  <c r="R233" i="10"/>
  <c r="R249" i="10"/>
  <c r="R297" i="10"/>
  <c r="R209" i="10"/>
  <c r="R237" i="10"/>
  <c r="R241" i="10"/>
  <c r="R245" i="10"/>
  <c r="R309" i="10"/>
  <c r="R216" i="10"/>
  <c r="R264" i="10"/>
  <c r="R268" i="10"/>
  <c r="R272" i="10"/>
  <c r="R276" i="10"/>
  <c r="R280" i="10"/>
  <c r="R296" i="10"/>
  <c r="R300" i="10"/>
  <c r="R304" i="10"/>
  <c r="R308" i="10"/>
  <c r="R312" i="10"/>
  <c r="R177" i="9"/>
  <c r="R43" i="9"/>
  <c r="R85" i="9"/>
  <c r="R153" i="9"/>
  <c r="R45" i="9"/>
  <c r="R53" i="9"/>
  <c r="R89" i="9"/>
  <c r="R90" i="9"/>
  <c r="R122" i="9"/>
  <c r="R77" i="9"/>
  <c r="R81" i="9"/>
  <c r="R145" i="9"/>
  <c r="R51" i="9"/>
  <c r="R76" i="9"/>
  <c r="R141" i="9"/>
  <c r="R47" i="9"/>
  <c r="R49" i="9"/>
  <c r="R149" i="9"/>
  <c r="R123" i="9"/>
  <c r="R73" i="9"/>
  <c r="R137" i="9"/>
  <c r="R313" i="9"/>
  <c r="R175" i="9"/>
  <c r="R181" i="9"/>
  <c r="R276" i="9"/>
  <c r="R171" i="9"/>
  <c r="R173" i="9"/>
  <c r="R185" i="9"/>
  <c r="R208" i="9"/>
  <c r="R210" i="9"/>
  <c r="R233" i="9"/>
  <c r="R237" i="9"/>
  <c r="R241" i="9"/>
  <c r="R246" i="9"/>
  <c r="R249" i="9"/>
  <c r="R301" i="9"/>
  <c r="R212" i="9"/>
  <c r="R214" i="9"/>
  <c r="R216" i="9"/>
  <c r="R218" i="9"/>
  <c r="R269" i="9"/>
  <c r="R296" i="9"/>
  <c r="R305" i="9"/>
  <c r="R242" i="9"/>
  <c r="R250" i="9"/>
  <c r="R265" i="9"/>
  <c r="R300" i="9"/>
  <c r="R234" i="9"/>
  <c r="R238" i="9"/>
  <c r="R272" i="9"/>
  <c r="R297" i="9"/>
  <c r="R309" i="9"/>
  <c r="R202" i="9"/>
  <c r="R280" i="9"/>
  <c r="R304" i="9"/>
  <c r="R308" i="9"/>
  <c r="R312" i="9"/>
  <c r="R170" i="8"/>
  <c r="R107" i="8"/>
  <c r="R241" i="8"/>
  <c r="R8" i="8"/>
  <c r="R12" i="8"/>
  <c r="R16" i="8"/>
  <c r="R20" i="8"/>
  <c r="R24" i="8"/>
  <c r="R73" i="8"/>
  <c r="R81" i="8"/>
  <c r="R119" i="8"/>
  <c r="R174" i="8"/>
  <c r="R185" i="8"/>
  <c r="R212" i="8"/>
  <c r="R40" i="8"/>
  <c r="R44" i="8"/>
  <c r="R48" i="8"/>
  <c r="R52" i="8"/>
  <c r="R56" i="8"/>
  <c r="R85" i="8"/>
  <c r="R181" i="8"/>
  <c r="R78" i="8"/>
  <c r="R89" i="8"/>
  <c r="R169" i="8"/>
  <c r="R177" i="8"/>
  <c r="R186" i="8"/>
  <c r="R74" i="8"/>
  <c r="R173" i="8"/>
  <c r="R182" i="8"/>
  <c r="R43" i="8"/>
  <c r="R47" i="8"/>
  <c r="R51" i="8"/>
  <c r="R55" i="8"/>
  <c r="R59" i="8"/>
  <c r="R77" i="8"/>
  <c r="R111" i="8"/>
  <c r="R178" i="8"/>
  <c r="R82" i="8"/>
  <c r="R86" i="8"/>
  <c r="R90" i="8"/>
  <c r="R201" i="8"/>
  <c r="R216" i="8"/>
  <c r="R301" i="8"/>
  <c r="R123" i="8"/>
  <c r="R136" i="8"/>
  <c r="R139" i="8"/>
  <c r="R140" i="8"/>
  <c r="R143" i="8"/>
  <c r="R144" i="8"/>
  <c r="R147" i="8"/>
  <c r="R148" i="8"/>
  <c r="R151" i="8"/>
  <c r="R152" i="8"/>
  <c r="R155" i="8"/>
  <c r="R138" i="8"/>
  <c r="R142" i="8"/>
  <c r="R146" i="8"/>
  <c r="R150" i="8"/>
  <c r="R154" i="8"/>
  <c r="R239" i="8"/>
  <c r="R238" i="8"/>
  <c r="R246" i="8"/>
  <c r="R250" i="8"/>
  <c r="R313" i="8"/>
  <c r="R217" i="8"/>
  <c r="R305" i="8"/>
  <c r="R234" i="8"/>
  <c r="R249" i="8"/>
  <c r="R297" i="8"/>
  <c r="R213" i="8"/>
  <c r="R242" i="8"/>
  <c r="R245" i="8"/>
  <c r="R309" i="8"/>
  <c r="R264" i="8"/>
  <c r="R268" i="8"/>
  <c r="R272" i="8"/>
  <c r="R276" i="8"/>
  <c r="R280" i="8"/>
  <c r="R296" i="8"/>
  <c r="R300" i="8"/>
  <c r="R304" i="8"/>
  <c r="R308" i="8"/>
  <c r="R312" i="8"/>
  <c r="R213" i="7"/>
  <c r="R243" i="7"/>
  <c r="R51" i="7"/>
  <c r="R59" i="7"/>
  <c r="R107" i="7"/>
  <c r="R114" i="7"/>
  <c r="R143" i="7"/>
  <c r="R175" i="7"/>
  <c r="R265" i="7"/>
  <c r="R8" i="7"/>
  <c r="R12" i="7"/>
  <c r="R16" i="7"/>
  <c r="R20" i="7"/>
  <c r="R24" i="7"/>
  <c r="R40" i="7"/>
  <c r="R44" i="7"/>
  <c r="R52" i="7"/>
  <c r="R169" i="7"/>
  <c r="R205" i="7"/>
  <c r="R305" i="7"/>
  <c r="R148" i="7"/>
  <c r="R106" i="7"/>
  <c r="R138" i="7"/>
  <c r="R140" i="7"/>
  <c r="R177" i="7"/>
  <c r="R214" i="7"/>
  <c r="R118" i="7"/>
  <c r="R147" i="7"/>
  <c r="R179" i="7"/>
  <c r="R47" i="7"/>
  <c r="R55" i="7"/>
  <c r="R73" i="7"/>
  <c r="R77" i="7"/>
  <c r="R81" i="7"/>
  <c r="R85" i="7"/>
  <c r="R89" i="7"/>
  <c r="R111" i="7"/>
  <c r="R144" i="7"/>
  <c r="R139" i="7"/>
  <c r="R208" i="7"/>
  <c r="R268" i="7"/>
  <c r="R74" i="7"/>
  <c r="R78" i="7"/>
  <c r="R82" i="7"/>
  <c r="R86" i="7"/>
  <c r="R90" i="7"/>
  <c r="R104" i="7"/>
  <c r="R110" i="7"/>
  <c r="R122" i="7"/>
  <c r="R173" i="7"/>
  <c r="R187" i="7"/>
  <c r="R202" i="7"/>
  <c r="R242" i="7"/>
  <c r="R154" i="7"/>
  <c r="R273" i="7"/>
  <c r="R210" i="7"/>
  <c r="R302" i="7"/>
  <c r="R113" i="7"/>
  <c r="R117" i="7"/>
  <c r="R121" i="7"/>
  <c r="R155" i="7"/>
  <c r="R216" i="7"/>
  <c r="R235" i="7"/>
  <c r="R204" i="7"/>
  <c r="R209" i="7"/>
  <c r="R218" i="7"/>
  <c r="R269" i="7"/>
  <c r="R313" i="7"/>
  <c r="R206" i="7"/>
  <c r="R310" i="7"/>
  <c r="R151" i="7"/>
  <c r="R185" i="7"/>
  <c r="R212" i="7"/>
  <c r="R217" i="7"/>
  <c r="R247" i="7"/>
  <c r="R297" i="7"/>
  <c r="R168" i="7"/>
  <c r="R172" i="7"/>
  <c r="R176" i="7"/>
  <c r="R180" i="7"/>
  <c r="R184" i="7"/>
  <c r="R234" i="7"/>
  <c r="R251" i="7"/>
  <c r="R264" i="7"/>
  <c r="R246" i="7"/>
  <c r="R239" i="7"/>
  <c r="R250" i="7"/>
  <c r="R298" i="7"/>
  <c r="R301" i="7"/>
  <c r="R306" i="7"/>
  <c r="R309" i="7"/>
  <c r="R314" i="7"/>
  <c r="R238" i="7"/>
  <c r="R272" i="7"/>
  <c r="R276" i="7"/>
  <c r="R280" i="7"/>
  <c r="R76" i="5"/>
  <c r="R84" i="5"/>
  <c r="R144" i="5"/>
  <c r="R56" i="5"/>
  <c r="R20" i="5"/>
  <c r="R75" i="5"/>
  <c r="R83" i="5"/>
  <c r="R91" i="5"/>
  <c r="R139" i="5"/>
  <c r="R40" i="5"/>
  <c r="R81" i="5"/>
  <c r="R82" i="5"/>
  <c r="R89" i="5"/>
  <c r="R90" i="5"/>
  <c r="R115" i="5"/>
  <c r="R147" i="5"/>
  <c r="R169" i="5"/>
  <c r="R44" i="5"/>
  <c r="R111" i="5"/>
  <c r="R117" i="5"/>
  <c r="R48" i="5"/>
  <c r="R107" i="5"/>
  <c r="R142" i="5"/>
  <c r="R52" i="5"/>
  <c r="R122" i="5"/>
  <c r="R136" i="5"/>
  <c r="R150" i="5"/>
  <c r="R152" i="5"/>
  <c r="R180" i="5"/>
  <c r="R183" i="5"/>
  <c r="R213" i="5"/>
  <c r="R246" i="5"/>
  <c r="R168" i="5"/>
  <c r="R205" i="5"/>
  <c r="R121" i="5"/>
  <c r="R187" i="5"/>
  <c r="R176" i="5"/>
  <c r="R177" i="5"/>
  <c r="R313" i="5"/>
  <c r="R184" i="5"/>
  <c r="R185" i="5"/>
  <c r="R202" i="5"/>
  <c r="R210" i="5"/>
  <c r="R172" i="5"/>
  <c r="R175" i="5"/>
  <c r="R234" i="5"/>
  <c r="R301" i="5"/>
  <c r="R309" i="5"/>
  <c r="R250" i="5"/>
  <c r="R270" i="5"/>
  <c r="R242" i="5"/>
  <c r="R266" i="5"/>
  <c r="R278" i="5"/>
  <c r="R297" i="5"/>
  <c r="R305" i="5"/>
  <c r="R238" i="5"/>
  <c r="R274" i="5"/>
  <c r="E63" i="11" l="1"/>
  <c r="D10" i="1" l="1"/>
  <c r="E319" i="4"/>
  <c r="E287" i="4"/>
  <c r="E255" i="4"/>
  <c r="E223" i="4"/>
  <c r="E191" i="4"/>
  <c r="E159" i="4"/>
  <c r="E127" i="4"/>
  <c r="E95" i="4"/>
  <c r="E63" i="4"/>
  <c r="E31" i="4"/>
  <c r="E1328" i="23"/>
  <c r="E1293" i="23"/>
  <c r="E1258" i="23"/>
  <c r="E1223" i="23"/>
  <c r="E1188" i="23"/>
  <c r="E1153" i="23"/>
  <c r="E1118" i="23"/>
  <c r="E1083" i="23"/>
  <c r="E1048" i="23"/>
  <c r="E1013" i="23"/>
  <c r="E978" i="23"/>
  <c r="E943" i="23"/>
  <c r="E908" i="23"/>
  <c r="E873" i="23"/>
  <c r="E838" i="23"/>
  <c r="E803" i="23"/>
  <c r="E768" i="23"/>
  <c r="E733" i="23"/>
  <c r="E698" i="23"/>
  <c r="E663" i="23"/>
  <c r="E628" i="23"/>
  <c r="E593" i="23"/>
  <c r="E558" i="23"/>
  <c r="E523" i="23"/>
  <c r="E488" i="23"/>
  <c r="E453" i="23"/>
  <c r="E418" i="23"/>
  <c r="E383" i="23"/>
  <c r="E348" i="23"/>
  <c r="E313" i="23"/>
  <c r="E278" i="23"/>
  <c r="E243" i="23"/>
  <c r="E208" i="23"/>
  <c r="E173" i="23"/>
  <c r="E138" i="23"/>
  <c r="E103" i="23"/>
  <c r="E68" i="23"/>
  <c r="E33" i="23"/>
  <c r="F1698" i="22"/>
  <c r="F1664" i="22"/>
  <c r="F1630" i="22"/>
  <c r="F1596" i="22"/>
  <c r="F1562" i="22"/>
  <c r="F1528" i="22"/>
  <c r="F1494" i="22"/>
  <c r="F1460" i="22"/>
  <c r="F1426" i="22"/>
  <c r="F1392" i="22"/>
  <c r="F1358" i="22"/>
  <c r="F1324" i="22"/>
  <c r="F1290" i="22"/>
  <c r="F1256" i="22"/>
  <c r="F1222" i="22"/>
  <c r="F1188" i="22"/>
  <c r="F1154" i="22"/>
  <c r="F1120" i="22"/>
  <c r="F1086" i="22"/>
  <c r="F1052" i="22"/>
  <c r="F1018" i="22"/>
  <c r="F984" i="22"/>
  <c r="F950" i="22"/>
  <c r="F916" i="22"/>
  <c r="F882" i="22"/>
  <c r="F848" i="22"/>
  <c r="F814" i="22"/>
  <c r="F780" i="22"/>
  <c r="F746" i="22"/>
  <c r="F712" i="22"/>
  <c r="F678" i="22"/>
  <c r="F644" i="22"/>
  <c r="F610" i="22"/>
  <c r="F576" i="22"/>
  <c r="F542" i="22"/>
  <c r="F508" i="22"/>
  <c r="F474" i="22"/>
  <c r="F440" i="22"/>
  <c r="F406" i="22"/>
  <c r="F372" i="22"/>
  <c r="F338" i="22"/>
  <c r="F304" i="22"/>
  <c r="F270" i="22"/>
  <c r="F236" i="22"/>
  <c r="F202" i="22"/>
  <c r="F168" i="22"/>
  <c r="F134" i="22"/>
  <c r="F100" i="22"/>
  <c r="F66" i="22"/>
  <c r="E161" i="21"/>
  <c r="E134" i="21"/>
  <c r="E107" i="21"/>
  <c r="E80" i="21"/>
  <c r="E53" i="21"/>
  <c r="E26" i="21"/>
  <c r="E161" i="19"/>
  <c r="E134" i="19"/>
  <c r="E107" i="19"/>
  <c r="E80" i="19"/>
  <c r="E53" i="19"/>
  <c r="E171" i="18"/>
  <c r="E142" i="18"/>
  <c r="E113" i="18"/>
  <c r="E84" i="18"/>
  <c r="E55" i="18"/>
  <c r="E26" i="18"/>
  <c r="E171" i="16"/>
  <c r="E142" i="16"/>
  <c r="E113" i="16"/>
  <c r="E84" i="16"/>
  <c r="E55" i="16"/>
  <c r="F207" i="15"/>
  <c r="F177" i="15"/>
  <c r="F147" i="15"/>
  <c r="F117" i="15"/>
  <c r="F87" i="15"/>
  <c r="F57" i="15"/>
  <c r="D231" i="14"/>
  <c r="D205" i="14"/>
  <c r="D179" i="14"/>
  <c r="D153" i="14"/>
  <c r="D127" i="14"/>
  <c r="D101" i="14"/>
  <c r="D75" i="14"/>
  <c r="D49" i="14"/>
  <c r="E824" i="13"/>
  <c r="E791" i="13"/>
  <c r="E758" i="13"/>
  <c r="E725" i="13"/>
  <c r="E692" i="13"/>
  <c r="E659" i="13"/>
  <c r="E626" i="13"/>
  <c r="E593" i="13"/>
  <c r="E560" i="13"/>
  <c r="E527" i="13"/>
  <c r="E494" i="13"/>
  <c r="E461" i="13"/>
  <c r="E428" i="13"/>
  <c r="E395" i="13"/>
  <c r="E362" i="13"/>
  <c r="E329" i="13"/>
  <c r="E296" i="13"/>
  <c r="E263" i="13"/>
  <c r="E230" i="13"/>
  <c r="E197" i="13"/>
  <c r="E164" i="13"/>
  <c r="E131" i="13"/>
  <c r="E98" i="13"/>
  <c r="E65" i="13"/>
  <c r="E329" i="12"/>
  <c r="E296" i="12"/>
  <c r="E263" i="12"/>
  <c r="E230" i="12"/>
  <c r="E197" i="12"/>
  <c r="E164" i="12"/>
  <c r="E131" i="12"/>
  <c r="E65" i="12"/>
  <c r="E319" i="11"/>
  <c r="E287" i="11"/>
  <c r="E255" i="11"/>
  <c r="E223" i="11"/>
  <c r="E191" i="11"/>
  <c r="E159" i="11"/>
  <c r="E127" i="11"/>
  <c r="E95" i="11"/>
  <c r="O1" i="1"/>
  <c r="A8" i="3"/>
  <c r="F32" i="22"/>
  <c r="E26" i="19"/>
  <c r="E26" i="16"/>
  <c r="F27" i="15"/>
  <c r="D23" i="14"/>
  <c r="E32" i="13"/>
  <c r="E98" i="12"/>
  <c r="E32" i="12"/>
  <c r="E31" i="11"/>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B319" i="10" l="1"/>
  <c r="B287" i="10"/>
  <c r="B255" i="10"/>
  <c r="B191" i="10"/>
  <c r="B159" i="10"/>
  <c r="B223" i="10"/>
  <c r="B127" i="10"/>
  <c r="B31" i="10"/>
  <c r="B63" i="10"/>
  <c r="B95" i="10"/>
  <c r="B319" i="9"/>
  <c r="B287" i="9"/>
  <c r="B255" i="9"/>
  <c r="B223" i="9"/>
  <c r="B191" i="9"/>
  <c r="B159" i="9"/>
  <c r="B63" i="9"/>
  <c r="B127" i="9"/>
  <c r="B95" i="9"/>
  <c r="B31" i="9"/>
  <c r="B319" i="8"/>
  <c r="B287" i="8"/>
  <c r="B255" i="8"/>
  <c r="B191" i="8"/>
  <c r="B127" i="8"/>
  <c r="B95" i="8"/>
  <c r="B159" i="8"/>
  <c r="B223" i="8"/>
  <c r="B31" i="8"/>
  <c r="B63" i="8"/>
  <c r="B319" i="7"/>
  <c r="B287" i="7"/>
  <c r="B255" i="7"/>
  <c r="B223" i="7"/>
  <c r="B191" i="7"/>
  <c r="B159" i="7"/>
  <c r="B127" i="7"/>
  <c r="B63" i="7"/>
  <c r="B31" i="7"/>
  <c r="B95" i="7"/>
  <c r="B31" i="4"/>
  <c r="B319" i="5"/>
  <c r="B287" i="5"/>
  <c r="B255" i="5"/>
  <c r="B191" i="5"/>
  <c r="B223" i="5"/>
  <c r="B159" i="5"/>
  <c r="B127" i="5"/>
  <c r="B63" i="5"/>
  <c r="B95" i="5"/>
  <c r="B31" i="5"/>
  <c r="C1328" i="23"/>
  <c r="C1293" i="23"/>
  <c r="C1258" i="23"/>
  <c r="C1223" i="23"/>
  <c r="C1188" i="23"/>
  <c r="C1153" i="23"/>
  <c r="C1118" i="23"/>
  <c r="C1083" i="23"/>
  <c r="C1048" i="23"/>
  <c r="C1013" i="23"/>
  <c r="C978" i="23"/>
  <c r="C943" i="23"/>
  <c r="C908" i="23"/>
  <c r="C873" i="23"/>
  <c r="C838" i="23"/>
  <c r="C803" i="23"/>
  <c r="C768" i="23"/>
  <c r="C733" i="23"/>
  <c r="C698" i="23"/>
  <c r="C663" i="23"/>
  <c r="C628" i="23"/>
  <c r="C593" i="23"/>
  <c r="C558" i="23"/>
  <c r="C523" i="23"/>
  <c r="C488" i="23"/>
  <c r="C453" i="23"/>
  <c r="C418" i="23"/>
  <c r="C383" i="23"/>
  <c r="C348" i="23"/>
  <c r="C313" i="23"/>
  <c r="C278" i="23"/>
  <c r="C243" i="23"/>
  <c r="C208" i="23"/>
  <c r="C173" i="23"/>
  <c r="C138" i="23"/>
  <c r="C103" i="23"/>
  <c r="C68" i="23"/>
  <c r="C33" i="23"/>
  <c r="C1698" i="22"/>
  <c r="C1664" i="22"/>
  <c r="C1630" i="22"/>
  <c r="C1596" i="22"/>
  <c r="C1562" i="22"/>
  <c r="C1528" i="22"/>
  <c r="C1494" i="22"/>
  <c r="C1460" i="22"/>
  <c r="C1426" i="22"/>
  <c r="C1392" i="22"/>
  <c r="C1358" i="22"/>
  <c r="C1324" i="22"/>
  <c r="C1290" i="22"/>
  <c r="C1256" i="22"/>
  <c r="C1222" i="22"/>
  <c r="C1188" i="22"/>
  <c r="C1154" i="22"/>
  <c r="C1120" i="22"/>
  <c r="C1086" i="22"/>
  <c r="C1052" i="22"/>
  <c r="C1018" i="22"/>
  <c r="C984" i="22"/>
  <c r="C950" i="22"/>
  <c r="C916" i="22"/>
  <c r="C882" i="22"/>
  <c r="C848" i="22"/>
  <c r="C814" i="22"/>
  <c r="C780" i="22"/>
  <c r="C746" i="22"/>
  <c r="C712" i="22"/>
  <c r="C678" i="22"/>
  <c r="C644" i="22"/>
  <c r="C610" i="22"/>
  <c r="C576" i="22"/>
  <c r="C542" i="22"/>
  <c r="C508" i="22"/>
  <c r="C440" i="22"/>
  <c r="C474" i="22"/>
  <c r="C406" i="22"/>
  <c r="C372" i="22"/>
  <c r="C338" i="22"/>
  <c r="C304" i="22"/>
  <c r="C270" i="22"/>
  <c r="C236" i="22"/>
  <c r="C202" i="22"/>
  <c r="C168" i="22"/>
  <c r="C134" i="22"/>
  <c r="C100" i="22"/>
  <c r="C66" i="22"/>
  <c r="C161" i="21"/>
  <c r="C134" i="21"/>
  <c r="C80" i="21"/>
  <c r="C107" i="21"/>
  <c r="C53" i="21"/>
  <c r="C26" i="21"/>
  <c r="C161" i="19"/>
  <c r="C134" i="19"/>
  <c r="C107" i="19"/>
  <c r="C80" i="19"/>
  <c r="C53" i="19"/>
  <c r="C171" i="18"/>
  <c r="C142" i="18"/>
  <c r="C113" i="18"/>
  <c r="C84" i="18"/>
  <c r="C55" i="18"/>
  <c r="C26" i="18"/>
  <c r="C171" i="16"/>
  <c r="C142" i="16"/>
  <c r="C113" i="16"/>
  <c r="C84" i="16"/>
  <c r="C55" i="16"/>
  <c r="C207" i="15"/>
  <c r="C177" i="15"/>
  <c r="C147" i="15"/>
  <c r="C117" i="15"/>
  <c r="C87" i="15"/>
  <c r="C57" i="15"/>
  <c r="B231" i="14"/>
  <c r="B205" i="14"/>
  <c r="B179" i="14"/>
  <c r="B153" i="14"/>
  <c r="B127" i="14"/>
  <c r="B101" i="14"/>
  <c r="B75" i="14"/>
  <c r="B49" i="14"/>
  <c r="C824" i="13"/>
  <c r="C791" i="13"/>
  <c r="C758" i="13"/>
  <c r="C725" i="13"/>
  <c r="C692" i="13"/>
  <c r="C659" i="13"/>
  <c r="C626" i="13"/>
  <c r="C560" i="13"/>
  <c r="C593" i="13"/>
  <c r="C527" i="13"/>
  <c r="C494" i="13"/>
  <c r="C461" i="13"/>
  <c r="C428" i="13"/>
  <c r="C395" i="13"/>
  <c r="C362" i="13"/>
  <c r="C329" i="13"/>
  <c r="C296" i="13"/>
  <c r="C263" i="13"/>
  <c r="C230" i="13"/>
  <c r="C197" i="13"/>
  <c r="C164" i="13"/>
  <c r="C131" i="13"/>
  <c r="C98" i="13"/>
  <c r="C65" i="13"/>
  <c r="B329" i="12"/>
  <c r="B296" i="12"/>
  <c r="B263" i="12"/>
  <c r="B230" i="12"/>
  <c r="B197" i="12"/>
  <c r="B164" i="12"/>
  <c r="B131" i="12"/>
  <c r="B65" i="12"/>
  <c r="B63" i="11"/>
  <c r="B31" i="11"/>
  <c r="B95" i="11"/>
  <c r="B159" i="11"/>
  <c r="B127" i="11"/>
  <c r="B191" i="11"/>
  <c r="B223" i="11"/>
  <c r="B287" i="11"/>
  <c r="B255" i="11"/>
  <c r="B319" i="11"/>
  <c r="B319" i="4"/>
  <c r="B287" i="4"/>
  <c r="B255" i="4"/>
  <c r="B223" i="4"/>
  <c r="B191" i="4"/>
  <c r="B159" i="4"/>
  <c r="B127" i="4"/>
  <c r="B95" i="4"/>
  <c r="B63" i="4"/>
  <c r="A9" i="3"/>
  <c r="B27" i="24"/>
  <c r="C32" i="22"/>
  <c r="C26" i="19"/>
  <c r="C26" i="16"/>
  <c r="C27" i="15"/>
  <c r="B23" i="14"/>
  <c r="C32" i="13"/>
  <c r="B98" i="12"/>
  <c r="B32" i="12"/>
  <c r="H60" i="13"/>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185" i="15"/>
  <c r="C184" i="15"/>
  <c r="C155" i="15"/>
  <c r="C154" i="15"/>
  <c r="C125" i="15"/>
  <c r="C124" i="15"/>
  <c r="C95" i="15"/>
  <c r="C94" i="15"/>
  <c r="C65" i="15"/>
  <c r="C64" i="15"/>
  <c r="C303" i="12"/>
  <c r="C302" i="12"/>
  <c r="C301" i="12"/>
  <c r="C270" i="12"/>
  <c r="C269" i="12"/>
  <c r="C268" i="12"/>
  <c r="C237" i="12"/>
  <c r="C236" i="12"/>
  <c r="C235" i="12"/>
  <c r="C204" i="12"/>
  <c r="C203" i="12"/>
  <c r="C202" i="12"/>
  <c r="C171" i="12"/>
  <c r="C170" i="12"/>
  <c r="C169" i="12"/>
  <c r="C138" i="12"/>
  <c r="C137" i="12"/>
  <c r="C136" i="12"/>
  <c r="C105" i="12"/>
  <c r="C104" i="12"/>
  <c r="C103" i="12"/>
  <c r="C72" i="12"/>
  <c r="C71" i="12"/>
  <c r="C70" i="12"/>
  <c r="C39" i="12"/>
  <c r="C38" i="12"/>
  <c r="C37"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7" i="2" l="1"/>
  <c r="U315" i="4" l="1"/>
  <c r="U283" i="4"/>
  <c r="U251" i="4"/>
  <c r="U219" i="4"/>
  <c r="U187" i="4"/>
  <c r="U155" i="4"/>
  <c r="U123" i="4"/>
  <c r="U91" i="4"/>
  <c r="U59" i="4"/>
  <c r="V1" i="4" l="1"/>
  <c r="G22" i="24"/>
  <c r="G44" i="23" l="1"/>
  <c r="N157" i="21" l="1"/>
  <c r="N130" i="21"/>
  <c r="N103" i="21"/>
  <c r="N76" i="21"/>
  <c r="N49" i="21"/>
  <c r="N157" i="19"/>
  <c r="N130" i="19"/>
  <c r="N103" i="19"/>
  <c r="N76" i="19"/>
  <c r="N49" i="19"/>
  <c r="N202" i="18"/>
  <c r="N167" i="18"/>
  <c r="N138" i="18"/>
  <c r="N109" i="18"/>
  <c r="N80" i="18"/>
  <c r="N51" i="18"/>
  <c r="O1" i="18" s="1"/>
  <c r="N167" i="16"/>
  <c r="N138" i="16"/>
  <c r="N109" i="16"/>
  <c r="N80" i="16"/>
  <c r="N51" i="16"/>
  <c r="N202" i="16"/>
  <c r="N202" i="15"/>
  <c r="N172" i="15"/>
  <c r="N142" i="15"/>
  <c r="N112" i="15"/>
  <c r="N82" i="15"/>
  <c r="N52" i="15"/>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P1" i="14" l="1"/>
  <c r="O1" i="19"/>
  <c r="O1" i="16"/>
  <c r="P1" i="13"/>
  <c r="O1" i="21"/>
  <c r="O1" i="15"/>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I1609" i="22"/>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I1450" i="22"/>
  <c r="J1449" i="22"/>
  <c r="I1449" i="22" s="1"/>
  <c r="J1448" i="22"/>
  <c r="J1447" i="22"/>
  <c r="K1447" i="22" s="1"/>
  <c r="I1447" i="22"/>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I1244" i="22"/>
  <c r="J1243" i="22"/>
  <c r="K1243" i="22" s="1"/>
  <c r="I1243" i="22"/>
  <c r="J1242" i="22"/>
  <c r="I1242" i="22" s="1"/>
  <c r="J1241" i="22"/>
  <c r="I1241" i="22" s="1"/>
  <c r="J1240" i="22"/>
  <c r="K1240" i="22" s="1"/>
  <c r="J1239" i="22"/>
  <c r="K1239" i="22" s="1"/>
  <c r="I1239" i="22"/>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I673" i="22"/>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J633" i="22"/>
  <c r="I633" i="22" s="1"/>
  <c r="J632" i="22"/>
  <c r="J631" i="22"/>
  <c r="K631" i="22" s="1"/>
  <c r="J630" i="22"/>
  <c r="J629" i="22"/>
  <c r="I629" i="22" s="1"/>
  <c r="J628" i="22"/>
  <c r="K628" i="22" s="1"/>
  <c r="J627" i="22"/>
  <c r="K627" i="22" s="1"/>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I500" i="22"/>
  <c r="J499" i="22"/>
  <c r="K499" i="22" s="1"/>
  <c r="J498" i="22"/>
  <c r="K498" i="22" s="1"/>
  <c r="J497" i="22"/>
  <c r="I497" i="22" s="1"/>
  <c r="J496" i="22"/>
  <c r="K496" i="22" s="1"/>
  <c r="J495" i="22"/>
  <c r="K495" i="22" s="1"/>
  <c r="J494" i="22"/>
  <c r="K494" i="22" s="1"/>
  <c r="J493" i="22"/>
  <c r="I493" i="22" s="1"/>
  <c r="J492" i="22"/>
  <c r="K492" i="22" s="1"/>
  <c r="J491" i="22"/>
  <c r="K491" i="22" s="1"/>
  <c r="J490" i="22"/>
  <c r="K490" i="22" s="1"/>
  <c r="J489" i="22"/>
  <c r="I489" i="22" s="1"/>
  <c r="J488" i="22"/>
  <c r="K488" i="22" s="1"/>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J430" i="22"/>
  <c r="K430" i="22" s="1"/>
  <c r="J429" i="22"/>
  <c r="I429" i="22" s="1"/>
  <c r="J428" i="22"/>
  <c r="J427" i="22"/>
  <c r="J426" i="22"/>
  <c r="J425" i="22"/>
  <c r="I425" i="22" s="1"/>
  <c r="J424" i="22"/>
  <c r="K424" i="22" s="1"/>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I260" i="22"/>
  <c r="J259" i="22"/>
  <c r="I259" i="22" s="1"/>
  <c r="J258" i="22"/>
  <c r="K258" i="22" s="1"/>
  <c r="J257" i="22"/>
  <c r="K257" i="22" s="1"/>
  <c r="J256" i="22"/>
  <c r="K256" i="22" s="1"/>
  <c r="J255" i="22"/>
  <c r="I255" i="22" s="1"/>
  <c r="J254" i="22"/>
  <c r="K254" i="22" s="1"/>
  <c r="J253" i="22"/>
  <c r="K253" i="22" s="1"/>
  <c r="I253" i="22"/>
  <c r="J252" i="22"/>
  <c r="K252" i="22" s="1"/>
  <c r="J251" i="22"/>
  <c r="I251" i="22" s="1"/>
  <c r="J250" i="22"/>
  <c r="K250" i="22" s="1"/>
  <c r="J249" i="22"/>
  <c r="K249" i="22" s="1"/>
  <c r="J248" i="22"/>
  <c r="K248" i="22" s="1"/>
  <c r="J247" i="22"/>
  <c r="I247" i="22" s="1"/>
  <c r="J246" i="22"/>
  <c r="K246" i="22" s="1"/>
  <c r="I246" i="22"/>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K144" i="22"/>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J60" i="22"/>
  <c r="I60" i="22" s="1"/>
  <c r="J59" i="22"/>
  <c r="I59" i="22" s="1"/>
  <c r="J58" i="22"/>
  <c r="I58" i="22" s="1"/>
  <c r="J57" i="22"/>
  <c r="K57" i="22" s="1"/>
  <c r="K56" i="22"/>
  <c r="J56" i="22"/>
  <c r="I56" i="22" s="1"/>
  <c r="J55" i="22"/>
  <c r="I55" i="22" s="1"/>
  <c r="J54" i="22"/>
  <c r="I54" i="22" s="1"/>
  <c r="J53" i="22"/>
  <c r="K53" i="22" s="1"/>
  <c r="J52" i="22"/>
  <c r="I52" i="22" s="1"/>
  <c r="J51" i="22"/>
  <c r="I51" i="22" s="1"/>
  <c r="K50" i="22"/>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I14" i="22"/>
  <c r="J14" i="22"/>
  <c r="K14" i="22" s="1"/>
  <c r="J15" i="22"/>
  <c r="K15" i="22" s="1"/>
  <c r="J16" i="22"/>
  <c r="K16" i="22" s="1"/>
  <c r="J17" i="22"/>
  <c r="I17" i="22" s="1"/>
  <c r="J18" i="22"/>
  <c r="K18" i="22" s="1"/>
  <c r="J19" i="22"/>
  <c r="K19" i="22" s="1"/>
  <c r="J20" i="22"/>
  <c r="K20" i="22" s="1"/>
  <c r="J21" i="22"/>
  <c r="I21" i="22" s="1"/>
  <c r="J22" i="22"/>
  <c r="K22" i="22" s="1"/>
  <c r="J23" i="22"/>
  <c r="K23" i="22" s="1"/>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M150" i="21" s="1"/>
  <c r="L149" i="21"/>
  <c r="K149" i="21" s="1"/>
  <c r="L148" i="21"/>
  <c r="M148" i="21" s="1"/>
  <c r="L147" i="21"/>
  <c r="M147" i="21" s="1"/>
  <c r="M146" i="21"/>
  <c r="L146" i="21"/>
  <c r="K146" i="21" s="1"/>
  <c r="L145" i="21"/>
  <c r="K145" i="21" s="1"/>
  <c r="L144" i="21"/>
  <c r="M144" i="21" s="1"/>
  <c r="L143" i="21"/>
  <c r="M143" i="21" s="1"/>
  <c r="K132" i="21"/>
  <c r="L130" i="21"/>
  <c r="M130" i="21" s="1"/>
  <c r="L129" i="21"/>
  <c r="K129" i="21" s="1"/>
  <c r="L128" i="21"/>
  <c r="K128" i="21" s="1"/>
  <c r="L127" i="21"/>
  <c r="K127" i="21" s="1"/>
  <c r="L126" i="21"/>
  <c r="M126" i="21" s="1"/>
  <c r="L125" i="21"/>
  <c r="K125" i="21" s="1"/>
  <c r="L124" i="21"/>
  <c r="K124" i="21" s="1"/>
  <c r="L123" i="21"/>
  <c r="K123" i="21" s="1"/>
  <c r="L122" i="21"/>
  <c r="M122" i="21" s="1"/>
  <c r="L121" i="21"/>
  <c r="K121" i="21" s="1"/>
  <c r="L120" i="21"/>
  <c r="K120" i="21" s="1"/>
  <c r="L119" i="21"/>
  <c r="K119" i="21" s="1"/>
  <c r="L118" i="21"/>
  <c r="M118" i="21" s="1"/>
  <c r="M117" i="21"/>
  <c r="L117" i="21"/>
  <c r="K117" i="21" s="1"/>
  <c r="L116" i="21"/>
  <c r="K116" i="21" s="1"/>
  <c r="K105" i="21"/>
  <c r="L103" i="21"/>
  <c r="K103" i="21" s="1"/>
  <c r="L102" i="21"/>
  <c r="K102" i="21" s="1"/>
  <c r="L101" i="21"/>
  <c r="M101" i="21" s="1"/>
  <c r="M100" i="21"/>
  <c r="L100" i="21"/>
  <c r="K100" i="21" s="1"/>
  <c r="L99" i="21"/>
  <c r="K99" i="21" s="1"/>
  <c r="L98" i="21"/>
  <c r="K98" i="21" s="1"/>
  <c r="L97" i="21"/>
  <c r="M97" i="21" s="1"/>
  <c r="L96" i="21"/>
  <c r="K96" i="21" s="1"/>
  <c r="L95" i="21"/>
  <c r="K95" i="21" s="1"/>
  <c r="L94" i="21"/>
  <c r="K94" i="21" s="1"/>
  <c r="L93" i="21"/>
  <c r="M93" i="21" s="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K150" i="21" l="1"/>
  <c r="I590" i="22"/>
  <c r="I597" i="22"/>
  <c r="I656" i="22"/>
  <c r="I1240" i="22"/>
  <c r="M94" i="21"/>
  <c r="I20" i="22"/>
  <c r="K44" i="22"/>
  <c r="I1100" i="22"/>
  <c r="I704" i="22"/>
  <c r="I771" i="22"/>
  <c r="K118" i="22"/>
  <c r="I24" i="22"/>
  <c r="K60" i="22"/>
  <c r="I492" i="22"/>
  <c r="K938" i="22"/>
  <c r="I12" i="22"/>
  <c r="K114" i="22"/>
  <c r="M121" i="21"/>
  <c r="M127" i="21"/>
  <c r="I22" i="22"/>
  <c r="I16" i="22"/>
  <c r="K52" i="22"/>
  <c r="K58" i="22"/>
  <c r="K122" i="22"/>
  <c r="K158" i="22"/>
  <c r="K1622" i="22"/>
  <c r="M42" i="21"/>
  <c r="M129" i="21"/>
  <c r="K147" i="21"/>
  <c r="K48" i="22"/>
  <c r="I627" i="22"/>
  <c r="I634" i="22"/>
  <c r="M92" i="21"/>
  <c r="M96" i="21"/>
  <c r="M102" i="21"/>
  <c r="M119" i="21"/>
  <c r="M125" i="21"/>
  <c r="I534" i="22"/>
  <c r="I903" i="22"/>
  <c r="K1624" i="22"/>
  <c r="M90" i="21"/>
  <c r="M98" i="21"/>
  <c r="M123" i="21"/>
  <c r="K143"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55" i="21"/>
  <c r="I424" i="22"/>
  <c r="I431" i="22"/>
  <c r="I462" i="22"/>
  <c r="I488" i="22"/>
  <c r="I496" i="22"/>
  <c r="I518" i="22"/>
  <c r="K1620" i="22"/>
  <c r="I1648" i="22"/>
  <c r="I1651" i="22"/>
  <c r="K151" i="21"/>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L154" i="19"/>
  <c r="K154" i="19" s="1"/>
  <c r="L153" i="19"/>
  <c r="K153" i="19" s="1"/>
  <c r="L152" i="19"/>
  <c r="K152" i="19" s="1"/>
  <c r="L151" i="19"/>
  <c r="K151" i="19" s="1"/>
  <c r="L150" i="19"/>
  <c r="M150" i="19" s="1"/>
  <c r="L149" i="19"/>
  <c r="K149" i="19" s="1"/>
  <c r="L148" i="19"/>
  <c r="K148" i="19" s="1"/>
  <c r="L147" i="19"/>
  <c r="K147" i="19" s="1"/>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L73" i="19"/>
  <c r="K73" i="19" s="1"/>
  <c r="L72" i="19"/>
  <c r="M72" i="19" s="1"/>
  <c r="L71" i="19"/>
  <c r="K71" i="19" s="1"/>
  <c r="L70" i="19"/>
  <c r="K70" i="19" s="1"/>
  <c r="L69" i="19"/>
  <c r="M69" i="19" s="1"/>
  <c r="L68" i="19"/>
  <c r="M68" i="19" s="1"/>
  <c r="L67" i="19"/>
  <c r="M67" i="19" s="1"/>
  <c r="L66" i="19"/>
  <c r="K66" i="19" s="1"/>
  <c r="L65" i="19"/>
  <c r="M65" i="19" s="1"/>
  <c r="L64" i="19"/>
  <c r="M64" i="19" s="1"/>
  <c r="L63" i="19"/>
  <c r="M63" i="19" s="1"/>
  <c r="L62" i="19"/>
  <c r="K62" i="19" s="1"/>
  <c r="L49" i="19"/>
  <c r="M49" i="19" s="1"/>
  <c r="L48" i="19"/>
  <c r="M48" i="19" s="1"/>
  <c r="L47" i="19"/>
  <c r="K47" i="19" s="1"/>
  <c r="L46" i="19"/>
  <c r="M46" i="19" s="1"/>
  <c r="L45" i="19"/>
  <c r="M45" i="19" s="1"/>
  <c r="L44" i="19"/>
  <c r="M44" i="19" s="1"/>
  <c r="L43" i="19"/>
  <c r="K43" i="19" s="1"/>
  <c r="L42" i="19"/>
  <c r="M42" i="19" s="1"/>
  <c r="L41" i="19"/>
  <c r="M41" i="19" s="1"/>
  <c r="L40" i="19"/>
  <c r="M40" i="19" s="1"/>
  <c r="L39" i="19"/>
  <c r="K39" i="19" s="1"/>
  <c r="L38" i="19"/>
  <c r="M38" i="19" s="1"/>
  <c r="L37" i="19"/>
  <c r="M37" i="19" s="1"/>
  <c r="L36" i="19"/>
  <c r="M36" i="19" s="1"/>
  <c r="K36" i="19"/>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L164" i="18"/>
  <c r="K164" i="18" s="1"/>
  <c r="L163" i="18"/>
  <c r="K163" i="18" s="1"/>
  <c r="L162" i="18"/>
  <c r="K162" i="18" s="1"/>
  <c r="L161" i="18"/>
  <c r="M161" i="18" s="1"/>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L135" i="18"/>
  <c r="M135" i="18" s="1"/>
  <c r="L134" i="18"/>
  <c r="K134" i="18" s="1"/>
  <c r="L133" i="18"/>
  <c r="M133" i="18" s="1"/>
  <c r="L132" i="18"/>
  <c r="M132" i="18" s="1"/>
  <c r="L131" i="18"/>
  <c r="M131" i="18" s="1"/>
  <c r="K131" i="18"/>
  <c r="L130" i="18"/>
  <c r="K130" i="18" s="1"/>
  <c r="L129" i="18"/>
  <c r="M129" i="18" s="1"/>
  <c r="L128" i="18"/>
  <c r="M128" i="18" s="1"/>
  <c r="M127" i="18"/>
  <c r="L127" i="18"/>
  <c r="K127" i="18" s="1"/>
  <c r="L126" i="18"/>
  <c r="K126" i="18" s="1"/>
  <c r="L125" i="18"/>
  <c r="M125" i="18" s="1"/>
  <c r="L124" i="18"/>
  <c r="M124" i="18" s="1"/>
  <c r="K111" i="18"/>
  <c r="L109" i="18"/>
  <c r="M109" i="18" s="1"/>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L98" i="18"/>
  <c r="K98" i="18" s="1"/>
  <c r="L97" i="18"/>
  <c r="M97" i="18" s="1"/>
  <c r="L96" i="18"/>
  <c r="M96" i="18" s="1"/>
  <c r="L95" i="18"/>
  <c r="M95" i="18" s="1"/>
  <c r="K95" i="18"/>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M51" i="18"/>
  <c r="L51" i="18"/>
  <c r="K51" i="18" s="1"/>
  <c r="L50" i="18"/>
  <c r="K50" i="18" s="1"/>
  <c r="L49" i="18"/>
  <c r="K49" i="18" s="1"/>
  <c r="L48" i="18"/>
  <c r="M48" i="18" s="1"/>
  <c r="L47" i="18"/>
  <c r="K47" i="18" s="1"/>
  <c r="L46" i="18"/>
  <c r="K46" i="18" s="1"/>
  <c r="M45" i="18"/>
  <c r="L45" i="18"/>
  <c r="K45" i="18" s="1"/>
  <c r="L44" i="18"/>
  <c r="M44" i="18" s="1"/>
  <c r="L43" i="18"/>
  <c r="K43" i="18" s="1"/>
  <c r="L42" i="18"/>
  <c r="K42" i="18" s="1"/>
  <c r="L41" i="18"/>
  <c r="K41" i="18" s="1"/>
  <c r="L40" i="18"/>
  <c r="M40" i="18" s="1"/>
  <c r="L39" i="18"/>
  <c r="K39" i="18" s="1"/>
  <c r="L38" i="18"/>
  <c r="K38" i="18" s="1"/>
  <c r="L37" i="18"/>
  <c r="K37" i="18" s="1"/>
  <c r="K24" i="18"/>
  <c r="I23" i="18"/>
  <c r="L22" i="18"/>
  <c r="K22" i="18" s="1"/>
  <c r="L21" i="18"/>
  <c r="M21" i="18" s="1"/>
  <c r="K21" i="18"/>
  <c r="L20" i="18"/>
  <c r="M20" i="18" s="1"/>
  <c r="L19" i="18"/>
  <c r="M19" i="18" s="1"/>
  <c r="L18" i="18"/>
  <c r="K18" i="18" s="1"/>
  <c r="L17" i="18"/>
  <c r="M17" i="18" s="1"/>
  <c r="L16" i="18"/>
  <c r="M16" i="18" s="1"/>
  <c r="L15" i="18"/>
  <c r="M15" i="18" s="1"/>
  <c r="K15" i="18"/>
  <c r="L14" i="18"/>
  <c r="K14" i="18" s="1"/>
  <c r="L13" i="18"/>
  <c r="M13" i="18" s="1"/>
  <c r="L12" i="18"/>
  <c r="M12" i="18" s="1"/>
  <c r="L11" i="18"/>
  <c r="M11" i="18" s="1"/>
  <c r="L10" i="18"/>
  <c r="K10" i="18" s="1"/>
  <c r="L9" i="18"/>
  <c r="M9" i="18" s="1"/>
  <c r="L8" i="18"/>
  <c r="M8" i="18" s="1"/>
  <c r="C5" i="18"/>
  <c r="C4" i="18"/>
  <c r="L167" i="16"/>
  <c r="M167" i="16" s="1"/>
  <c r="L166" i="16"/>
  <c r="M166" i="16" s="1"/>
  <c r="K166" i="16"/>
  <c r="L165" i="16"/>
  <c r="K165" i="16" s="1"/>
  <c r="L164" i="16"/>
  <c r="M164" i="16" s="1"/>
  <c r="K164" i="16"/>
  <c r="L163" i="16"/>
  <c r="M163" i="16" s="1"/>
  <c r="L162" i="16"/>
  <c r="M162" i="16" s="1"/>
  <c r="L161" i="16"/>
  <c r="K161" i="16" s="1"/>
  <c r="L160" i="16"/>
  <c r="M160" i="16" s="1"/>
  <c r="L159" i="16"/>
  <c r="M159" i="16" s="1"/>
  <c r="L158" i="16"/>
  <c r="M158" i="16" s="1"/>
  <c r="K158" i="16"/>
  <c r="L157" i="16"/>
  <c r="K157" i="16" s="1"/>
  <c r="L156" i="16"/>
  <c r="M156" i="16" s="1"/>
  <c r="K156" i="16"/>
  <c r="L155" i="16"/>
  <c r="M155" i="16" s="1"/>
  <c r="L154" i="16"/>
  <c r="M154" i="16" s="1"/>
  <c r="L153" i="16"/>
  <c r="K153" i="16" s="1"/>
  <c r="L138" i="16"/>
  <c r="M138" i="16" s="1"/>
  <c r="L137" i="16"/>
  <c r="M137" i="16" s="1"/>
  <c r="L136" i="16"/>
  <c r="M136" i="16" s="1"/>
  <c r="L135" i="16"/>
  <c r="K135" i="16" s="1"/>
  <c r="L134" i="16"/>
  <c r="M134" i="16" s="1"/>
  <c r="L133" i="16"/>
  <c r="M133" i="16" s="1"/>
  <c r="L132" i="16"/>
  <c r="M132" i="16" s="1"/>
  <c r="L131" i="16"/>
  <c r="M131" i="16" s="1"/>
  <c r="L130" i="16"/>
  <c r="M130" i="16" s="1"/>
  <c r="L129" i="16"/>
  <c r="M129" i="16" s="1"/>
  <c r="L128" i="16"/>
  <c r="M128" i="16" s="1"/>
  <c r="L127" i="16"/>
  <c r="K127" i="16" s="1"/>
  <c r="L126" i="16"/>
  <c r="M126" i="16" s="1"/>
  <c r="L125" i="16"/>
  <c r="M125" i="16" s="1"/>
  <c r="L124" i="16"/>
  <c r="M124" i="16" s="1"/>
  <c r="L109" i="16"/>
  <c r="M109" i="16" s="1"/>
  <c r="L108" i="16"/>
  <c r="K108" i="16" s="1"/>
  <c r="L107" i="16"/>
  <c r="K107" i="16" s="1"/>
  <c r="L106" i="16"/>
  <c r="M106" i="16" s="1"/>
  <c r="L105" i="16"/>
  <c r="M105" i="16" s="1"/>
  <c r="L104" i="16"/>
  <c r="K104" i="16" s="1"/>
  <c r="L103" i="16"/>
  <c r="K103" i="16" s="1"/>
  <c r="L102" i="16"/>
  <c r="M102" i="16" s="1"/>
  <c r="L101" i="16"/>
  <c r="M101" i="16" s="1"/>
  <c r="L100" i="16"/>
  <c r="M100" i="16" s="1"/>
  <c r="K100" i="16"/>
  <c r="L99" i="16"/>
  <c r="K99" i="16" s="1"/>
  <c r="L98" i="16"/>
  <c r="M98" i="16" s="1"/>
  <c r="L97" i="16"/>
  <c r="M97" i="16" s="1"/>
  <c r="K97" i="16"/>
  <c r="M96" i="16"/>
  <c r="L96" i="16"/>
  <c r="K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L13" i="16"/>
  <c r="K13" i="16" s="1"/>
  <c r="L14" i="16"/>
  <c r="K14" i="16" s="1"/>
  <c r="M14" i="16"/>
  <c r="L15" i="16"/>
  <c r="M15" i="16" s="1"/>
  <c r="L16" i="16"/>
  <c r="K16" i="16" s="1"/>
  <c r="L17" i="16"/>
  <c r="K17" i="16" s="1"/>
  <c r="L18" i="16"/>
  <c r="M18" i="16" s="1"/>
  <c r="L19" i="16"/>
  <c r="M19" i="16" s="1"/>
  <c r="L20" i="16"/>
  <c r="K20" i="16" s="1"/>
  <c r="L21" i="16"/>
  <c r="K21" i="16" s="1"/>
  <c r="L22" i="16"/>
  <c r="M22" i="16" s="1"/>
  <c r="M73" i="19" l="1"/>
  <c r="K154" i="16"/>
  <c r="K74" i="19"/>
  <c r="M10" i="16"/>
  <c r="K160" i="16"/>
  <c r="K132" i="18"/>
  <c r="K97" i="18"/>
  <c r="K128" i="18"/>
  <c r="M135" i="16"/>
  <c r="M43" i="18"/>
  <c r="K162" i="16"/>
  <c r="K13" i="18"/>
  <c r="K19" i="18"/>
  <c r="K105" i="18"/>
  <c r="K124" i="18"/>
  <c r="M13" i="16"/>
  <c r="K131" i="16"/>
  <c r="K99" i="18"/>
  <c r="K135" i="18"/>
  <c r="K65" i="19"/>
  <c r="K109" i="16"/>
  <c r="K17" i="18"/>
  <c r="K109" i="18"/>
  <c r="K136" i="18"/>
  <c r="K150" i="19"/>
  <c r="M47" i="18"/>
  <c r="M41" i="18"/>
  <c r="K9" i="18"/>
  <c r="M37" i="18"/>
  <c r="K101" i="18"/>
  <c r="K42" i="19"/>
  <c r="K67" i="19"/>
  <c r="M146" i="19"/>
  <c r="K18" i="16"/>
  <c r="M127" i="16"/>
  <c r="M71" i="19"/>
  <c r="M49" i="18"/>
  <c r="M17" i="16"/>
  <c r="M108" i="16"/>
  <c r="K11" i="18"/>
  <c r="M39" i="18"/>
  <c r="K103" i="18"/>
  <c r="K44" i="19"/>
  <c r="M154" i="19"/>
  <c r="M104" i="16"/>
  <c r="M67" i="18"/>
  <c r="M69" i="18"/>
  <c r="M71" i="18"/>
  <c r="M73" i="18"/>
  <c r="M75" i="18"/>
  <c r="M77" i="18"/>
  <c r="M79" i="18"/>
  <c r="M156" i="18"/>
  <c r="M160" i="18"/>
  <c r="M164" i="18"/>
  <c r="M16" i="16"/>
  <c r="M12" i="16"/>
  <c r="K105" i="16"/>
  <c r="K125" i="18"/>
  <c r="K129" i="18"/>
  <c r="K133" i="18"/>
  <c r="K137" i="18"/>
  <c r="K153" i="18"/>
  <c r="M155" i="18"/>
  <c r="K157" i="18"/>
  <c r="M159" i="18"/>
  <c r="K161" i="18"/>
  <c r="M163" i="18"/>
  <c r="K165" i="18"/>
  <c r="M167" i="18"/>
  <c r="K40" i="19"/>
  <c r="K48" i="19"/>
  <c r="K63" i="19"/>
  <c r="M20"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K193" i="15"/>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M79" i="15" s="1"/>
  <c r="L78" i="15"/>
  <c r="K78" i="15" s="1"/>
  <c r="L77" i="15"/>
  <c r="M77" i="15" s="1"/>
  <c r="L76" i="15"/>
  <c r="M76" i="15" s="1"/>
  <c r="L75" i="15"/>
  <c r="M75" i="15" s="1"/>
  <c r="L74" i="15"/>
  <c r="K74" i="15" s="1"/>
  <c r="L73" i="15"/>
  <c r="M73" i="15" s="1"/>
  <c r="L72" i="15"/>
  <c r="M72" i="15" s="1"/>
  <c r="L71" i="15"/>
  <c r="M71" i="15" s="1"/>
  <c r="K71" i="15"/>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K10" i="15"/>
  <c r="L10" i="15"/>
  <c r="M10" i="15" s="1"/>
  <c r="L11" i="15"/>
  <c r="M11" i="15" s="1"/>
  <c r="L12" i="15"/>
  <c r="K12" i="15" s="1"/>
  <c r="L13" i="15"/>
  <c r="K13" i="15" s="1"/>
  <c r="L14" i="15"/>
  <c r="K14" i="15" s="1"/>
  <c r="M14" i="15"/>
  <c r="L15" i="15"/>
  <c r="M15" i="15" s="1"/>
  <c r="L16" i="15"/>
  <c r="K16" i="15" s="1"/>
  <c r="L17" i="15"/>
  <c r="K17" i="15" s="1"/>
  <c r="L18" i="15"/>
  <c r="K18" i="15" s="1"/>
  <c r="M18" i="15"/>
  <c r="L19" i="15"/>
  <c r="M19" i="15" s="1"/>
  <c r="L20" i="15"/>
  <c r="K20" i="15" s="1"/>
  <c r="L21" i="15"/>
  <c r="K21" i="15" s="1"/>
  <c r="L22" i="15"/>
  <c r="K22" i="15" s="1"/>
  <c r="L8" i="15"/>
  <c r="M8" i="15" s="1"/>
  <c r="M22" i="15" l="1"/>
  <c r="M16" i="15"/>
  <c r="K201" i="15"/>
  <c r="K68" i="15"/>
  <c r="K191" i="15"/>
  <c r="K79" i="15"/>
  <c r="M20" i="15"/>
  <c r="M39" i="15"/>
  <c r="K76" i="15"/>
  <c r="M43" i="15"/>
  <c r="M47" i="15"/>
  <c r="M135" i="15"/>
  <c r="M138" i="15"/>
  <c r="M51" i="15"/>
  <c r="K99" i="15"/>
  <c r="K139" i="15"/>
  <c r="M8" i="16"/>
  <c r="K8" i="16"/>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9" i="14" l="1"/>
  <c r="N9" i="14"/>
  <c r="L66" i="14"/>
  <c r="N66" i="14"/>
  <c r="L92" i="14"/>
  <c r="N92" i="14"/>
  <c r="L140" i="14"/>
  <c r="N140" i="14"/>
  <c r="L174" i="14"/>
  <c r="N174" i="14"/>
  <c r="L218" i="14"/>
  <c r="N218"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17" i="14"/>
  <c r="N17" i="14"/>
  <c r="L36" i="14"/>
  <c r="N36" i="14"/>
  <c r="L44" i="14"/>
  <c r="N44" i="14"/>
  <c r="L70" i="14"/>
  <c r="N70" i="14"/>
  <c r="L114" i="14"/>
  <c r="N114" i="14"/>
  <c r="L122" i="14"/>
  <c r="N122" i="14"/>
  <c r="L144" i="14"/>
  <c r="N144" i="14"/>
  <c r="L166" i="14"/>
  <c r="N166" i="14"/>
  <c r="L192" i="14"/>
  <c r="N192" i="14"/>
  <c r="L200" i="14"/>
  <c r="N200" i="14"/>
  <c r="L226" i="14"/>
  <c r="N226" i="14"/>
  <c r="L12" i="14"/>
  <c r="N12" i="14"/>
  <c r="L15" i="14"/>
  <c r="N15" i="14"/>
  <c r="L11" i="14"/>
  <c r="N11" i="14"/>
  <c r="L38" i="14"/>
  <c r="N38" i="14"/>
  <c r="L42" i="14"/>
  <c r="N42" i="14"/>
  <c r="L60" i="14"/>
  <c r="N60" i="14"/>
  <c r="L64" i="14"/>
  <c r="N64" i="14"/>
  <c r="L68" i="14"/>
  <c r="N68" i="14"/>
  <c r="L86" i="14"/>
  <c r="N86" i="14"/>
  <c r="L90" i="14"/>
  <c r="N90" i="14"/>
  <c r="L94" i="14"/>
  <c r="N94" i="14"/>
  <c r="L112" i="14"/>
  <c r="N112" i="14"/>
  <c r="L116" i="14"/>
  <c r="N116" i="14"/>
  <c r="L120" i="14"/>
  <c r="N120" i="14"/>
  <c r="L138" i="14"/>
  <c r="N138" i="14"/>
  <c r="L142" i="14"/>
  <c r="N142" i="14"/>
  <c r="L146" i="14"/>
  <c r="N146" i="14"/>
  <c r="L164" i="14"/>
  <c r="N164" i="14"/>
  <c r="L168" i="14"/>
  <c r="N168" i="14"/>
  <c r="L172" i="14"/>
  <c r="N172" i="14"/>
  <c r="L190" i="14"/>
  <c r="N190" i="14"/>
  <c r="L194" i="14"/>
  <c r="N194" i="14"/>
  <c r="L198" i="14"/>
  <c r="N198" i="14"/>
  <c r="L216" i="14"/>
  <c r="N216" i="14"/>
  <c r="L220" i="14"/>
  <c r="N220" i="14"/>
  <c r="L224" i="14"/>
  <c r="N224" i="14"/>
  <c r="L13" i="14"/>
  <c r="N13" i="14"/>
  <c r="L40" i="14"/>
  <c r="N40" i="14"/>
  <c r="L62" i="14"/>
  <c r="N62" i="14"/>
  <c r="L88" i="14"/>
  <c r="N88" i="14"/>
  <c r="L96" i="14"/>
  <c r="N96" i="14"/>
  <c r="L118" i="14"/>
  <c r="N118" i="14"/>
  <c r="L148" i="14"/>
  <c r="N148" i="14"/>
  <c r="L170" i="14"/>
  <c r="N170" i="14"/>
  <c r="L196" i="14"/>
  <c r="N196" i="14"/>
  <c r="L222" i="14"/>
  <c r="N222" i="14"/>
  <c r="L16" i="14"/>
  <c r="N16" i="14"/>
  <c r="L19" i="14"/>
  <c r="N19" i="14"/>
  <c r="L18" i="14"/>
  <c r="N18" i="14"/>
  <c r="L14" i="14"/>
  <c r="N14" i="14"/>
  <c r="L10" i="14"/>
  <c r="N10"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K159" i="19" l="1"/>
  <c r="G15" i="24" l="1"/>
  <c r="G13" i="24" l="1"/>
  <c r="C6" i="12" l="1"/>
  <c r="J23" i="15" l="1"/>
  <c r="J53" i="15" s="1"/>
  <c r="J83" i="15" s="1"/>
  <c r="J113" i="15" s="1"/>
  <c r="J143" i="15" s="1"/>
  <c r="J173" i="15" s="1"/>
  <c r="J203" i="15" s="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07" i="12" l="1"/>
  <c r="C307" i="12"/>
  <c r="J307" i="12"/>
  <c r="B308" i="12"/>
  <c r="C308" i="12"/>
  <c r="J308" i="12"/>
  <c r="B309" i="12"/>
  <c r="C309" i="12"/>
  <c r="J309" i="12"/>
  <c r="B310" i="12"/>
  <c r="C310" i="12"/>
  <c r="J310" i="12"/>
  <c r="B311" i="12"/>
  <c r="C311" i="12"/>
  <c r="J311" i="12"/>
  <c r="B312" i="12"/>
  <c r="C312" i="12"/>
  <c r="J312" i="12"/>
  <c r="B313" i="12"/>
  <c r="C313" i="12"/>
  <c r="J313" i="12"/>
  <c r="B314" i="12"/>
  <c r="C314" i="12"/>
  <c r="J314" i="12"/>
  <c r="B315" i="12"/>
  <c r="C315" i="12"/>
  <c r="J315" i="12"/>
  <c r="B316" i="12"/>
  <c r="C316" i="12"/>
  <c r="J316" i="12"/>
  <c r="B317" i="12"/>
  <c r="C317" i="12"/>
  <c r="J317" i="12"/>
  <c r="B318" i="12"/>
  <c r="C318" i="12"/>
  <c r="J318" i="12"/>
  <c r="B319" i="12"/>
  <c r="C319" i="12"/>
  <c r="J319" i="12"/>
  <c r="B320" i="12"/>
  <c r="C320" i="12"/>
  <c r="J320" i="12"/>
  <c r="B321" i="12"/>
  <c r="C321" i="12"/>
  <c r="J321" i="12"/>
  <c r="B322" i="12"/>
  <c r="C322" i="12"/>
  <c r="J322" i="12"/>
  <c r="B323" i="12"/>
  <c r="C323" i="12"/>
  <c r="J323" i="12"/>
  <c r="B324" i="12"/>
  <c r="C324" i="12"/>
  <c r="J324" i="12"/>
  <c r="B325" i="12"/>
  <c r="C325" i="12"/>
  <c r="J325" i="12"/>
  <c r="C306" i="12"/>
  <c r="B306" i="12"/>
  <c r="J306" i="12"/>
  <c r="B274" i="12"/>
  <c r="C274" i="12"/>
  <c r="J274" i="12"/>
  <c r="B275" i="12"/>
  <c r="C275" i="12"/>
  <c r="J275" i="12"/>
  <c r="B276" i="12"/>
  <c r="C276" i="12"/>
  <c r="J276" i="12"/>
  <c r="B277" i="12"/>
  <c r="C277" i="12"/>
  <c r="J277" i="12"/>
  <c r="B278" i="12"/>
  <c r="C278" i="12"/>
  <c r="J278" i="12"/>
  <c r="B279" i="12"/>
  <c r="C279" i="12"/>
  <c r="J279" i="12"/>
  <c r="B280" i="12"/>
  <c r="C280" i="12"/>
  <c r="J280" i="12"/>
  <c r="B281" i="12"/>
  <c r="C281" i="12"/>
  <c r="J281" i="12"/>
  <c r="B282" i="12"/>
  <c r="C282" i="12"/>
  <c r="J282" i="12"/>
  <c r="B283" i="12"/>
  <c r="C283" i="12"/>
  <c r="J283" i="12"/>
  <c r="B284" i="12"/>
  <c r="C284" i="12"/>
  <c r="J284" i="12"/>
  <c r="B285" i="12"/>
  <c r="C285" i="12"/>
  <c r="J285" i="12"/>
  <c r="B286" i="12"/>
  <c r="C286" i="12"/>
  <c r="J286" i="12"/>
  <c r="B287" i="12"/>
  <c r="C287" i="12"/>
  <c r="J287" i="12"/>
  <c r="B288" i="12"/>
  <c r="C288" i="12"/>
  <c r="J288" i="12"/>
  <c r="B289" i="12"/>
  <c r="C289" i="12"/>
  <c r="J289" i="12"/>
  <c r="B290" i="12"/>
  <c r="C290" i="12"/>
  <c r="J290" i="12"/>
  <c r="B291" i="12"/>
  <c r="C291" i="12"/>
  <c r="J291" i="12"/>
  <c r="B292" i="12"/>
  <c r="C292" i="12"/>
  <c r="J292" i="12"/>
  <c r="C273" i="12"/>
  <c r="B273" i="12"/>
  <c r="J273" i="12"/>
  <c r="B241" i="12"/>
  <c r="C241" i="12"/>
  <c r="J241" i="12"/>
  <c r="B242" i="12"/>
  <c r="C242" i="12"/>
  <c r="J242" i="12"/>
  <c r="B243" i="12"/>
  <c r="C243" i="12"/>
  <c r="J243" i="12"/>
  <c r="B244" i="12"/>
  <c r="C244" i="12"/>
  <c r="J244" i="12"/>
  <c r="B245" i="12"/>
  <c r="C245" i="12"/>
  <c r="J245" i="12"/>
  <c r="B246" i="12"/>
  <c r="C246" i="12"/>
  <c r="J246" i="12"/>
  <c r="B247" i="12"/>
  <c r="C247" i="12"/>
  <c r="J247" i="12"/>
  <c r="B248" i="12"/>
  <c r="C248" i="12"/>
  <c r="J248" i="12"/>
  <c r="B249" i="12"/>
  <c r="C249" i="12"/>
  <c r="J249" i="12"/>
  <c r="B250" i="12"/>
  <c r="C250" i="12"/>
  <c r="J250" i="12"/>
  <c r="B251" i="12"/>
  <c r="C251" i="12"/>
  <c r="J251" i="12"/>
  <c r="B252" i="12"/>
  <c r="C252" i="12"/>
  <c r="J252" i="12"/>
  <c r="B253" i="12"/>
  <c r="C253" i="12"/>
  <c r="J253" i="12"/>
  <c r="B254" i="12"/>
  <c r="C254" i="12"/>
  <c r="J254" i="12"/>
  <c r="B255" i="12"/>
  <c r="C255" i="12"/>
  <c r="J255" i="12"/>
  <c r="B256" i="12"/>
  <c r="C256" i="12"/>
  <c r="J256" i="12"/>
  <c r="B257" i="12"/>
  <c r="C257" i="12"/>
  <c r="J257" i="12"/>
  <c r="B258" i="12"/>
  <c r="C258" i="12"/>
  <c r="J258" i="12"/>
  <c r="B259" i="12"/>
  <c r="C259" i="12"/>
  <c r="J259" i="12"/>
  <c r="C240" i="12"/>
  <c r="B240" i="12"/>
  <c r="J240" i="12"/>
  <c r="B208" i="12" l="1"/>
  <c r="C208" i="12"/>
  <c r="J208" i="12"/>
  <c r="B209" i="12"/>
  <c r="C209" i="12"/>
  <c r="J209" i="12"/>
  <c r="B210" i="12"/>
  <c r="C210" i="12"/>
  <c r="J210" i="12"/>
  <c r="B211" i="12"/>
  <c r="C211" i="12"/>
  <c r="J211" i="12"/>
  <c r="B212" i="12"/>
  <c r="C212" i="12"/>
  <c r="J212" i="12"/>
  <c r="B213" i="12"/>
  <c r="C213" i="12"/>
  <c r="J213" i="12"/>
  <c r="B214" i="12"/>
  <c r="C214" i="12"/>
  <c r="J214" i="12"/>
  <c r="B215" i="12"/>
  <c r="C215" i="12"/>
  <c r="J215" i="12"/>
  <c r="B216" i="12"/>
  <c r="C216" i="12"/>
  <c r="J216" i="12"/>
  <c r="B217" i="12"/>
  <c r="C217" i="12"/>
  <c r="J217" i="12"/>
  <c r="B218" i="12"/>
  <c r="C218" i="12"/>
  <c r="J218" i="12"/>
  <c r="B219" i="12"/>
  <c r="C219" i="12"/>
  <c r="J219" i="12"/>
  <c r="B220" i="12"/>
  <c r="C220" i="12"/>
  <c r="J220" i="12"/>
  <c r="B221" i="12"/>
  <c r="C221" i="12"/>
  <c r="J221" i="12"/>
  <c r="B222" i="12"/>
  <c r="C222" i="12"/>
  <c r="J222" i="12"/>
  <c r="B223" i="12"/>
  <c r="C223" i="12"/>
  <c r="J223" i="12"/>
  <c r="B224" i="12"/>
  <c r="C224" i="12"/>
  <c r="J224" i="12"/>
  <c r="B225" i="12"/>
  <c r="C225" i="12"/>
  <c r="J225" i="12"/>
  <c r="B226" i="12"/>
  <c r="C226" i="12"/>
  <c r="J226" i="12"/>
  <c r="C207" i="12"/>
  <c r="B207" i="12"/>
  <c r="J207" i="12"/>
  <c r="B175" i="12"/>
  <c r="C175" i="12"/>
  <c r="J175" i="12"/>
  <c r="B176" i="12"/>
  <c r="C176" i="12"/>
  <c r="J176" i="12"/>
  <c r="B177" i="12"/>
  <c r="C177" i="12"/>
  <c r="J177" i="12"/>
  <c r="B178" i="12"/>
  <c r="C178" i="12"/>
  <c r="J178" i="12"/>
  <c r="B179" i="12"/>
  <c r="C179" i="12"/>
  <c r="J179" i="12"/>
  <c r="B180" i="12"/>
  <c r="C180" i="12"/>
  <c r="J180" i="12"/>
  <c r="B181" i="12"/>
  <c r="C181" i="12"/>
  <c r="J181" i="12"/>
  <c r="B182" i="12"/>
  <c r="C182" i="12"/>
  <c r="J182" i="12"/>
  <c r="B183" i="12"/>
  <c r="C183" i="12"/>
  <c r="J183" i="12"/>
  <c r="B184" i="12"/>
  <c r="C184" i="12"/>
  <c r="J184" i="12"/>
  <c r="B185" i="12"/>
  <c r="C185" i="12"/>
  <c r="J185" i="12"/>
  <c r="B186" i="12"/>
  <c r="C186" i="12"/>
  <c r="J186" i="12"/>
  <c r="B187" i="12"/>
  <c r="C187" i="12"/>
  <c r="J187" i="12"/>
  <c r="B188" i="12"/>
  <c r="C188" i="12"/>
  <c r="J188" i="12"/>
  <c r="B189" i="12"/>
  <c r="C189" i="12"/>
  <c r="J189" i="12"/>
  <c r="B190" i="12"/>
  <c r="C190" i="12"/>
  <c r="J190" i="12"/>
  <c r="B191" i="12"/>
  <c r="C191" i="12"/>
  <c r="J191" i="12"/>
  <c r="B192" i="12"/>
  <c r="C192" i="12"/>
  <c r="J192" i="12"/>
  <c r="B193" i="12"/>
  <c r="C193" i="12"/>
  <c r="J193" i="12"/>
  <c r="C174" i="12"/>
  <c r="B174" i="12"/>
  <c r="J174" i="12"/>
  <c r="B142" i="12"/>
  <c r="C142" i="12"/>
  <c r="J142" i="12"/>
  <c r="B143" i="12"/>
  <c r="C143" i="12"/>
  <c r="J143" i="12"/>
  <c r="B144" i="12"/>
  <c r="C144" i="12"/>
  <c r="J144" i="12"/>
  <c r="B145" i="12"/>
  <c r="C145" i="12"/>
  <c r="J145" i="12"/>
  <c r="B146" i="12"/>
  <c r="C146" i="12"/>
  <c r="J146" i="12"/>
  <c r="B147" i="12"/>
  <c r="C147" i="12"/>
  <c r="J147" i="12"/>
  <c r="B148" i="12"/>
  <c r="C148" i="12"/>
  <c r="J148" i="12"/>
  <c r="B149" i="12"/>
  <c r="C149" i="12"/>
  <c r="J149" i="12"/>
  <c r="B150" i="12"/>
  <c r="C150" i="12"/>
  <c r="J150" i="12"/>
  <c r="B151" i="12"/>
  <c r="C151" i="12"/>
  <c r="J151" i="12"/>
  <c r="B152" i="12"/>
  <c r="C152" i="12"/>
  <c r="J152" i="12"/>
  <c r="B153" i="12"/>
  <c r="C153" i="12"/>
  <c r="J153" i="12"/>
  <c r="B154" i="12"/>
  <c r="C154" i="12"/>
  <c r="J154" i="12"/>
  <c r="B155" i="12"/>
  <c r="C155" i="12"/>
  <c r="J155" i="12"/>
  <c r="B156" i="12"/>
  <c r="C156" i="12"/>
  <c r="J156" i="12"/>
  <c r="B157" i="12"/>
  <c r="C157" i="12"/>
  <c r="J157" i="12"/>
  <c r="B158" i="12"/>
  <c r="C158" i="12"/>
  <c r="J158" i="12"/>
  <c r="B159" i="12"/>
  <c r="C159" i="12"/>
  <c r="J159" i="12"/>
  <c r="B160" i="12"/>
  <c r="C160" i="12"/>
  <c r="J160" i="12"/>
  <c r="C141" i="12"/>
  <c r="B141" i="12"/>
  <c r="J141" i="12"/>
  <c r="B109" i="12"/>
  <c r="C109" i="12"/>
  <c r="J109" i="12"/>
  <c r="B110" i="12"/>
  <c r="C110" i="12"/>
  <c r="J110" i="12"/>
  <c r="B111" i="12"/>
  <c r="C111" i="12"/>
  <c r="J111" i="12"/>
  <c r="B112" i="12"/>
  <c r="C112" i="12"/>
  <c r="J112" i="12"/>
  <c r="B113" i="12"/>
  <c r="C113" i="12"/>
  <c r="J113" i="12"/>
  <c r="B114" i="12"/>
  <c r="C114" i="12"/>
  <c r="J114" i="12"/>
  <c r="B115" i="12"/>
  <c r="C115" i="12"/>
  <c r="J115" i="12"/>
  <c r="B116" i="12"/>
  <c r="C116" i="12"/>
  <c r="J116" i="12"/>
  <c r="B117" i="12"/>
  <c r="C117" i="12"/>
  <c r="J117" i="12"/>
  <c r="B118" i="12"/>
  <c r="C118" i="12"/>
  <c r="J118" i="12"/>
  <c r="B119" i="12"/>
  <c r="C119" i="12"/>
  <c r="J119" i="12"/>
  <c r="B120" i="12"/>
  <c r="C120" i="12"/>
  <c r="J120" i="12"/>
  <c r="B121" i="12"/>
  <c r="C121" i="12"/>
  <c r="J121" i="12"/>
  <c r="B122" i="12"/>
  <c r="C122" i="12"/>
  <c r="J122" i="12"/>
  <c r="B123" i="12"/>
  <c r="C123" i="12"/>
  <c r="J123" i="12"/>
  <c r="B124" i="12"/>
  <c r="C124" i="12"/>
  <c r="J124" i="12"/>
  <c r="B125" i="12"/>
  <c r="C125" i="12"/>
  <c r="J125" i="12"/>
  <c r="B126" i="12"/>
  <c r="C126" i="12"/>
  <c r="J126" i="12"/>
  <c r="B127" i="12"/>
  <c r="C127" i="12"/>
  <c r="J127" i="12"/>
  <c r="C108" i="12"/>
  <c r="B108" i="12"/>
  <c r="B76" i="12"/>
  <c r="C76" i="12"/>
  <c r="J76" i="12"/>
  <c r="B77" i="12"/>
  <c r="C77" i="12"/>
  <c r="J77" i="12"/>
  <c r="B78" i="12"/>
  <c r="C78" i="12"/>
  <c r="J78" i="12"/>
  <c r="B79" i="12"/>
  <c r="C79" i="12"/>
  <c r="J79" i="12"/>
  <c r="B80" i="12"/>
  <c r="C80" i="12"/>
  <c r="J80" i="12"/>
  <c r="B81" i="12"/>
  <c r="C81" i="12"/>
  <c r="J81" i="12"/>
  <c r="B82" i="12"/>
  <c r="C82" i="12"/>
  <c r="J82" i="12"/>
  <c r="B83" i="12"/>
  <c r="C83" i="12"/>
  <c r="J83" i="12"/>
  <c r="B84" i="12"/>
  <c r="C84" i="12"/>
  <c r="J84" i="12"/>
  <c r="B85" i="12"/>
  <c r="C85" i="12"/>
  <c r="J85" i="12"/>
  <c r="B86" i="12"/>
  <c r="C86" i="12"/>
  <c r="J86" i="12"/>
  <c r="B87" i="12"/>
  <c r="C87" i="12"/>
  <c r="J87" i="12"/>
  <c r="B88" i="12"/>
  <c r="C88" i="12"/>
  <c r="J88" i="12"/>
  <c r="B89" i="12"/>
  <c r="C89" i="12"/>
  <c r="J89" i="12"/>
  <c r="B90" i="12"/>
  <c r="C90" i="12"/>
  <c r="J90" i="12"/>
  <c r="B91" i="12"/>
  <c r="C91" i="12"/>
  <c r="J91" i="12"/>
  <c r="B92" i="12"/>
  <c r="C92" i="12"/>
  <c r="J92" i="12"/>
  <c r="B93" i="12"/>
  <c r="C93" i="12"/>
  <c r="J93" i="12"/>
  <c r="B94" i="12"/>
  <c r="C94" i="12"/>
  <c r="J94" i="12"/>
  <c r="J108" i="12"/>
  <c r="C75" i="12"/>
  <c r="B75" i="12"/>
  <c r="J75" i="12"/>
  <c r="B43" i="12"/>
  <c r="C43"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C42" i="12"/>
  <c r="J43" i="12"/>
  <c r="J44" i="12"/>
  <c r="J45" i="12"/>
  <c r="J46" i="12"/>
  <c r="J47" i="12"/>
  <c r="J48" i="12"/>
  <c r="J49" i="12"/>
  <c r="J50" i="12"/>
  <c r="J51" i="12"/>
  <c r="J52" i="12"/>
  <c r="J53" i="12"/>
  <c r="J54" i="12"/>
  <c r="J55" i="12"/>
  <c r="J56" i="12"/>
  <c r="J57" i="12"/>
  <c r="J58" i="12"/>
  <c r="J59" i="12"/>
  <c r="J60" i="12"/>
  <c r="J61" i="12"/>
  <c r="B42" i="12"/>
  <c r="J42"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R57" i="4" s="1"/>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C35" i="15"/>
  <c r="C34" i="15"/>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J11" i="12"/>
  <c r="J12" i="12"/>
  <c r="J13" i="12"/>
  <c r="J14" i="12"/>
  <c r="J15" i="12"/>
  <c r="J16" i="12"/>
  <c r="J17" i="12"/>
  <c r="J18" i="12"/>
  <c r="J19" i="12"/>
  <c r="J20" i="12"/>
  <c r="J21" i="12"/>
  <c r="J22" i="12"/>
  <c r="J23" i="12"/>
  <c r="J24" i="12"/>
  <c r="J25" i="12"/>
  <c r="J26" i="12"/>
  <c r="J27" i="12"/>
  <c r="J28" i="12"/>
  <c r="J10" i="12"/>
  <c r="O16" i="1"/>
  <c r="A5" i="2" s="1"/>
  <c r="J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J202" i="14" l="1"/>
  <c r="L308" i="12"/>
  <c r="L310" i="12"/>
  <c r="L312" i="12"/>
  <c r="L314" i="12"/>
  <c r="L316" i="12"/>
  <c r="L318" i="12"/>
  <c r="L320" i="12"/>
  <c r="L322" i="12"/>
  <c r="L324" i="12"/>
  <c r="L275" i="12"/>
  <c r="L277" i="12"/>
  <c r="L279" i="12"/>
  <c r="L281" i="12"/>
  <c r="L283" i="12"/>
  <c r="L285" i="12"/>
  <c r="L287" i="12"/>
  <c r="L289" i="12"/>
  <c r="L291" i="12"/>
  <c r="L240" i="12"/>
  <c r="L244" i="12"/>
  <c r="L273" i="12"/>
  <c r="L241" i="12"/>
  <c r="L243" i="12"/>
  <c r="L245" i="12"/>
  <c r="L247" i="12"/>
  <c r="L249" i="12"/>
  <c r="L251" i="12"/>
  <c r="L253" i="12"/>
  <c r="L255" i="12"/>
  <c r="L257" i="12"/>
  <c r="L259" i="12"/>
  <c r="L256" i="12"/>
  <c r="L258" i="12"/>
  <c r="L307" i="12"/>
  <c r="L309" i="12"/>
  <c r="L311" i="12"/>
  <c r="L313" i="12"/>
  <c r="L315" i="12"/>
  <c r="L317" i="12"/>
  <c r="L319" i="12"/>
  <c r="L321" i="12"/>
  <c r="L323" i="12"/>
  <c r="L325" i="12"/>
  <c r="L306" i="12"/>
  <c r="L274" i="12"/>
  <c r="L276" i="12"/>
  <c r="L278" i="12"/>
  <c r="L280" i="12"/>
  <c r="L282" i="12"/>
  <c r="L284" i="12"/>
  <c r="L286" i="12"/>
  <c r="L288" i="12"/>
  <c r="L290" i="12"/>
  <c r="L292" i="12"/>
  <c r="L242" i="12"/>
  <c r="L246" i="12"/>
  <c r="L248" i="12"/>
  <c r="L250" i="12"/>
  <c r="L252" i="12"/>
  <c r="L254" i="12"/>
  <c r="L208" i="12"/>
  <c r="L210" i="12"/>
  <c r="L215" i="12"/>
  <c r="L217" i="12"/>
  <c r="L224" i="12"/>
  <c r="L226" i="12"/>
  <c r="L207" i="12"/>
  <c r="L175" i="12"/>
  <c r="L177" i="12"/>
  <c r="L179" i="12"/>
  <c r="L181" i="12"/>
  <c r="L183" i="12"/>
  <c r="L185" i="12"/>
  <c r="L187" i="12"/>
  <c r="L189" i="12"/>
  <c r="L191" i="12"/>
  <c r="L193" i="12"/>
  <c r="L110" i="12"/>
  <c r="L112" i="12"/>
  <c r="L114" i="12"/>
  <c r="L116" i="12"/>
  <c r="L118" i="12"/>
  <c r="L120" i="12"/>
  <c r="L122" i="12"/>
  <c r="L124" i="12"/>
  <c r="L126" i="12"/>
  <c r="L212" i="12"/>
  <c r="L214" i="12"/>
  <c r="L219" i="12"/>
  <c r="L221" i="12"/>
  <c r="L143" i="12"/>
  <c r="L145" i="12"/>
  <c r="L147" i="12"/>
  <c r="L149" i="12"/>
  <c r="L151" i="12"/>
  <c r="L153" i="12"/>
  <c r="L155" i="12"/>
  <c r="L157" i="12"/>
  <c r="L159" i="12"/>
  <c r="L108" i="12"/>
  <c r="L76" i="12"/>
  <c r="L78" i="12"/>
  <c r="L80" i="12"/>
  <c r="L82" i="12"/>
  <c r="L84" i="12"/>
  <c r="L86" i="12"/>
  <c r="L88" i="12"/>
  <c r="L90" i="12"/>
  <c r="L92" i="12"/>
  <c r="L94" i="12"/>
  <c r="L45" i="12"/>
  <c r="L49" i="12"/>
  <c r="L53" i="12"/>
  <c r="L57" i="12"/>
  <c r="L61" i="12"/>
  <c r="L209" i="12"/>
  <c r="L216" i="12"/>
  <c r="L218" i="12"/>
  <c r="L223" i="12"/>
  <c r="L225" i="12"/>
  <c r="L176" i="12"/>
  <c r="L178" i="12"/>
  <c r="L180" i="12"/>
  <c r="L182" i="12"/>
  <c r="L184" i="12"/>
  <c r="L186" i="12"/>
  <c r="L188" i="12"/>
  <c r="L190" i="12"/>
  <c r="L192" i="12"/>
  <c r="L141" i="12"/>
  <c r="L109" i="12"/>
  <c r="L111" i="12"/>
  <c r="L113" i="12"/>
  <c r="L115" i="12"/>
  <c r="L117" i="12"/>
  <c r="L119" i="12"/>
  <c r="L121" i="12"/>
  <c r="L123" i="12"/>
  <c r="L125" i="12"/>
  <c r="L127" i="12"/>
  <c r="L46" i="12"/>
  <c r="L50" i="12"/>
  <c r="L54" i="12"/>
  <c r="L58" i="12"/>
  <c r="L42" i="12"/>
  <c r="L93" i="12"/>
  <c r="L220" i="12"/>
  <c r="L148" i="12"/>
  <c r="L79" i="12"/>
  <c r="L87" i="12"/>
  <c r="L43" i="12"/>
  <c r="L51" i="12"/>
  <c r="L59" i="12"/>
  <c r="L144" i="12"/>
  <c r="L152" i="12"/>
  <c r="L158" i="12"/>
  <c r="L83" i="12"/>
  <c r="L150" i="12"/>
  <c r="L81" i="12"/>
  <c r="L89" i="12"/>
  <c r="L48" i="12"/>
  <c r="L213" i="12"/>
  <c r="L222" i="12"/>
  <c r="L174" i="12"/>
  <c r="L146" i="12"/>
  <c r="L154" i="12"/>
  <c r="L156" i="12"/>
  <c r="L77" i="12"/>
  <c r="L85" i="12"/>
  <c r="L44" i="12"/>
  <c r="L52" i="12"/>
  <c r="L60" i="12"/>
  <c r="L211" i="12"/>
  <c r="L91" i="12"/>
  <c r="L75" i="12"/>
  <c r="L47" i="12"/>
  <c r="L55" i="12"/>
  <c r="L142" i="12"/>
  <c r="L160" i="12"/>
  <c r="L56" i="12"/>
  <c r="L11" i="12"/>
  <c r="L15" i="12"/>
  <c r="L19" i="12"/>
  <c r="L23" i="12"/>
  <c r="L27" i="12"/>
  <c r="L12" i="12"/>
  <c r="L16" i="12"/>
  <c r="L20" i="12"/>
  <c r="L24" i="12"/>
  <c r="L28" i="12"/>
  <c r="L13" i="12"/>
  <c r="L17" i="12"/>
  <c r="L21" i="12"/>
  <c r="L25" i="12"/>
  <c r="L9" i="12"/>
  <c r="L14" i="12"/>
  <c r="L18" i="12"/>
  <c r="L22" i="12"/>
  <c r="L10" i="12"/>
  <c r="L26" i="12"/>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P8" i="9" l="1"/>
  <c r="T8" i="9" s="1"/>
  <c r="P8" i="8"/>
  <c r="T8" i="8" s="1"/>
  <c r="P8" i="10"/>
  <c r="T8" i="10" s="1"/>
  <c r="P8" i="7"/>
  <c r="T8" i="7" s="1"/>
  <c r="P8" i="5"/>
  <c r="T8" i="5" s="1"/>
  <c r="P8" i="4"/>
  <c r="T8" i="4" s="1"/>
  <c r="D13" i="1"/>
  <c r="G4" i="1" s="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4" i="9"/>
  <c r="T314" i="9" s="1"/>
  <c r="P310" i="9"/>
  <c r="T310" i="9" s="1"/>
  <c r="P306" i="9"/>
  <c r="T306" i="9" s="1"/>
  <c r="P302" i="9"/>
  <c r="T302" i="9" s="1"/>
  <c r="P298" i="9"/>
  <c r="T298" i="9" s="1"/>
  <c r="S315" i="10"/>
  <c r="S311" i="10"/>
  <c r="S307" i="10"/>
  <c r="S303" i="10"/>
  <c r="S299" i="10"/>
  <c r="S283" i="10"/>
  <c r="S279" i="10"/>
  <c r="S275" i="10"/>
  <c r="S271" i="10"/>
  <c r="S267" i="10"/>
  <c r="S251" i="10"/>
  <c r="S247" i="10"/>
  <c r="S243" i="10"/>
  <c r="S239" i="10"/>
  <c r="S235" i="10"/>
  <c r="S219" i="10"/>
  <c r="S215" i="10"/>
  <c r="S211" i="10"/>
  <c r="S207" i="10"/>
  <c r="S203" i="10"/>
  <c r="S187" i="10"/>
  <c r="S183" i="10"/>
  <c r="S179" i="10"/>
  <c r="S175" i="10"/>
  <c r="S171" i="10"/>
  <c r="S155" i="10"/>
  <c r="S151" i="10"/>
  <c r="S147" i="10"/>
  <c r="S143" i="10"/>
  <c r="S139" i="10"/>
  <c r="S123" i="10"/>
  <c r="S119" i="10"/>
  <c r="S115" i="10"/>
  <c r="S111" i="10"/>
  <c r="S107" i="10"/>
  <c r="S91" i="10"/>
  <c r="S87" i="10"/>
  <c r="S83" i="10"/>
  <c r="S79" i="10"/>
  <c r="S75" i="10"/>
  <c r="S59" i="10"/>
  <c r="S55" i="10"/>
  <c r="S51" i="10"/>
  <c r="S47" i="10"/>
  <c r="S43" i="10"/>
  <c r="S27" i="10"/>
  <c r="S23" i="10"/>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S314" i="10"/>
  <c r="S310" i="10"/>
  <c r="S306" i="10"/>
  <c r="S302" i="10"/>
  <c r="S298" i="10"/>
  <c r="S282" i="10"/>
  <c r="S278" i="10"/>
  <c r="S274" i="10"/>
  <c r="S270" i="10"/>
  <c r="S266" i="10"/>
  <c r="S250" i="10"/>
  <c r="S246" i="10"/>
  <c r="S242" i="10"/>
  <c r="S238" i="10"/>
  <c r="S234" i="10"/>
  <c r="S218" i="10"/>
  <c r="S214" i="10"/>
  <c r="S210" i="10"/>
  <c r="S206" i="10"/>
  <c r="S202" i="10"/>
  <c r="S186" i="10"/>
  <c r="S182" i="10"/>
  <c r="S178" i="10"/>
  <c r="S174" i="10"/>
  <c r="S170" i="10"/>
  <c r="S154" i="10"/>
  <c r="S150" i="10"/>
  <c r="S146" i="10"/>
  <c r="S142" i="10"/>
  <c r="S138" i="10"/>
  <c r="S122" i="10"/>
  <c r="S118" i="10"/>
  <c r="S114" i="10"/>
  <c r="S110" i="10"/>
  <c r="S106" i="10"/>
  <c r="S90" i="10"/>
  <c r="S86" i="10"/>
  <c r="S82" i="10"/>
  <c r="S78" i="10"/>
  <c r="S74" i="10"/>
  <c r="S58" i="10"/>
  <c r="S54" i="10"/>
  <c r="S50" i="10"/>
  <c r="S46" i="10"/>
  <c r="S42" i="10"/>
  <c r="S26" i="10"/>
  <c r="S22" i="10"/>
  <c r="S18" i="10"/>
  <c r="S14" i="10"/>
  <c r="S10" i="10"/>
  <c r="S313" i="9"/>
  <c r="S309" i="9"/>
  <c r="S305" i="9"/>
  <c r="S301" i="9"/>
  <c r="S297" i="9"/>
  <c r="S281" i="9"/>
  <c r="S277" i="9"/>
  <c r="S273" i="9"/>
  <c r="S269" i="9"/>
  <c r="S265" i="9"/>
  <c r="S249" i="9"/>
  <c r="S245" i="9"/>
  <c r="S241" i="9"/>
  <c r="S237" i="9"/>
  <c r="S233" i="9"/>
  <c r="S217" i="9"/>
  <c r="S213" i="9"/>
  <c r="S209" i="9"/>
  <c r="S205" i="9"/>
  <c r="S201" i="9"/>
  <c r="S185" i="9"/>
  <c r="S181" i="9"/>
  <c r="S177" i="9"/>
  <c r="S173" i="9"/>
  <c r="S169" i="9"/>
  <c r="S153" i="9"/>
  <c r="S149" i="9"/>
  <c r="S145" i="9"/>
  <c r="S141" i="9"/>
  <c r="S137" i="9"/>
  <c r="S121"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2" i="9"/>
  <c r="T312" i="9" s="1"/>
  <c r="P308" i="9"/>
  <c r="T308" i="9" s="1"/>
  <c r="P304" i="9"/>
  <c r="T304" i="9" s="1"/>
  <c r="P300" i="9"/>
  <c r="T300" i="9" s="1"/>
  <c r="P296" i="9"/>
  <c r="T296" i="9" s="1"/>
  <c r="S313" i="10"/>
  <c r="S309" i="10"/>
  <c r="S305" i="10"/>
  <c r="S301" i="10"/>
  <c r="S297" i="10"/>
  <c r="S281" i="10"/>
  <c r="S277" i="10"/>
  <c r="S273" i="10"/>
  <c r="S269" i="10"/>
  <c r="S265" i="10"/>
  <c r="S249" i="10"/>
  <c r="S245" i="10"/>
  <c r="S241" i="10"/>
  <c r="S237" i="10"/>
  <c r="S233" i="10"/>
  <c r="S217" i="10"/>
  <c r="S213" i="10"/>
  <c r="S209" i="10"/>
  <c r="S205" i="10"/>
  <c r="S201" i="10"/>
  <c r="S185" i="10"/>
  <c r="S181" i="10"/>
  <c r="S177" i="10"/>
  <c r="S173" i="10"/>
  <c r="S169" i="10"/>
  <c r="S153" i="10"/>
  <c r="S149" i="10"/>
  <c r="S145" i="10"/>
  <c r="S141" i="10"/>
  <c r="S137" i="10"/>
  <c r="S121" i="10"/>
  <c r="S117" i="10"/>
  <c r="S113" i="10"/>
  <c r="S109" i="10"/>
  <c r="S105" i="10"/>
  <c r="S89" i="10"/>
  <c r="S85" i="10"/>
  <c r="S81" i="10"/>
  <c r="S77" i="10"/>
  <c r="S73" i="10"/>
  <c r="S57" i="10"/>
  <c r="S53" i="10"/>
  <c r="S49" i="10"/>
  <c r="S45" i="10"/>
  <c r="S41" i="10"/>
  <c r="S25" i="10"/>
  <c r="S21" i="10"/>
  <c r="S17" i="10"/>
  <c r="S13" i="10"/>
  <c r="S9" i="10"/>
  <c r="S312" i="9"/>
  <c r="S308" i="9"/>
  <c r="S304" i="9"/>
  <c r="S300"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P91" i="9"/>
  <c r="T91" i="9" s="1"/>
  <c r="S312" i="10"/>
  <c r="S268" i="10"/>
  <c r="S212" i="10"/>
  <c r="S168" i="10"/>
  <c r="M168" i="10" s="1"/>
  <c r="S112" i="10"/>
  <c r="S56" i="10"/>
  <c r="P26" i="10"/>
  <c r="T26" i="10" s="1"/>
  <c r="P14" i="10"/>
  <c r="T14" i="10" s="1"/>
  <c r="S310" i="9"/>
  <c r="S299" i="9"/>
  <c r="P280" i="9"/>
  <c r="T280" i="9" s="1"/>
  <c r="S275" i="9"/>
  <c r="M275" i="9" s="1"/>
  <c r="S270" i="9"/>
  <c r="P264" i="9"/>
  <c r="T264" i="9" s="1"/>
  <c r="S247" i="9"/>
  <c r="S242" i="9"/>
  <c r="P236" i="9"/>
  <c r="T236" i="9" s="1"/>
  <c r="S219" i="9"/>
  <c r="S214" i="9"/>
  <c r="P208" i="9"/>
  <c r="T208" i="9" s="1"/>
  <c r="S203" i="9"/>
  <c r="S186" i="9"/>
  <c r="P180" i="9"/>
  <c r="T180" i="9" s="1"/>
  <c r="S175" i="9"/>
  <c r="S170" i="9"/>
  <c r="P152" i="9"/>
  <c r="T152" i="9" s="1"/>
  <c r="S147" i="9"/>
  <c r="S142" i="9"/>
  <c r="P136" i="9"/>
  <c r="T136" i="9" s="1"/>
  <c r="S119" i="9"/>
  <c r="P114" i="9"/>
  <c r="T114" i="9" s="1"/>
  <c r="S110" i="9"/>
  <c r="P105" i="9"/>
  <c r="T105" i="9" s="1"/>
  <c r="S89" i="9"/>
  <c r="S85" i="9"/>
  <c r="S81" i="9"/>
  <c r="S77" i="9"/>
  <c r="S73" i="9"/>
  <c r="S57" i="9"/>
  <c r="S53" i="9"/>
  <c r="S49" i="9"/>
  <c r="S45" i="9"/>
  <c r="S41" i="9"/>
  <c r="S25" i="9"/>
  <c r="S21" i="9"/>
  <c r="S17" i="9"/>
  <c r="S13" i="9"/>
  <c r="S9" i="9"/>
  <c r="S312" i="8"/>
  <c r="S308" i="8"/>
  <c r="S304" i="8"/>
  <c r="S300" i="8"/>
  <c r="S296" i="8"/>
  <c r="S280" i="8"/>
  <c r="S308" i="10"/>
  <c r="S264" i="10"/>
  <c r="S208" i="10"/>
  <c r="S152" i="10"/>
  <c r="S108" i="10"/>
  <c r="S52" i="10"/>
  <c r="S24" i="10"/>
  <c r="S12" i="10"/>
  <c r="P309" i="9"/>
  <c r="T309" i="9" s="1"/>
  <c r="S298" i="9"/>
  <c r="S280" i="9"/>
  <c r="P274" i="9"/>
  <c r="T274" i="9" s="1"/>
  <c r="P269" i="9"/>
  <c r="T269" i="9" s="1"/>
  <c r="M269" i="9" s="1"/>
  <c r="S264" i="9"/>
  <c r="P246" i="9"/>
  <c r="T246" i="9" s="1"/>
  <c r="P241" i="9"/>
  <c r="T241" i="9" s="1"/>
  <c r="S236" i="9"/>
  <c r="P218" i="9"/>
  <c r="T218" i="9" s="1"/>
  <c r="P213" i="9"/>
  <c r="T213" i="9" s="1"/>
  <c r="S208" i="9"/>
  <c r="P202" i="9"/>
  <c r="T202" i="9" s="1"/>
  <c r="P185" i="9"/>
  <c r="T185" i="9" s="1"/>
  <c r="S180" i="9"/>
  <c r="P174" i="9"/>
  <c r="T174" i="9" s="1"/>
  <c r="P169" i="9"/>
  <c r="T169" i="9" s="1"/>
  <c r="S152" i="9"/>
  <c r="P146" i="9"/>
  <c r="T146" i="9" s="1"/>
  <c r="P141" i="9"/>
  <c r="T141" i="9" s="1"/>
  <c r="S136" i="9"/>
  <c r="P118" i="9"/>
  <c r="T118" i="9" s="1"/>
  <c r="S114" i="9"/>
  <c r="P109" i="9"/>
  <c r="T109" i="9" s="1"/>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315" i="8"/>
  <c r="T315" i="8" s="1"/>
  <c r="P311" i="8"/>
  <c r="T311" i="8" s="1"/>
  <c r="P307" i="8"/>
  <c r="T307" i="8" s="1"/>
  <c r="P303" i="8"/>
  <c r="T303" i="8" s="1"/>
  <c r="P299" i="8"/>
  <c r="T299" i="8" s="1"/>
  <c r="P283" i="8"/>
  <c r="T283" i="8" s="1"/>
  <c r="P279" i="8"/>
  <c r="T279" i="8" s="1"/>
  <c r="S304" i="10"/>
  <c r="S248" i="10"/>
  <c r="M248" i="10" s="1"/>
  <c r="S204" i="10"/>
  <c r="S148" i="10"/>
  <c r="S104" i="10"/>
  <c r="P50" i="10"/>
  <c r="T50" i="10" s="1"/>
  <c r="P22" i="10"/>
  <c r="T22" i="10" s="1"/>
  <c r="S11" i="10"/>
  <c r="S307" i="9"/>
  <c r="P297" i="9"/>
  <c r="T297" i="9" s="1"/>
  <c r="S279" i="9"/>
  <c r="S274" i="9"/>
  <c r="P268" i="9"/>
  <c r="T268" i="9" s="1"/>
  <c r="S251" i="9"/>
  <c r="S246" i="9"/>
  <c r="P240" i="9"/>
  <c r="T240" i="9" s="1"/>
  <c r="S235" i="9"/>
  <c r="S218" i="9"/>
  <c r="P212" i="9"/>
  <c r="T212" i="9" s="1"/>
  <c r="S207" i="9"/>
  <c r="S202" i="9"/>
  <c r="P184" i="9"/>
  <c r="T184" i="9" s="1"/>
  <c r="S300" i="10"/>
  <c r="S244" i="10"/>
  <c r="S200" i="10"/>
  <c r="S144" i="10"/>
  <c r="S88" i="10"/>
  <c r="S48" i="10"/>
  <c r="S20" i="10"/>
  <c r="P10" i="10"/>
  <c r="T10" i="10" s="1"/>
  <c r="S306" i="9"/>
  <c r="S296" i="9"/>
  <c r="P278" i="9"/>
  <c r="T278" i="9" s="1"/>
  <c r="P273" i="9"/>
  <c r="T273" i="9" s="1"/>
  <c r="S268" i="9"/>
  <c r="P250" i="9"/>
  <c r="T250" i="9" s="1"/>
  <c r="P245" i="9"/>
  <c r="T245" i="9" s="1"/>
  <c r="S240" i="9"/>
  <c r="P234" i="9"/>
  <c r="T234" i="9" s="1"/>
  <c r="P217" i="9"/>
  <c r="T217" i="9" s="1"/>
  <c r="S212" i="9"/>
  <c r="P206" i="9"/>
  <c r="T206" i="9" s="1"/>
  <c r="P201" i="9"/>
  <c r="T201" i="9" s="1"/>
  <c r="S184" i="9"/>
  <c r="P178" i="9"/>
  <c r="T178" i="9" s="1"/>
  <c r="P173" i="9"/>
  <c r="T173" i="9" s="1"/>
  <c r="S168" i="9"/>
  <c r="P150" i="9"/>
  <c r="T150" i="9" s="1"/>
  <c r="P145" i="9"/>
  <c r="T145" i="9" s="1"/>
  <c r="S140" i="9"/>
  <c r="P122" i="9"/>
  <c r="T122" i="9" s="1"/>
  <c r="P117" i="9"/>
  <c r="T117" i="9" s="1"/>
  <c r="S113" i="9"/>
  <c r="P108" i="9"/>
  <c r="T108" i="9" s="1"/>
  <c r="S104" i="9"/>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S296" i="10"/>
  <c r="M296" i="10" s="1"/>
  <c r="S240" i="10"/>
  <c r="M240" i="10" s="1"/>
  <c r="S184" i="10"/>
  <c r="M184" i="10" s="1"/>
  <c r="S140" i="10"/>
  <c r="M140" i="10" s="1"/>
  <c r="S84" i="10"/>
  <c r="M84" i="10" s="1"/>
  <c r="P46" i="10"/>
  <c r="T46" i="10" s="1"/>
  <c r="S19" i="10"/>
  <c r="M19" i="10" s="1"/>
  <c r="S315" i="9"/>
  <c r="P305" i="9"/>
  <c r="T305" i="9" s="1"/>
  <c r="S283" i="9"/>
  <c r="S278" i="9"/>
  <c r="P272" i="9"/>
  <c r="T272" i="9" s="1"/>
  <c r="S267" i="9"/>
  <c r="S250" i="9"/>
  <c r="P244" i="9"/>
  <c r="T244" i="9" s="1"/>
  <c r="S239" i="9"/>
  <c r="S234" i="9"/>
  <c r="P216" i="9"/>
  <c r="T216" i="9" s="1"/>
  <c r="S211" i="9"/>
  <c r="S206" i="9"/>
  <c r="P200" i="9"/>
  <c r="T200" i="9" s="1"/>
  <c r="S183" i="9"/>
  <c r="S178" i="9"/>
  <c r="P172" i="9"/>
  <c r="T172" i="9" s="1"/>
  <c r="S155" i="9"/>
  <c r="S150" i="9"/>
  <c r="P144" i="9"/>
  <c r="T144" i="9" s="1"/>
  <c r="S139" i="9"/>
  <c r="S122" i="9"/>
  <c r="S117" i="9"/>
  <c r="P112" i="9"/>
  <c r="T112" i="9" s="1"/>
  <c r="S108" i="9"/>
  <c r="S91" i="9"/>
  <c r="M91" i="9" s="1"/>
  <c r="S87" i="9"/>
  <c r="S83" i="9"/>
  <c r="S79" i="9"/>
  <c r="S75" i="9"/>
  <c r="S59" i="9"/>
  <c r="S55" i="9"/>
  <c r="S51" i="9"/>
  <c r="S47" i="9"/>
  <c r="S43" i="9"/>
  <c r="S27" i="9"/>
  <c r="S23" i="9"/>
  <c r="S19" i="9"/>
  <c r="S15" i="9"/>
  <c r="S11" i="9"/>
  <c r="S314" i="8"/>
  <c r="S310" i="8"/>
  <c r="S306" i="8"/>
  <c r="S302" i="8"/>
  <c r="S298" i="8"/>
  <c r="S282" i="8"/>
  <c r="S278" i="8"/>
  <c r="S274" i="8"/>
  <c r="S270" i="8"/>
  <c r="S266" i="8"/>
  <c r="S250" i="8"/>
  <c r="S246" i="8"/>
  <c r="S242" i="8"/>
  <c r="S238" i="8"/>
  <c r="S234" i="8"/>
  <c r="S218" i="8"/>
  <c r="S214" i="8"/>
  <c r="S210" i="8"/>
  <c r="S206" i="8"/>
  <c r="S202" i="8"/>
  <c r="S186" i="8"/>
  <c r="S182" i="8"/>
  <c r="S178" i="8"/>
  <c r="S174" i="8"/>
  <c r="S170" i="8"/>
  <c r="S154" i="8"/>
  <c r="S150" i="8"/>
  <c r="S146" i="8"/>
  <c r="S142" i="8"/>
  <c r="S138" i="8"/>
  <c r="S122" i="8"/>
  <c r="S118" i="8"/>
  <c r="S114" i="8"/>
  <c r="S110" i="8"/>
  <c r="S106" i="8"/>
  <c r="S90" i="8"/>
  <c r="S86" i="8"/>
  <c r="S82" i="8"/>
  <c r="S280" i="10"/>
  <c r="M280" i="10" s="1"/>
  <c r="S236" i="10"/>
  <c r="S180" i="10"/>
  <c r="S136" i="10"/>
  <c r="S80" i="10"/>
  <c r="M80" i="10" s="1"/>
  <c r="S44" i="10"/>
  <c r="P18" i="10"/>
  <c r="T18" i="10" s="1"/>
  <c r="S314" i="9"/>
  <c r="M314" i="9" s="1"/>
  <c r="S303" i="9"/>
  <c r="M303" i="9" s="1"/>
  <c r="P282" i="9"/>
  <c r="T282" i="9" s="1"/>
  <c r="P277" i="9"/>
  <c r="T277" i="9" s="1"/>
  <c r="S272" i="9"/>
  <c r="P266" i="9"/>
  <c r="T266" i="9" s="1"/>
  <c r="P249" i="9"/>
  <c r="T249" i="9" s="1"/>
  <c r="S244" i="9"/>
  <c r="P238" i="9"/>
  <c r="T238" i="9" s="1"/>
  <c r="P233" i="9"/>
  <c r="T233" i="9" s="1"/>
  <c r="S216" i="9"/>
  <c r="P210" i="9"/>
  <c r="T210" i="9" s="1"/>
  <c r="P205" i="9"/>
  <c r="T205" i="9" s="1"/>
  <c r="S200" i="9"/>
  <c r="P182" i="9"/>
  <c r="T182" i="9" s="1"/>
  <c r="P177" i="9"/>
  <c r="T177" i="9" s="1"/>
  <c r="S172" i="9"/>
  <c r="P154" i="9"/>
  <c r="T154" i="9" s="1"/>
  <c r="P149" i="9"/>
  <c r="T149" i="9" s="1"/>
  <c r="S144" i="9"/>
  <c r="P138" i="9"/>
  <c r="T138" i="9" s="1"/>
  <c r="P121" i="9"/>
  <c r="T121" i="9" s="1"/>
  <c r="P116" i="9"/>
  <c r="T116" i="9" s="1"/>
  <c r="S112" i="9"/>
  <c r="S107"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S276" i="10"/>
  <c r="M276" i="10" s="1"/>
  <c r="S76" i="10"/>
  <c r="S302" i="9"/>
  <c r="S266" i="9"/>
  <c r="P232" i="9"/>
  <c r="T232" i="9" s="1"/>
  <c r="S187" i="9"/>
  <c r="S171" i="9"/>
  <c r="S146" i="9"/>
  <c r="M146" i="9" s="1"/>
  <c r="S120" i="9"/>
  <c r="P106" i="9"/>
  <c r="T106" i="9" s="1"/>
  <c r="S84" i="9"/>
  <c r="P73" i="9"/>
  <c r="T73" i="9" s="1"/>
  <c r="S50" i="9"/>
  <c r="S40" i="9"/>
  <c r="P17" i="9"/>
  <c r="T17" i="9" s="1"/>
  <c r="S313" i="8"/>
  <c r="S303" i="8"/>
  <c r="P280" i="8"/>
  <c r="T280" i="8" s="1"/>
  <c r="P272" i="8"/>
  <c r="T272" i="8" s="1"/>
  <c r="S267" i="8"/>
  <c r="S248" i="8"/>
  <c r="S241" i="8"/>
  <c r="P235" i="8"/>
  <c r="T235" i="8" s="1"/>
  <c r="P216" i="8"/>
  <c r="T216" i="8" s="1"/>
  <c r="S211" i="8"/>
  <c r="S204" i="8"/>
  <c r="S185" i="8"/>
  <c r="P179" i="8"/>
  <c r="T179" i="8" s="1"/>
  <c r="P172" i="8"/>
  <c r="T172" i="8" s="1"/>
  <c r="S155" i="8"/>
  <c r="S148" i="8"/>
  <c r="S141" i="8"/>
  <c r="P123" i="8"/>
  <c r="T123" i="8" s="1"/>
  <c r="P116" i="8"/>
  <c r="T116" i="8" s="1"/>
  <c r="S111" i="8"/>
  <c r="S104" i="8"/>
  <c r="S85" i="8"/>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4" i="7"/>
  <c r="T314" i="7" s="1"/>
  <c r="P310" i="7"/>
  <c r="T310" i="7" s="1"/>
  <c r="P306" i="7"/>
  <c r="T306" i="7" s="1"/>
  <c r="P302" i="7"/>
  <c r="T302" i="7" s="1"/>
  <c r="P298" i="7"/>
  <c r="T298" i="7" s="1"/>
  <c r="P282" i="7"/>
  <c r="T282" i="7" s="1"/>
  <c r="P278" i="7"/>
  <c r="T278" i="7" s="1"/>
  <c r="P274" i="7"/>
  <c r="T274" i="7" s="1"/>
  <c r="S272" i="10"/>
  <c r="M272" i="10" s="1"/>
  <c r="S72" i="10"/>
  <c r="P301" i="9"/>
  <c r="T301" i="9" s="1"/>
  <c r="P265" i="9"/>
  <c r="T265" i="9" s="1"/>
  <c r="S232" i="9"/>
  <c r="P186" i="9"/>
  <c r="T186" i="9" s="1"/>
  <c r="P170" i="9"/>
  <c r="T170" i="9" s="1"/>
  <c r="M170" i="9" s="1"/>
  <c r="S143" i="9"/>
  <c r="S118" i="9"/>
  <c r="S106" i="9"/>
  <c r="S82" i="9"/>
  <c r="S72" i="9"/>
  <c r="P49" i="9"/>
  <c r="T49" i="9" s="1"/>
  <c r="S26" i="9"/>
  <c r="S16" i="9"/>
  <c r="P312" i="8"/>
  <c r="T312" i="8" s="1"/>
  <c r="S301" i="8"/>
  <c r="S279" i="8"/>
  <c r="M279" i="8" s="1"/>
  <c r="S272" i="8"/>
  <c r="S265" i="8"/>
  <c r="P247" i="8"/>
  <c r="T247" i="8" s="1"/>
  <c r="P240" i="8"/>
  <c r="T240" i="8" s="1"/>
  <c r="S235" i="8"/>
  <c r="S216" i="8"/>
  <c r="S209" i="8"/>
  <c r="P203" i="8"/>
  <c r="T203" i="8" s="1"/>
  <c r="P184" i="8"/>
  <c r="T184" i="8" s="1"/>
  <c r="S179" i="8"/>
  <c r="S172" i="8"/>
  <c r="S153" i="8"/>
  <c r="P147" i="8"/>
  <c r="T147" i="8" s="1"/>
  <c r="S232" i="10"/>
  <c r="M232" i="10" s="1"/>
  <c r="P42" i="10"/>
  <c r="T42" i="10" s="1"/>
  <c r="S282" i="9"/>
  <c r="P248" i="9"/>
  <c r="T248" i="9" s="1"/>
  <c r="S215" i="9"/>
  <c r="M215" i="9" s="1"/>
  <c r="S182" i="9"/>
  <c r="P168" i="9"/>
  <c r="T168" i="9" s="1"/>
  <c r="P142" i="9"/>
  <c r="T142" i="9" s="1"/>
  <c r="S116" i="9"/>
  <c r="M116" i="9" s="1"/>
  <c r="P104" i="9"/>
  <c r="T104" i="9" s="1"/>
  <c r="P81" i="9"/>
  <c r="T81" i="9" s="1"/>
  <c r="M81" i="9" s="1"/>
  <c r="S58" i="9"/>
  <c r="S48" i="9"/>
  <c r="P25" i="9"/>
  <c r="T25" i="9" s="1"/>
  <c r="S14" i="9"/>
  <c r="S311" i="8"/>
  <c r="P300" i="8"/>
  <c r="T300" i="8" s="1"/>
  <c r="S277" i="8"/>
  <c r="P271" i="8"/>
  <c r="T271" i="8" s="1"/>
  <c r="P264" i="8"/>
  <c r="T264" i="8" s="1"/>
  <c r="S247" i="8"/>
  <c r="S240" i="8"/>
  <c r="S233" i="8"/>
  <c r="P215" i="8"/>
  <c r="T215" i="8" s="1"/>
  <c r="P208" i="8"/>
  <c r="T208" i="8" s="1"/>
  <c r="S203" i="8"/>
  <c r="S184" i="8"/>
  <c r="S177" i="8"/>
  <c r="P171" i="8"/>
  <c r="T171" i="8" s="1"/>
  <c r="P152" i="8"/>
  <c r="T152" i="8" s="1"/>
  <c r="S147" i="8"/>
  <c r="S216" i="10"/>
  <c r="S40" i="10"/>
  <c r="M40" i="10" s="1"/>
  <c r="P281" i="9"/>
  <c r="T281" i="9" s="1"/>
  <c r="S248" i="9"/>
  <c r="P214" i="9"/>
  <c r="T214" i="9" s="1"/>
  <c r="P181" i="9"/>
  <c r="T181" i="9" s="1"/>
  <c r="S154" i="9"/>
  <c r="P140" i="9"/>
  <c r="T140" i="9" s="1"/>
  <c r="S115" i="9"/>
  <c r="S90" i="9"/>
  <c r="S80" i="9"/>
  <c r="P57" i="9"/>
  <c r="T57" i="9" s="1"/>
  <c r="S46" i="9"/>
  <c r="S24" i="9"/>
  <c r="P13" i="9"/>
  <c r="T13" i="9" s="1"/>
  <c r="M13" i="9" s="1"/>
  <c r="S309" i="8"/>
  <c r="S299" i="8"/>
  <c r="P276" i="8"/>
  <c r="T276" i="8" s="1"/>
  <c r="S271" i="8"/>
  <c r="S264" i="8"/>
  <c r="S245" i="8"/>
  <c r="P239" i="8"/>
  <c r="T239" i="8" s="1"/>
  <c r="P232" i="8"/>
  <c r="T232" i="8" s="1"/>
  <c r="S215" i="8"/>
  <c r="S208" i="8"/>
  <c r="S201" i="8"/>
  <c r="P183" i="8"/>
  <c r="T183" i="8" s="1"/>
  <c r="P176" i="8"/>
  <c r="T176" i="8" s="1"/>
  <c r="S171" i="8"/>
  <c r="S152" i="8"/>
  <c r="S145" i="8"/>
  <c r="P139" i="8"/>
  <c r="T139" i="8" s="1"/>
  <c r="P120" i="8"/>
  <c r="T120" i="8" s="1"/>
  <c r="S115" i="8"/>
  <c r="S108" i="8"/>
  <c r="S89" i="8"/>
  <c r="P83" i="8"/>
  <c r="T83" i="8" s="1"/>
  <c r="S78" i="8"/>
  <c r="S74" i="8"/>
  <c r="S58" i="8"/>
  <c r="S54" i="8"/>
  <c r="S50" i="8"/>
  <c r="S46" i="8"/>
  <c r="S42" i="8"/>
  <c r="S26" i="8"/>
  <c r="S22" i="8"/>
  <c r="S18" i="8"/>
  <c r="S14" i="8"/>
  <c r="S10" i="8"/>
  <c r="S313" i="7"/>
  <c r="S309" i="7"/>
  <c r="S305" i="7"/>
  <c r="S301" i="7"/>
  <c r="S297" i="7"/>
  <c r="S281" i="7"/>
  <c r="S277" i="7"/>
  <c r="S273" i="7"/>
  <c r="S269" i="7"/>
  <c r="S265" i="7"/>
  <c r="S249" i="7"/>
  <c r="S245" i="7"/>
  <c r="S241" i="7"/>
  <c r="S237" i="7"/>
  <c r="S233" i="7"/>
  <c r="S217" i="7"/>
  <c r="S213" i="7"/>
  <c r="S209" i="7"/>
  <c r="S205" i="7"/>
  <c r="S201" i="7"/>
  <c r="S185" i="7"/>
  <c r="S181" i="7"/>
  <c r="S177" i="7"/>
  <c r="S173" i="7"/>
  <c r="S169" i="7"/>
  <c r="S153" i="7"/>
  <c r="S149" i="7"/>
  <c r="S145" i="7"/>
  <c r="S141" i="7"/>
  <c r="S137" i="7"/>
  <c r="S121" i="7"/>
  <c r="S117" i="7"/>
  <c r="S113" i="7"/>
  <c r="S109" i="7"/>
  <c r="S105" i="7"/>
  <c r="S89" i="7"/>
  <c r="S176" i="10"/>
  <c r="S16" i="10"/>
  <c r="M16" i="10" s="1"/>
  <c r="P276" i="9"/>
  <c r="T276" i="9" s="1"/>
  <c r="S243" i="9"/>
  <c r="M243" i="9" s="1"/>
  <c r="S210" i="9"/>
  <c r="S179" i="9"/>
  <c r="M179" i="9" s="1"/>
  <c r="P153" i="9"/>
  <c r="T153" i="9" s="1"/>
  <c r="S138" i="9"/>
  <c r="P113" i="9"/>
  <c r="T113" i="9" s="1"/>
  <c r="P89" i="9"/>
  <c r="T89" i="9" s="1"/>
  <c r="S78" i="9"/>
  <c r="M78" i="9" s="1"/>
  <c r="S56" i="9"/>
  <c r="P45" i="9"/>
  <c r="T45" i="9" s="1"/>
  <c r="S22" i="9"/>
  <c r="S12" i="9"/>
  <c r="P308" i="8"/>
  <c r="T308" i="8" s="1"/>
  <c r="S297" i="8"/>
  <c r="S276" i="8"/>
  <c r="S269" i="8"/>
  <c r="P251" i="8"/>
  <c r="T251" i="8" s="1"/>
  <c r="P244" i="8"/>
  <c r="T244" i="8" s="1"/>
  <c r="S239" i="8"/>
  <c r="S232" i="8"/>
  <c r="S213" i="8"/>
  <c r="P207" i="8"/>
  <c r="T207" i="8" s="1"/>
  <c r="P200" i="8"/>
  <c r="T200" i="8" s="1"/>
  <c r="S183" i="8"/>
  <c r="S176" i="8"/>
  <c r="S169" i="8"/>
  <c r="P151" i="8"/>
  <c r="T151" i="8" s="1"/>
  <c r="P144" i="8"/>
  <c r="T144" i="8" s="1"/>
  <c r="S139" i="8"/>
  <c r="S120" i="8"/>
  <c r="S113" i="8"/>
  <c r="P107" i="8"/>
  <c r="T107" i="8" s="1"/>
  <c r="P88" i="8"/>
  <c r="T88" i="8" s="1"/>
  <c r="S83" i="8"/>
  <c r="P77" i="8"/>
  <c r="T77" i="8" s="1"/>
  <c r="P73" i="8"/>
  <c r="T73" i="8" s="1"/>
  <c r="P57" i="8"/>
  <c r="T57" i="8" s="1"/>
  <c r="P53" i="8"/>
  <c r="T53" i="8" s="1"/>
  <c r="P49" i="8"/>
  <c r="T49" i="8" s="1"/>
  <c r="P45" i="8"/>
  <c r="T45" i="8" s="1"/>
  <c r="P41" i="8"/>
  <c r="T41" i="8" s="1"/>
  <c r="P25" i="8"/>
  <c r="T25" i="8" s="1"/>
  <c r="P21" i="8"/>
  <c r="T21" i="8" s="1"/>
  <c r="P17" i="8"/>
  <c r="T17" i="8" s="1"/>
  <c r="P13" i="8"/>
  <c r="T13" i="8" s="1"/>
  <c r="P9" i="8"/>
  <c r="T9" i="8" s="1"/>
  <c r="P312" i="7"/>
  <c r="T312" i="7" s="1"/>
  <c r="P308" i="7"/>
  <c r="T308" i="7" s="1"/>
  <c r="P304" i="7"/>
  <c r="T304" i="7" s="1"/>
  <c r="P300" i="7"/>
  <c r="T300" i="7" s="1"/>
  <c r="P296" i="7"/>
  <c r="T296" i="7" s="1"/>
  <c r="P280" i="7"/>
  <c r="T280" i="7" s="1"/>
  <c r="P276" i="7"/>
  <c r="T276" i="7" s="1"/>
  <c r="P272" i="7"/>
  <c r="T272" i="7" s="1"/>
  <c r="P268" i="7"/>
  <c r="T268" i="7" s="1"/>
  <c r="P264" i="7"/>
  <c r="T264" i="7" s="1"/>
  <c r="S172" i="10"/>
  <c r="S15" i="10"/>
  <c r="S276" i="9"/>
  <c r="P242" i="9"/>
  <c r="T242" i="9" s="1"/>
  <c r="P209" i="9"/>
  <c r="T209" i="9" s="1"/>
  <c r="P176" i="9"/>
  <c r="T176" i="9" s="1"/>
  <c r="S151" i="9"/>
  <c r="M151" i="9" s="1"/>
  <c r="P137" i="9"/>
  <c r="T137" i="9" s="1"/>
  <c r="S111" i="9"/>
  <c r="S88" i="9"/>
  <c r="M88" i="9" s="1"/>
  <c r="P77" i="9"/>
  <c r="T77" i="9" s="1"/>
  <c r="S54" i="9"/>
  <c r="S44" i="9"/>
  <c r="M44" i="9" s="1"/>
  <c r="P21" i="9"/>
  <c r="T21" i="9" s="1"/>
  <c r="S10" i="9"/>
  <c r="S307" i="8"/>
  <c r="P296" i="8"/>
  <c r="T296" i="8" s="1"/>
  <c r="P275" i="8"/>
  <c r="T275" i="8" s="1"/>
  <c r="P268" i="8"/>
  <c r="T268" i="8" s="1"/>
  <c r="S251" i="8"/>
  <c r="S244" i="8"/>
  <c r="S237" i="8"/>
  <c r="P219" i="8"/>
  <c r="T219" i="8" s="1"/>
  <c r="P212" i="8"/>
  <c r="T212" i="8" s="1"/>
  <c r="S207" i="8"/>
  <c r="S200" i="8"/>
  <c r="S181" i="8"/>
  <c r="P175" i="8"/>
  <c r="T175" i="8" s="1"/>
  <c r="P168" i="8"/>
  <c r="T168" i="8" s="1"/>
  <c r="S151" i="8"/>
  <c r="S144" i="8"/>
  <c r="S137" i="8"/>
  <c r="P119" i="8"/>
  <c r="T119" i="8" s="1"/>
  <c r="P112" i="8"/>
  <c r="T112" i="8" s="1"/>
  <c r="S107" i="8"/>
  <c r="S88" i="8"/>
  <c r="S81" i="8"/>
  <c r="S77" i="8"/>
  <c r="S73" i="8"/>
  <c r="S57" i="8"/>
  <c r="S53" i="8"/>
  <c r="S49" i="8"/>
  <c r="S45" i="8"/>
  <c r="S41" i="8"/>
  <c r="S25" i="8"/>
  <c r="S21" i="8"/>
  <c r="S17" i="8"/>
  <c r="S13" i="8"/>
  <c r="S9" i="8"/>
  <c r="S312" i="7"/>
  <c r="S308" i="7"/>
  <c r="S304" i="7"/>
  <c r="S300" i="7"/>
  <c r="S296" i="7"/>
  <c r="S280" i="7"/>
  <c r="S276" i="7"/>
  <c r="S272" i="7"/>
  <c r="S268" i="7"/>
  <c r="S264" i="7"/>
  <c r="S248" i="7"/>
  <c r="S244" i="7"/>
  <c r="S240" i="7"/>
  <c r="S236" i="7"/>
  <c r="S232" i="7"/>
  <c r="S216" i="7"/>
  <c r="S212" i="7"/>
  <c r="S208" i="7"/>
  <c r="S204" i="7"/>
  <c r="S200" i="7"/>
  <c r="S184" i="7"/>
  <c r="S180" i="7"/>
  <c r="S176" i="7"/>
  <c r="S172" i="7"/>
  <c r="S168" i="7"/>
  <c r="S152" i="7"/>
  <c r="S148" i="7"/>
  <c r="S144" i="7"/>
  <c r="S140" i="7"/>
  <c r="S136" i="7"/>
  <c r="S120" i="7"/>
  <c r="S116" i="7"/>
  <c r="S112" i="7"/>
  <c r="S108" i="7"/>
  <c r="S104" i="7"/>
  <c r="S88" i="7"/>
  <c r="S84" i="7"/>
  <c r="S80" i="7"/>
  <c r="S76" i="7"/>
  <c r="S120" i="10"/>
  <c r="P313" i="9"/>
  <c r="T313" i="9" s="1"/>
  <c r="S271" i="9"/>
  <c r="S238" i="9"/>
  <c r="P204" i="9"/>
  <c r="T204" i="9" s="1"/>
  <c r="S176" i="9"/>
  <c r="M176" i="9" s="1"/>
  <c r="P148" i="9"/>
  <c r="T148" i="9" s="1"/>
  <c r="S123" i="9"/>
  <c r="P110" i="9"/>
  <c r="T110" i="9" s="1"/>
  <c r="S86" i="9"/>
  <c r="S76" i="9"/>
  <c r="M76" i="9" s="1"/>
  <c r="P53" i="9"/>
  <c r="T53" i="9" s="1"/>
  <c r="S42" i="9"/>
  <c r="S20" i="9"/>
  <c r="P9" i="9"/>
  <c r="T9" i="9" s="1"/>
  <c r="S305" i="8"/>
  <c r="S283" i="8"/>
  <c r="S275" i="8"/>
  <c r="M275" i="8" s="1"/>
  <c r="S268" i="8"/>
  <c r="M268" i="8" s="1"/>
  <c r="S249" i="8"/>
  <c r="P243" i="8"/>
  <c r="T243" i="8" s="1"/>
  <c r="P236" i="8"/>
  <c r="T236" i="8" s="1"/>
  <c r="S219" i="8"/>
  <c r="M219" i="8" s="1"/>
  <c r="S212" i="8"/>
  <c r="M212" i="8" s="1"/>
  <c r="S205" i="8"/>
  <c r="P187" i="8"/>
  <c r="T187" i="8" s="1"/>
  <c r="P180" i="8"/>
  <c r="T180" i="8" s="1"/>
  <c r="S175" i="8"/>
  <c r="M175" i="8" s="1"/>
  <c r="S168" i="8"/>
  <c r="M168" i="8" s="1"/>
  <c r="S149" i="8"/>
  <c r="M149" i="8" s="1"/>
  <c r="P143" i="8"/>
  <c r="T143" i="8" s="1"/>
  <c r="P136" i="8"/>
  <c r="T136" i="8" s="1"/>
  <c r="S119" i="8"/>
  <c r="M119" i="8" s="1"/>
  <c r="S112" i="8"/>
  <c r="M112" i="8" s="1"/>
  <c r="S105" i="8"/>
  <c r="P87" i="8"/>
  <c r="T87"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315" i="7"/>
  <c r="T315" i="7" s="1"/>
  <c r="P311" i="7"/>
  <c r="T311" i="7" s="1"/>
  <c r="P307" i="7"/>
  <c r="T307" i="7" s="1"/>
  <c r="P303" i="7"/>
  <c r="T303" i="7" s="1"/>
  <c r="P299" i="7"/>
  <c r="T299" i="7" s="1"/>
  <c r="P283" i="7"/>
  <c r="T283" i="7" s="1"/>
  <c r="P279" i="7"/>
  <c r="T279" i="7" s="1"/>
  <c r="P275" i="7"/>
  <c r="T275" i="7" s="1"/>
  <c r="P271" i="7"/>
  <c r="T271" i="7" s="1"/>
  <c r="P267" i="7"/>
  <c r="T267" i="7" s="1"/>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S116" i="10"/>
  <c r="S109" i="9"/>
  <c r="S281" i="8"/>
  <c r="P204" i="8"/>
  <c r="T204" i="8" s="1"/>
  <c r="S140" i="8"/>
  <c r="S109" i="8"/>
  <c r="S80" i="8"/>
  <c r="P58" i="8"/>
  <c r="T58" i="8" s="1"/>
  <c r="S47" i="8"/>
  <c r="S24" i="8"/>
  <c r="P14" i="8"/>
  <c r="T14" i="8" s="1"/>
  <c r="S310" i="7"/>
  <c r="S299" i="7"/>
  <c r="P277" i="7"/>
  <c r="T277" i="7" s="1"/>
  <c r="S267" i="7"/>
  <c r="P248" i="7"/>
  <c r="T248" i="7" s="1"/>
  <c r="S242" i="7"/>
  <c r="S235" i="7"/>
  <c r="P217" i="7"/>
  <c r="T217" i="7" s="1"/>
  <c r="P210" i="7"/>
  <c r="T210" i="7" s="1"/>
  <c r="P204" i="7"/>
  <c r="T204" i="7" s="1"/>
  <c r="S186" i="7"/>
  <c r="S179" i="7"/>
  <c r="P173" i="7"/>
  <c r="T173" i="7" s="1"/>
  <c r="M173" i="7" s="1"/>
  <c r="P154" i="7"/>
  <c r="T154" i="7" s="1"/>
  <c r="P148" i="7"/>
  <c r="T148" i="7" s="1"/>
  <c r="S142" i="7"/>
  <c r="S123" i="7"/>
  <c r="P117" i="7"/>
  <c r="T117" i="7" s="1"/>
  <c r="P110" i="7"/>
  <c r="T110" i="7" s="1"/>
  <c r="P104" i="7"/>
  <c r="T104" i="7" s="1"/>
  <c r="S86" i="7"/>
  <c r="S81" i="7"/>
  <c r="S75" i="7"/>
  <c r="P58" i="7"/>
  <c r="T58" i="7" s="1"/>
  <c r="P54" i="7"/>
  <c r="T54" i="7" s="1"/>
  <c r="P50" i="7"/>
  <c r="T50" i="7" s="1"/>
  <c r="P46" i="7"/>
  <c r="T46" i="7" s="1"/>
  <c r="P42" i="7"/>
  <c r="T42" i="7" s="1"/>
  <c r="P26" i="7"/>
  <c r="T26" i="7" s="1"/>
  <c r="P22" i="7"/>
  <c r="T22" i="7" s="1"/>
  <c r="P18" i="7"/>
  <c r="T18" i="7" s="1"/>
  <c r="P14" i="7"/>
  <c r="T14" i="7" s="1"/>
  <c r="P10" i="7"/>
  <c r="T10"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S311" i="9"/>
  <c r="P85" i="9"/>
  <c r="T85" i="9" s="1"/>
  <c r="S273" i="8"/>
  <c r="S187" i="8"/>
  <c r="S136" i="8"/>
  <c r="P108" i="8"/>
  <c r="T108" i="8" s="1"/>
  <c r="S79" i="8"/>
  <c r="S56" i="8"/>
  <c r="P46" i="8"/>
  <c r="T46" i="8" s="1"/>
  <c r="S23" i="8"/>
  <c r="M23" i="8" s="1"/>
  <c r="S12" i="8"/>
  <c r="P309" i="7"/>
  <c r="T309" i="7" s="1"/>
  <c r="S298" i="7"/>
  <c r="S275" i="7"/>
  <c r="P266" i="7"/>
  <c r="T266" i="7" s="1"/>
  <c r="S247" i="7"/>
  <c r="P241" i="7"/>
  <c r="T241" i="7" s="1"/>
  <c r="P234" i="7"/>
  <c r="T234" i="7" s="1"/>
  <c r="P216" i="7"/>
  <c r="T216" i="7" s="1"/>
  <c r="S210" i="7"/>
  <c r="M210" i="7" s="1"/>
  <c r="S203" i="7"/>
  <c r="P185" i="7"/>
  <c r="T185" i="7" s="1"/>
  <c r="P178" i="7"/>
  <c r="T178" i="7" s="1"/>
  <c r="P172" i="7"/>
  <c r="T172" i="7" s="1"/>
  <c r="S154" i="7"/>
  <c r="S147" i="7"/>
  <c r="P141" i="7"/>
  <c r="T141" i="7" s="1"/>
  <c r="P122" i="7"/>
  <c r="T122" i="7" s="1"/>
  <c r="P116" i="7"/>
  <c r="T116" i="7" s="1"/>
  <c r="S110" i="7"/>
  <c r="M110" i="7" s="1"/>
  <c r="S91" i="7"/>
  <c r="P270" i="9"/>
  <c r="T270" i="9" s="1"/>
  <c r="S74" i="9"/>
  <c r="P267" i="8"/>
  <c r="T267" i="8" s="1"/>
  <c r="S180" i="8"/>
  <c r="S123" i="8"/>
  <c r="P104" i="8"/>
  <c r="T104" i="8" s="1"/>
  <c r="P78" i="8"/>
  <c r="T78" i="8" s="1"/>
  <c r="S55" i="8"/>
  <c r="S44" i="8"/>
  <c r="P22" i="8"/>
  <c r="T22" i="8" s="1"/>
  <c r="S11" i="8"/>
  <c r="S307" i="7"/>
  <c r="P297" i="7"/>
  <c r="T297" i="7" s="1"/>
  <c r="S274" i="7"/>
  <c r="S266" i="7"/>
  <c r="P246" i="7"/>
  <c r="T246" i="7" s="1"/>
  <c r="P240" i="7"/>
  <c r="T240" i="7" s="1"/>
  <c r="S234" i="7"/>
  <c r="S215" i="7"/>
  <c r="P209" i="7"/>
  <c r="T209" i="7" s="1"/>
  <c r="P202" i="7"/>
  <c r="T202" i="7" s="1"/>
  <c r="P184" i="7"/>
  <c r="T184" i="7" s="1"/>
  <c r="S178" i="7"/>
  <c r="S171" i="7"/>
  <c r="P153" i="7"/>
  <c r="T153" i="7" s="1"/>
  <c r="P146" i="7"/>
  <c r="T146" i="7" s="1"/>
  <c r="P140" i="7"/>
  <c r="T140" i="7" s="1"/>
  <c r="S122" i="7"/>
  <c r="S115" i="7"/>
  <c r="P109" i="7"/>
  <c r="T109" i="7" s="1"/>
  <c r="P90" i="7"/>
  <c r="T90" i="7" s="1"/>
  <c r="P237" i="9"/>
  <c r="T237" i="9" s="1"/>
  <c r="S52" i="9"/>
  <c r="P248" i="8"/>
  <c r="T248" i="8" s="1"/>
  <c r="S173" i="8"/>
  <c r="M173" i="8" s="1"/>
  <c r="S121" i="8"/>
  <c r="P91" i="8"/>
  <c r="T91" i="8" s="1"/>
  <c r="S76" i="8"/>
  <c r="M76" i="8" s="1"/>
  <c r="P54" i="8"/>
  <c r="T54" i="8" s="1"/>
  <c r="S43" i="8"/>
  <c r="S20" i="8"/>
  <c r="P10" i="8"/>
  <c r="T10" i="8" s="1"/>
  <c r="S306" i="7"/>
  <c r="S283" i="7"/>
  <c r="P273" i="7"/>
  <c r="T273" i="7" s="1"/>
  <c r="P265" i="7"/>
  <c r="T265" i="7" s="1"/>
  <c r="S246" i="7"/>
  <c r="S239" i="7"/>
  <c r="P233" i="7"/>
  <c r="T233" i="7" s="1"/>
  <c r="P214" i="7"/>
  <c r="T214" i="7" s="1"/>
  <c r="P208" i="7"/>
  <c r="T208" i="7" s="1"/>
  <c r="M208" i="7" s="1"/>
  <c r="S202" i="7"/>
  <c r="S183" i="7"/>
  <c r="P177" i="7"/>
  <c r="T177" i="7" s="1"/>
  <c r="P170" i="7"/>
  <c r="T170" i="7" s="1"/>
  <c r="P152" i="7"/>
  <c r="T152" i="7" s="1"/>
  <c r="S146" i="7"/>
  <c r="S139" i="7"/>
  <c r="P121" i="7"/>
  <c r="T121" i="7" s="1"/>
  <c r="P114" i="7"/>
  <c r="T114" i="7" s="1"/>
  <c r="P108" i="7"/>
  <c r="T108" i="7" s="1"/>
  <c r="S90" i="7"/>
  <c r="P84" i="7"/>
  <c r="T84" i="7" s="1"/>
  <c r="P78" i="7"/>
  <c r="T78" i="7" s="1"/>
  <c r="P73" i="7"/>
  <c r="T73" i="7" s="1"/>
  <c r="S57" i="7"/>
  <c r="S53" i="7"/>
  <c r="S49" i="7"/>
  <c r="S45" i="7"/>
  <c r="S41" i="7"/>
  <c r="S25" i="7"/>
  <c r="S21" i="7"/>
  <c r="S17" i="7"/>
  <c r="S13" i="7"/>
  <c r="S9" i="7"/>
  <c r="S312" i="5"/>
  <c r="S308" i="5"/>
  <c r="S304" i="5"/>
  <c r="S300" i="5"/>
  <c r="S296" i="5"/>
  <c r="S280" i="5"/>
  <c r="S276" i="5"/>
  <c r="S272" i="5"/>
  <c r="S268" i="5"/>
  <c r="S264" i="5"/>
  <c r="S248" i="5"/>
  <c r="S244" i="5"/>
  <c r="S240" i="5"/>
  <c r="S236" i="5"/>
  <c r="S232" i="5"/>
  <c r="S216" i="5"/>
  <c r="S212" i="5"/>
  <c r="S208" i="5"/>
  <c r="S204" i="5"/>
  <c r="S200" i="5"/>
  <c r="S184" i="5"/>
  <c r="S180" i="5"/>
  <c r="S176" i="5"/>
  <c r="S172" i="5"/>
  <c r="S168" i="5"/>
  <c r="S152" i="5"/>
  <c r="S148" i="5"/>
  <c r="S144" i="5"/>
  <c r="S140" i="5"/>
  <c r="S136" i="5"/>
  <c r="S120" i="5"/>
  <c r="S116" i="5"/>
  <c r="S112" i="5"/>
  <c r="S108" i="5"/>
  <c r="S104" i="5"/>
  <c r="S204" i="9"/>
  <c r="P41" i="9"/>
  <c r="T41" i="9" s="1"/>
  <c r="S243" i="8"/>
  <c r="P155" i="8"/>
  <c r="T155" i="8" s="1"/>
  <c r="S117" i="8"/>
  <c r="M117" i="8" s="1"/>
  <c r="S91" i="8"/>
  <c r="S75" i="8"/>
  <c r="S52" i="8"/>
  <c r="P42" i="8"/>
  <c r="T42" i="8" s="1"/>
  <c r="S19" i="8"/>
  <c r="S315" i="7"/>
  <c r="M315" i="7" s="1"/>
  <c r="P305" i="7"/>
  <c r="T305" i="7" s="1"/>
  <c r="S282" i="7"/>
  <c r="S271" i="7"/>
  <c r="S251" i="7"/>
  <c r="P245" i="7"/>
  <c r="T245" i="7" s="1"/>
  <c r="P238" i="7"/>
  <c r="T238" i="7" s="1"/>
  <c r="P232" i="7"/>
  <c r="T232" i="7" s="1"/>
  <c r="M232" i="7" s="1"/>
  <c r="S214" i="7"/>
  <c r="S207" i="7"/>
  <c r="P201" i="7"/>
  <c r="T201" i="7" s="1"/>
  <c r="P182" i="7"/>
  <c r="T182" i="7" s="1"/>
  <c r="P176" i="7"/>
  <c r="T176" i="7" s="1"/>
  <c r="S170" i="7"/>
  <c r="S151" i="7"/>
  <c r="P145" i="7"/>
  <c r="T145" i="7" s="1"/>
  <c r="P138" i="7"/>
  <c r="T138" i="7" s="1"/>
  <c r="P120" i="7"/>
  <c r="T120" i="7" s="1"/>
  <c r="S114" i="7"/>
  <c r="S107" i="7"/>
  <c r="P89" i="7"/>
  <c r="T89" i="7" s="1"/>
  <c r="S83" i="7"/>
  <c r="S78" i="7"/>
  <c r="S73" i="7"/>
  <c r="P56" i="7"/>
  <c r="T56" i="7" s="1"/>
  <c r="P52" i="7"/>
  <c r="T52" i="7" s="1"/>
  <c r="P48" i="7"/>
  <c r="T48" i="7" s="1"/>
  <c r="P44" i="7"/>
  <c r="T44" i="7" s="1"/>
  <c r="P40" i="7"/>
  <c r="T40" i="7" s="1"/>
  <c r="P24" i="7"/>
  <c r="T24" i="7" s="1"/>
  <c r="P20" i="7"/>
  <c r="T20" i="7" s="1"/>
  <c r="P16" i="7"/>
  <c r="T16" i="7" s="1"/>
  <c r="P12" i="7"/>
  <c r="T12"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S174" i="9"/>
  <c r="S18" i="9"/>
  <c r="M18" i="9" s="1"/>
  <c r="S236" i="8"/>
  <c r="M236" i="8" s="1"/>
  <c r="P148" i="8"/>
  <c r="T148" i="8" s="1"/>
  <c r="S116" i="8"/>
  <c r="S87" i="8"/>
  <c r="P74" i="8"/>
  <c r="T74" i="8" s="1"/>
  <c r="S51" i="8"/>
  <c r="S40" i="8"/>
  <c r="M40" i="8" s="1"/>
  <c r="P18" i="8"/>
  <c r="T18" i="8" s="1"/>
  <c r="S314" i="7"/>
  <c r="S303" i="7"/>
  <c r="P281" i="7"/>
  <c r="T281" i="7" s="1"/>
  <c r="P270" i="7"/>
  <c r="T270" i="7" s="1"/>
  <c r="P250" i="7"/>
  <c r="T250" i="7" s="1"/>
  <c r="P244" i="7"/>
  <c r="T244" i="7" s="1"/>
  <c r="S238" i="7"/>
  <c r="S219" i="7"/>
  <c r="P213" i="7"/>
  <c r="T213" i="7" s="1"/>
  <c r="P206" i="7"/>
  <c r="T206" i="7" s="1"/>
  <c r="P200" i="7"/>
  <c r="T200" i="7" s="1"/>
  <c r="S182" i="7"/>
  <c r="S175" i="7"/>
  <c r="P169" i="7"/>
  <c r="T169" i="7" s="1"/>
  <c r="P150" i="7"/>
  <c r="T150" i="7" s="1"/>
  <c r="P144" i="7"/>
  <c r="T144" i="7" s="1"/>
  <c r="S138" i="7"/>
  <c r="S119" i="7"/>
  <c r="P113" i="7"/>
  <c r="T113" i="7" s="1"/>
  <c r="P106" i="7"/>
  <c r="T106" i="7" s="1"/>
  <c r="P88" i="7"/>
  <c r="T88" i="7" s="1"/>
  <c r="P82" i="7"/>
  <c r="T82" i="7" s="1"/>
  <c r="P77" i="7"/>
  <c r="T77" i="7" s="1"/>
  <c r="P72" i="7"/>
  <c r="T72" i="7" s="1"/>
  <c r="S56" i="7"/>
  <c r="S52" i="7"/>
  <c r="S48" i="7"/>
  <c r="S44" i="7"/>
  <c r="S40" i="7"/>
  <c r="S24" i="7"/>
  <c r="S20" i="7"/>
  <c r="S16" i="7"/>
  <c r="S12" i="7"/>
  <c r="S315" i="5"/>
  <c r="S311" i="5"/>
  <c r="S307" i="5"/>
  <c r="S303" i="5"/>
  <c r="S299" i="5"/>
  <c r="S283" i="5"/>
  <c r="S279" i="5"/>
  <c r="S275" i="5"/>
  <c r="S271" i="5"/>
  <c r="S267" i="5"/>
  <c r="S251" i="5"/>
  <c r="S247" i="5"/>
  <c r="S243" i="5"/>
  <c r="S239" i="5"/>
  <c r="S235" i="5"/>
  <c r="S219" i="5"/>
  <c r="S148" i="9"/>
  <c r="M148" i="9" s="1"/>
  <c r="S315" i="8"/>
  <c r="S217" i="8"/>
  <c r="S143" i="8"/>
  <c r="P115" i="8"/>
  <c r="T115" i="8" s="1"/>
  <c r="P84" i="8"/>
  <c r="T84" i="8" s="1"/>
  <c r="S72" i="8"/>
  <c r="P50" i="8"/>
  <c r="T50" i="8" s="1"/>
  <c r="S27" i="8"/>
  <c r="S16" i="8"/>
  <c r="P313" i="7"/>
  <c r="T313" i="7" s="1"/>
  <c r="S302" i="7"/>
  <c r="S279" i="7"/>
  <c r="M279" i="7" s="1"/>
  <c r="S270" i="7"/>
  <c r="S250" i="7"/>
  <c r="S243" i="7"/>
  <c r="P237" i="7"/>
  <c r="T237" i="7" s="1"/>
  <c r="P218" i="7"/>
  <c r="T218" i="7" s="1"/>
  <c r="P212" i="7"/>
  <c r="T212" i="7" s="1"/>
  <c r="S206" i="7"/>
  <c r="S187" i="7"/>
  <c r="P181" i="7"/>
  <c r="T181" i="7" s="1"/>
  <c r="P174" i="7"/>
  <c r="T174" i="7" s="1"/>
  <c r="P168" i="7"/>
  <c r="T168" i="7" s="1"/>
  <c r="S150" i="7"/>
  <c r="S143" i="7"/>
  <c r="P137" i="7"/>
  <c r="T137" i="7" s="1"/>
  <c r="P118" i="7"/>
  <c r="T118" i="7" s="1"/>
  <c r="P112" i="7"/>
  <c r="T112" i="7" s="1"/>
  <c r="S106" i="7"/>
  <c r="S87" i="7"/>
  <c r="M87" i="7" s="1"/>
  <c r="S82" i="7"/>
  <c r="S77" i="7"/>
  <c r="S72" i="7"/>
  <c r="P55" i="7"/>
  <c r="T55" i="7" s="1"/>
  <c r="P51" i="7"/>
  <c r="T51" i="7" s="1"/>
  <c r="P47" i="7"/>
  <c r="T47" i="7" s="1"/>
  <c r="P43" i="7"/>
  <c r="T43" i="7" s="1"/>
  <c r="P27" i="7"/>
  <c r="T27" i="7" s="1"/>
  <c r="P23" i="7"/>
  <c r="T23" i="7" s="1"/>
  <c r="P19" i="7"/>
  <c r="T19" i="7" s="1"/>
  <c r="P15" i="7"/>
  <c r="T15" i="7" s="1"/>
  <c r="P11" i="7"/>
  <c r="T11"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120" i="9"/>
  <c r="T120" i="9" s="1"/>
  <c r="P26" i="8"/>
  <c r="T26" i="8" s="1"/>
  <c r="P236" i="7"/>
  <c r="T236" i="7" s="1"/>
  <c r="P149" i="7"/>
  <c r="T149" i="7" s="1"/>
  <c r="S85" i="7"/>
  <c r="S58" i="7"/>
  <c r="S47" i="7"/>
  <c r="P25" i="7"/>
  <c r="T25" i="7" s="1"/>
  <c r="S14" i="7"/>
  <c r="S310" i="5"/>
  <c r="P300" i="5"/>
  <c r="T300" i="5" s="1"/>
  <c r="M300" i="5" s="1"/>
  <c r="S277" i="5"/>
  <c r="S266" i="5"/>
  <c r="P244" i="5"/>
  <c r="T244" i="5" s="1"/>
  <c r="P236" i="5"/>
  <c r="T236" i="5" s="1"/>
  <c r="P216" i="5"/>
  <c r="T216" i="5" s="1"/>
  <c r="P209" i="5"/>
  <c r="T209" i="5" s="1"/>
  <c r="S203" i="5"/>
  <c r="S185" i="5"/>
  <c r="S178" i="5"/>
  <c r="M178" i="5" s="1"/>
  <c r="P172" i="5"/>
  <c r="T172" i="5" s="1"/>
  <c r="P153" i="5"/>
  <c r="T153" i="5" s="1"/>
  <c r="S147" i="5"/>
  <c r="S141" i="5"/>
  <c r="S122" i="5"/>
  <c r="P116" i="5"/>
  <c r="T116" i="5" s="1"/>
  <c r="P109" i="5"/>
  <c r="T109" i="5" s="1"/>
  <c r="S91" i="5"/>
  <c r="P85" i="5"/>
  <c r="T85" i="5" s="1"/>
  <c r="P80" i="5"/>
  <c r="T80" i="5" s="1"/>
  <c r="S75" i="5"/>
  <c r="P57" i="5"/>
  <c r="T57" i="5" s="1"/>
  <c r="P52" i="5"/>
  <c r="T52" i="5" s="1"/>
  <c r="S48" i="5"/>
  <c r="S44" i="5"/>
  <c r="S40" i="5"/>
  <c r="S24" i="5"/>
  <c r="S20" i="5"/>
  <c r="S16" i="5"/>
  <c r="S12" i="5"/>
  <c r="S315" i="4"/>
  <c r="S311" i="4"/>
  <c r="S307" i="4"/>
  <c r="S303" i="4"/>
  <c r="S283" i="4"/>
  <c r="S279" i="4"/>
  <c r="S275" i="4"/>
  <c r="S271" i="4"/>
  <c r="S267" i="4"/>
  <c r="S251" i="4"/>
  <c r="S247" i="4"/>
  <c r="S243" i="4"/>
  <c r="S239" i="4"/>
  <c r="P211" i="8"/>
  <c r="T211" i="8" s="1"/>
  <c r="S311" i="7"/>
  <c r="S211" i="7"/>
  <c r="P136" i="7"/>
  <c r="T136" i="7" s="1"/>
  <c r="P80" i="7"/>
  <c r="T80" i="7" s="1"/>
  <c r="S55" i="7"/>
  <c r="P45" i="7"/>
  <c r="T45" i="7" s="1"/>
  <c r="S22" i="7"/>
  <c r="S11" i="7"/>
  <c r="P308" i="5"/>
  <c r="T308" i="5" s="1"/>
  <c r="S297" i="5"/>
  <c r="S274" i="5"/>
  <c r="P264" i="5"/>
  <c r="T264" i="5" s="1"/>
  <c r="P241" i="5"/>
  <c r="T241" i="5" s="1"/>
  <c r="P233" i="5"/>
  <c r="T233" i="5" s="1"/>
  <c r="S214" i="5"/>
  <c r="P208" i="5"/>
  <c r="T208" i="5" s="1"/>
  <c r="P201" i="5"/>
  <c r="T201" i="5" s="1"/>
  <c r="S183" i="5"/>
  <c r="S177" i="5"/>
  <c r="S170" i="5"/>
  <c r="P152" i="5"/>
  <c r="T152" i="5" s="1"/>
  <c r="P145" i="5"/>
  <c r="T145" i="5" s="1"/>
  <c r="S139" i="5"/>
  <c r="S121" i="5"/>
  <c r="S114" i="5"/>
  <c r="P108" i="5"/>
  <c r="T108" i="5" s="1"/>
  <c r="P89" i="5"/>
  <c r="T89" i="5" s="1"/>
  <c r="P84" i="5"/>
  <c r="T84" i="5" s="1"/>
  <c r="S79" i="5"/>
  <c r="P73" i="5"/>
  <c r="T73" i="5" s="1"/>
  <c r="P56" i="5"/>
  <c r="T56" i="5" s="1"/>
  <c r="P51" i="5"/>
  <c r="T51" i="5" s="1"/>
  <c r="S47" i="5"/>
  <c r="S43" i="5"/>
  <c r="S27" i="5"/>
  <c r="S23" i="5"/>
  <c r="S19" i="5"/>
  <c r="S15" i="5"/>
  <c r="S11" i="5"/>
  <c r="S314" i="4"/>
  <c r="S310" i="4"/>
  <c r="S306" i="4"/>
  <c r="S282" i="4"/>
  <c r="S278" i="4"/>
  <c r="S270" i="4"/>
  <c r="S266" i="4"/>
  <c r="S250" i="4"/>
  <c r="S246" i="4"/>
  <c r="S242" i="4"/>
  <c r="S238" i="4"/>
  <c r="S234" i="4"/>
  <c r="S218" i="4"/>
  <c r="S214" i="4"/>
  <c r="S210" i="4"/>
  <c r="S206" i="4"/>
  <c r="S202" i="4"/>
  <c r="S186" i="4"/>
  <c r="S182" i="4"/>
  <c r="S178" i="4"/>
  <c r="S174" i="4"/>
  <c r="S170" i="4"/>
  <c r="S154" i="4"/>
  <c r="S150" i="4"/>
  <c r="S146" i="4"/>
  <c r="S142" i="4"/>
  <c r="S138" i="4"/>
  <c r="S122" i="4"/>
  <c r="S118" i="4"/>
  <c r="S114" i="4"/>
  <c r="S90" i="4"/>
  <c r="S86" i="4"/>
  <c r="S82" i="4"/>
  <c r="S74" i="4"/>
  <c r="S58" i="4"/>
  <c r="S54" i="4"/>
  <c r="S50" i="4"/>
  <c r="S46" i="4"/>
  <c r="S42" i="4"/>
  <c r="P140" i="8"/>
  <c r="T140" i="8" s="1"/>
  <c r="P301" i="7"/>
  <c r="T301" i="7" s="1"/>
  <c r="P205" i="7"/>
  <c r="T205" i="7" s="1"/>
  <c r="S118" i="7"/>
  <c r="S79" i="7"/>
  <c r="S54" i="7"/>
  <c r="M54" i="7" s="1"/>
  <c r="S43" i="7"/>
  <c r="P21" i="7"/>
  <c r="T21" i="7" s="1"/>
  <c r="S10" i="7"/>
  <c r="S306" i="5"/>
  <c r="P296" i="5"/>
  <c r="T296" i="5" s="1"/>
  <c r="S273" i="5"/>
  <c r="S250" i="5"/>
  <c r="S241" i="5"/>
  <c r="S233" i="5"/>
  <c r="P213" i="5"/>
  <c r="T213" i="5" s="1"/>
  <c r="S207" i="5"/>
  <c r="S201" i="5"/>
  <c r="S182" i="5"/>
  <c r="P176" i="5"/>
  <c r="T176" i="5" s="1"/>
  <c r="P169" i="5"/>
  <c r="T169" i="5" s="1"/>
  <c r="S151" i="5"/>
  <c r="S145" i="5"/>
  <c r="S138" i="5"/>
  <c r="M138" i="5" s="1"/>
  <c r="P120" i="5"/>
  <c r="T120" i="5" s="1"/>
  <c r="P113" i="5"/>
  <c r="T113" i="5" s="1"/>
  <c r="S107" i="5"/>
  <c r="S89" i="5"/>
  <c r="S84" i="5"/>
  <c r="S78" i="5"/>
  <c r="S73" i="5"/>
  <c r="S56" i="5"/>
  <c r="S51" i="5"/>
  <c r="P46" i="5"/>
  <c r="T46" i="5" s="1"/>
  <c r="P42" i="5"/>
  <c r="T42" i="5" s="1"/>
  <c r="P26" i="5"/>
  <c r="T26" i="5" s="1"/>
  <c r="P22" i="5"/>
  <c r="T22" i="5" s="1"/>
  <c r="P18" i="5"/>
  <c r="T18" i="5" s="1"/>
  <c r="P14" i="5"/>
  <c r="T14" i="5" s="1"/>
  <c r="P10" i="5"/>
  <c r="T10" i="5" s="1"/>
  <c r="P313" i="4"/>
  <c r="T313" i="4" s="1"/>
  <c r="P309" i="4"/>
  <c r="T309" i="4" s="1"/>
  <c r="P305" i="4"/>
  <c r="T305" i="4" s="1"/>
  <c r="P301" i="4"/>
  <c r="T301" i="4" s="1"/>
  <c r="P297" i="4"/>
  <c r="T297" i="4" s="1"/>
  <c r="P281" i="4"/>
  <c r="T281" i="4" s="1"/>
  <c r="P277" i="4"/>
  <c r="T277" i="4" s="1"/>
  <c r="P273" i="4"/>
  <c r="T273" i="4" s="1"/>
  <c r="P269" i="4"/>
  <c r="T269" i="4" s="1"/>
  <c r="P265" i="4"/>
  <c r="T265" i="4" s="1"/>
  <c r="P249" i="4"/>
  <c r="T249" i="4" s="1"/>
  <c r="P245" i="4"/>
  <c r="T245" i="4" s="1"/>
  <c r="P241" i="4"/>
  <c r="T241" i="4" s="1"/>
  <c r="P237" i="4"/>
  <c r="T237" i="4" s="1"/>
  <c r="P233" i="4"/>
  <c r="T233" i="4" s="1"/>
  <c r="P217" i="4"/>
  <c r="T217" i="4" s="1"/>
  <c r="P213" i="4"/>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111" i="8"/>
  <c r="T111" i="8" s="1"/>
  <c r="S278" i="7"/>
  <c r="P186" i="7"/>
  <c r="T186" i="7" s="1"/>
  <c r="S111" i="7"/>
  <c r="P76" i="7"/>
  <c r="T76" i="7" s="1"/>
  <c r="P53" i="7"/>
  <c r="T53" i="7" s="1"/>
  <c r="S42" i="7"/>
  <c r="S19" i="7"/>
  <c r="P9" i="7"/>
  <c r="T9" i="7" s="1"/>
  <c r="S305" i="5"/>
  <c r="S282" i="5"/>
  <c r="P272" i="5"/>
  <c r="T272" i="5" s="1"/>
  <c r="S249" i="5"/>
  <c r="P240" i="5"/>
  <c r="T240" i="5" s="1"/>
  <c r="P232" i="5"/>
  <c r="T232" i="5" s="1"/>
  <c r="S213" i="5"/>
  <c r="S206" i="5"/>
  <c r="P200" i="5"/>
  <c r="T200" i="5" s="1"/>
  <c r="P181" i="5"/>
  <c r="T181" i="5" s="1"/>
  <c r="S175" i="5"/>
  <c r="S169" i="5"/>
  <c r="S150" i="5"/>
  <c r="P144" i="5"/>
  <c r="T144" i="5" s="1"/>
  <c r="P137" i="5"/>
  <c r="T137" i="5" s="1"/>
  <c r="S119" i="5"/>
  <c r="S113" i="5"/>
  <c r="S106" i="5"/>
  <c r="P88" i="5"/>
  <c r="T88" i="5" s="1"/>
  <c r="S83" i="5"/>
  <c r="P77" i="5"/>
  <c r="T77" i="5" s="1"/>
  <c r="P72" i="5"/>
  <c r="T72" i="5" s="1"/>
  <c r="S55" i="5"/>
  <c r="S50" i="5"/>
  <c r="S46" i="5"/>
  <c r="S42" i="5"/>
  <c r="S26" i="5"/>
  <c r="S22" i="5"/>
  <c r="S18" i="5"/>
  <c r="S14" i="5"/>
  <c r="S10" i="5"/>
  <c r="S313" i="4"/>
  <c r="S309" i="4"/>
  <c r="S305" i="4"/>
  <c r="S301" i="4"/>
  <c r="S297" i="4"/>
  <c r="S281" i="4"/>
  <c r="S277" i="4"/>
  <c r="S273" i="4"/>
  <c r="S269" i="4"/>
  <c r="S265" i="4"/>
  <c r="S249" i="4"/>
  <c r="S245" i="4"/>
  <c r="S237" i="4"/>
  <c r="S233" i="4"/>
  <c r="S217" i="4"/>
  <c r="S213" i="4"/>
  <c r="S209" i="4"/>
  <c r="S205" i="4"/>
  <c r="S84" i="8"/>
  <c r="P269" i="7"/>
  <c r="T269" i="7" s="1"/>
  <c r="P180" i="7"/>
  <c r="T180" i="7" s="1"/>
  <c r="P105" i="7"/>
  <c r="T105" i="7" s="1"/>
  <c r="P74" i="7"/>
  <c r="T74" i="7" s="1"/>
  <c r="S51" i="7"/>
  <c r="P41" i="7"/>
  <c r="T41" i="7" s="1"/>
  <c r="S18" i="7"/>
  <c r="S314" i="5"/>
  <c r="P304" i="5"/>
  <c r="T304" i="5" s="1"/>
  <c r="S281" i="5"/>
  <c r="S270" i="5"/>
  <c r="P248" i="5"/>
  <c r="T248" i="5" s="1"/>
  <c r="S238" i="5"/>
  <c r="S218" i="5"/>
  <c r="P212" i="5"/>
  <c r="T212" i="5" s="1"/>
  <c r="P205" i="5"/>
  <c r="T205" i="5" s="1"/>
  <c r="S187" i="5"/>
  <c r="S181" i="5"/>
  <c r="S174" i="5"/>
  <c r="S59" i="8"/>
  <c r="P249" i="7"/>
  <c r="T249" i="7" s="1"/>
  <c r="S174" i="7"/>
  <c r="P86" i="7"/>
  <c r="T86" i="7" s="1"/>
  <c r="S74" i="7"/>
  <c r="S50" i="7"/>
  <c r="S27" i="7"/>
  <c r="P17" i="7"/>
  <c r="T17" i="7" s="1"/>
  <c r="S313" i="5"/>
  <c r="S302" i="5"/>
  <c r="P280" i="5"/>
  <c r="T280" i="5" s="1"/>
  <c r="S269" i="5"/>
  <c r="S246" i="5"/>
  <c r="P237" i="5"/>
  <c r="T237" i="5" s="1"/>
  <c r="P217" i="5"/>
  <c r="T217" i="5" s="1"/>
  <c r="S211" i="5"/>
  <c r="S205" i="5"/>
  <c r="S186" i="5"/>
  <c r="P180" i="5"/>
  <c r="T180" i="5" s="1"/>
  <c r="P173" i="5"/>
  <c r="T173" i="5" s="1"/>
  <c r="S155" i="5"/>
  <c r="S149" i="5"/>
  <c r="S142" i="5"/>
  <c r="P136" i="5"/>
  <c r="T136" i="5" s="1"/>
  <c r="M136" i="5" s="1"/>
  <c r="P117" i="5"/>
  <c r="T117" i="5" s="1"/>
  <c r="S111" i="5"/>
  <c r="S105" i="5"/>
  <c r="S87" i="5"/>
  <c r="P81" i="5"/>
  <c r="T81" i="5" s="1"/>
  <c r="P76" i="5"/>
  <c r="T76" i="5" s="1"/>
  <c r="S59" i="5"/>
  <c r="P53" i="5"/>
  <c r="T53" i="5" s="1"/>
  <c r="S49" i="5"/>
  <c r="S45" i="5"/>
  <c r="S41" i="5"/>
  <c r="S25" i="5"/>
  <c r="S21" i="5"/>
  <c r="S17" i="5"/>
  <c r="S13" i="5"/>
  <c r="S9" i="5"/>
  <c r="S312" i="4"/>
  <c r="S308" i="4"/>
  <c r="S304" i="4"/>
  <c r="S300" i="4"/>
  <c r="S296" i="4"/>
  <c r="S280" i="4"/>
  <c r="S276" i="4"/>
  <c r="S272" i="4"/>
  <c r="S268" i="4"/>
  <c r="S264" i="4"/>
  <c r="S248" i="4"/>
  <c r="S244" i="4"/>
  <c r="S240" i="4"/>
  <c r="S236" i="4"/>
  <c r="S232" i="4"/>
  <c r="S216" i="4"/>
  <c r="S212" i="4"/>
  <c r="S208" i="4"/>
  <c r="S204" i="4"/>
  <c r="S200" i="4"/>
  <c r="S184" i="4"/>
  <c r="S180" i="4"/>
  <c r="S176" i="4"/>
  <c r="S172" i="4"/>
  <c r="S168" i="4"/>
  <c r="S152" i="4"/>
  <c r="S148" i="4"/>
  <c r="S144" i="4"/>
  <c r="S140" i="4"/>
  <c r="S120" i="4"/>
  <c r="S116" i="4"/>
  <c r="S112" i="4"/>
  <c r="S108" i="4"/>
  <c r="S104" i="4"/>
  <c r="S88" i="4"/>
  <c r="S84" i="4"/>
  <c r="S80" i="4"/>
  <c r="S72" i="4"/>
  <c r="S56" i="4"/>
  <c r="S52" i="4"/>
  <c r="S48" i="4"/>
  <c r="S44" i="4"/>
  <c r="S40" i="4"/>
  <c r="P304" i="8"/>
  <c r="T304" i="8" s="1"/>
  <c r="P81" i="7"/>
  <c r="T81" i="7" s="1"/>
  <c r="P13" i="7"/>
  <c r="T13" i="7" s="1"/>
  <c r="S265" i="5"/>
  <c r="S209" i="5"/>
  <c r="S171" i="5"/>
  <c r="P141" i="5"/>
  <c r="T141" i="5" s="1"/>
  <c r="P112" i="5"/>
  <c r="T112" i="5" s="1"/>
  <c r="S85" i="5"/>
  <c r="S58" i="5"/>
  <c r="P45" i="5"/>
  <c r="T45" i="5" s="1"/>
  <c r="P23" i="5"/>
  <c r="T23" i="5" s="1"/>
  <c r="P12" i="5"/>
  <c r="T12" i="5" s="1"/>
  <c r="P308" i="4"/>
  <c r="T308" i="4" s="1"/>
  <c r="P298" i="4"/>
  <c r="T298" i="4" s="1"/>
  <c r="P275" i="4"/>
  <c r="P264" i="4"/>
  <c r="T264" i="4" s="1"/>
  <c r="P242" i="4"/>
  <c r="T242" i="4" s="1"/>
  <c r="P232" i="4"/>
  <c r="P212" i="4"/>
  <c r="T212" i="4" s="1"/>
  <c r="P204" i="4"/>
  <c r="T204" i="4" s="1"/>
  <c r="P186" i="4"/>
  <c r="T186" i="4" s="1"/>
  <c r="P179" i="4"/>
  <c r="T179" i="4" s="1"/>
  <c r="S173" i="4"/>
  <c r="S155" i="4"/>
  <c r="P148" i="4"/>
  <c r="T148" i="4" s="1"/>
  <c r="P142" i="4"/>
  <c r="T142" i="4" s="1"/>
  <c r="P123" i="4"/>
  <c r="T123" i="4" s="1"/>
  <c r="S117" i="4"/>
  <c r="S111" i="4"/>
  <c r="P104" i="4"/>
  <c r="T104" i="4" s="1"/>
  <c r="S87" i="4"/>
  <c r="P81" i="4"/>
  <c r="P76" i="4"/>
  <c r="T76" i="4" s="1"/>
  <c r="S59" i="4"/>
  <c r="P53" i="4"/>
  <c r="T53" i="4" s="1"/>
  <c r="P48" i="4"/>
  <c r="T48" i="4" s="1"/>
  <c r="S43" i="4"/>
  <c r="S26" i="4"/>
  <c r="S22" i="4"/>
  <c r="S18" i="4"/>
  <c r="S14" i="4"/>
  <c r="S10" i="4"/>
  <c r="P268" i="5"/>
  <c r="T268" i="5" s="1"/>
  <c r="P234" i="4"/>
  <c r="T234" i="4" s="1"/>
  <c r="S149" i="4"/>
  <c r="P82" i="4"/>
  <c r="T82" i="4" s="1"/>
  <c r="P26" i="4"/>
  <c r="T26" i="4" s="1"/>
  <c r="S48" i="8"/>
  <c r="S59" i="7"/>
  <c r="P312" i="5"/>
  <c r="T312" i="5" s="1"/>
  <c r="S245" i="5"/>
  <c r="P204" i="5"/>
  <c r="T204" i="5" s="1"/>
  <c r="P168" i="5"/>
  <c r="T168" i="5" s="1"/>
  <c r="P140" i="5"/>
  <c r="T140" i="5" s="1"/>
  <c r="S110" i="5"/>
  <c r="S82" i="5"/>
  <c r="M82" i="5" s="1"/>
  <c r="S57" i="5"/>
  <c r="P44" i="5"/>
  <c r="T44" i="5" s="1"/>
  <c r="P21" i="5"/>
  <c r="T21" i="5" s="1"/>
  <c r="P11" i="5"/>
  <c r="T11" i="5" s="1"/>
  <c r="P307" i="4"/>
  <c r="T307" i="4" s="1"/>
  <c r="P296" i="4"/>
  <c r="T296" i="4" s="1"/>
  <c r="P274" i="4"/>
  <c r="T274" i="4" s="1"/>
  <c r="P251" i="4"/>
  <c r="P240" i="4"/>
  <c r="T240" i="4" s="1"/>
  <c r="P219" i="4"/>
  <c r="T219" i="4" s="1"/>
  <c r="P211" i="4"/>
  <c r="T211" i="4" s="1"/>
  <c r="P203" i="4"/>
  <c r="S185" i="4"/>
  <c r="S179" i="4"/>
  <c r="P172" i="4"/>
  <c r="T172" i="4" s="1"/>
  <c r="P154" i="4"/>
  <c r="T154" i="4" s="1"/>
  <c r="P147" i="4"/>
  <c r="T147" i="4" s="1"/>
  <c r="S141" i="4"/>
  <c r="S123" i="4"/>
  <c r="P116" i="4"/>
  <c r="T116" i="4" s="1"/>
  <c r="P110" i="4"/>
  <c r="T110" i="4" s="1"/>
  <c r="P91" i="4"/>
  <c r="T91" i="4" s="1"/>
  <c r="P86" i="4"/>
  <c r="T86" i="4" s="1"/>
  <c r="S81" i="4"/>
  <c r="P75" i="4"/>
  <c r="T75" i="4" s="1"/>
  <c r="P58" i="4"/>
  <c r="T58" i="4" s="1"/>
  <c r="S53" i="4"/>
  <c r="P47" i="4"/>
  <c r="T47" i="4" s="1"/>
  <c r="P42" i="4"/>
  <c r="T42" i="4" s="1"/>
  <c r="P25" i="4"/>
  <c r="T25" i="4" s="1"/>
  <c r="P21" i="4"/>
  <c r="T21" i="4" s="1"/>
  <c r="P17" i="4"/>
  <c r="T17" i="4" s="1"/>
  <c r="P13" i="4"/>
  <c r="T13" i="4" s="1"/>
  <c r="P9" i="4"/>
  <c r="T9" i="4" s="1"/>
  <c r="P85" i="7"/>
  <c r="T85" i="7" s="1"/>
  <c r="S72" i="5"/>
  <c r="P24" i="5"/>
  <c r="T24" i="5" s="1"/>
  <c r="P310" i="4"/>
  <c r="T310" i="4" s="1"/>
  <c r="P214" i="4"/>
  <c r="T214" i="4" s="1"/>
  <c r="P174" i="4"/>
  <c r="T174" i="4" s="1"/>
  <c r="P111" i="4"/>
  <c r="T111" i="4" s="1"/>
  <c r="S49" i="4"/>
  <c r="P10" i="4"/>
  <c r="T10" i="4" s="1"/>
  <c r="S15" i="8"/>
  <c r="P57" i="7"/>
  <c r="T57" i="7" s="1"/>
  <c r="S309" i="5"/>
  <c r="S242" i="5"/>
  <c r="S202" i="5"/>
  <c r="S154" i="5"/>
  <c r="S137" i="5"/>
  <c r="S109" i="5"/>
  <c r="S81" i="5"/>
  <c r="S54" i="5"/>
  <c r="P43" i="5"/>
  <c r="T43" i="5" s="1"/>
  <c r="P20" i="5"/>
  <c r="T20" i="5" s="1"/>
  <c r="P9" i="5"/>
  <c r="T9" i="5" s="1"/>
  <c r="P306" i="4"/>
  <c r="T306" i="4" s="1"/>
  <c r="P283" i="4"/>
  <c r="T283" i="4" s="1"/>
  <c r="P272" i="4"/>
  <c r="T272" i="4" s="1"/>
  <c r="P250" i="4"/>
  <c r="T250" i="4" s="1"/>
  <c r="P239" i="4"/>
  <c r="T239" i="4" s="1"/>
  <c r="S219" i="4"/>
  <c r="S211" i="4"/>
  <c r="S203" i="4"/>
  <c r="P184" i="4"/>
  <c r="T184" i="4" s="1"/>
  <c r="P178" i="4"/>
  <c r="T178" i="4" s="1"/>
  <c r="P171" i="4"/>
  <c r="T171" i="4" s="1"/>
  <c r="S153" i="4"/>
  <c r="S147" i="4"/>
  <c r="P140" i="4"/>
  <c r="T140" i="4" s="1"/>
  <c r="P122" i="4"/>
  <c r="T122" i="4" s="1"/>
  <c r="P115" i="4"/>
  <c r="T115" i="4" s="1"/>
  <c r="S109" i="4"/>
  <c r="S91" i="4"/>
  <c r="P85" i="4"/>
  <c r="T85" i="4" s="1"/>
  <c r="P80" i="4"/>
  <c r="T80" i="4" s="1"/>
  <c r="S75" i="4"/>
  <c r="P57" i="4"/>
  <c r="T57" i="4" s="1"/>
  <c r="P52" i="4"/>
  <c r="T52" i="4" s="1"/>
  <c r="S47" i="4"/>
  <c r="P41" i="4"/>
  <c r="T41" i="4" s="1"/>
  <c r="S25" i="4"/>
  <c r="S21" i="4"/>
  <c r="D21" i="11" s="1"/>
  <c r="P21" i="11" s="1"/>
  <c r="R21" i="11" s="1"/>
  <c r="S17" i="4"/>
  <c r="S13" i="4"/>
  <c r="S9" i="4"/>
  <c r="S115" i="5"/>
  <c r="P299" i="4"/>
  <c r="T299" i="4" s="1"/>
  <c r="P180" i="4"/>
  <c r="T180" i="4" s="1"/>
  <c r="P118" i="4"/>
  <c r="T118" i="4" s="1"/>
  <c r="P54" i="4"/>
  <c r="T54" i="4" s="1"/>
  <c r="P14" i="4"/>
  <c r="T14" i="4" s="1"/>
  <c r="P242" i="7"/>
  <c r="T242" i="7" s="1"/>
  <c r="P49" i="7"/>
  <c r="T49" i="7" s="1"/>
  <c r="S301" i="5"/>
  <c r="S237" i="5"/>
  <c r="M237" i="5" s="1"/>
  <c r="P185" i="5"/>
  <c r="T185" i="5" s="1"/>
  <c r="S153" i="5"/>
  <c r="S123" i="5"/>
  <c r="P105" i="5"/>
  <c r="T105" i="5" s="1"/>
  <c r="S80" i="5"/>
  <c r="S53" i="5"/>
  <c r="P41" i="5"/>
  <c r="T41" i="5" s="1"/>
  <c r="P19" i="5"/>
  <c r="T19" i="5" s="1"/>
  <c r="P315" i="4"/>
  <c r="T315" i="4" s="1"/>
  <c r="P304" i="4"/>
  <c r="T304" i="4" s="1"/>
  <c r="P282" i="4"/>
  <c r="T282" i="4" s="1"/>
  <c r="P271" i="4"/>
  <c r="T271" i="4" s="1"/>
  <c r="P248" i="4"/>
  <c r="T248" i="4" s="1"/>
  <c r="P238" i="4"/>
  <c r="T238" i="4" s="1"/>
  <c r="P218" i="4"/>
  <c r="T218" i="4" s="1"/>
  <c r="P210" i="4"/>
  <c r="T210" i="4" s="1"/>
  <c r="P202" i="4"/>
  <c r="T202" i="4" s="1"/>
  <c r="P183" i="4"/>
  <c r="T183" i="4" s="1"/>
  <c r="S177" i="4"/>
  <c r="S171" i="4"/>
  <c r="P152" i="4"/>
  <c r="T152" i="4" s="1"/>
  <c r="P146" i="4"/>
  <c r="T146" i="4" s="1"/>
  <c r="P139" i="4"/>
  <c r="T139" i="4" s="1"/>
  <c r="S121" i="4"/>
  <c r="S115" i="4"/>
  <c r="P108" i="4"/>
  <c r="T108" i="4" s="1"/>
  <c r="P90" i="4"/>
  <c r="T90" i="4" s="1"/>
  <c r="S85" i="4"/>
  <c r="P79" i="4"/>
  <c r="T79" i="4" s="1"/>
  <c r="P74" i="4"/>
  <c r="S57" i="4"/>
  <c r="P51" i="4"/>
  <c r="T51" i="4" s="1"/>
  <c r="P46" i="4"/>
  <c r="T46" i="4" s="1"/>
  <c r="S41" i="4"/>
  <c r="P24" i="4"/>
  <c r="T24" i="4" s="1"/>
  <c r="P20" i="4"/>
  <c r="T20" i="4" s="1"/>
  <c r="P16" i="4"/>
  <c r="T16" i="4" s="1"/>
  <c r="P12" i="4"/>
  <c r="T12" i="4" s="1"/>
  <c r="S173" i="5"/>
  <c r="S105" i="4"/>
  <c r="S218" i="7"/>
  <c r="S46" i="7"/>
  <c r="S298" i="5"/>
  <c r="S234" i="5"/>
  <c r="P184" i="5"/>
  <c r="T184" i="5" s="1"/>
  <c r="P149" i="5"/>
  <c r="T149" i="5" s="1"/>
  <c r="P121" i="5"/>
  <c r="T121" i="5" s="1"/>
  <c r="P104" i="5"/>
  <c r="T104" i="5" s="1"/>
  <c r="S77" i="5"/>
  <c r="M77" i="5" s="1"/>
  <c r="S52" i="5"/>
  <c r="P40" i="5"/>
  <c r="T40" i="5" s="1"/>
  <c r="P17" i="5"/>
  <c r="T17" i="5" s="1"/>
  <c r="P314" i="4"/>
  <c r="T314" i="4" s="1"/>
  <c r="P303" i="4"/>
  <c r="T303" i="4" s="1"/>
  <c r="P280" i="4"/>
  <c r="T280" i="4" s="1"/>
  <c r="P270" i="4"/>
  <c r="T270" i="4" s="1"/>
  <c r="P247" i="4"/>
  <c r="T247" i="4" s="1"/>
  <c r="P236" i="4"/>
  <c r="T236" i="4" s="1"/>
  <c r="P216" i="4"/>
  <c r="T216" i="4" s="1"/>
  <c r="P208" i="4"/>
  <c r="T208" i="4" s="1"/>
  <c r="S201" i="4"/>
  <c r="S183" i="4"/>
  <c r="P176" i="4"/>
  <c r="T176" i="4" s="1"/>
  <c r="P170" i="4"/>
  <c r="T170" i="4" s="1"/>
  <c r="P151" i="4"/>
  <c r="T151" i="4" s="1"/>
  <c r="S145" i="4"/>
  <c r="S139" i="4"/>
  <c r="P120" i="4"/>
  <c r="T120" i="4" s="1"/>
  <c r="P114" i="4"/>
  <c r="T114" i="4" s="1"/>
  <c r="P107" i="4"/>
  <c r="T107" i="4" s="1"/>
  <c r="P89" i="4"/>
  <c r="T89" i="4" s="1"/>
  <c r="P84" i="4"/>
  <c r="T84" i="4" s="1"/>
  <c r="S79" i="4"/>
  <c r="P73" i="4"/>
  <c r="T73" i="4" s="1"/>
  <c r="P56" i="4"/>
  <c r="T56" i="4" s="1"/>
  <c r="S51" i="4"/>
  <c r="P45" i="4"/>
  <c r="T45" i="4" s="1"/>
  <c r="P40" i="4"/>
  <c r="T40" i="4" s="1"/>
  <c r="S24" i="4"/>
  <c r="S20" i="4"/>
  <c r="S16" i="4"/>
  <c r="S12" i="4"/>
  <c r="S210" i="5"/>
  <c r="P243" i="4"/>
  <c r="T243" i="4" s="1"/>
  <c r="P155" i="4"/>
  <c r="T155" i="4" s="1"/>
  <c r="P87" i="4"/>
  <c r="T87" i="4" s="1"/>
  <c r="P43" i="4"/>
  <c r="T43" i="4" s="1"/>
  <c r="S155" i="7"/>
  <c r="S26" i="7"/>
  <c r="S278" i="5"/>
  <c r="S217" i="5"/>
  <c r="S179" i="5"/>
  <c r="P148" i="5"/>
  <c r="T148" i="5" s="1"/>
  <c r="S118" i="5"/>
  <c r="S90" i="5"/>
  <c r="S76" i="5"/>
  <c r="M76" i="5" s="1"/>
  <c r="P49" i="5"/>
  <c r="T49" i="5" s="1"/>
  <c r="P27" i="5"/>
  <c r="T27" i="5" s="1"/>
  <c r="P16" i="5"/>
  <c r="T16" i="5" s="1"/>
  <c r="P312" i="4"/>
  <c r="T312" i="4" s="1"/>
  <c r="P302" i="4"/>
  <c r="T302" i="4" s="1"/>
  <c r="P279" i="4"/>
  <c r="T279" i="4" s="1"/>
  <c r="P268" i="4"/>
  <c r="T268" i="4" s="1"/>
  <c r="P246" i="4"/>
  <c r="T246" i="4" s="1"/>
  <c r="P235" i="4"/>
  <c r="T235" i="4" s="1"/>
  <c r="P215" i="4"/>
  <c r="T215" i="4" s="1"/>
  <c r="P207" i="4"/>
  <c r="T207" i="4" s="1"/>
  <c r="P200" i="4"/>
  <c r="T200" i="4" s="1"/>
  <c r="P182" i="4"/>
  <c r="T182" i="4" s="1"/>
  <c r="P175" i="4"/>
  <c r="T175" i="4" s="1"/>
  <c r="S169" i="4"/>
  <c r="S151" i="4"/>
  <c r="P144" i="4"/>
  <c r="T144" i="4" s="1"/>
  <c r="P138" i="4"/>
  <c r="T138" i="4" s="1"/>
  <c r="P119" i="4"/>
  <c r="T119" i="4" s="1"/>
  <c r="S113" i="4"/>
  <c r="S107" i="4"/>
  <c r="S89" i="4"/>
  <c r="P83" i="4"/>
  <c r="T83" i="4" s="1"/>
  <c r="P78" i="4"/>
  <c r="T78" i="4" s="1"/>
  <c r="S73" i="4"/>
  <c r="P55" i="4"/>
  <c r="T55" i="4" s="1"/>
  <c r="P50" i="4"/>
  <c r="T50" i="4" s="1"/>
  <c r="S45" i="4"/>
  <c r="P27" i="4"/>
  <c r="T27" i="4" s="1"/>
  <c r="P23" i="4"/>
  <c r="T23" i="4" s="1"/>
  <c r="P19" i="4"/>
  <c r="T19" i="4" s="1"/>
  <c r="P15" i="4"/>
  <c r="T15" i="4" s="1"/>
  <c r="P11" i="4"/>
  <c r="T11" i="4" s="1"/>
  <c r="S143" i="5"/>
  <c r="P276" i="4"/>
  <c r="T276" i="4" s="1"/>
  <c r="S187" i="4"/>
  <c r="P136" i="4"/>
  <c r="P59" i="4"/>
  <c r="T59" i="4" s="1"/>
  <c r="P18" i="4"/>
  <c r="T18" i="4" s="1"/>
  <c r="P142" i="7"/>
  <c r="T142" i="7" s="1"/>
  <c r="S23" i="7"/>
  <c r="P276" i="5"/>
  <c r="T276" i="5" s="1"/>
  <c r="S215" i="5"/>
  <c r="P177" i="5"/>
  <c r="T177" i="5" s="1"/>
  <c r="S146" i="5"/>
  <c r="S117" i="5"/>
  <c r="S88" i="5"/>
  <c r="M88" i="5" s="1"/>
  <c r="S74" i="5"/>
  <c r="P48" i="5"/>
  <c r="T48" i="5" s="1"/>
  <c r="P25" i="5"/>
  <c r="T25" i="5" s="1"/>
  <c r="P15" i="5"/>
  <c r="T15" i="5" s="1"/>
  <c r="P311" i="4"/>
  <c r="T311" i="4" s="1"/>
  <c r="P300" i="4"/>
  <c r="T300" i="4" s="1"/>
  <c r="P278" i="4"/>
  <c r="T278" i="4" s="1"/>
  <c r="P267" i="4"/>
  <c r="T267" i="4" s="1"/>
  <c r="P244" i="4"/>
  <c r="T244" i="4" s="1"/>
  <c r="S235" i="4"/>
  <c r="S215" i="4"/>
  <c r="S207" i="4"/>
  <c r="P187" i="4"/>
  <c r="T187" i="4" s="1"/>
  <c r="S181" i="4"/>
  <c r="S175" i="4"/>
  <c r="P168" i="4"/>
  <c r="T168" i="4" s="1"/>
  <c r="P150" i="4"/>
  <c r="T150" i="4" s="1"/>
  <c r="P143" i="4"/>
  <c r="T143" i="4" s="1"/>
  <c r="S137" i="4"/>
  <c r="S119" i="4"/>
  <c r="P112" i="4"/>
  <c r="P106" i="4"/>
  <c r="T106" i="4" s="1"/>
  <c r="P88" i="4"/>
  <c r="T88" i="4" s="1"/>
  <c r="S83" i="4"/>
  <c r="P77" i="4"/>
  <c r="T77" i="4" s="1"/>
  <c r="P72" i="4"/>
  <c r="T72" i="4" s="1"/>
  <c r="S55" i="4"/>
  <c r="P49" i="4"/>
  <c r="T49" i="4" s="1"/>
  <c r="P44" i="4"/>
  <c r="S27" i="4"/>
  <c r="S23" i="4"/>
  <c r="S19" i="4"/>
  <c r="D19" i="11" s="1"/>
  <c r="P19" i="11" s="1"/>
  <c r="R19" i="11" s="1"/>
  <c r="S15" i="4"/>
  <c r="S11" i="4"/>
  <c r="D11" i="11" s="1"/>
  <c r="P11" i="11" s="1"/>
  <c r="R11" i="11" s="1"/>
  <c r="S15" i="7"/>
  <c r="S86" i="5"/>
  <c r="P47" i="5"/>
  <c r="T47" i="5" s="1"/>
  <c r="P13" i="5"/>
  <c r="T13" i="5" s="1"/>
  <c r="P266" i="4"/>
  <c r="T266" i="4" s="1"/>
  <c r="P206" i="4"/>
  <c r="T206" i="4" s="1"/>
  <c r="S143" i="4"/>
  <c r="S77" i="4"/>
  <c r="P22" i="4"/>
  <c r="T22" i="4" s="1"/>
  <c r="S8" i="10"/>
  <c r="S8" i="9"/>
  <c r="S8" i="8"/>
  <c r="S8" i="7"/>
  <c r="S8" i="5"/>
  <c r="G1" i="1"/>
  <c r="A12" i="2"/>
  <c r="E291" i="10"/>
  <c r="E35" i="10"/>
  <c r="E99" i="9"/>
  <c r="E163" i="8"/>
  <c r="E227" i="7"/>
  <c r="E291" i="5"/>
  <c r="E35" i="5"/>
  <c r="A290" i="10"/>
  <c r="A98" i="10"/>
  <c r="A226" i="9"/>
  <c r="A98" i="9"/>
  <c r="A290" i="8"/>
  <c r="A258" i="8"/>
  <c r="A226" i="7"/>
  <c r="A258" i="5"/>
  <c r="A66" i="5"/>
  <c r="E259" i="4"/>
  <c r="E131" i="4"/>
  <c r="E259" i="7"/>
  <c r="A130" i="7"/>
  <c r="E35" i="4"/>
  <c r="E259" i="10"/>
  <c r="E3" i="10"/>
  <c r="E67" i="9"/>
  <c r="E131" i="8"/>
  <c r="E195" i="7"/>
  <c r="E259" i="5"/>
  <c r="E3" i="5"/>
  <c r="A226" i="10"/>
  <c r="A34" i="9"/>
  <c r="A2" i="9"/>
  <c r="A226" i="8"/>
  <c r="A258" i="7"/>
  <c r="A162" i="7"/>
  <c r="A66" i="7"/>
  <c r="A2" i="7"/>
  <c r="E227" i="4"/>
  <c r="E3" i="7"/>
  <c r="A290" i="7"/>
  <c r="E227" i="10"/>
  <c r="E291" i="9"/>
  <c r="E35" i="9"/>
  <c r="E99" i="8"/>
  <c r="E163" i="7"/>
  <c r="E227" i="5"/>
  <c r="A194" i="10"/>
  <c r="A130" i="9"/>
  <c r="A66" i="8"/>
  <c r="A98" i="7"/>
  <c r="A290" i="5"/>
  <c r="A194" i="5"/>
  <c r="E195" i="4"/>
  <c r="A34" i="5"/>
  <c r="E67" i="5"/>
  <c r="E195" i="10"/>
  <c r="E259" i="9"/>
  <c r="E3" i="9"/>
  <c r="E67" i="8"/>
  <c r="E131" i="7"/>
  <c r="E195" i="5"/>
  <c r="A162" i="10"/>
  <c r="A2" i="10"/>
  <c r="A258" i="9"/>
  <c r="A162" i="9"/>
  <c r="A66" i="9"/>
  <c r="A194" i="8"/>
  <c r="A2" i="8"/>
  <c r="A34" i="7"/>
  <c r="A130" i="5"/>
  <c r="E163" i="4"/>
  <c r="E195" i="8"/>
  <c r="A34" i="10"/>
  <c r="E163" i="10"/>
  <c r="E227" i="9"/>
  <c r="E291" i="8"/>
  <c r="E35" i="8"/>
  <c r="E99" i="7"/>
  <c r="E163" i="5"/>
  <c r="A130" i="10"/>
  <c r="A194" i="9"/>
  <c r="A34" i="8"/>
  <c r="A194" i="7"/>
  <c r="A98" i="8"/>
  <c r="E131" i="10"/>
  <c r="E195" i="9"/>
  <c r="E259" i="8"/>
  <c r="E3" i="8"/>
  <c r="E67" i="7"/>
  <c r="E131" i="5"/>
  <c r="A258" i="10"/>
  <c r="A66" i="10"/>
  <c r="A290" i="9"/>
  <c r="A162" i="8"/>
  <c r="E99" i="4"/>
  <c r="E131" i="9"/>
  <c r="A130" i="8"/>
  <c r="E291" i="4"/>
  <c r="E99" i="10"/>
  <c r="E163" i="9"/>
  <c r="E227" i="8"/>
  <c r="E291" i="7"/>
  <c r="E35" i="7"/>
  <c r="E99" i="5"/>
  <c r="A226" i="5"/>
  <c r="A162" i="5"/>
  <c r="A98" i="5"/>
  <c r="A2" i="5"/>
  <c r="E67" i="4"/>
  <c r="E67" i="10"/>
  <c r="E3"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213"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32" i="15"/>
  <c r="A2" i="14"/>
  <c r="A695" i="13"/>
  <c r="A563" i="13"/>
  <c r="A431" i="13"/>
  <c r="A299" i="13"/>
  <c r="A167" i="13"/>
  <c r="A35" i="13"/>
  <c r="A233" i="12"/>
  <c r="A101"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0" i="12"/>
  <c r="A68" i="12"/>
  <c r="A258" i="11"/>
  <c r="A130" i="11"/>
  <c r="A1087" i="23"/>
  <c r="A947" i="23"/>
  <c r="A667" i="23"/>
  <c r="A387" i="23"/>
  <c r="A107" i="23"/>
  <c r="A1124" i="22"/>
  <c r="A852" i="22"/>
  <c r="A580" i="22"/>
  <c r="A308" i="22"/>
  <c r="A36" i="22"/>
  <c r="A83" i="19"/>
  <c r="A62" i="15"/>
  <c r="A728" i="13"/>
  <c r="A464" i="13"/>
  <c r="A200" i="13"/>
  <c r="A266"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299" i="12"/>
  <c r="A167" i="12"/>
  <c r="A35" i="12"/>
  <c r="A226" i="11"/>
  <c r="A98" i="11"/>
  <c r="A1227" i="23"/>
  <c r="A807" i="23"/>
  <c r="A527" i="23"/>
  <c r="A247" i="23"/>
  <c r="A1260" i="22"/>
  <c r="A988" i="22"/>
  <c r="A716" i="22"/>
  <c r="A444" i="22"/>
  <c r="A172" i="22"/>
  <c r="A89" i="16"/>
  <c r="A28" i="14"/>
  <c r="A596" i="13"/>
  <c r="A332" i="13"/>
  <c r="A68" i="13"/>
  <c r="A134" i="12"/>
  <c r="A194" i="11"/>
  <c r="S8" i="4"/>
  <c r="K241" i="12"/>
  <c r="M241" i="12" s="1"/>
  <c r="K243" i="12"/>
  <c r="M243" i="12" s="1"/>
  <c r="K245" i="12"/>
  <c r="M245" i="12" s="1"/>
  <c r="K247" i="12"/>
  <c r="M247" i="12" s="1"/>
  <c r="K249" i="12"/>
  <c r="M249" i="12" s="1"/>
  <c r="K251" i="12"/>
  <c r="M251" i="12" s="1"/>
  <c r="K253" i="12"/>
  <c r="M253" i="12" s="1"/>
  <c r="K255" i="12"/>
  <c r="M255" i="12" s="1"/>
  <c r="K257" i="12"/>
  <c r="M257" i="12" s="1"/>
  <c r="K259" i="12"/>
  <c r="M259" i="12" s="1"/>
  <c r="K324" i="12"/>
  <c r="M324" i="12" s="1"/>
  <c r="K306" i="12"/>
  <c r="K275" i="12"/>
  <c r="M275" i="12" s="1"/>
  <c r="K279" i="12"/>
  <c r="M279" i="12" s="1"/>
  <c r="K283" i="12"/>
  <c r="M283" i="12" s="1"/>
  <c r="K307" i="12"/>
  <c r="M307" i="12" s="1"/>
  <c r="K309" i="12"/>
  <c r="M309" i="12" s="1"/>
  <c r="K311" i="12"/>
  <c r="M311" i="12" s="1"/>
  <c r="K313" i="12"/>
  <c r="M313" i="12" s="1"/>
  <c r="K315" i="12"/>
  <c r="M315" i="12" s="1"/>
  <c r="K317" i="12"/>
  <c r="M317" i="12" s="1"/>
  <c r="K319" i="12"/>
  <c r="M319" i="12" s="1"/>
  <c r="K321" i="12"/>
  <c r="M321" i="12" s="1"/>
  <c r="K323" i="12"/>
  <c r="M323" i="12" s="1"/>
  <c r="K325" i="12"/>
  <c r="M325" i="12" s="1"/>
  <c r="K274" i="12"/>
  <c r="M274" i="12" s="1"/>
  <c r="K276" i="12"/>
  <c r="M276" i="12" s="1"/>
  <c r="K278" i="12"/>
  <c r="M278" i="12" s="1"/>
  <c r="K280" i="12"/>
  <c r="M280" i="12" s="1"/>
  <c r="K282" i="12"/>
  <c r="M282" i="12" s="1"/>
  <c r="K284" i="12"/>
  <c r="M284" i="12" s="1"/>
  <c r="K286" i="12"/>
  <c r="M286" i="12" s="1"/>
  <c r="K288" i="12"/>
  <c r="M288" i="12" s="1"/>
  <c r="K290" i="12"/>
  <c r="M290" i="12" s="1"/>
  <c r="K292" i="12"/>
  <c r="M292" i="12" s="1"/>
  <c r="K240" i="12"/>
  <c r="K322" i="12"/>
  <c r="M322" i="12" s="1"/>
  <c r="K277" i="12"/>
  <c r="M277" i="12" s="1"/>
  <c r="K281" i="12"/>
  <c r="M281" i="12" s="1"/>
  <c r="K289" i="12"/>
  <c r="M289" i="12" s="1"/>
  <c r="K273" i="12"/>
  <c r="K242" i="12"/>
  <c r="M242" i="12" s="1"/>
  <c r="K244" i="12"/>
  <c r="M244" i="12" s="1"/>
  <c r="K246" i="12"/>
  <c r="M246" i="12" s="1"/>
  <c r="K248" i="12"/>
  <c r="M248" i="12" s="1"/>
  <c r="K250" i="12"/>
  <c r="M250" i="12" s="1"/>
  <c r="K252" i="12"/>
  <c r="M252" i="12" s="1"/>
  <c r="K254" i="12"/>
  <c r="M254" i="12" s="1"/>
  <c r="K256" i="12"/>
  <c r="M256" i="12" s="1"/>
  <c r="K258" i="12"/>
  <c r="M258" i="12" s="1"/>
  <c r="K308" i="12"/>
  <c r="M308" i="12" s="1"/>
  <c r="K310" i="12"/>
  <c r="M310" i="12" s="1"/>
  <c r="K312" i="12"/>
  <c r="M312" i="12" s="1"/>
  <c r="K314" i="12"/>
  <c r="M314" i="12" s="1"/>
  <c r="K316" i="12"/>
  <c r="M316" i="12" s="1"/>
  <c r="K318" i="12"/>
  <c r="M318" i="12" s="1"/>
  <c r="K320" i="12"/>
  <c r="M320" i="12" s="1"/>
  <c r="K285" i="12"/>
  <c r="M285" i="12" s="1"/>
  <c r="K287" i="12"/>
  <c r="M287" i="12" s="1"/>
  <c r="K291" i="12"/>
  <c r="M291" i="12" s="1"/>
  <c r="K212" i="12"/>
  <c r="M212" i="12" s="1"/>
  <c r="K214" i="12"/>
  <c r="M214" i="12" s="1"/>
  <c r="K219" i="12"/>
  <c r="M219" i="12" s="1"/>
  <c r="K221" i="12"/>
  <c r="M221" i="12" s="1"/>
  <c r="K174" i="12"/>
  <c r="K143" i="12"/>
  <c r="M143" i="12" s="1"/>
  <c r="K145" i="12"/>
  <c r="M145" i="12" s="1"/>
  <c r="K147" i="12"/>
  <c r="M147" i="12" s="1"/>
  <c r="K149" i="12"/>
  <c r="M149" i="12" s="1"/>
  <c r="K151" i="12"/>
  <c r="M151" i="12" s="1"/>
  <c r="K153" i="12"/>
  <c r="M153" i="12" s="1"/>
  <c r="K155" i="12"/>
  <c r="M155" i="12" s="1"/>
  <c r="K157" i="12"/>
  <c r="M157" i="12" s="1"/>
  <c r="K159" i="12"/>
  <c r="M159" i="12" s="1"/>
  <c r="K76" i="12"/>
  <c r="M76" i="12" s="1"/>
  <c r="K78" i="12"/>
  <c r="M78" i="12" s="1"/>
  <c r="K80" i="12"/>
  <c r="M80" i="12" s="1"/>
  <c r="K82" i="12"/>
  <c r="M82" i="12" s="1"/>
  <c r="K84" i="12"/>
  <c r="M84" i="12" s="1"/>
  <c r="K86" i="12"/>
  <c r="M86" i="12" s="1"/>
  <c r="K88" i="12"/>
  <c r="M88" i="12" s="1"/>
  <c r="K90" i="12"/>
  <c r="M90" i="12" s="1"/>
  <c r="K209" i="12"/>
  <c r="M209" i="12" s="1"/>
  <c r="K216" i="12"/>
  <c r="M216" i="12" s="1"/>
  <c r="K218" i="12"/>
  <c r="M218" i="12" s="1"/>
  <c r="K223" i="12"/>
  <c r="M223" i="12" s="1"/>
  <c r="K225" i="12"/>
  <c r="M225" i="12" s="1"/>
  <c r="K207" i="12"/>
  <c r="K176" i="12"/>
  <c r="M176" i="12" s="1"/>
  <c r="K178" i="12"/>
  <c r="M178" i="12" s="1"/>
  <c r="K180" i="12"/>
  <c r="M180" i="12" s="1"/>
  <c r="K182" i="12"/>
  <c r="M182" i="12" s="1"/>
  <c r="K184" i="12"/>
  <c r="M184" i="12" s="1"/>
  <c r="K186" i="12"/>
  <c r="M186" i="12" s="1"/>
  <c r="K188" i="12"/>
  <c r="M188" i="12" s="1"/>
  <c r="K190" i="12"/>
  <c r="M190" i="12" s="1"/>
  <c r="K192" i="12"/>
  <c r="M192" i="12" s="1"/>
  <c r="K109" i="12"/>
  <c r="M109" i="12" s="1"/>
  <c r="K111" i="12"/>
  <c r="M111" i="12" s="1"/>
  <c r="K113" i="12"/>
  <c r="M113" i="12" s="1"/>
  <c r="K115" i="12"/>
  <c r="M115" i="12" s="1"/>
  <c r="K117" i="12"/>
  <c r="M117" i="12" s="1"/>
  <c r="K119" i="12"/>
  <c r="M119" i="12" s="1"/>
  <c r="K121" i="12"/>
  <c r="M121" i="12" s="1"/>
  <c r="K123" i="12"/>
  <c r="M123" i="12" s="1"/>
  <c r="K125" i="12"/>
  <c r="M125" i="12" s="1"/>
  <c r="K127" i="12"/>
  <c r="M127" i="12" s="1"/>
  <c r="K75" i="12"/>
  <c r="K46" i="12"/>
  <c r="M46" i="12" s="1"/>
  <c r="K211" i="12"/>
  <c r="M211" i="12" s="1"/>
  <c r="K213" i="12"/>
  <c r="M213" i="12" s="1"/>
  <c r="K220" i="12"/>
  <c r="M220" i="12" s="1"/>
  <c r="K222" i="12"/>
  <c r="M222" i="12" s="1"/>
  <c r="K142" i="12"/>
  <c r="M142" i="12" s="1"/>
  <c r="K144" i="12"/>
  <c r="M144" i="12" s="1"/>
  <c r="K146" i="12"/>
  <c r="M146" i="12" s="1"/>
  <c r="K148" i="12"/>
  <c r="M148" i="12" s="1"/>
  <c r="K150" i="12"/>
  <c r="M150" i="12" s="1"/>
  <c r="K152" i="12"/>
  <c r="M152" i="12" s="1"/>
  <c r="K154" i="12"/>
  <c r="M154" i="12" s="1"/>
  <c r="K156" i="12"/>
  <c r="M156" i="12" s="1"/>
  <c r="K158" i="12"/>
  <c r="M158" i="12" s="1"/>
  <c r="K160" i="12"/>
  <c r="M160" i="12" s="1"/>
  <c r="K108" i="12"/>
  <c r="K77" i="12"/>
  <c r="M77" i="12" s="1"/>
  <c r="K79" i="12"/>
  <c r="M79" i="12" s="1"/>
  <c r="K81" i="12"/>
  <c r="M81" i="12" s="1"/>
  <c r="K83" i="12"/>
  <c r="M83" i="12" s="1"/>
  <c r="K85" i="12"/>
  <c r="M85" i="12" s="1"/>
  <c r="K87" i="12"/>
  <c r="M87" i="12" s="1"/>
  <c r="K89" i="12"/>
  <c r="M89" i="12" s="1"/>
  <c r="K91" i="12"/>
  <c r="M91" i="12" s="1"/>
  <c r="K93" i="12"/>
  <c r="M93" i="12" s="1"/>
  <c r="K45" i="12"/>
  <c r="M45" i="12" s="1"/>
  <c r="K49" i="12"/>
  <c r="M49" i="12" s="1"/>
  <c r="K43" i="12"/>
  <c r="M43" i="12" s="1"/>
  <c r="K187" i="12"/>
  <c r="M187" i="12" s="1"/>
  <c r="K94" i="12"/>
  <c r="M94" i="12" s="1"/>
  <c r="K54" i="12"/>
  <c r="M54" i="12" s="1"/>
  <c r="K55" i="12"/>
  <c r="M55" i="12" s="1"/>
  <c r="K56" i="12"/>
  <c r="M56" i="12" s="1"/>
  <c r="K42" i="12"/>
  <c r="K53" i="12"/>
  <c r="M53" i="12" s="1"/>
  <c r="K61" i="12"/>
  <c r="M61" i="12" s="1"/>
  <c r="K217" i="12"/>
  <c r="M217" i="12" s="1"/>
  <c r="K191" i="12"/>
  <c r="M191" i="12" s="1"/>
  <c r="K226" i="12"/>
  <c r="M226" i="12" s="1"/>
  <c r="K175" i="12"/>
  <c r="M175" i="12" s="1"/>
  <c r="K179" i="12"/>
  <c r="M179" i="12" s="1"/>
  <c r="K181" i="12"/>
  <c r="M181" i="12" s="1"/>
  <c r="K120" i="12"/>
  <c r="M120" i="12" s="1"/>
  <c r="K122" i="12"/>
  <c r="M122" i="12" s="1"/>
  <c r="K126" i="12"/>
  <c r="M126" i="12" s="1"/>
  <c r="K92" i="12"/>
  <c r="M92" i="12" s="1"/>
  <c r="K47" i="12"/>
  <c r="M47" i="12" s="1"/>
  <c r="K215" i="12"/>
  <c r="M215" i="12" s="1"/>
  <c r="K189" i="12"/>
  <c r="M189" i="12" s="1"/>
  <c r="K141" i="12"/>
  <c r="K44" i="12"/>
  <c r="M44" i="12" s="1"/>
  <c r="K48" i="12"/>
  <c r="M48" i="12" s="1"/>
  <c r="K208" i="12"/>
  <c r="M208" i="12" s="1"/>
  <c r="K210" i="12"/>
  <c r="M210" i="12" s="1"/>
  <c r="K224" i="12"/>
  <c r="M224" i="12" s="1"/>
  <c r="K50" i="12"/>
  <c r="M50" i="12" s="1"/>
  <c r="K51" i="12"/>
  <c r="M51" i="12" s="1"/>
  <c r="K52" i="12"/>
  <c r="M52" i="12" s="1"/>
  <c r="K58" i="12"/>
  <c r="M58" i="12" s="1"/>
  <c r="K59" i="12"/>
  <c r="M59" i="12" s="1"/>
  <c r="K60" i="12"/>
  <c r="M60" i="12" s="1"/>
  <c r="K177" i="12"/>
  <c r="M177" i="12" s="1"/>
  <c r="K183" i="12"/>
  <c r="M183" i="12" s="1"/>
  <c r="K185" i="12"/>
  <c r="M185" i="12" s="1"/>
  <c r="K193" i="12"/>
  <c r="M193" i="12" s="1"/>
  <c r="K110" i="12"/>
  <c r="M110" i="12" s="1"/>
  <c r="K112" i="12"/>
  <c r="M112" i="12" s="1"/>
  <c r="K114" i="12"/>
  <c r="M114" i="12" s="1"/>
  <c r="K116" i="12"/>
  <c r="M116" i="12" s="1"/>
  <c r="K118" i="12"/>
  <c r="M118" i="12" s="1"/>
  <c r="K124" i="12"/>
  <c r="M124" i="12" s="1"/>
  <c r="K57" i="12"/>
  <c r="M57" i="12" s="1"/>
  <c r="T251" i="4"/>
  <c r="S241" i="4"/>
  <c r="S299" i="4"/>
  <c r="T232" i="4"/>
  <c r="S298" i="4"/>
  <c r="S78" i="4"/>
  <c r="S136" i="4"/>
  <c r="B8" i="24"/>
  <c r="J554" i="23"/>
  <c r="M250" i="5" l="1"/>
  <c r="M242" i="5"/>
  <c r="M218" i="7"/>
  <c r="M297" i="8"/>
  <c r="M307" i="8"/>
  <c r="M240" i="5"/>
  <c r="M214" i="5"/>
  <c r="M79" i="5"/>
  <c r="M213" i="9"/>
  <c r="M301" i="5"/>
  <c r="M243" i="7"/>
  <c r="M237" i="8"/>
  <c r="M236" i="10"/>
  <c r="M278" i="7"/>
  <c r="M281" i="8"/>
  <c r="M153" i="9"/>
  <c r="M84" i="9"/>
  <c r="M15" i="8"/>
  <c r="M245" i="5"/>
  <c r="M10" i="8"/>
  <c r="M74" i="9"/>
  <c r="M312" i="8"/>
  <c r="M143" i="9"/>
  <c r="M303" i="8"/>
  <c r="M59" i="7"/>
  <c r="M136" i="10"/>
  <c r="M187" i="9"/>
  <c r="M180" i="10"/>
  <c r="M9" i="10"/>
  <c r="M109" i="10"/>
  <c r="M153" i="10"/>
  <c r="M265" i="10"/>
  <c r="M51" i="10"/>
  <c r="M107" i="10"/>
  <c r="M151" i="10"/>
  <c r="M207" i="10"/>
  <c r="M251" i="10"/>
  <c r="M307" i="10"/>
  <c r="M173" i="5"/>
  <c r="M112" i="5"/>
  <c r="M246" i="5"/>
  <c r="M84" i="8"/>
  <c r="M265" i="8"/>
  <c r="M12" i="10"/>
  <c r="M170" i="10"/>
  <c r="M214" i="10"/>
  <c r="M270" i="10"/>
  <c r="M314" i="10"/>
  <c r="M75" i="8"/>
  <c r="M305" i="5"/>
  <c r="M282" i="7"/>
  <c r="M234" i="5"/>
  <c r="M179" i="5"/>
  <c r="M278" i="5"/>
  <c r="M42" i="7"/>
  <c r="M233" i="7"/>
  <c r="M249" i="5"/>
  <c r="M119" i="7"/>
  <c r="M174" i="7"/>
  <c r="M308" i="5"/>
  <c r="M91" i="8"/>
  <c r="M12" i="9"/>
  <c r="M296" i="9"/>
  <c r="M52" i="10"/>
  <c r="M273" i="5"/>
  <c r="M208" i="5"/>
  <c r="M147" i="5"/>
  <c r="M187" i="7"/>
  <c r="M306" i="7"/>
  <c r="M24" i="8"/>
  <c r="M271" i="9"/>
  <c r="M264" i="7"/>
  <c r="M45" i="8"/>
  <c r="M209" i="8"/>
  <c r="M246" i="9"/>
  <c r="M303" i="5"/>
  <c r="M40" i="7"/>
  <c r="M83" i="8"/>
  <c r="M90" i="8"/>
  <c r="M202" i="8"/>
  <c r="M246" i="8"/>
  <c r="M302" i="8"/>
  <c r="M27" i="9"/>
  <c r="M83" i="9"/>
  <c r="M152" i="10"/>
  <c r="M247" i="5"/>
  <c r="M243" i="8"/>
  <c r="M270" i="9"/>
  <c r="M56" i="9"/>
  <c r="M208" i="10"/>
  <c r="M10" i="7"/>
  <c r="M143" i="7"/>
  <c r="M200" i="7"/>
  <c r="M80" i="8"/>
  <c r="M13" i="8"/>
  <c r="M57" i="8"/>
  <c r="M309" i="8"/>
  <c r="M153" i="8"/>
  <c r="M264" i="10"/>
  <c r="M202" i="5"/>
  <c r="M204" i="9"/>
  <c r="M109" i="8"/>
  <c r="M154" i="9"/>
  <c r="M315" i="9"/>
  <c r="M49" i="7"/>
  <c r="M273" i="7"/>
  <c r="M310" i="7"/>
  <c r="M81" i="8"/>
  <c r="M47" i="5"/>
  <c r="M111" i="8"/>
  <c r="M181" i="8"/>
  <c r="M22" i="10"/>
  <c r="M23" i="10"/>
  <c r="M235" i="10"/>
  <c r="M279" i="10"/>
  <c r="M268" i="5"/>
  <c r="M312" i="5"/>
  <c r="M137" i="8"/>
  <c r="M298" i="9"/>
  <c r="M25" i="9"/>
  <c r="M203" i="7"/>
  <c r="M312" i="9"/>
  <c r="M105" i="10"/>
  <c r="M149" i="10"/>
  <c r="M205" i="10"/>
  <c r="M249" i="10"/>
  <c r="M305" i="10"/>
  <c r="M47" i="10"/>
  <c r="M91" i="10"/>
  <c r="M147" i="10"/>
  <c r="M203" i="10"/>
  <c r="M110" i="10"/>
  <c r="M210" i="10"/>
  <c r="M266" i="10"/>
  <c r="M310" i="10"/>
  <c r="M141" i="5"/>
  <c r="M151" i="5"/>
  <c r="M14" i="7"/>
  <c r="M50" i="5"/>
  <c r="M206" i="5"/>
  <c r="M114" i="7"/>
  <c r="M147" i="7"/>
  <c r="M271" i="8"/>
  <c r="M203" i="8"/>
  <c r="M212" i="10"/>
  <c r="M300" i="9"/>
  <c r="M25" i="10"/>
  <c r="M81" i="10"/>
  <c r="M137" i="10"/>
  <c r="M107" i="5"/>
  <c r="M58" i="7"/>
  <c r="M169" i="8"/>
  <c r="M268" i="10"/>
  <c r="M87" i="8"/>
  <c r="M57" i="5"/>
  <c r="M207" i="5"/>
  <c r="M277" i="5"/>
  <c r="M269" i="8"/>
  <c r="M175" i="9"/>
  <c r="M303" i="7"/>
  <c r="M113" i="8"/>
  <c r="M120" i="8"/>
  <c r="M216" i="9"/>
  <c r="M118" i="8"/>
  <c r="M174" i="8"/>
  <c r="M218" i="8"/>
  <c r="M274" i="8"/>
  <c r="M11" i="9"/>
  <c r="M55" i="9"/>
  <c r="M51" i="5"/>
  <c r="M299" i="9"/>
  <c r="M105" i="9"/>
  <c r="M236" i="9"/>
  <c r="M106" i="5"/>
  <c r="M306" i="5"/>
  <c r="M307" i="5"/>
  <c r="M44" i="7"/>
  <c r="M182" i="7"/>
  <c r="M247" i="7"/>
  <c r="M176" i="8"/>
  <c r="M313" i="8"/>
  <c r="M200" i="9"/>
  <c r="M206" i="8"/>
  <c r="M250" i="8"/>
  <c r="M306" i="8"/>
  <c r="M43" i="9"/>
  <c r="M87" i="9"/>
  <c r="M151" i="7"/>
  <c r="M279" i="9"/>
  <c r="M201" i="5"/>
  <c r="M269" i="5"/>
  <c r="M233" i="9"/>
  <c r="M304" i="10"/>
  <c r="M59" i="10"/>
  <c r="M115" i="10"/>
  <c r="M171" i="10"/>
  <c r="M215" i="10"/>
  <c r="M271" i="10"/>
  <c r="M174" i="9"/>
  <c r="M267" i="9"/>
  <c r="M204" i="5"/>
  <c r="M186" i="5"/>
  <c r="M89" i="5"/>
  <c r="M243" i="5"/>
  <c r="M299" i="5"/>
  <c r="M24" i="7"/>
  <c r="M109" i="9"/>
  <c r="M105" i="8"/>
  <c r="M239" i="8"/>
  <c r="M280" i="8"/>
  <c r="M112" i="9"/>
  <c r="M244" i="9"/>
  <c r="M86" i="8"/>
  <c r="M186" i="8"/>
  <c r="M298" i="8"/>
  <c r="M23" i="9"/>
  <c r="M206" i="9"/>
  <c r="M86" i="5"/>
  <c r="M298" i="5"/>
  <c r="M313" i="5"/>
  <c r="M302" i="7"/>
  <c r="M311" i="9"/>
  <c r="M86" i="9"/>
  <c r="M15" i="10"/>
  <c r="M216" i="8"/>
  <c r="M211" i="9"/>
  <c r="M143" i="5"/>
  <c r="M52" i="9"/>
  <c r="M111" i="9"/>
  <c r="M104" i="10"/>
  <c r="M48" i="5"/>
  <c r="M23" i="7"/>
  <c r="M315" i="8"/>
  <c r="M239" i="7"/>
  <c r="M305" i="8"/>
  <c r="M215" i="8"/>
  <c r="M140" i="9"/>
  <c r="M17" i="9"/>
  <c r="M155" i="9"/>
  <c r="M148" i="10"/>
  <c r="M14" i="10"/>
  <c r="M106" i="10"/>
  <c r="M150" i="10"/>
  <c r="M206" i="10"/>
  <c r="M250" i="10"/>
  <c r="M50" i="7"/>
  <c r="M304" i="5"/>
  <c r="M22" i="5"/>
  <c r="M169" i="5"/>
  <c r="M77" i="7"/>
  <c r="M150" i="7"/>
  <c r="M27" i="8"/>
  <c r="M280" i="7"/>
  <c r="M17" i="8"/>
  <c r="M144" i="8"/>
  <c r="M172" i="8"/>
  <c r="M232" i="9"/>
  <c r="M277" i="9"/>
  <c r="M204" i="10"/>
  <c r="M155" i="5"/>
  <c r="M116" i="5"/>
  <c r="M314" i="7"/>
  <c r="M170" i="7"/>
  <c r="M90" i="7"/>
  <c r="M298" i="7"/>
  <c r="M20" i="9"/>
  <c r="M296" i="7"/>
  <c r="M21" i="8"/>
  <c r="M77" i="8"/>
  <c r="M151" i="8"/>
  <c r="M152" i="8"/>
  <c r="M247" i="8"/>
  <c r="M48" i="9"/>
  <c r="M144" i="10"/>
  <c r="M13" i="10"/>
  <c r="M113" i="10"/>
  <c r="M269" i="10"/>
  <c r="M313" i="10"/>
  <c r="M111" i="10"/>
  <c r="M155" i="10"/>
  <c r="M267" i="10"/>
  <c r="M311" i="10"/>
  <c r="M110" i="5"/>
  <c r="M309" i="5"/>
  <c r="M87" i="5"/>
  <c r="M18" i="7"/>
  <c r="M72" i="8"/>
  <c r="M138" i="9"/>
  <c r="M200" i="10"/>
  <c r="M235" i="9"/>
  <c r="M307" i="9"/>
  <c r="M74" i="10"/>
  <c r="M118" i="10"/>
  <c r="M174" i="10"/>
  <c r="M218" i="10"/>
  <c r="M274" i="10"/>
  <c r="M79" i="7"/>
  <c r="M273" i="8"/>
  <c r="M249" i="8"/>
  <c r="M54" i="9"/>
  <c r="M57" i="9"/>
  <c r="M72" i="10"/>
  <c r="M107" i="9"/>
  <c r="M244" i="10"/>
  <c r="M21" i="10"/>
  <c r="M77" i="10"/>
  <c r="M121" i="10"/>
  <c r="M177" i="10"/>
  <c r="M233" i="10"/>
  <c r="M277" i="10"/>
  <c r="M119" i="10"/>
  <c r="M175" i="10"/>
  <c r="M275" i="10"/>
  <c r="M217" i="5"/>
  <c r="M210" i="5"/>
  <c r="M109" i="5"/>
  <c r="M265" i="5"/>
  <c r="M205" i="5"/>
  <c r="M10" i="5"/>
  <c r="M55" i="5"/>
  <c r="M182" i="5"/>
  <c r="M139" i="5"/>
  <c r="M206" i="7"/>
  <c r="M143" i="8"/>
  <c r="M175" i="7"/>
  <c r="M74" i="8"/>
  <c r="M139" i="7"/>
  <c r="M234" i="7"/>
  <c r="M22" i="8"/>
  <c r="M268" i="7"/>
  <c r="M200" i="8"/>
  <c r="M210" i="9"/>
  <c r="M201" i="8"/>
  <c r="M44" i="10"/>
  <c r="M251" i="9"/>
  <c r="M304" i="9"/>
  <c r="M41" i="10"/>
  <c r="M185" i="10"/>
  <c r="M241" i="10"/>
  <c r="M297" i="10"/>
  <c r="M86" i="10"/>
  <c r="M142" i="10"/>
  <c r="M186" i="10"/>
  <c r="M298" i="10"/>
  <c r="M27" i="10"/>
  <c r="M83" i="10"/>
  <c r="M139" i="10"/>
  <c r="M183" i="10"/>
  <c r="M239" i="10"/>
  <c r="M283" i="10"/>
  <c r="M27" i="5"/>
  <c r="M44" i="5"/>
  <c r="M211" i="5"/>
  <c r="M14" i="5"/>
  <c r="M106" i="7"/>
  <c r="M20" i="8"/>
  <c r="M240" i="7"/>
  <c r="M44" i="8"/>
  <c r="M56" i="8"/>
  <c r="M205" i="8"/>
  <c r="M283" i="8"/>
  <c r="M272" i="7"/>
  <c r="M9" i="8"/>
  <c r="M172" i="10"/>
  <c r="M216" i="10"/>
  <c r="M235" i="8"/>
  <c r="M141" i="8"/>
  <c r="M202" i="9"/>
  <c r="M90" i="10"/>
  <c r="M146" i="10"/>
  <c r="M202" i="10"/>
  <c r="M302" i="10"/>
  <c r="M154" i="5"/>
  <c r="M281" i="5"/>
  <c r="M16" i="8"/>
  <c r="M79" i="8"/>
  <c r="M123" i="9"/>
  <c r="M183" i="8"/>
  <c r="M26" i="9"/>
  <c r="M210" i="8"/>
  <c r="M266" i="8"/>
  <c r="M47" i="9"/>
  <c r="M234" i="9"/>
  <c r="M207" i="9"/>
  <c r="M13" i="5"/>
  <c r="M80" i="5"/>
  <c r="M54" i="5"/>
  <c r="M57" i="7"/>
  <c r="M171" i="5"/>
  <c r="M311" i="7"/>
  <c r="M216" i="5"/>
  <c r="M239" i="5"/>
  <c r="M238" i="7"/>
  <c r="M271" i="7"/>
  <c r="M283" i="7"/>
  <c r="M307" i="7"/>
  <c r="M180" i="8"/>
  <c r="M12" i="8"/>
  <c r="M217" i="7"/>
  <c r="M304" i="7"/>
  <c r="M41" i="8"/>
  <c r="M88" i="8"/>
  <c r="M251" i="8"/>
  <c r="M89" i="8"/>
  <c r="M106" i="9"/>
  <c r="M185" i="8"/>
  <c r="M172" i="9"/>
  <c r="M82" i="8"/>
  <c r="M182" i="8"/>
  <c r="M238" i="8"/>
  <c r="M19" i="9"/>
  <c r="M122" i="9"/>
  <c r="M264" i="9"/>
  <c r="M78" i="10"/>
  <c r="M122" i="10"/>
  <c r="M178" i="10"/>
  <c r="M278" i="10"/>
  <c r="M72" i="5"/>
  <c r="M119" i="5"/>
  <c r="M118" i="7"/>
  <c r="M215" i="7"/>
  <c r="M11" i="8"/>
  <c r="M276" i="9"/>
  <c r="M80" i="9"/>
  <c r="M277" i="8"/>
  <c r="M42" i="10"/>
  <c r="M76" i="10"/>
  <c r="M139" i="9"/>
  <c r="M306" i="9"/>
  <c r="M147" i="9"/>
  <c r="M82" i="10"/>
  <c r="M138" i="10"/>
  <c r="M282" i="10"/>
  <c r="M214" i="7"/>
  <c r="M146" i="7"/>
  <c r="M208" i="8"/>
  <c r="M299" i="8"/>
  <c r="M20" i="10"/>
  <c r="M308" i="9"/>
  <c r="M89" i="10"/>
  <c r="M145" i="10"/>
  <c r="M201" i="10"/>
  <c r="M245" i="10"/>
  <c r="M301" i="10"/>
  <c r="M43" i="10"/>
  <c r="M87" i="10"/>
  <c r="M143" i="10"/>
  <c r="M187" i="10"/>
  <c r="M243" i="10"/>
  <c r="M299" i="10"/>
  <c r="M58" i="5"/>
  <c r="M59" i="5"/>
  <c r="M120" i="5"/>
  <c r="M311" i="5"/>
  <c r="M73" i="7"/>
  <c r="M171" i="7"/>
  <c r="M233" i="8"/>
  <c r="M14" i="9"/>
  <c r="M184" i="9"/>
  <c r="M274" i="9"/>
  <c r="M247" i="10"/>
  <c r="M48" i="8"/>
  <c r="M85" i="5"/>
  <c r="M170" i="5"/>
  <c r="M271" i="5"/>
  <c r="M315" i="5"/>
  <c r="M78" i="7"/>
  <c r="M246" i="7"/>
  <c r="M275" i="7"/>
  <c r="M276" i="8"/>
  <c r="M240" i="8"/>
  <c r="M241" i="8"/>
  <c r="M144" i="9"/>
  <c r="M114" i="8"/>
  <c r="M170" i="8"/>
  <c r="M214" i="8"/>
  <c r="M270" i="8"/>
  <c r="M314" i="8"/>
  <c r="M51" i="9"/>
  <c r="M108" i="9"/>
  <c r="M239" i="9"/>
  <c r="M268" i="9"/>
  <c r="M247" i="9"/>
  <c r="M115" i="5"/>
  <c r="M314" i="5"/>
  <c r="M26" i="5"/>
  <c r="M73" i="5"/>
  <c r="M145" i="5"/>
  <c r="M233" i="5"/>
  <c r="M82" i="7"/>
  <c r="M12" i="7"/>
  <c r="M56" i="7"/>
  <c r="M138" i="7"/>
  <c r="M52" i="8"/>
  <c r="M274" i="7"/>
  <c r="M116" i="7"/>
  <c r="M24" i="9"/>
  <c r="M218" i="9"/>
  <c r="M270" i="5"/>
  <c r="M118" i="5"/>
  <c r="M42" i="5"/>
  <c r="M282" i="5"/>
  <c r="M78" i="5"/>
  <c r="M297" i="5"/>
  <c r="M211" i="7"/>
  <c r="M250" i="7"/>
  <c r="M235" i="5"/>
  <c r="M16" i="7"/>
  <c r="M176" i="7"/>
  <c r="M183" i="7"/>
  <c r="M115" i="7"/>
  <c r="M187" i="8"/>
  <c r="M123" i="7"/>
  <c r="M25" i="8"/>
  <c r="M244" i="8"/>
  <c r="M139" i="8"/>
  <c r="M171" i="8"/>
  <c r="M245" i="8"/>
  <c r="M177" i="8"/>
  <c r="M58" i="9"/>
  <c r="M248" i="9"/>
  <c r="M184" i="8"/>
  <c r="M82" i="9"/>
  <c r="M122" i="8"/>
  <c r="M178" i="8"/>
  <c r="M234" i="8"/>
  <c r="M278" i="8"/>
  <c r="M15" i="9"/>
  <c r="M59" i="9"/>
  <c r="M117" i="9"/>
  <c r="M183" i="9"/>
  <c r="M250" i="9"/>
  <c r="M114" i="9"/>
  <c r="M180" i="9"/>
  <c r="M24" i="10"/>
  <c r="M203" i="9"/>
  <c r="M17" i="10"/>
  <c r="M73" i="10"/>
  <c r="M117" i="10"/>
  <c r="M217" i="10"/>
  <c r="M273" i="10"/>
  <c r="M8" i="8"/>
  <c r="L8" i="8"/>
  <c r="M41" i="5"/>
  <c r="M105" i="5"/>
  <c r="M46" i="5"/>
  <c r="M113" i="5"/>
  <c r="M84" i="5"/>
  <c r="M114" i="5"/>
  <c r="M12" i="5"/>
  <c r="M150" i="5"/>
  <c r="M43" i="7"/>
  <c r="M270" i="7"/>
  <c r="M251" i="5"/>
  <c r="M168" i="5"/>
  <c r="M212" i="5"/>
  <c r="M202" i="7"/>
  <c r="M122" i="7"/>
  <c r="M142" i="7"/>
  <c r="M91" i="7"/>
  <c r="M104" i="7"/>
  <c r="M148" i="7"/>
  <c r="M204" i="7"/>
  <c r="M248" i="7"/>
  <c r="M73" i="8"/>
  <c r="M105" i="7"/>
  <c r="M149" i="7"/>
  <c r="M205" i="7"/>
  <c r="M249" i="7"/>
  <c r="M305" i="7"/>
  <c r="M42" i="8"/>
  <c r="M264" i="8"/>
  <c r="M47" i="8"/>
  <c r="M272" i="8"/>
  <c r="M213" i="8"/>
  <c r="M50" i="9"/>
  <c r="M238" i="9"/>
  <c r="M106" i="8"/>
  <c r="M150" i="8"/>
  <c r="M150" i="9"/>
  <c r="M240" i="9"/>
  <c r="M16" i="9"/>
  <c r="M72" i="9"/>
  <c r="M118" i="9"/>
  <c r="M300" i="8"/>
  <c r="M142" i="9"/>
  <c r="M208" i="9"/>
  <c r="M119" i="9"/>
  <c r="M219" i="9"/>
  <c r="M56" i="10"/>
  <c r="M112" i="10"/>
  <c r="M312" i="10"/>
  <c r="M181" i="10"/>
  <c r="M237" i="10"/>
  <c r="M281" i="10"/>
  <c r="M141" i="9"/>
  <c r="M185" i="9"/>
  <c r="M241" i="9"/>
  <c r="M297" i="9"/>
  <c r="M58" i="10"/>
  <c r="M114" i="10"/>
  <c r="M79" i="10"/>
  <c r="M123" i="10"/>
  <c r="M179" i="10"/>
  <c r="M8" i="9"/>
  <c r="L8" i="9"/>
  <c r="M45" i="5"/>
  <c r="M121" i="5"/>
  <c r="M16" i="5"/>
  <c r="M266" i="5"/>
  <c r="M310" i="5"/>
  <c r="M47" i="7"/>
  <c r="M111" i="5"/>
  <c r="M267" i="5"/>
  <c r="M48" i="7"/>
  <c r="M172" i="5"/>
  <c r="M272" i="5"/>
  <c r="M9" i="7"/>
  <c r="M53" i="7"/>
  <c r="M107" i="7"/>
  <c r="M207" i="7"/>
  <c r="M251" i="7"/>
  <c r="M108" i="7"/>
  <c r="M152" i="7"/>
  <c r="M109" i="7"/>
  <c r="M153" i="7"/>
  <c r="M209" i="7"/>
  <c r="M265" i="7"/>
  <c r="M309" i="7"/>
  <c r="M46" i="8"/>
  <c r="M108" i="8"/>
  <c r="M51" i="8"/>
  <c r="M116" i="8"/>
  <c r="M204" i="8"/>
  <c r="M217" i="8"/>
  <c r="M10" i="9"/>
  <c r="M272" i="9"/>
  <c r="M110" i="8"/>
  <c r="M154" i="8"/>
  <c r="M310" i="8"/>
  <c r="M104" i="9"/>
  <c r="M168" i="9"/>
  <c r="M304" i="8"/>
  <c r="M41" i="9"/>
  <c r="M85" i="9"/>
  <c r="M214" i="9"/>
  <c r="M280" i="9"/>
  <c r="M116" i="10"/>
  <c r="M85" i="10"/>
  <c r="M141" i="10"/>
  <c r="M145" i="9"/>
  <c r="M201" i="9"/>
  <c r="M245" i="9"/>
  <c r="M301" i="9"/>
  <c r="M26" i="10"/>
  <c r="M302" i="9"/>
  <c r="M8" i="10"/>
  <c r="L8" i="10"/>
  <c r="M49" i="5"/>
  <c r="M117" i="5"/>
  <c r="M137" i="5"/>
  <c r="M11" i="5"/>
  <c r="M56" i="5"/>
  <c r="M20" i="5"/>
  <c r="M153" i="5"/>
  <c r="M51" i="7"/>
  <c r="M215" i="5"/>
  <c r="M52" i="7"/>
  <c r="M176" i="5"/>
  <c r="M232" i="5"/>
  <c r="M276" i="5"/>
  <c r="M13" i="7"/>
  <c r="M22" i="7"/>
  <c r="M81" i="7"/>
  <c r="M154" i="7"/>
  <c r="M242" i="7"/>
  <c r="M111" i="7"/>
  <c r="M155" i="7"/>
  <c r="M112" i="7"/>
  <c r="M168" i="7"/>
  <c r="M212" i="7"/>
  <c r="M300" i="7"/>
  <c r="M113" i="7"/>
  <c r="M169" i="7"/>
  <c r="M213" i="7"/>
  <c r="M269" i="7"/>
  <c r="M313" i="7"/>
  <c r="M50" i="8"/>
  <c r="M115" i="8"/>
  <c r="M55" i="8"/>
  <c r="M123" i="8"/>
  <c r="M211" i="8"/>
  <c r="M120" i="9"/>
  <c r="M121" i="8"/>
  <c r="M182" i="9"/>
  <c r="M308" i="8"/>
  <c r="M45" i="9"/>
  <c r="M89" i="9"/>
  <c r="M152" i="9"/>
  <c r="M283" i="9"/>
  <c r="M120" i="10"/>
  <c r="M176" i="10"/>
  <c r="M45" i="10"/>
  <c r="M149" i="9"/>
  <c r="M205" i="9"/>
  <c r="M249" i="9"/>
  <c r="M305" i="9"/>
  <c r="M234" i="10"/>
  <c r="M9" i="5"/>
  <c r="M53" i="5"/>
  <c r="M15" i="5"/>
  <c r="M24" i="5"/>
  <c r="M85" i="7"/>
  <c r="M74" i="5"/>
  <c r="M174" i="5"/>
  <c r="M218" i="5"/>
  <c r="M274" i="5"/>
  <c r="M11" i="7"/>
  <c r="M55" i="7"/>
  <c r="M75" i="5"/>
  <c r="M175" i="5"/>
  <c r="M219" i="5"/>
  <c r="M275" i="5"/>
  <c r="M180" i="5"/>
  <c r="M236" i="5"/>
  <c r="M280" i="5"/>
  <c r="M17" i="7"/>
  <c r="M26" i="7"/>
  <c r="M86" i="7"/>
  <c r="M172" i="7"/>
  <c r="M216" i="7"/>
  <c r="M117" i="7"/>
  <c r="M54" i="8"/>
  <c r="M59" i="8"/>
  <c r="M266" i="9"/>
  <c r="M113" i="9"/>
  <c r="M178" i="9"/>
  <c r="M40" i="9"/>
  <c r="M49" i="9"/>
  <c r="M49" i="10"/>
  <c r="M209" i="9"/>
  <c r="M265" i="9"/>
  <c r="M309" i="9"/>
  <c r="M46" i="10"/>
  <c r="M182" i="10"/>
  <c r="M238" i="10"/>
  <c r="M310" i="9"/>
  <c r="M303" i="10"/>
  <c r="M181" i="5"/>
  <c r="M18" i="5"/>
  <c r="M19" i="5"/>
  <c r="M241" i="5"/>
  <c r="M40" i="5"/>
  <c r="M122" i="5"/>
  <c r="M15" i="7"/>
  <c r="M123" i="5"/>
  <c r="M279" i="5"/>
  <c r="M140" i="5"/>
  <c r="M184" i="5"/>
  <c r="M296" i="5"/>
  <c r="M21" i="7"/>
  <c r="M178" i="7"/>
  <c r="M266" i="7"/>
  <c r="M179" i="7"/>
  <c r="M267" i="7"/>
  <c r="M75" i="7"/>
  <c r="M219" i="7"/>
  <c r="M136" i="8"/>
  <c r="M76" i="7"/>
  <c r="M120" i="7"/>
  <c r="M308" i="7"/>
  <c r="M107" i="8"/>
  <c r="M121" i="7"/>
  <c r="M177" i="7"/>
  <c r="M277" i="7"/>
  <c r="M14" i="8"/>
  <c r="M58" i="8"/>
  <c r="M147" i="8"/>
  <c r="M19" i="8"/>
  <c r="M148" i="8"/>
  <c r="M85" i="8"/>
  <c r="M22" i="9"/>
  <c r="M9" i="9"/>
  <c r="M53" i="9"/>
  <c r="M110" i="9"/>
  <c r="M242" i="9"/>
  <c r="M53" i="10"/>
  <c r="M209" i="10"/>
  <c r="M309" i="10"/>
  <c r="M169" i="9"/>
  <c r="M313" i="9"/>
  <c r="M50" i="10"/>
  <c r="M242" i="10"/>
  <c r="M17" i="5"/>
  <c r="M149" i="5"/>
  <c r="M213" i="5"/>
  <c r="M23" i="5"/>
  <c r="M185" i="5"/>
  <c r="M238" i="5"/>
  <c r="M19" i="7"/>
  <c r="M83" i="5"/>
  <c r="M183" i="5"/>
  <c r="M283" i="5"/>
  <c r="M20" i="7"/>
  <c r="M144" i="5"/>
  <c r="M200" i="5"/>
  <c r="M244" i="5"/>
  <c r="M25" i="7"/>
  <c r="M46" i="7"/>
  <c r="M186" i="7"/>
  <c r="M235" i="7"/>
  <c r="M80" i="7"/>
  <c r="M136" i="7"/>
  <c r="M180" i="7"/>
  <c r="M236" i="7"/>
  <c r="M312" i="7"/>
  <c r="M49" i="8"/>
  <c r="M137" i="7"/>
  <c r="M181" i="7"/>
  <c r="M237" i="7"/>
  <c r="M281" i="7"/>
  <c r="M18" i="8"/>
  <c r="M232" i="8"/>
  <c r="M155" i="8"/>
  <c r="M145" i="8"/>
  <c r="M301" i="8"/>
  <c r="M138" i="8"/>
  <c r="M282" i="8"/>
  <c r="M75" i="9"/>
  <c r="M212" i="9"/>
  <c r="M311" i="8"/>
  <c r="M88" i="10"/>
  <c r="M300" i="10"/>
  <c r="M57" i="10"/>
  <c r="M169" i="10"/>
  <c r="M213" i="10"/>
  <c r="M173" i="9"/>
  <c r="M217" i="9"/>
  <c r="M273" i="9"/>
  <c r="M10" i="10"/>
  <c r="M246" i="10"/>
  <c r="M11" i="10"/>
  <c r="M55" i="10"/>
  <c r="M211" i="10"/>
  <c r="M8" i="5"/>
  <c r="L8" i="5"/>
  <c r="M21" i="5"/>
  <c r="M81" i="5"/>
  <c r="M74" i="7"/>
  <c r="M177" i="5"/>
  <c r="M142" i="5"/>
  <c r="M187" i="5"/>
  <c r="M104" i="5"/>
  <c r="M148" i="5"/>
  <c r="M248" i="5"/>
  <c r="M41" i="7"/>
  <c r="M140" i="8"/>
  <c r="M83" i="7"/>
  <c r="M84" i="7"/>
  <c r="M140" i="7"/>
  <c r="M184" i="7"/>
  <c r="M53" i="8"/>
  <c r="M207" i="8"/>
  <c r="M141" i="7"/>
  <c r="M185" i="7"/>
  <c r="M241" i="7"/>
  <c r="M297" i="7"/>
  <c r="M78" i="8"/>
  <c r="M248" i="8"/>
  <c r="M42" i="9"/>
  <c r="M282" i="9"/>
  <c r="M142" i="8"/>
  <c r="M242" i="8"/>
  <c r="M79" i="9"/>
  <c r="M73" i="9"/>
  <c r="M186" i="9"/>
  <c r="M48" i="10"/>
  <c r="M173" i="10"/>
  <c r="M121" i="9"/>
  <c r="M177" i="9"/>
  <c r="M306" i="10"/>
  <c r="M315" i="10"/>
  <c r="L8" i="7"/>
  <c r="M8" i="7"/>
  <c r="M25" i="5"/>
  <c r="M43" i="5"/>
  <c r="M52" i="5"/>
  <c r="M209" i="5"/>
  <c r="M90" i="5"/>
  <c r="M146" i="5"/>
  <c r="M302" i="5"/>
  <c r="M27" i="7"/>
  <c r="M72" i="7"/>
  <c r="M91" i="5"/>
  <c r="M203" i="5"/>
  <c r="M108" i="5"/>
  <c r="M152" i="5"/>
  <c r="M264" i="5"/>
  <c r="M45" i="7"/>
  <c r="M299" i="7"/>
  <c r="M88" i="7"/>
  <c r="M144" i="7"/>
  <c r="M244" i="7"/>
  <c r="M276" i="7"/>
  <c r="M89" i="7"/>
  <c r="M145" i="7"/>
  <c r="M201" i="7"/>
  <c r="M245" i="7"/>
  <c r="M301" i="7"/>
  <c r="M26" i="8"/>
  <c r="M43" i="8"/>
  <c r="M104" i="8"/>
  <c r="M179" i="8"/>
  <c r="M267" i="8"/>
  <c r="M46" i="9"/>
  <c r="M90" i="9"/>
  <c r="M146" i="8"/>
  <c r="M278" i="9"/>
  <c r="M296" i="8"/>
  <c r="M21" i="9"/>
  <c r="M77" i="9"/>
  <c r="M136" i="9"/>
  <c r="M115" i="9"/>
  <c r="M171" i="9"/>
  <c r="M108" i="10"/>
  <c r="M308" i="10"/>
  <c r="M137" i="9"/>
  <c r="M181" i="9"/>
  <c r="M237" i="9"/>
  <c r="M281" i="9"/>
  <c r="M18" i="10"/>
  <c r="M54" i="10"/>
  <c r="M154" i="10"/>
  <c r="M75" i="10"/>
  <c r="M219" i="10"/>
  <c r="L8" i="4"/>
  <c r="D8" i="11" s="1"/>
  <c r="M240" i="12"/>
  <c r="Q259" i="12"/>
  <c r="M306" i="12"/>
  <c r="Q325" i="12"/>
  <c r="M207" i="12"/>
  <c r="Q226" i="12"/>
  <c r="M108" i="12"/>
  <c r="Q127" i="12"/>
  <c r="M75" i="12"/>
  <c r="Q94" i="12"/>
  <c r="D178" i="11"/>
  <c r="M141" i="12"/>
  <c r="Q160" i="12"/>
  <c r="M174" i="12"/>
  <c r="Q193" i="12"/>
  <c r="M273" i="12"/>
  <c r="Q292" i="12"/>
  <c r="M42" i="12"/>
  <c r="Q61" i="12"/>
  <c r="D147" i="11"/>
  <c r="D179" i="11"/>
  <c r="D140" i="11"/>
  <c r="D52" i="11"/>
  <c r="D49" i="11"/>
  <c r="D171" i="11"/>
  <c r="D297" i="11"/>
  <c r="D152" i="11"/>
  <c r="D307" i="11"/>
  <c r="D278" i="11"/>
  <c r="D238" i="11"/>
  <c r="D168" i="11"/>
  <c r="D172"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6" i="11"/>
  <c r="D58" i="11"/>
  <c r="D25" i="11"/>
  <c r="P25" i="11" s="1"/>
  <c r="R25" i="11" s="1"/>
  <c r="D119" i="11"/>
  <c r="D202" i="11"/>
  <c r="D53" i="11"/>
  <c r="D116"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11" i="11"/>
  <c r="D304" i="11"/>
  <c r="D296" i="11"/>
  <c r="D283" i="11"/>
  <c r="D281" i="11"/>
  <c r="D277" i="11"/>
  <c r="D273" i="11"/>
  <c r="D272" i="11"/>
  <c r="D271" i="11"/>
  <c r="D269" i="11"/>
  <c r="D268" i="11"/>
  <c r="D267" i="11"/>
  <c r="D265" i="11"/>
  <c r="D243" i="11"/>
  <c r="D239" i="11"/>
  <c r="D237" i="11"/>
  <c r="D235" i="11"/>
  <c r="D234" i="11"/>
  <c r="D219"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M56" i="4"/>
  <c r="M82" i="4"/>
  <c r="M72" i="4"/>
  <c r="M108" i="4"/>
  <c r="M276" i="4"/>
  <c r="F174" i="11"/>
  <c r="F147" i="11"/>
  <c r="D48" i="11"/>
  <c r="M48" i="4"/>
  <c r="D88" i="11"/>
  <c r="D180" i="11"/>
  <c r="M180" i="4"/>
  <c r="M306" i="4"/>
  <c r="F152" i="11"/>
  <c r="F115" i="11"/>
  <c r="M54" i="4"/>
  <c r="M86" i="4"/>
  <c r="M116" i="4"/>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K11" i="12"/>
  <c r="M11" i="12" s="1"/>
  <c r="K15" i="12"/>
  <c r="M15" i="12" s="1"/>
  <c r="K19" i="12"/>
  <c r="M19" i="12" s="1"/>
  <c r="K23" i="12"/>
  <c r="M23" i="12" s="1"/>
  <c r="K27" i="12"/>
  <c r="M27" i="12" s="1"/>
  <c r="K12" i="12"/>
  <c r="M12" i="12" s="1"/>
  <c r="K16" i="12"/>
  <c r="M16" i="12" s="1"/>
  <c r="K20" i="12"/>
  <c r="M20" i="12" s="1"/>
  <c r="K24" i="12"/>
  <c r="M24" i="12" s="1"/>
  <c r="K28" i="12"/>
  <c r="M28" i="12" s="1"/>
  <c r="K14" i="12"/>
  <c r="M14" i="12" s="1"/>
  <c r="K22" i="12"/>
  <c r="M22" i="12" s="1"/>
  <c r="K13" i="12"/>
  <c r="M13" i="12" s="1"/>
  <c r="K17" i="12"/>
  <c r="M17" i="12" s="1"/>
  <c r="K21" i="12"/>
  <c r="M21" i="12" s="1"/>
  <c r="K25" i="12"/>
  <c r="M25" i="12" s="1"/>
  <c r="K9" i="12"/>
  <c r="M9" i="12" s="1"/>
  <c r="K10" i="12"/>
  <c r="M10" i="12" s="1"/>
  <c r="K18" i="12"/>
  <c r="M18" i="12" s="1"/>
  <c r="K26" i="12"/>
  <c r="M26" i="12" s="1"/>
  <c r="M15" i="4"/>
  <c r="M23" i="4"/>
  <c r="M22" i="4"/>
  <c r="M14" i="4"/>
  <c r="M25" i="4"/>
  <c r="M17" i="4"/>
  <c r="M24" i="4"/>
  <c r="M16" i="4"/>
  <c r="M27" i="4"/>
  <c r="M26" i="4"/>
  <c r="M18" i="4"/>
  <c r="M21" i="4"/>
  <c r="M13" i="4"/>
  <c r="M20" i="4"/>
  <c r="M11" i="4"/>
  <c r="M19" i="4"/>
  <c r="M9" i="4"/>
  <c r="M12" i="4"/>
  <c r="M10" i="4"/>
  <c r="M8" i="4"/>
  <c r="L28" i="7" l="1"/>
  <c r="H8" i="11"/>
  <c r="L28" i="10"/>
  <c r="N8" i="11"/>
  <c r="L28" i="8"/>
  <c r="J8" i="11"/>
  <c r="L28" i="5"/>
  <c r="F8" i="11"/>
  <c r="L28" i="9"/>
  <c r="L8" i="11"/>
  <c r="M106" i="4"/>
  <c r="R1" i="12"/>
  <c r="N273" i="11"/>
  <c r="P273" i="11" s="1"/>
  <c r="R273" i="11" s="1"/>
  <c r="N282" i="12" s="1"/>
  <c r="O282" i="12" s="1"/>
  <c r="J240" i="11"/>
  <c r="P240" i="11" s="1"/>
  <c r="R240" i="11" s="1"/>
  <c r="N248" i="12" s="1"/>
  <c r="O248" i="12" s="1"/>
  <c r="N168" i="11"/>
  <c r="P168" i="11" s="1"/>
  <c r="R168" i="11" s="1"/>
  <c r="N174" i="12" s="1"/>
  <c r="N211" i="11"/>
  <c r="P211" i="11" s="1"/>
  <c r="R211" i="11" s="1"/>
  <c r="N218" i="12" s="1"/>
  <c r="O218" i="12" s="1"/>
  <c r="F149" i="11"/>
  <c r="P149" i="11" s="1"/>
  <c r="R149" i="11" s="1"/>
  <c r="L245" i="11"/>
  <c r="H82" i="11"/>
  <c r="N203" i="11"/>
  <c r="J307" i="11"/>
  <c r="N74" i="11"/>
  <c r="N82" i="11"/>
  <c r="N13" i="12"/>
  <c r="O13" i="12" s="1"/>
  <c r="N85" i="11"/>
  <c r="J282" i="11"/>
  <c r="P282" i="11" s="1"/>
  <c r="R282" i="11" s="1"/>
  <c r="H151" i="11"/>
  <c r="P151" i="11" s="1"/>
  <c r="R151" i="11" s="1"/>
  <c r="L267" i="11"/>
  <c r="P267" i="11" s="1"/>
  <c r="R267" i="11" s="1"/>
  <c r="N276" i="12" s="1"/>
  <c r="O276" i="12" s="1"/>
  <c r="N301" i="11"/>
  <c r="L237" i="11"/>
  <c r="N148" i="11"/>
  <c r="P148" i="11" s="1"/>
  <c r="R148" i="11" s="1"/>
  <c r="J50" i="11"/>
  <c r="P50" i="11" s="1"/>
  <c r="R50" i="11" s="1"/>
  <c r="N52" i="12" s="1"/>
  <c r="O52" i="12" s="1"/>
  <c r="N75" i="11"/>
  <c r="P75" i="11" s="1"/>
  <c r="R75" i="11" s="1"/>
  <c r="N78" i="12" s="1"/>
  <c r="O78" i="12" s="1"/>
  <c r="N21" i="12"/>
  <c r="O21" i="12" s="1"/>
  <c r="J45" i="11"/>
  <c r="P45" i="11" s="1"/>
  <c r="R45" i="11" s="1"/>
  <c r="N47" i="12" s="1"/>
  <c r="O47" i="12" s="1"/>
  <c r="N180" i="11"/>
  <c r="P180" i="11" s="1"/>
  <c r="R180" i="11" s="1"/>
  <c r="L219" i="11"/>
  <c r="P219" i="11" s="1"/>
  <c r="R219" i="11" s="1"/>
  <c r="N297" i="11"/>
  <c r="P297" i="11" s="1"/>
  <c r="R297" i="11" s="1"/>
  <c r="H85" i="11"/>
  <c r="H185" i="11"/>
  <c r="P185" i="11" s="1"/>
  <c r="R185" i="11" s="1"/>
  <c r="H308" i="11"/>
  <c r="P308" i="11" s="1"/>
  <c r="R308" i="11" s="1"/>
  <c r="N318" i="12" s="1"/>
  <c r="O318" i="12" s="1"/>
  <c r="N274" i="11"/>
  <c r="N179" i="11"/>
  <c r="P179" i="11" s="1"/>
  <c r="R179" i="11" s="1"/>
  <c r="N27" i="12"/>
  <c r="O27" i="12" s="1"/>
  <c r="N88" i="11"/>
  <c r="P88" i="11" s="1"/>
  <c r="R88" i="11" s="1"/>
  <c r="N91" i="12" s="1"/>
  <c r="O91" i="12" s="1"/>
  <c r="F307" i="11"/>
  <c r="F237" i="11"/>
  <c r="J43" i="11"/>
  <c r="P43" i="11" s="1"/>
  <c r="R43" i="11" s="1"/>
  <c r="N45" i="12" s="1"/>
  <c r="O45" i="12" s="1"/>
  <c r="F245" i="11"/>
  <c r="N174" i="11"/>
  <c r="P174" i="11" s="1"/>
  <c r="R174" i="11" s="1"/>
  <c r="N180" i="12" s="1"/>
  <c r="N170" i="11"/>
  <c r="P170" i="11" s="1"/>
  <c r="R170" i="11" s="1"/>
  <c r="N176" i="12" s="1"/>
  <c r="L301" i="11"/>
  <c r="L216" i="11"/>
  <c r="P216" i="11" s="1"/>
  <c r="R216" i="11" s="1"/>
  <c r="N53" i="11"/>
  <c r="P53" i="11" s="1"/>
  <c r="R53" i="11" s="1"/>
  <c r="N55" i="12" s="1"/>
  <c r="O55" i="12" s="1"/>
  <c r="J304" i="11"/>
  <c r="P304" i="11" s="1"/>
  <c r="R304" i="11" s="1"/>
  <c r="N314" i="12" s="1"/>
  <c r="O314" i="12" s="1"/>
  <c r="D81" i="11"/>
  <c r="P81" i="11" s="1"/>
  <c r="R81" i="11" s="1"/>
  <c r="N84" i="12" s="1"/>
  <c r="O84" i="12" s="1"/>
  <c r="M302" i="4"/>
  <c r="D302" i="11"/>
  <c r="P302" i="11" s="1"/>
  <c r="R302" i="11" s="1"/>
  <c r="N312" i="12" s="1"/>
  <c r="O312" i="12" s="1"/>
  <c r="D275" i="11"/>
  <c r="P275" i="11" s="1"/>
  <c r="R275" i="11" s="1"/>
  <c r="N284" i="12" s="1"/>
  <c r="O284" i="12" s="1"/>
  <c r="M274" i="4"/>
  <c r="D274" i="11"/>
  <c r="D203" i="11"/>
  <c r="D136" i="11"/>
  <c r="D112" i="11"/>
  <c r="P112" i="11" s="1"/>
  <c r="R112" i="11" s="1"/>
  <c r="M110" i="4"/>
  <c r="D110" i="11"/>
  <c r="P110" i="11" s="1"/>
  <c r="R110" i="11" s="1"/>
  <c r="M76" i="4"/>
  <c r="D76" i="11"/>
  <c r="P76" i="11" s="1"/>
  <c r="R76" i="11" s="1"/>
  <c r="N79" i="12" s="1"/>
  <c r="O79" i="12" s="1"/>
  <c r="D74" i="11"/>
  <c r="D44" i="11"/>
  <c r="P44" i="11" s="1"/>
  <c r="R44" i="11" s="1"/>
  <c r="N46" i="12" s="1"/>
  <c r="O46" i="12" s="1"/>
  <c r="L28" i="4"/>
  <c r="J28" i="4" s="1"/>
  <c r="P141" i="11"/>
  <c r="R141" i="11" s="1"/>
  <c r="N146" i="12" s="1"/>
  <c r="P235" i="11"/>
  <c r="R235" i="11" s="1"/>
  <c r="N243" i="12" s="1"/>
  <c r="P55" i="11"/>
  <c r="R55" i="11" s="1"/>
  <c r="N57" i="12" s="1"/>
  <c r="O57" i="12" s="1"/>
  <c r="P59" i="11"/>
  <c r="R59" i="11" s="1"/>
  <c r="N61" i="12" s="1"/>
  <c r="O61" i="12" s="1"/>
  <c r="P236" i="11"/>
  <c r="R236" i="11" s="1"/>
  <c r="N244" i="12" s="1"/>
  <c r="P105" i="11"/>
  <c r="R105" i="11" s="1"/>
  <c r="N109" i="12" s="1"/>
  <c r="P214" i="11"/>
  <c r="R214" i="11" s="1"/>
  <c r="P46" i="11"/>
  <c r="R46" i="11" s="1"/>
  <c r="N48" i="12" s="1"/>
  <c r="O48" i="12" s="1"/>
  <c r="P154" i="11"/>
  <c r="R154" i="11" s="1"/>
  <c r="P265" i="11"/>
  <c r="R265" i="11" s="1"/>
  <c r="P144" i="11"/>
  <c r="R144" i="11" s="1"/>
  <c r="P171" i="11"/>
  <c r="R171" i="11" s="1"/>
  <c r="N177" i="12" s="1"/>
  <c r="P139" i="11"/>
  <c r="R139" i="11" s="1"/>
  <c r="N144" i="12" s="1"/>
  <c r="P142" i="11"/>
  <c r="R142" i="11" s="1"/>
  <c r="P78" i="11"/>
  <c r="R78" i="11" s="1"/>
  <c r="N81" i="12" s="1"/>
  <c r="O81" i="12" s="1"/>
  <c r="P232" i="11"/>
  <c r="R232" i="11" s="1"/>
  <c r="N240" i="12" s="1"/>
  <c r="P241" i="11"/>
  <c r="R241" i="11" s="1"/>
  <c r="N249" i="12" s="1"/>
  <c r="O249" i="12" s="1"/>
  <c r="P181" i="11"/>
  <c r="R181" i="11" s="1"/>
  <c r="P147" i="11"/>
  <c r="R147" i="11" s="1"/>
  <c r="P106" i="11"/>
  <c r="R106" i="11" s="1"/>
  <c r="N110" i="12" s="1"/>
  <c r="P109" i="11"/>
  <c r="R109" i="11" s="1"/>
  <c r="P86" i="11"/>
  <c r="R86" i="11" s="1"/>
  <c r="N89" i="12" s="1"/>
  <c r="O89" i="12" s="1"/>
  <c r="P54" i="11"/>
  <c r="R54" i="11" s="1"/>
  <c r="N56" i="12" s="1"/>
  <c r="O56" i="12" s="1"/>
  <c r="P40" i="11"/>
  <c r="R40" i="11" s="1"/>
  <c r="N42" i="12" s="1"/>
  <c r="O42" i="12" s="1"/>
  <c r="P278" i="11"/>
  <c r="R278" i="11" s="1"/>
  <c r="N287" i="12" s="1"/>
  <c r="P90" i="11"/>
  <c r="R90" i="11" s="1"/>
  <c r="N93" i="12" s="1"/>
  <c r="O93" i="12" s="1"/>
  <c r="P49" i="11"/>
  <c r="R49" i="11" s="1"/>
  <c r="N51" i="12" s="1"/>
  <c r="O51" i="12" s="1"/>
  <c r="P303" i="11"/>
  <c r="R303" i="11" s="1"/>
  <c r="N313" i="12" s="1"/>
  <c r="O313" i="12" s="1"/>
  <c r="P314" i="11"/>
  <c r="R314" i="11" s="1"/>
  <c r="N324" i="12" s="1"/>
  <c r="O324" i="12" s="1"/>
  <c r="P150" i="11"/>
  <c r="R150" i="11" s="1"/>
  <c r="P266" i="11"/>
  <c r="R266" i="11" s="1"/>
  <c r="P146" i="11"/>
  <c r="R146" i="11" s="1"/>
  <c r="P202" i="11"/>
  <c r="R202" i="11" s="1"/>
  <c r="N209" i="12" s="1"/>
  <c r="P242" i="11"/>
  <c r="R242" i="11" s="1"/>
  <c r="N250" i="12" s="1"/>
  <c r="O250" i="12" s="1"/>
  <c r="P201" i="11"/>
  <c r="R201" i="11" s="1"/>
  <c r="N208" i="12" s="1"/>
  <c r="P119" i="11"/>
  <c r="R119" i="11" s="1"/>
  <c r="P173" i="11"/>
  <c r="R173" i="11" s="1"/>
  <c r="N179" i="12" s="1"/>
  <c r="P281" i="11"/>
  <c r="R281" i="11" s="1"/>
  <c r="N290" i="12" s="1"/>
  <c r="P57" i="11"/>
  <c r="R57" i="11" s="1"/>
  <c r="N59" i="12" s="1"/>
  <c r="O59" i="12" s="1"/>
  <c r="P91" i="11"/>
  <c r="R91" i="11" s="1"/>
  <c r="N94" i="12" s="1"/>
  <c r="O94" i="12" s="1"/>
  <c r="P207" i="11"/>
  <c r="R207" i="11" s="1"/>
  <c r="N214" i="12" s="1"/>
  <c r="P115" i="11"/>
  <c r="R115" i="11" s="1"/>
  <c r="P118" i="11"/>
  <c r="R118" i="11" s="1"/>
  <c r="P48" i="11"/>
  <c r="R48" i="11" s="1"/>
  <c r="N50" i="12" s="1"/>
  <c r="O50" i="12" s="1"/>
  <c r="P107" i="11"/>
  <c r="R107" i="11" s="1"/>
  <c r="P246" i="11"/>
  <c r="R246" i="11" s="1"/>
  <c r="N254" i="12" s="1"/>
  <c r="O254" i="12" s="1"/>
  <c r="P140" i="11"/>
  <c r="R140" i="11" s="1"/>
  <c r="N145" i="12" s="1"/>
  <c r="P186" i="11"/>
  <c r="R186" i="11" s="1"/>
  <c r="P172" i="11"/>
  <c r="R172" i="11" s="1"/>
  <c r="N178" i="12" s="1"/>
  <c r="P177" i="11"/>
  <c r="R177" i="11" s="1"/>
  <c r="P249" i="11"/>
  <c r="R249" i="11" s="1"/>
  <c r="P169" i="11"/>
  <c r="R169" i="11" s="1"/>
  <c r="N175" i="12" s="1"/>
  <c r="P251" i="11"/>
  <c r="R251" i="11" s="1"/>
  <c r="P309" i="11"/>
  <c r="R309" i="11" s="1"/>
  <c r="N319" i="12" s="1"/>
  <c r="O319" i="12" s="1"/>
  <c r="P143" i="11"/>
  <c r="R143" i="11" s="1"/>
  <c r="P111" i="11"/>
  <c r="R111" i="11" s="1"/>
  <c r="P206" i="11"/>
  <c r="R206" i="11" s="1"/>
  <c r="N213" i="12" s="1"/>
  <c r="P264" i="11"/>
  <c r="R264" i="11" s="1"/>
  <c r="P239" i="11"/>
  <c r="R239" i="11" s="1"/>
  <c r="N247" i="12" s="1"/>
  <c r="O247" i="12" s="1"/>
  <c r="P213" i="11"/>
  <c r="R213" i="11" s="1"/>
  <c r="P80" i="11"/>
  <c r="R80" i="11" s="1"/>
  <c r="N83" i="12" s="1"/>
  <c r="O83" i="12" s="1"/>
  <c r="P122" i="11"/>
  <c r="R122" i="11" s="1"/>
  <c r="P178" i="11"/>
  <c r="R178" i="11" s="1"/>
  <c r="P183" i="11"/>
  <c r="R183" i="11" s="1"/>
  <c r="P104" i="11"/>
  <c r="R104" i="11" s="1"/>
  <c r="N108" i="12" s="1"/>
  <c r="P311" i="11"/>
  <c r="R311" i="11" s="1"/>
  <c r="N321" i="12" s="1"/>
  <c r="O321" i="12" s="1"/>
  <c r="P83" i="11"/>
  <c r="R83" i="11" s="1"/>
  <c r="N86" i="12" s="1"/>
  <c r="O86" i="12" s="1"/>
  <c r="P276" i="11"/>
  <c r="R276" i="11" s="1"/>
  <c r="N285" i="12" s="1"/>
  <c r="O285" i="12" s="1"/>
  <c r="P238" i="11"/>
  <c r="R238" i="11" s="1"/>
  <c r="N246" i="12" s="1"/>
  <c r="O246" i="12" s="1"/>
  <c r="P182" i="11"/>
  <c r="R182" i="11" s="1"/>
  <c r="P42" i="11"/>
  <c r="R42" i="11" s="1"/>
  <c r="N44" i="12" s="1"/>
  <c r="O44" i="12" s="1"/>
  <c r="P269" i="11"/>
  <c r="R269" i="11" s="1"/>
  <c r="N278" i="12" s="1"/>
  <c r="O278" i="12" s="1"/>
  <c r="P123" i="11"/>
  <c r="R123" i="11" s="1"/>
  <c r="P243" i="11"/>
  <c r="R243" i="11" s="1"/>
  <c r="N251" i="12" s="1"/>
  <c r="O251" i="12" s="1"/>
  <c r="P215" i="11"/>
  <c r="R215" i="11" s="1"/>
  <c r="P73" i="11"/>
  <c r="R73" i="11" s="1"/>
  <c r="N76" i="12" s="1"/>
  <c r="O76" i="12" s="1"/>
  <c r="P272" i="11"/>
  <c r="R272" i="11" s="1"/>
  <c r="N281" i="12" s="1"/>
  <c r="O281" i="12" s="1"/>
  <c r="P208" i="11"/>
  <c r="R208" i="11" s="1"/>
  <c r="N215" i="12" s="1"/>
  <c r="O215" i="12" s="1"/>
  <c r="P152" i="11"/>
  <c r="R152" i="11" s="1"/>
  <c r="P312" i="11"/>
  <c r="R312" i="11" s="1"/>
  <c r="N322" i="12" s="1"/>
  <c r="O322" i="12" s="1"/>
  <c r="P176" i="11"/>
  <c r="R176" i="11" s="1"/>
  <c r="N182" i="12" s="1"/>
  <c r="P184" i="11"/>
  <c r="R184" i="11" s="1"/>
  <c r="P305" i="11"/>
  <c r="R305" i="11" s="1"/>
  <c r="N315" i="12" s="1"/>
  <c r="O315" i="12" s="1"/>
  <c r="P315" i="11"/>
  <c r="R315" i="11" s="1"/>
  <c r="N325" i="12" s="1"/>
  <c r="O325" i="12" s="1"/>
  <c r="P137" i="11"/>
  <c r="R137" i="11" s="1"/>
  <c r="N142" i="12" s="1"/>
  <c r="P205" i="11"/>
  <c r="R205" i="11" s="1"/>
  <c r="N212" i="12" s="1"/>
  <c r="P117" i="11"/>
  <c r="R117" i="11" s="1"/>
  <c r="P209" i="11"/>
  <c r="R209" i="11" s="1"/>
  <c r="N216" i="12" s="1"/>
  <c r="O216" i="12" s="1"/>
  <c r="P244" i="11"/>
  <c r="R244" i="11" s="1"/>
  <c r="N252" i="12" s="1"/>
  <c r="O252" i="12" s="1"/>
  <c r="P218" i="11"/>
  <c r="R218" i="11" s="1"/>
  <c r="P116" i="11"/>
  <c r="R116" i="11" s="1"/>
  <c r="P56" i="11"/>
  <c r="R56" i="11" s="1"/>
  <c r="N58" i="12" s="1"/>
  <c r="O58" i="12" s="1"/>
  <c r="P212" i="11"/>
  <c r="R212" i="11" s="1"/>
  <c r="P248" i="11"/>
  <c r="R248" i="11" s="1"/>
  <c r="P296" i="11"/>
  <c r="R296" i="11" s="1"/>
  <c r="P175" i="11"/>
  <c r="R175" i="11" s="1"/>
  <c r="N181" i="12" s="1"/>
  <c r="P280" i="11"/>
  <c r="R280" i="11" s="1"/>
  <c r="N289" i="12" s="1"/>
  <c r="P250" i="11"/>
  <c r="R250" i="11" s="1"/>
  <c r="P52" i="11"/>
  <c r="R52" i="11" s="1"/>
  <c r="N54" i="12" s="1"/>
  <c r="O54" i="12" s="1"/>
  <c r="P187" i="11"/>
  <c r="R187" i="11" s="1"/>
  <c r="P313" i="11"/>
  <c r="R313" i="11" s="1"/>
  <c r="N323" i="12" s="1"/>
  <c r="O323" i="12" s="1"/>
  <c r="P155" i="11"/>
  <c r="R155" i="11" s="1"/>
  <c r="P247" i="11"/>
  <c r="R247" i="11" s="1"/>
  <c r="P268" i="11"/>
  <c r="R268" i="11" s="1"/>
  <c r="N277" i="12" s="1"/>
  <c r="O277" i="12" s="1"/>
  <c r="P200" i="11"/>
  <c r="R200" i="11" s="1"/>
  <c r="N207" i="12" s="1"/>
  <c r="P310" i="11"/>
  <c r="R310" i="11" s="1"/>
  <c r="N320" i="12" s="1"/>
  <c r="O320" i="12" s="1"/>
  <c r="P306" i="11"/>
  <c r="R306" i="11" s="1"/>
  <c r="N316" i="12" s="1"/>
  <c r="O316" i="12" s="1"/>
  <c r="P210" i="11"/>
  <c r="R210" i="11" s="1"/>
  <c r="N217" i="12" s="1"/>
  <c r="O217" i="12" s="1"/>
  <c r="P108" i="11"/>
  <c r="R108" i="11" s="1"/>
  <c r="P283" i="11"/>
  <c r="R283" i="11" s="1"/>
  <c r="P153" i="11"/>
  <c r="R153" i="11" s="1"/>
  <c r="P234" i="11"/>
  <c r="R234" i="11" s="1"/>
  <c r="N242" i="12" s="1"/>
  <c r="P204" i="11"/>
  <c r="R204" i="11" s="1"/>
  <c r="N211" i="12" s="1"/>
  <c r="P79" i="11"/>
  <c r="R79" i="11" s="1"/>
  <c r="N82" i="12" s="1"/>
  <c r="O82" i="12" s="1"/>
  <c r="P58" i="11"/>
  <c r="R58" i="11" s="1"/>
  <c r="N60" i="12" s="1"/>
  <c r="O60" i="12" s="1"/>
  <c r="P87" i="11"/>
  <c r="R87" i="11" s="1"/>
  <c r="N90" i="12" s="1"/>
  <c r="O90" i="12" s="1"/>
  <c r="P271" i="11"/>
  <c r="R271" i="11" s="1"/>
  <c r="N280" i="12" s="1"/>
  <c r="O280" i="12" s="1"/>
  <c r="P279" i="11"/>
  <c r="R279" i="11" s="1"/>
  <c r="N288" i="12" s="1"/>
  <c r="P233" i="11"/>
  <c r="R233" i="11" s="1"/>
  <c r="N241" i="12" s="1"/>
  <c r="P77" i="11"/>
  <c r="R77" i="11" s="1"/>
  <c r="N80" i="12" s="1"/>
  <c r="O80" i="12" s="1"/>
  <c r="P89" i="11"/>
  <c r="R89" i="11" s="1"/>
  <c r="N92" i="12" s="1"/>
  <c r="O92" i="12" s="1"/>
  <c r="P217" i="11"/>
  <c r="R217" i="11" s="1"/>
  <c r="P84" i="11"/>
  <c r="R84" i="11" s="1"/>
  <c r="N87" i="12" s="1"/>
  <c r="O87" i="12" s="1"/>
  <c r="P270" i="11"/>
  <c r="R270" i="11" s="1"/>
  <c r="N279" i="12" s="1"/>
  <c r="O279" i="12" s="1"/>
  <c r="P41" i="11"/>
  <c r="R41" i="11" s="1"/>
  <c r="N43" i="12" s="1"/>
  <c r="O43" i="12" s="1"/>
  <c r="P298" i="11"/>
  <c r="R298" i="11" s="1"/>
  <c r="P120" i="11"/>
  <c r="R120" i="11" s="1"/>
  <c r="P114" i="11"/>
  <c r="R114" i="11" s="1"/>
  <c r="P277" i="11"/>
  <c r="R277" i="11" s="1"/>
  <c r="N286" i="12" s="1"/>
  <c r="O286" i="12" s="1"/>
  <c r="P145" i="11"/>
  <c r="R145" i="11" s="1"/>
  <c r="P51" i="11"/>
  <c r="R51" i="11" s="1"/>
  <c r="N53" i="12" s="1"/>
  <c r="O53" i="12" s="1"/>
  <c r="P138" i="11"/>
  <c r="R138" i="11" s="1"/>
  <c r="N143" i="12" s="1"/>
  <c r="N10" i="12"/>
  <c r="O10" i="12" s="1"/>
  <c r="N12" i="12"/>
  <c r="O12" i="12" s="1"/>
  <c r="N28" i="12"/>
  <c r="O28" i="12" s="1"/>
  <c r="N23" i="12"/>
  <c r="O23" i="12" s="1"/>
  <c r="N17" i="12"/>
  <c r="O17" i="12" s="1"/>
  <c r="N26" i="12"/>
  <c r="O26" i="12" s="1"/>
  <c r="N18" i="12"/>
  <c r="O18" i="12" s="1"/>
  <c r="N20" i="12"/>
  <c r="O20" i="12" s="1"/>
  <c r="N11" i="12"/>
  <c r="O11" i="12" s="1"/>
  <c r="N24" i="12"/>
  <c r="O24" i="12" s="1"/>
  <c r="N25" i="12"/>
  <c r="O25" i="12" s="1"/>
  <c r="N15" i="12"/>
  <c r="O15" i="12" s="1"/>
  <c r="N22" i="12"/>
  <c r="O22" i="12" s="1"/>
  <c r="N19" i="12"/>
  <c r="O19" i="12" s="1"/>
  <c r="N16" i="12"/>
  <c r="O16" i="12" s="1"/>
  <c r="N14" i="12"/>
  <c r="O14" i="12" s="1"/>
  <c r="J624" i="23"/>
  <c r="P8" i="11" l="1"/>
  <c r="R8" i="11" s="1"/>
  <c r="H28" i="5"/>
  <c r="L60" i="5"/>
  <c r="C28" i="5"/>
  <c r="D28" i="5"/>
  <c r="G28" i="5"/>
  <c r="F28" i="5"/>
  <c r="E28" i="5"/>
  <c r="J28" i="5"/>
  <c r="K28" i="5"/>
  <c r="I28" i="5"/>
  <c r="J28" i="8"/>
  <c r="L60" i="8"/>
  <c r="H28" i="8"/>
  <c r="E28" i="8"/>
  <c r="K28" i="8"/>
  <c r="I28" i="8"/>
  <c r="G28" i="8"/>
  <c r="C28" i="8"/>
  <c r="D28" i="8"/>
  <c r="F28" i="8"/>
  <c r="H28" i="10"/>
  <c r="J28" i="10"/>
  <c r="F28" i="10"/>
  <c r="C28" i="10"/>
  <c r="I28" i="10"/>
  <c r="E28" i="10"/>
  <c r="G28" i="10"/>
  <c r="L60" i="10"/>
  <c r="D28" i="10"/>
  <c r="K28" i="10"/>
  <c r="L60" i="9"/>
  <c r="J28" i="9"/>
  <c r="E28" i="9"/>
  <c r="K28" i="9"/>
  <c r="I28" i="9"/>
  <c r="D28" i="9"/>
  <c r="H28" i="9"/>
  <c r="G28" i="9"/>
  <c r="C28" i="9"/>
  <c r="F28" i="9"/>
  <c r="G28" i="7"/>
  <c r="L60" i="7"/>
  <c r="K28" i="7"/>
  <c r="D28" i="7"/>
  <c r="H28" i="7"/>
  <c r="I28" i="7"/>
  <c r="F28" i="7"/>
  <c r="C28" i="7"/>
  <c r="E28" i="7"/>
  <c r="J28" i="7"/>
  <c r="AA187" i="11"/>
  <c r="P136" i="11"/>
  <c r="R136" i="11" s="1"/>
  <c r="N141" i="12" s="1"/>
  <c r="L60" i="4"/>
  <c r="J60" i="4" s="1"/>
  <c r="P85" i="11"/>
  <c r="R85" i="11" s="1"/>
  <c r="N88" i="12" s="1"/>
  <c r="O88" i="12" s="1"/>
  <c r="H87" i="13" s="1"/>
  <c r="I87" i="13" s="1"/>
  <c r="P237" i="11"/>
  <c r="R237" i="11" s="1"/>
  <c r="N245" i="12" s="1"/>
  <c r="O245" i="12" s="1"/>
  <c r="H244" i="13" s="1"/>
  <c r="I244" i="13" s="1"/>
  <c r="P301" i="11"/>
  <c r="R301" i="11" s="1"/>
  <c r="N311" i="12" s="1"/>
  <c r="O311" i="12" s="1"/>
  <c r="P307" i="11"/>
  <c r="R307" i="11" s="1"/>
  <c r="N317" i="12" s="1"/>
  <c r="O317" i="12" s="1"/>
  <c r="H316" i="13" s="1"/>
  <c r="I316" i="13" s="1"/>
  <c r="P245" i="11"/>
  <c r="R245" i="11" s="1"/>
  <c r="N253" i="12" s="1"/>
  <c r="O253" i="12" s="1"/>
  <c r="H252" i="13" s="1"/>
  <c r="I252" i="13" s="1"/>
  <c r="H319" i="13"/>
  <c r="I319" i="13" s="1"/>
  <c r="H317" i="13"/>
  <c r="I317" i="13" s="1"/>
  <c r="H324" i="13"/>
  <c r="I324" i="13" s="1"/>
  <c r="H318" i="13"/>
  <c r="I318" i="13" s="1"/>
  <c r="H313" i="13"/>
  <c r="I313" i="13" s="1"/>
  <c r="H322" i="13"/>
  <c r="I322" i="13" s="1"/>
  <c r="H314" i="13"/>
  <c r="I314" i="13" s="1"/>
  <c r="H323" i="13"/>
  <c r="I323" i="13" s="1"/>
  <c r="H311" i="13"/>
  <c r="I311" i="13" s="1"/>
  <c r="H315" i="13"/>
  <c r="I315" i="13" s="1"/>
  <c r="H321" i="13"/>
  <c r="I321" i="13" s="1"/>
  <c r="H320" i="13"/>
  <c r="I320" i="13" s="1"/>
  <c r="H312" i="13"/>
  <c r="I312" i="13" s="1"/>
  <c r="H280" i="13"/>
  <c r="I280" i="13" s="1"/>
  <c r="H281" i="13"/>
  <c r="I281" i="13" s="1"/>
  <c r="H277" i="13"/>
  <c r="I277" i="13" s="1"/>
  <c r="H284" i="13"/>
  <c r="I284" i="13" s="1"/>
  <c r="H283" i="13"/>
  <c r="I283" i="13" s="1"/>
  <c r="H275" i="13"/>
  <c r="I275" i="13" s="1"/>
  <c r="H278" i="13"/>
  <c r="I278" i="13" s="1"/>
  <c r="H279" i="13"/>
  <c r="I279" i="13" s="1"/>
  <c r="H276" i="13"/>
  <c r="I276" i="13" s="1"/>
  <c r="H285" i="13"/>
  <c r="I285" i="13" s="1"/>
  <c r="H249" i="13"/>
  <c r="I249" i="13" s="1"/>
  <c r="H580" i="13"/>
  <c r="I580" i="13" s="1"/>
  <c r="H250" i="13"/>
  <c r="I250" i="13" s="1"/>
  <c r="H247" i="13"/>
  <c r="I247" i="13" s="1"/>
  <c r="H577" i="13"/>
  <c r="I577" i="13" s="1"/>
  <c r="H574" i="13"/>
  <c r="I574" i="13" s="1"/>
  <c r="H251" i="13"/>
  <c r="I251" i="13" s="1"/>
  <c r="H581" i="13"/>
  <c r="I581" i="13" s="1"/>
  <c r="H576" i="13"/>
  <c r="I576" i="13" s="1"/>
  <c r="H246" i="13"/>
  <c r="I246" i="13" s="1"/>
  <c r="H578" i="13"/>
  <c r="I578" i="13" s="1"/>
  <c r="H248" i="13"/>
  <c r="I248" i="13" s="1"/>
  <c r="H575" i="13"/>
  <c r="I575" i="13" s="1"/>
  <c r="H245" i="13"/>
  <c r="I245" i="13" s="1"/>
  <c r="H583" i="13"/>
  <c r="I583" i="13" s="1"/>
  <c r="H253" i="13"/>
  <c r="I253" i="13" s="1"/>
  <c r="H546" i="13"/>
  <c r="I546" i="13" s="1"/>
  <c r="H216" i="13"/>
  <c r="I216" i="13" s="1"/>
  <c r="H547" i="13"/>
  <c r="I547" i="13" s="1"/>
  <c r="H217" i="13"/>
  <c r="I217" i="13" s="1"/>
  <c r="H215" i="13"/>
  <c r="I215" i="13" s="1"/>
  <c r="H545" i="13"/>
  <c r="I545" i="13" s="1"/>
  <c r="H544" i="13"/>
  <c r="I544" i="13" s="1"/>
  <c r="H214" i="13"/>
  <c r="I214" i="13" s="1"/>
  <c r="H742" i="13"/>
  <c r="I742" i="13" s="1"/>
  <c r="H412" i="13"/>
  <c r="I412" i="13" s="1"/>
  <c r="H82" i="13"/>
  <c r="I82" i="13" s="1"/>
  <c r="H743" i="13"/>
  <c r="I743" i="13" s="1"/>
  <c r="H413" i="13"/>
  <c r="I413" i="13" s="1"/>
  <c r="H83" i="13"/>
  <c r="I83" i="13" s="1"/>
  <c r="H80" i="13"/>
  <c r="I80" i="13" s="1"/>
  <c r="H740" i="13"/>
  <c r="I740" i="13" s="1"/>
  <c r="H410" i="13"/>
  <c r="I410" i="13" s="1"/>
  <c r="H738" i="13"/>
  <c r="I738" i="13" s="1"/>
  <c r="H78" i="13"/>
  <c r="I78" i="13" s="1"/>
  <c r="H408" i="13"/>
  <c r="I408" i="13" s="1"/>
  <c r="H750" i="13"/>
  <c r="I750" i="13" s="1"/>
  <c r="H90" i="13"/>
  <c r="I90" i="13" s="1"/>
  <c r="H420" i="13"/>
  <c r="I420" i="13" s="1"/>
  <c r="H422" i="13"/>
  <c r="I422" i="13" s="1"/>
  <c r="H92" i="13"/>
  <c r="I92" i="13" s="1"/>
  <c r="H752" i="13"/>
  <c r="I752" i="13" s="1"/>
  <c r="H748" i="13"/>
  <c r="I748" i="13" s="1"/>
  <c r="H418" i="13"/>
  <c r="I418" i="13" s="1"/>
  <c r="H88" i="13"/>
  <c r="I88" i="13" s="1"/>
  <c r="H407" i="13"/>
  <c r="I407" i="13" s="1"/>
  <c r="H77" i="13"/>
  <c r="I77" i="13" s="1"/>
  <c r="H737" i="13"/>
  <c r="I737" i="13" s="1"/>
  <c r="H421" i="13"/>
  <c r="I421" i="13" s="1"/>
  <c r="H91" i="13"/>
  <c r="I91" i="13" s="1"/>
  <c r="H751" i="13"/>
  <c r="I751" i="13" s="1"/>
  <c r="H411" i="13"/>
  <c r="I411" i="13" s="1"/>
  <c r="H81" i="13"/>
  <c r="I81" i="13" s="1"/>
  <c r="H741" i="13"/>
  <c r="I741" i="13" s="1"/>
  <c r="H405" i="13"/>
  <c r="I405" i="13" s="1"/>
  <c r="H75" i="13"/>
  <c r="I75" i="13" s="1"/>
  <c r="H735" i="13"/>
  <c r="I735" i="13" s="1"/>
  <c r="H745" i="13"/>
  <c r="I745" i="13" s="1"/>
  <c r="H85" i="13"/>
  <c r="I85" i="13" s="1"/>
  <c r="H415" i="13"/>
  <c r="I415" i="13" s="1"/>
  <c r="H753" i="13"/>
  <c r="I753" i="13" s="1"/>
  <c r="H423" i="13"/>
  <c r="I423" i="13" s="1"/>
  <c r="H93" i="13"/>
  <c r="I93" i="13" s="1"/>
  <c r="H416" i="13"/>
  <c r="I416" i="13" s="1"/>
  <c r="H86" i="13"/>
  <c r="I86" i="13" s="1"/>
  <c r="H746" i="13"/>
  <c r="I746" i="13" s="1"/>
  <c r="H79" i="13"/>
  <c r="I79" i="13" s="1"/>
  <c r="H739" i="13"/>
  <c r="I739" i="13" s="1"/>
  <c r="H409" i="13"/>
  <c r="I409" i="13" s="1"/>
  <c r="H749" i="13"/>
  <c r="I749" i="13" s="1"/>
  <c r="H419" i="13"/>
  <c r="I419" i="13" s="1"/>
  <c r="H89" i="13"/>
  <c r="I89" i="13" s="1"/>
  <c r="H59" i="13"/>
  <c r="I59" i="13" s="1"/>
  <c r="H719" i="13"/>
  <c r="I719" i="13" s="1"/>
  <c r="H389" i="13"/>
  <c r="I389" i="13" s="1"/>
  <c r="H50" i="13"/>
  <c r="I50" i="13" s="1"/>
  <c r="H380" i="13"/>
  <c r="I380" i="13" s="1"/>
  <c r="H710" i="13"/>
  <c r="I710" i="13" s="1"/>
  <c r="H377" i="13"/>
  <c r="I377" i="13" s="1"/>
  <c r="H47" i="13"/>
  <c r="I47" i="13" s="1"/>
  <c r="H707" i="13"/>
  <c r="I707" i="13" s="1"/>
  <c r="H702" i="13"/>
  <c r="I702" i="13" s="1"/>
  <c r="H372" i="13"/>
  <c r="I372" i="13" s="1"/>
  <c r="H42" i="13"/>
  <c r="I42" i="13" s="1"/>
  <c r="H43" i="13"/>
  <c r="I43" i="13" s="1"/>
  <c r="H373" i="13"/>
  <c r="I373" i="13" s="1"/>
  <c r="H703" i="13"/>
  <c r="I703" i="13" s="1"/>
  <c r="H49" i="13"/>
  <c r="I49" i="13" s="1"/>
  <c r="H379" i="13"/>
  <c r="I379" i="13" s="1"/>
  <c r="H709" i="13"/>
  <c r="I709" i="13" s="1"/>
  <c r="H716" i="13"/>
  <c r="I716" i="13" s="1"/>
  <c r="H386" i="13"/>
  <c r="I386" i="13" s="1"/>
  <c r="H56" i="13"/>
  <c r="I56" i="13" s="1"/>
  <c r="H53" i="13"/>
  <c r="I53" i="13" s="1"/>
  <c r="H713" i="13"/>
  <c r="I713" i="13" s="1"/>
  <c r="H383" i="13"/>
  <c r="I383" i="13" s="1"/>
  <c r="I60" i="13"/>
  <c r="H720" i="13"/>
  <c r="I720" i="13" s="1"/>
  <c r="H390" i="13"/>
  <c r="I390" i="13" s="1"/>
  <c r="H376" i="13"/>
  <c r="I376" i="13" s="1"/>
  <c r="H46" i="13"/>
  <c r="I46" i="13" s="1"/>
  <c r="H706" i="13"/>
  <c r="I706" i="13" s="1"/>
  <c r="H374" i="13"/>
  <c r="I374" i="13" s="1"/>
  <c r="H44" i="13"/>
  <c r="I44" i="13" s="1"/>
  <c r="H704" i="13"/>
  <c r="I704" i="13" s="1"/>
  <c r="H705" i="13"/>
  <c r="I705" i="13" s="1"/>
  <c r="H45" i="13"/>
  <c r="I45" i="13" s="1"/>
  <c r="H375" i="13"/>
  <c r="I375" i="13" s="1"/>
  <c r="H387" i="13"/>
  <c r="I387" i="13" s="1"/>
  <c r="H57" i="13"/>
  <c r="I57" i="13" s="1"/>
  <c r="H717" i="13"/>
  <c r="I717" i="13" s="1"/>
  <c r="H55" i="13"/>
  <c r="I55" i="13" s="1"/>
  <c r="H715" i="13"/>
  <c r="I715" i="13" s="1"/>
  <c r="H385" i="13"/>
  <c r="I385" i="13" s="1"/>
  <c r="H51" i="13"/>
  <c r="I51" i="13" s="1"/>
  <c r="H711" i="13"/>
  <c r="I711" i="13" s="1"/>
  <c r="H381" i="13"/>
  <c r="I381" i="13" s="1"/>
  <c r="H54" i="13"/>
  <c r="I54" i="13" s="1"/>
  <c r="H714" i="13"/>
  <c r="I714" i="13" s="1"/>
  <c r="H384" i="13"/>
  <c r="I384" i="13" s="1"/>
  <c r="H712" i="13"/>
  <c r="I712" i="13" s="1"/>
  <c r="H382" i="13"/>
  <c r="I382" i="13" s="1"/>
  <c r="H52" i="13"/>
  <c r="I52" i="13" s="1"/>
  <c r="H58" i="13"/>
  <c r="I58" i="13" s="1"/>
  <c r="H388" i="13"/>
  <c r="I388" i="13" s="1"/>
  <c r="H718" i="13"/>
  <c r="I718" i="13" s="1"/>
  <c r="H41" i="13"/>
  <c r="I41" i="13" s="1"/>
  <c r="H701" i="13"/>
  <c r="I701" i="13" s="1"/>
  <c r="H371" i="13"/>
  <c r="I371" i="13" s="1"/>
  <c r="H20" i="13"/>
  <c r="I20" i="13" s="1"/>
  <c r="H350" i="13"/>
  <c r="I350" i="13" s="1"/>
  <c r="H680" i="13"/>
  <c r="I680" i="13" s="1"/>
  <c r="H681" i="13"/>
  <c r="I681" i="13" s="1"/>
  <c r="H21" i="13"/>
  <c r="I21" i="13" s="1"/>
  <c r="H351" i="13"/>
  <c r="I351" i="13" s="1"/>
  <c r="H349" i="13"/>
  <c r="I349" i="13" s="1"/>
  <c r="H19" i="13"/>
  <c r="I19" i="13" s="1"/>
  <c r="H679" i="13"/>
  <c r="I679" i="13" s="1"/>
  <c r="H26" i="13"/>
  <c r="I26" i="13" s="1"/>
  <c r="H686" i="13"/>
  <c r="I686" i="13" s="1"/>
  <c r="H356" i="13"/>
  <c r="I356" i="13" s="1"/>
  <c r="H353" i="13"/>
  <c r="I353" i="13" s="1"/>
  <c r="H683" i="13"/>
  <c r="I683" i="13" s="1"/>
  <c r="H23" i="13"/>
  <c r="I23" i="13" s="1"/>
  <c r="H347" i="13"/>
  <c r="I347" i="13" s="1"/>
  <c r="H17" i="13"/>
  <c r="I17" i="13" s="1"/>
  <c r="H677" i="13"/>
  <c r="I677" i="13" s="1"/>
  <c r="H13" i="13"/>
  <c r="I13" i="13" s="1"/>
  <c r="H343" i="13"/>
  <c r="I343" i="13" s="1"/>
  <c r="H673" i="13"/>
  <c r="I673" i="13" s="1"/>
  <c r="H340" i="13"/>
  <c r="I340" i="13" s="1"/>
  <c r="H670" i="13"/>
  <c r="I670" i="13" s="1"/>
  <c r="H10" i="13"/>
  <c r="I10" i="13" s="1"/>
  <c r="H25" i="13"/>
  <c r="I25" i="13" s="1"/>
  <c r="H685" i="13"/>
  <c r="I685" i="13" s="1"/>
  <c r="H355" i="13"/>
  <c r="I355" i="13" s="1"/>
  <c r="H11" i="13"/>
  <c r="I11" i="13" s="1"/>
  <c r="H671" i="13"/>
  <c r="I671" i="13" s="1"/>
  <c r="H341" i="13"/>
  <c r="I341" i="13" s="1"/>
  <c r="H9" i="13"/>
  <c r="I9" i="13" s="1"/>
  <c r="H339" i="13"/>
  <c r="I339" i="13" s="1"/>
  <c r="H669" i="13"/>
  <c r="I669" i="13" s="1"/>
  <c r="H684" i="13"/>
  <c r="I684" i="13" s="1"/>
  <c r="H354" i="13"/>
  <c r="I354" i="13" s="1"/>
  <c r="H24" i="13"/>
  <c r="I24" i="13" s="1"/>
  <c r="H22" i="13"/>
  <c r="I22" i="13" s="1"/>
  <c r="H682" i="13"/>
  <c r="I682" i="13" s="1"/>
  <c r="H352" i="13"/>
  <c r="I352" i="13" s="1"/>
  <c r="H12" i="13"/>
  <c r="I12" i="13" s="1"/>
  <c r="H672" i="13"/>
  <c r="I672" i="13" s="1"/>
  <c r="H342" i="13"/>
  <c r="I342" i="13" s="1"/>
  <c r="H27" i="13"/>
  <c r="I27" i="13" s="1"/>
  <c r="H687" i="13"/>
  <c r="I687" i="13" s="1"/>
  <c r="H357" i="13"/>
  <c r="I357" i="13" s="1"/>
  <c r="H15" i="13"/>
  <c r="I15" i="13" s="1"/>
  <c r="H675" i="13"/>
  <c r="I675" i="13" s="1"/>
  <c r="H345" i="13"/>
  <c r="I345" i="13" s="1"/>
  <c r="H18" i="13"/>
  <c r="I18" i="13" s="1"/>
  <c r="H678" i="13"/>
  <c r="I678" i="13" s="1"/>
  <c r="H348" i="13"/>
  <c r="I348" i="13" s="1"/>
  <c r="H344" i="13"/>
  <c r="I344" i="13" s="1"/>
  <c r="H674" i="13"/>
  <c r="I674" i="13" s="1"/>
  <c r="H14" i="13"/>
  <c r="I14" i="13" s="1"/>
  <c r="H16" i="13"/>
  <c r="I16" i="13" s="1"/>
  <c r="H676" i="13"/>
  <c r="I676" i="13" s="1"/>
  <c r="H346" i="13"/>
  <c r="I346" i="13" s="1"/>
  <c r="P82" i="11"/>
  <c r="R82" i="11" s="1"/>
  <c r="N85" i="12" s="1"/>
  <c r="O85" i="12" s="1"/>
  <c r="H579" i="13" s="1"/>
  <c r="I579" i="13" s="1"/>
  <c r="P203" i="11"/>
  <c r="R203" i="11" s="1"/>
  <c r="N210" i="12" s="1"/>
  <c r="O210" i="12" s="1"/>
  <c r="P74" i="11"/>
  <c r="R74" i="11" s="1"/>
  <c r="N77" i="12" s="1"/>
  <c r="O77" i="12" s="1"/>
  <c r="P274" i="11"/>
  <c r="R274" i="11" s="1"/>
  <c r="N283" i="12" s="1"/>
  <c r="O283" i="12" s="1"/>
  <c r="I28" i="4"/>
  <c r="H28" i="4"/>
  <c r="N121" i="11"/>
  <c r="P121" i="11" s="1"/>
  <c r="R121" i="11" s="1"/>
  <c r="N125" i="12" s="1"/>
  <c r="O125" i="12" s="1"/>
  <c r="F299" i="11"/>
  <c r="L113" i="11"/>
  <c r="P113" i="11" s="1"/>
  <c r="R113" i="11" s="1"/>
  <c r="N117" i="12" s="1"/>
  <c r="O117" i="12" s="1"/>
  <c r="H611" i="13" s="1"/>
  <c r="I611" i="13" s="1"/>
  <c r="N47" i="11"/>
  <c r="P47" i="11" s="1"/>
  <c r="R47" i="11" s="1"/>
  <c r="N49" i="12" s="1"/>
  <c r="O49" i="12" s="1"/>
  <c r="J299" i="11"/>
  <c r="H300" i="11"/>
  <c r="P300" i="11" s="1"/>
  <c r="R300" i="11" s="1"/>
  <c r="N310" i="12" s="1"/>
  <c r="O310" i="12" s="1"/>
  <c r="N72" i="11"/>
  <c r="N292" i="12"/>
  <c r="O292" i="12" s="1"/>
  <c r="O244" i="12"/>
  <c r="N259" i="12"/>
  <c r="O259" i="12" s="1"/>
  <c r="O214" i="12"/>
  <c r="N226" i="12"/>
  <c r="O226" i="12" s="1"/>
  <c r="N193" i="12"/>
  <c r="O193" i="12" s="1"/>
  <c r="N160" i="12"/>
  <c r="O160" i="12" s="1"/>
  <c r="H654" i="13" s="1"/>
  <c r="I654" i="13" s="1"/>
  <c r="N127" i="12"/>
  <c r="O127" i="12" s="1"/>
  <c r="O290" i="12"/>
  <c r="O289" i="12"/>
  <c r="N308" i="12"/>
  <c r="O308" i="12" s="1"/>
  <c r="O288" i="12"/>
  <c r="N307" i="12"/>
  <c r="O307" i="12" s="1"/>
  <c r="O287" i="12"/>
  <c r="N306" i="12"/>
  <c r="O306" i="12" s="1"/>
  <c r="N291" i="12"/>
  <c r="O291" i="12" s="1"/>
  <c r="N275" i="12"/>
  <c r="O275" i="12" s="1"/>
  <c r="N274" i="12"/>
  <c r="O274" i="12" s="1"/>
  <c r="N273" i="12"/>
  <c r="O273" i="12" s="1"/>
  <c r="O243" i="12"/>
  <c r="N258" i="12"/>
  <c r="O258" i="12" s="1"/>
  <c r="O242" i="12"/>
  <c r="N257" i="12"/>
  <c r="O257" i="12" s="1"/>
  <c r="O241" i="12"/>
  <c r="N256" i="12"/>
  <c r="O256" i="12" s="1"/>
  <c r="O240" i="12"/>
  <c r="N255" i="12"/>
  <c r="O255" i="12" s="1"/>
  <c r="O213" i="12"/>
  <c r="N225" i="12"/>
  <c r="O225" i="12" s="1"/>
  <c r="O212" i="12"/>
  <c r="N224" i="12"/>
  <c r="O224" i="12" s="1"/>
  <c r="O211" i="12"/>
  <c r="N223" i="12"/>
  <c r="O223" i="12" s="1"/>
  <c r="N222" i="12"/>
  <c r="O222" i="12" s="1"/>
  <c r="O209" i="12"/>
  <c r="N221" i="12"/>
  <c r="O221" i="12" s="1"/>
  <c r="O208" i="12"/>
  <c r="N220" i="12"/>
  <c r="O220" i="12" s="1"/>
  <c r="O207" i="12"/>
  <c r="N219" i="12"/>
  <c r="O219" i="12" s="1"/>
  <c r="N192" i="12"/>
  <c r="O192" i="12" s="1"/>
  <c r="O182" i="12"/>
  <c r="N191" i="12"/>
  <c r="O191" i="12" s="1"/>
  <c r="O181" i="12"/>
  <c r="N190" i="12"/>
  <c r="O190" i="12" s="1"/>
  <c r="O180" i="12"/>
  <c r="N189" i="12"/>
  <c r="O189" i="12" s="1"/>
  <c r="O179" i="12"/>
  <c r="N188" i="12"/>
  <c r="O188" i="12" s="1"/>
  <c r="O178" i="12"/>
  <c r="N187" i="12"/>
  <c r="O187" i="12" s="1"/>
  <c r="O177" i="12"/>
  <c r="N186" i="12"/>
  <c r="O186" i="12" s="1"/>
  <c r="O176" i="12"/>
  <c r="N185" i="12"/>
  <c r="O185" i="12" s="1"/>
  <c r="O175" i="12"/>
  <c r="N184" i="12"/>
  <c r="O184" i="12" s="1"/>
  <c r="O174" i="12"/>
  <c r="N183" i="12"/>
  <c r="O183" i="12" s="1"/>
  <c r="N159" i="12"/>
  <c r="O159" i="12" s="1"/>
  <c r="H653" i="13" s="1"/>
  <c r="I653" i="13" s="1"/>
  <c r="N158" i="12"/>
  <c r="O158" i="12" s="1"/>
  <c r="H652" i="13" s="1"/>
  <c r="I652" i="13" s="1"/>
  <c r="N157" i="12"/>
  <c r="O157" i="12" s="1"/>
  <c r="H651" i="13" s="1"/>
  <c r="I651" i="13" s="1"/>
  <c r="N156" i="12"/>
  <c r="O156" i="12" s="1"/>
  <c r="H650" i="13" s="1"/>
  <c r="I650" i="13" s="1"/>
  <c r="N155" i="12"/>
  <c r="O155" i="12" s="1"/>
  <c r="H649" i="13" s="1"/>
  <c r="I649" i="13" s="1"/>
  <c r="N154" i="12"/>
  <c r="O154" i="12" s="1"/>
  <c r="H648" i="13" s="1"/>
  <c r="I648" i="13" s="1"/>
  <c r="N153" i="12"/>
  <c r="O153" i="12" s="1"/>
  <c r="H647" i="13" s="1"/>
  <c r="I647" i="13" s="1"/>
  <c r="O146" i="12"/>
  <c r="N152" i="12"/>
  <c r="O152" i="12" s="1"/>
  <c r="H646" i="13" s="1"/>
  <c r="I646" i="13" s="1"/>
  <c r="O145" i="12"/>
  <c r="N151" i="12"/>
  <c r="O151" i="12" s="1"/>
  <c r="H645" i="13" s="1"/>
  <c r="I645" i="13" s="1"/>
  <c r="O144" i="12"/>
  <c r="N150" i="12"/>
  <c r="O150" i="12" s="1"/>
  <c r="H644" i="13" s="1"/>
  <c r="I644" i="13" s="1"/>
  <c r="O143" i="12"/>
  <c r="N149" i="12"/>
  <c r="O149" i="12" s="1"/>
  <c r="H643" i="13" s="1"/>
  <c r="I643" i="13" s="1"/>
  <c r="O142" i="12"/>
  <c r="N148" i="12"/>
  <c r="O148" i="12" s="1"/>
  <c r="H642" i="13" s="1"/>
  <c r="I642" i="13" s="1"/>
  <c r="O141" i="12"/>
  <c r="N147" i="12"/>
  <c r="O147" i="12" s="1"/>
  <c r="H641" i="13" s="1"/>
  <c r="I641" i="13" s="1"/>
  <c r="N126" i="12"/>
  <c r="O126" i="12" s="1"/>
  <c r="N124" i="12"/>
  <c r="O124" i="12" s="1"/>
  <c r="N123" i="12"/>
  <c r="O123" i="12" s="1"/>
  <c r="N122" i="12"/>
  <c r="O122" i="12" s="1"/>
  <c r="N121" i="12"/>
  <c r="O121" i="12" s="1"/>
  <c r="H615" i="13" s="1"/>
  <c r="I615" i="13" s="1"/>
  <c r="N120" i="12"/>
  <c r="O120" i="12" s="1"/>
  <c r="H614" i="13" s="1"/>
  <c r="I614" i="13" s="1"/>
  <c r="N119" i="12"/>
  <c r="O119" i="12" s="1"/>
  <c r="H613" i="13" s="1"/>
  <c r="I613" i="13" s="1"/>
  <c r="N118" i="12"/>
  <c r="O118" i="12" s="1"/>
  <c r="N116" i="12"/>
  <c r="O116" i="12" s="1"/>
  <c r="H610" i="13" s="1"/>
  <c r="I610" i="13" s="1"/>
  <c r="N115" i="12"/>
  <c r="O115" i="12" s="1"/>
  <c r="H609" i="13" s="1"/>
  <c r="I609" i="13" s="1"/>
  <c r="N114" i="12"/>
  <c r="O114" i="12" s="1"/>
  <c r="H608" i="13" s="1"/>
  <c r="I608" i="13" s="1"/>
  <c r="O110" i="12"/>
  <c r="N113" i="12"/>
  <c r="O113" i="12" s="1"/>
  <c r="H607" i="13" s="1"/>
  <c r="I607" i="13" s="1"/>
  <c r="O109" i="12"/>
  <c r="N112" i="12"/>
  <c r="O112" i="12" s="1"/>
  <c r="H606" i="13" s="1"/>
  <c r="I606" i="13" s="1"/>
  <c r="O108" i="12"/>
  <c r="N111" i="12"/>
  <c r="O111" i="12" s="1"/>
  <c r="H605" i="13" s="1"/>
  <c r="I605" i="13" s="1"/>
  <c r="D28" i="4"/>
  <c r="J659" i="23"/>
  <c r="N9" i="12"/>
  <c r="O9" i="12" s="1"/>
  <c r="K28" i="4"/>
  <c r="C28" i="4"/>
  <c r="E28" i="4"/>
  <c r="F28" i="4"/>
  <c r="G28" i="4"/>
  <c r="E60" i="9" l="1"/>
  <c r="K60" i="9"/>
  <c r="L92" i="9"/>
  <c r="C60" i="9"/>
  <c r="J60" i="9"/>
  <c r="D60" i="9"/>
  <c r="G60" i="9"/>
  <c r="F60" i="9"/>
  <c r="H60" i="9"/>
  <c r="I60" i="9"/>
  <c r="D60" i="10"/>
  <c r="K60" i="10"/>
  <c r="J60" i="10"/>
  <c r="H60" i="10"/>
  <c r="G60" i="10"/>
  <c r="F60" i="10"/>
  <c r="L92" i="10"/>
  <c r="C60" i="10"/>
  <c r="I60" i="10"/>
  <c r="E60" i="10"/>
  <c r="I60" i="8"/>
  <c r="E60" i="8"/>
  <c r="D60" i="8"/>
  <c r="G60" i="8"/>
  <c r="K60" i="8"/>
  <c r="H60" i="8"/>
  <c r="J60" i="8"/>
  <c r="L92" i="8"/>
  <c r="C60" i="8"/>
  <c r="F60" i="8"/>
  <c r="I60" i="7"/>
  <c r="D60" i="7"/>
  <c r="C60" i="7"/>
  <c r="J60" i="7"/>
  <c r="F60" i="7"/>
  <c r="L92" i="7"/>
  <c r="G60" i="7"/>
  <c r="H60" i="7"/>
  <c r="K60" i="7"/>
  <c r="E60" i="7"/>
  <c r="D60" i="5"/>
  <c r="H60" i="5"/>
  <c r="J60" i="5"/>
  <c r="K60" i="5"/>
  <c r="L92" i="5"/>
  <c r="I60" i="5"/>
  <c r="E60" i="5"/>
  <c r="G60" i="5"/>
  <c r="F60" i="5"/>
  <c r="C60" i="5"/>
  <c r="H582" i="13"/>
  <c r="I582" i="13" s="1"/>
  <c r="H747" i="13"/>
  <c r="I747" i="13" s="1"/>
  <c r="AA251" i="11"/>
  <c r="H417" i="13"/>
  <c r="I417" i="13" s="1"/>
  <c r="AA155" i="11"/>
  <c r="AA59" i="11"/>
  <c r="P72" i="11"/>
  <c r="R72" i="11" s="1"/>
  <c r="N75" i="12" s="1"/>
  <c r="O75" i="12" s="1"/>
  <c r="AA219" i="11"/>
  <c r="AA283" i="11"/>
  <c r="AA123" i="11"/>
  <c r="L92" i="4"/>
  <c r="J92" i="4" s="1"/>
  <c r="H309" i="13"/>
  <c r="I309" i="13" s="1"/>
  <c r="H639" i="13"/>
  <c r="I639" i="13" s="1"/>
  <c r="H636" i="13"/>
  <c r="I636" i="13" s="1"/>
  <c r="H306" i="13"/>
  <c r="I306" i="13" s="1"/>
  <c r="H310" i="13"/>
  <c r="I310" i="13" s="1"/>
  <c r="H640" i="13"/>
  <c r="I640" i="13" s="1"/>
  <c r="H635" i="13"/>
  <c r="I635" i="13" s="1"/>
  <c r="H305" i="13"/>
  <c r="I305" i="13" s="1"/>
  <c r="H637" i="13"/>
  <c r="I637" i="13" s="1"/>
  <c r="H307" i="13"/>
  <c r="I307" i="13" s="1"/>
  <c r="H604" i="13"/>
  <c r="I604" i="13" s="1"/>
  <c r="H274" i="13"/>
  <c r="I274" i="13" s="1"/>
  <c r="H619" i="13"/>
  <c r="I619" i="13" s="1"/>
  <c r="H289" i="13"/>
  <c r="I289" i="13" s="1"/>
  <c r="H620" i="13"/>
  <c r="I620" i="13" s="1"/>
  <c r="H290" i="13"/>
  <c r="I290" i="13" s="1"/>
  <c r="H617" i="13"/>
  <c r="I617" i="13" s="1"/>
  <c r="H287" i="13"/>
  <c r="I287" i="13" s="1"/>
  <c r="H282" i="13"/>
  <c r="I282" i="13" s="1"/>
  <c r="H612" i="13"/>
  <c r="I612" i="13" s="1"/>
  <c r="H621" i="13"/>
  <c r="I621" i="13" s="1"/>
  <c r="H291" i="13"/>
  <c r="I291" i="13" s="1"/>
  <c r="H272" i="13"/>
  <c r="I272" i="13" s="1"/>
  <c r="H602" i="13"/>
  <c r="I602" i="13" s="1"/>
  <c r="H273" i="13"/>
  <c r="I273" i="13" s="1"/>
  <c r="H603" i="13"/>
  <c r="I603" i="13" s="1"/>
  <c r="H286" i="13"/>
  <c r="I286" i="13" s="1"/>
  <c r="H616" i="13"/>
  <c r="I616" i="13" s="1"/>
  <c r="H618" i="13"/>
  <c r="I618" i="13" s="1"/>
  <c r="H288" i="13"/>
  <c r="I288" i="13" s="1"/>
  <c r="H588" i="13"/>
  <c r="I588" i="13" s="1"/>
  <c r="H258" i="13"/>
  <c r="I258" i="13" s="1"/>
  <c r="H570" i="13"/>
  <c r="I570" i="13" s="1"/>
  <c r="H240" i="13"/>
  <c r="I240" i="13" s="1"/>
  <c r="H572" i="13"/>
  <c r="I572" i="13" s="1"/>
  <c r="H242" i="13"/>
  <c r="I242" i="13" s="1"/>
  <c r="H573" i="13"/>
  <c r="I573" i="13" s="1"/>
  <c r="H243" i="13"/>
  <c r="I243" i="13" s="1"/>
  <c r="H587" i="13"/>
  <c r="I587" i="13" s="1"/>
  <c r="H257" i="13"/>
  <c r="I257" i="13" s="1"/>
  <c r="H254" i="13"/>
  <c r="I254" i="13" s="1"/>
  <c r="H584" i="13"/>
  <c r="I584" i="13" s="1"/>
  <c r="H586" i="13"/>
  <c r="I586" i="13" s="1"/>
  <c r="H256" i="13"/>
  <c r="I256" i="13" s="1"/>
  <c r="H585" i="13"/>
  <c r="I585" i="13" s="1"/>
  <c r="H255" i="13"/>
  <c r="I255" i="13" s="1"/>
  <c r="H569" i="13"/>
  <c r="I569" i="13" s="1"/>
  <c r="H239" i="13"/>
  <c r="I239" i="13" s="1"/>
  <c r="H571" i="13"/>
  <c r="I571" i="13" s="1"/>
  <c r="H241" i="13"/>
  <c r="I241" i="13" s="1"/>
  <c r="H550" i="13"/>
  <c r="I550" i="13" s="1"/>
  <c r="H220" i="13"/>
  <c r="I220" i="13" s="1"/>
  <c r="H554" i="13"/>
  <c r="I554" i="13" s="1"/>
  <c r="H224" i="13"/>
  <c r="I224" i="13" s="1"/>
  <c r="H206" i="13"/>
  <c r="I206" i="13" s="1"/>
  <c r="H536" i="13"/>
  <c r="I536" i="13" s="1"/>
  <c r="H542" i="13"/>
  <c r="I542" i="13" s="1"/>
  <c r="H212" i="13"/>
  <c r="I212" i="13" s="1"/>
  <c r="H549" i="13"/>
  <c r="I549" i="13" s="1"/>
  <c r="H219" i="13"/>
  <c r="I219" i="13" s="1"/>
  <c r="H551" i="13"/>
  <c r="I551" i="13" s="1"/>
  <c r="H221" i="13"/>
  <c r="I221" i="13" s="1"/>
  <c r="H223" i="13"/>
  <c r="I223" i="13" s="1"/>
  <c r="H553" i="13"/>
  <c r="I553" i="13" s="1"/>
  <c r="H555" i="13"/>
  <c r="I555" i="13" s="1"/>
  <c r="H225" i="13"/>
  <c r="I225" i="13" s="1"/>
  <c r="H548" i="13"/>
  <c r="I548" i="13" s="1"/>
  <c r="H218" i="13"/>
  <c r="I218" i="13" s="1"/>
  <c r="H552" i="13"/>
  <c r="I552" i="13" s="1"/>
  <c r="H222" i="13"/>
  <c r="I222" i="13" s="1"/>
  <c r="H538" i="13"/>
  <c r="I538" i="13" s="1"/>
  <c r="H208" i="13"/>
  <c r="I208" i="13" s="1"/>
  <c r="H540" i="13"/>
  <c r="I540" i="13" s="1"/>
  <c r="H210" i="13"/>
  <c r="I210" i="13" s="1"/>
  <c r="H207" i="13"/>
  <c r="I207" i="13" s="1"/>
  <c r="H537" i="13"/>
  <c r="I537" i="13" s="1"/>
  <c r="H539" i="13"/>
  <c r="I539" i="13" s="1"/>
  <c r="H209" i="13"/>
  <c r="I209" i="13" s="1"/>
  <c r="H541" i="13"/>
  <c r="I541" i="13" s="1"/>
  <c r="H211" i="13"/>
  <c r="I211" i="13" s="1"/>
  <c r="H543" i="13"/>
  <c r="I543" i="13" s="1"/>
  <c r="H213" i="13"/>
  <c r="I213" i="13" s="1"/>
  <c r="H508" i="13"/>
  <c r="I508" i="13" s="1"/>
  <c r="H178" i="13"/>
  <c r="I178" i="13" s="1"/>
  <c r="H512" i="13"/>
  <c r="I512" i="13" s="1"/>
  <c r="H182" i="13"/>
  <c r="I182" i="13" s="1"/>
  <c r="H184" i="13"/>
  <c r="I184" i="13" s="1"/>
  <c r="H514" i="13"/>
  <c r="I514" i="13" s="1"/>
  <c r="H516" i="13"/>
  <c r="I516" i="13" s="1"/>
  <c r="H186" i="13"/>
  <c r="I186" i="13" s="1"/>
  <c r="H518" i="13"/>
  <c r="I518" i="13" s="1"/>
  <c r="H188" i="13"/>
  <c r="I188" i="13" s="1"/>
  <c r="H520" i="13"/>
  <c r="I520" i="13" s="1"/>
  <c r="H190" i="13"/>
  <c r="I190" i="13" s="1"/>
  <c r="H522" i="13"/>
  <c r="I522" i="13" s="1"/>
  <c r="H192" i="13"/>
  <c r="I192" i="13" s="1"/>
  <c r="H504" i="13"/>
  <c r="I504" i="13" s="1"/>
  <c r="H174" i="13"/>
  <c r="I174" i="13" s="1"/>
  <c r="H506" i="13"/>
  <c r="I506" i="13" s="1"/>
  <c r="H176" i="13"/>
  <c r="I176" i="13" s="1"/>
  <c r="H510" i="13"/>
  <c r="I510" i="13" s="1"/>
  <c r="H180" i="13"/>
  <c r="I180" i="13" s="1"/>
  <c r="H503" i="13"/>
  <c r="I503" i="13" s="1"/>
  <c r="H173" i="13"/>
  <c r="I173" i="13" s="1"/>
  <c r="H175" i="13"/>
  <c r="I175" i="13" s="1"/>
  <c r="H505" i="13"/>
  <c r="I505" i="13" s="1"/>
  <c r="H507" i="13"/>
  <c r="I507" i="13" s="1"/>
  <c r="H177" i="13"/>
  <c r="I177" i="13" s="1"/>
  <c r="H179" i="13"/>
  <c r="I179" i="13" s="1"/>
  <c r="H509" i="13"/>
  <c r="I509" i="13" s="1"/>
  <c r="H181" i="13"/>
  <c r="I181" i="13" s="1"/>
  <c r="H511" i="13"/>
  <c r="I511" i="13" s="1"/>
  <c r="H513" i="13"/>
  <c r="I513" i="13" s="1"/>
  <c r="H183" i="13"/>
  <c r="I183" i="13" s="1"/>
  <c r="H185" i="13"/>
  <c r="I185" i="13" s="1"/>
  <c r="H515" i="13"/>
  <c r="I515" i="13" s="1"/>
  <c r="H187" i="13"/>
  <c r="I187" i="13" s="1"/>
  <c r="H517" i="13"/>
  <c r="I517" i="13" s="1"/>
  <c r="H519" i="13"/>
  <c r="I519" i="13" s="1"/>
  <c r="H189" i="13"/>
  <c r="I189" i="13" s="1"/>
  <c r="H191" i="13"/>
  <c r="I191" i="13" s="1"/>
  <c r="H521" i="13"/>
  <c r="I521" i="13" s="1"/>
  <c r="H801" i="13"/>
  <c r="I801" i="13" s="1"/>
  <c r="H471" i="13"/>
  <c r="I471" i="13" s="1"/>
  <c r="H141" i="13"/>
  <c r="I141" i="13" s="1"/>
  <c r="H815" i="13"/>
  <c r="I815" i="13" s="1"/>
  <c r="H485" i="13"/>
  <c r="I485" i="13" s="1"/>
  <c r="H155" i="13"/>
  <c r="I155" i="13" s="1"/>
  <c r="H146" i="13"/>
  <c r="I146" i="13" s="1"/>
  <c r="H806" i="13"/>
  <c r="I806" i="13" s="1"/>
  <c r="H476" i="13"/>
  <c r="I476" i="13" s="1"/>
  <c r="H478" i="13"/>
  <c r="I478" i="13" s="1"/>
  <c r="H148" i="13"/>
  <c r="I148" i="13" s="1"/>
  <c r="H808" i="13"/>
  <c r="I808" i="13" s="1"/>
  <c r="H150" i="13"/>
  <c r="I150" i="13" s="1"/>
  <c r="H810" i="13"/>
  <c r="I810" i="13" s="1"/>
  <c r="H480" i="13"/>
  <c r="I480" i="13" s="1"/>
  <c r="H812" i="13"/>
  <c r="I812" i="13" s="1"/>
  <c r="H152" i="13"/>
  <c r="I152" i="13" s="1"/>
  <c r="H482" i="13"/>
  <c r="I482" i="13" s="1"/>
  <c r="H156" i="13"/>
  <c r="I156" i="13" s="1"/>
  <c r="H816" i="13"/>
  <c r="I816" i="13" s="1"/>
  <c r="H486" i="13"/>
  <c r="I486" i="13" s="1"/>
  <c r="H803" i="13"/>
  <c r="I803" i="13" s="1"/>
  <c r="H473" i="13"/>
  <c r="I473" i="13" s="1"/>
  <c r="H143" i="13"/>
  <c r="I143" i="13" s="1"/>
  <c r="H483" i="13"/>
  <c r="I483" i="13" s="1"/>
  <c r="H813" i="13"/>
  <c r="I813" i="13" s="1"/>
  <c r="H153" i="13"/>
  <c r="I153" i="13" s="1"/>
  <c r="H475" i="13"/>
  <c r="I475" i="13" s="1"/>
  <c r="H145" i="13"/>
  <c r="I145" i="13" s="1"/>
  <c r="H805" i="13"/>
  <c r="I805" i="13" s="1"/>
  <c r="H800" i="13"/>
  <c r="I800" i="13" s="1"/>
  <c r="H470" i="13"/>
  <c r="I470" i="13" s="1"/>
  <c r="H140" i="13"/>
  <c r="I140" i="13" s="1"/>
  <c r="H142" i="13"/>
  <c r="I142" i="13" s="1"/>
  <c r="H802" i="13"/>
  <c r="I802" i="13" s="1"/>
  <c r="H472" i="13"/>
  <c r="I472" i="13" s="1"/>
  <c r="H474" i="13"/>
  <c r="I474" i="13" s="1"/>
  <c r="H804" i="13"/>
  <c r="I804" i="13" s="1"/>
  <c r="H144" i="13"/>
  <c r="I144" i="13" s="1"/>
  <c r="H817" i="13"/>
  <c r="I817" i="13" s="1"/>
  <c r="H157" i="13"/>
  <c r="I157" i="13" s="1"/>
  <c r="H487" i="13"/>
  <c r="I487" i="13" s="1"/>
  <c r="H147" i="13"/>
  <c r="I147" i="13" s="1"/>
  <c r="H477" i="13"/>
  <c r="I477" i="13" s="1"/>
  <c r="H807" i="13"/>
  <c r="I807" i="13" s="1"/>
  <c r="H479" i="13"/>
  <c r="I479" i="13" s="1"/>
  <c r="H809" i="13"/>
  <c r="I809" i="13" s="1"/>
  <c r="H149" i="13"/>
  <c r="I149" i="13" s="1"/>
  <c r="H811" i="13"/>
  <c r="I811" i="13" s="1"/>
  <c r="H481" i="13"/>
  <c r="I481" i="13" s="1"/>
  <c r="H151" i="13"/>
  <c r="I151" i="13" s="1"/>
  <c r="H814" i="13"/>
  <c r="I814" i="13" s="1"/>
  <c r="H484" i="13"/>
  <c r="I484" i="13" s="1"/>
  <c r="H154" i="13"/>
  <c r="I154" i="13" s="1"/>
  <c r="H158" i="13"/>
  <c r="I158" i="13" s="1"/>
  <c r="H818" i="13"/>
  <c r="I818" i="13" s="1"/>
  <c r="H488" i="13"/>
  <c r="I488" i="13" s="1"/>
  <c r="H819" i="13"/>
  <c r="I819" i="13" s="1"/>
  <c r="H489" i="13"/>
  <c r="I489" i="13" s="1"/>
  <c r="H159" i="13"/>
  <c r="I159" i="13" s="1"/>
  <c r="H771" i="13"/>
  <c r="I771" i="13" s="1"/>
  <c r="H441" i="13"/>
  <c r="I441" i="13" s="1"/>
  <c r="H111" i="13"/>
  <c r="I111" i="13" s="1"/>
  <c r="H773" i="13"/>
  <c r="I773" i="13" s="1"/>
  <c r="H443" i="13"/>
  <c r="I443" i="13" s="1"/>
  <c r="H113" i="13"/>
  <c r="I113" i="13" s="1"/>
  <c r="H778" i="13"/>
  <c r="I778" i="13" s="1"/>
  <c r="H448" i="13"/>
  <c r="I448" i="13" s="1"/>
  <c r="H118" i="13"/>
  <c r="I118" i="13" s="1"/>
  <c r="H122" i="13"/>
  <c r="I122" i="13" s="1"/>
  <c r="H782" i="13"/>
  <c r="I782" i="13" s="1"/>
  <c r="H452" i="13"/>
  <c r="I452" i="13" s="1"/>
  <c r="H776" i="13"/>
  <c r="I776" i="13" s="1"/>
  <c r="H116" i="13"/>
  <c r="I116" i="13" s="1"/>
  <c r="H446" i="13"/>
  <c r="I446" i="13" s="1"/>
  <c r="H108" i="13"/>
  <c r="I108" i="13" s="1"/>
  <c r="H438" i="13"/>
  <c r="I438" i="13" s="1"/>
  <c r="H768" i="13"/>
  <c r="I768" i="13" s="1"/>
  <c r="H774" i="13"/>
  <c r="I774" i="13" s="1"/>
  <c r="H444" i="13"/>
  <c r="I444" i="13" s="1"/>
  <c r="H114" i="13"/>
  <c r="I114" i="13" s="1"/>
  <c r="H119" i="13"/>
  <c r="I119" i="13" s="1"/>
  <c r="H779" i="13"/>
  <c r="I779" i="13" s="1"/>
  <c r="H449" i="13"/>
  <c r="I449" i="13" s="1"/>
  <c r="H123" i="13"/>
  <c r="I123" i="13" s="1"/>
  <c r="H783" i="13"/>
  <c r="I783" i="13" s="1"/>
  <c r="H453" i="13"/>
  <c r="I453" i="13" s="1"/>
  <c r="H786" i="13"/>
  <c r="I786" i="13" s="1"/>
  <c r="H456" i="13"/>
  <c r="I456" i="13" s="1"/>
  <c r="H126" i="13"/>
  <c r="I126" i="13" s="1"/>
  <c r="H110" i="13"/>
  <c r="I110" i="13" s="1"/>
  <c r="H770" i="13"/>
  <c r="I770" i="13" s="1"/>
  <c r="H440" i="13"/>
  <c r="I440" i="13" s="1"/>
  <c r="H442" i="13"/>
  <c r="I442" i="13" s="1"/>
  <c r="H772" i="13"/>
  <c r="I772" i="13" s="1"/>
  <c r="H112" i="13"/>
  <c r="I112" i="13" s="1"/>
  <c r="H115" i="13"/>
  <c r="I115" i="13" s="1"/>
  <c r="H775" i="13"/>
  <c r="I775" i="13" s="1"/>
  <c r="H445" i="13"/>
  <c r="I445" i="13" s="1"/>
  <c r="H120" i="13"/>
  <c r="I120" i="13" s="1"/>
  <c r="H780" i="13"/>
  <c r="I780" i="13" s="1"/>
  <c r="H450" i="13"/>
  <c r="I450" i="13" s="1"/>
  <c r="H124" i="13"/>
  <c r="I124" i="13" s="1"/>
  <c r="H784" i="13"/>
  <c r="I784" i="13" s="1"/>
  <c r="H454" i="13"/>
  <c r="I454" i="13" s="1"/>
  <c r="H107" i="13"/>
  <c r="I107" i="13" s="1"/>
  <c r="H767" i="13"/>
  <c r="I767" i="13" s="1"/>
  <c r="H437" i="13"/>
  <c r="I437" i="13" s="1"/>
  <c r="H439" i="13"/>
  <c r="I439" i="13" s="1"/>
  <c r="H109" i="13"/>
  <c r="I109" i="13" s="1"/>
  <c r="H769" i="13"/>
  <c r="I769" i="13" s="1"/>
  <c r="H447" i="13"/>
  <c r="I447" i="13" s="1"/>
  <c r="H777" i="13"/>
  <c r="I777" i="13" s="1"/>
  <c r="H117" i="13"/>
  <c r="I117" i="13" s="1"/>
  <c r="H781" i="13"/>
  <c r="I781" i="13" s="1"/>
  <c r="H121" i="13"/>
  <c r="I121" i="13" s="1"/>
  <c r="H451" i="13"/>
  <c r="I451" i="13" s="1"/>
  <c r="H785" i="13"/>
  <c r="I785" i="13" s="1"/>
  <c r="H125" i="13"/>
  <c r="I125" i="13" s="1"/>
  <c r="H455" i="13"/>
  <c r="I455" i="13" s="1"/>
  <c r="H736" i="13"/>
  <c r="I736" i="13" s="1"/>
  <c r="H76" i="13"/>
  <c r="I76" i="13" s="1"/>
  <c r="H406" i="13"/>
  <c r="I406" i="13" s="1"/>
  <c r="H74" i="13"/>
  <c r="I74" i="13" s="1"/>
  <c r="H734" i="13"/>
  <c r="I734" i="13" s="1"/>
  <c r="H404" i="13"/>
  <c r="I404" i="13" s="1"/>
  <c r="H84" i="13"/>
  <c r="I84" i="13" s="1"/>
  <c r="H744" i="13"/>
  <c r="I744" i="13" s="1"/>
  <c r="H414" i="13"/>
  <c r="I414" i="13" s="1"/>
  <c r="K92" i="4"/>
  <c r="C92" i="4"/>
  <c r="H48" i="13"/>
  <c r="I48" i="13" s="1"/>
  <c r="H708" i="13"/>
  <c r="I708" i="13" s="1"/>
  <c r="H378" i="13"/>
  <c r="I378" i="13" s="1"/>
  <c r="D60" i="4"/>
  <c r="H60" i="4"/>
  <c r="K60" i="4"/>
  <c r="G60" i="4"/>
  <c r="E60" i="4"/>
  <c r="I60" i="4"/>
  <c r="F60" i="4"/>
  <c r="C60" i="4"/>
  <c r="H8" i="13"/>
  <c r="H338" i="13"/>
  <c r="I338" i="13" s="1"/>
  <c r="H668" i="13"/>
  <c r="I668" i="13" s="1"/>
  <c r="P299" i="11"/>
  <c r="R299" i="11" s="1"/>
  <c r="N309" i="12" s="1"/>
  <c r="O309" i="12" s="1"/>
  <c r="J694" i="23"/>
  <c r="F92" i="4" l="1"/>
  <c r="I92" i="4"/>
  <c r="H92" i="4"/>
  <c r="D92" i="4"/>
  <c r="J92" i="5"/>
  <c r="L124" i="5"/>
  <c r="K92" i="5"/>
  <c r="I92" i="5"/>
  <c r="H92" i="5"/>
  <c r="G92" i="5"/>
  <c r="D92" i="5"/>
  <c r="F92" i="5"/>
  <c r="E92" i="5"/>
  <c r="C92" i="5"/>
  <c r="J92" i="7"/>
  <c r="K92" i="7"/>
  <c r="L124" i="7"/>
  <c r="I92" i="7"/>
  <c r="C92" i="7"/>
  <c r="F92" i="7"/>
  <c r="H92" i="7"/>
  <c r="G92" i="7"/>
  <c r="D92" i="7"/>
  <c r="E92" i="7"/>
  <c r="L124" i="8"/>
  <c r="F92" i="8"/>
  <c r="E92" i="8"/>
  <c r="K92" i="8"/>
  <c r="G92" i="8"/>
  <c r="C92" i="8"/>
  <c r="D92" i="8"/>
  <c r="J92" i="8"/>
  <c r="I92" i="8"/>
  <c r="H92" i="8"/>
  <c r="I92" i="9"/>
  <c r="G92" i="9"/>
  <c r="L124" i="9"/>
  <c r="E92" i="9"/>
  <c r="F92" i="9"/>
  <c r="J92" i="9"/>
  <c r="H92" i="9"/>
  <c r="C92" i="9"/>
  <c r="D92" i="9"/>
  <c r="K92" i="9"/>
  <c r="D92" i="10"/>
  <c r="J92" i="10"/>
  <c r="I92" i="10"/>
  <c r="L124" i="10"/>
  <c r="H92" i="10"/>
  <c r="E92" i="10"/>
  <c r="K92" i="10"/>
  <c r="G92" i="10"/>
  <c r="F92" i="10"/>
  <c r="C92" i="10"/>
  <c r="E92" i="4"/>
  <c r="G92" i="4"/>
  <c r="AA91" i="11"/>
  <c r="AA315" i="11"/>
  <c r="L124" i="4"/>
  <c r="H638" i="13"/>
  <c r="I638" i="13" s="1"/>
  <c r="H308" i="13"/>
  <c r="I308" i="13" s="1"/>
  <c r="J729" i="23"/>
  <c r="E124" i="8" l="1"/>
  <c r="H124" i="8"/>
  <c r="F124" i="8"/>
  <c r="I124" i="8"/>
  <c r="D124" i="8"/>
  <c r="K124" i="8"/>
  <c r="J124" i="8"/>
  <c r="C124" i="8"/>
  <c r="G124" i="8"/>
  <c r="L156" i="8"/>
  <c r="G124" i="7"/>
  <c r="C124" i="7"/>
  <c r="J124" i="7"/>
  <c r="E124" i="7"/>
  <c r="L156" i="7"/>
  <c r="I124" i="7"/>
  <c r="H124" i="7"/>
  <c r="K124" i="7"/>
  <c r="F124" i="7"/>
  <c r="D124" i="7"/>
  <c r="I124" i="10"/>
  <c r="J124" i="10"/>
  <c r="D124" i="10"/>
  <c r="E124" i="10"/>
  <c r="H124" i="10"/>
  <c r="L156" i="10"/>
  <c r="F124" i="10"/>
  <c r="G124" i="10"/>
  <c r="C124" i="10"/>
  <c r="K124" i="10"/>
  <c r="D124" i="5"/>
  <c r="G124" i="5"/>
  <c r="J124" i="5"/>
  <c r="E124" i="5"/>
  <c r="I124" i="5"/>
  <c r="H124" i="5"/>
  <c r="L156" i="5"/>
  <c r="K124" i="5"/>
  <c r="C124" i="5"/>
  <c r="F124" i="5"/>
  <c r="H124" i="9"/>
  <c r="E124" i="9"/>
  <c r="F124" i="9"/>
  <c r="D124" i="9"/>
  <c r="G124" i="9"/>
  <c r="C124" i="9"/>
  <c r="I124" i="9"/>
  <c r="J124" i="9"/>
  <c r="K124" i="9"/>
  <c r="L156" i="9"/>
  <c r="J124" i="4"/>
  <c r="C124" i="4"/>
  <c r="AC1" i="11"/>
  <c r="L156" i="4"/>
  <c r="F124" i="4"/>
  <c r="K124" i="4"/>
  <c r="G124" i="4"/>
  <c r="E124" i="4"/>
  <c r="D124" i="4"/>
  <c r="I124" i="4"/>
  <c r="H124" i="4"/>
  <c r="J764" i="23"/>
  <c r="E156" i="5" l="1"/>
  <c r="F156" i="5"/>
  <c r="C156" i="5"/>
  <c r="J156" i="5"/>
  <c r="I156" i="5"/>
  <c r="L188" i="5"/>
  <c r="G156" i="5"/>
  <c r="K156" i="5"/>
  <c r="H156" i="5"/>
  <c r="D156" i="5"/>
  <c r="L188" i="10"/>
  <c r="J156" i="10"/>
  <c r="I156" i="10"/>
  <c r="D156" i="10"/>
  <c r="H156" i="10"/>
  <c r="C156" i="10"/>
  <c r="F156" i="10"/>
  <c r="G156" i="10"/>
  <c r="E156" i="10"/>
  <c r="K156" i="10"/>
  <c r="L188" i="8"/>
  <c r="C156" i="8"/>
  <c r="D156" i="8"/>
  <c r="K156" i="8"/>
  <c r="F156" i="8"/>
  <c r="J156" i="8"/>
  <c r="I156" i="8"/>
  <c r="G156" i="8"/>
  <c r="H156" i="8"/>
  <c r="E156" i="8"/>
  <c r="D156" i="7"/>
  <c r="H156" i="7"/>
  <c r="C156" i="7"/>
  <c r="I156" i="7"/>
  <c r="L188" i="7"/>
  <c r="G156" i="7"/>
  <c r="F156" i="7"/>
  <c r="K156" i="7"/>
  <c r="E156" i="7"/>
  <c r="J156" i="7"/>
  <c r="L188" i="9"/>
  <c r="E156" i="9"/>
  <c r="H156" i="9"/>
  <c r="C156" i="9"/>
  <c r="F156" i="9"/>
  <c r="K156" i="9"/>
  <c r="G156" i="9"/>
  <c r="J156" i="9"/>
  <c r="D156" i="9"/>
  <c r="I156" i="9"/>
  <c r="J156" i="4"/>
  <c r="C156" i="4"/>
  <c r="L188" i="4"/>
  <c r="I156" i="4"/>
  <c r="F156" i="4"/>
  <c r="H156" i="4"/>
  <c r="D156" i="4"/>
  <c r="G156" i="4"/>
  <c r="K156" i="4"/>
  <c r="E156" i="4"/>
  <c r="J799" i="23"/>
  <c r="J188" i="5" l="1"/>
  <c r="E188" i="5"/>
  <c r="G188" i="5"/>
  <c r="D188" i="5"/>
  <c r="I188" i="5"/>
  <c r="K188" i="5"/>
  <c r="C188" i="5"/>
  <c r="F188" i="5"/>
  <c r="H188" i="5"/>
  <c r="L220" i="5"/>
  <c r="E188" i="8"/>
  <c r="G188" i="8"/>
  <c r="C188" i="8"/>
  <c r="J188" i="8"/>
  <c r="I188" i="8"/>
  <c r="L220" i="8"/>
  <c r="D188" i="8"/>
  <c r="K188" i="8"/>
  <c r="F188" i="8"/>
  <c r="H188" i="8"/>
  <c r="G188" i="7"/>
  <c r="E188" i="7"/>
  <c r="I188" i="7"/>
  <c r="D188" i="7"/>
  <c r="L220" i="7"/>
  <c r="J188" i="7"/>
  <c r="F188" i="7"/>
  <c r="H188" i="7"/>
  <c r="K188" i="7"/>
  <c r="C188" i="7"/>
  <c r="I188" i="10"/>
  <c r="F188" i="10"/>
  <c r="K188" i="10"/>
  <c r="E188" i="10"/>
  <c r="D188" i="10"/>
  <c r="J188" i="10"/>
  <c r="L220" i="10"/>
  <c r="C188" i="10"/>
  <c r="H188" i="10"/>
  <c r="G188" i="10"/>
  <c r="H188" i="9"/>
  <c r="K188" i="9"/>
  <c r="D188" i="9"/>
  <c r="G188" i="9"/>
  <c r="J188" i="9"/>
  <c r="I188" i="9"/>
  <c r="E188" i="9"/>
  <c r="F188" i="9"/>
  <c r="L220" i="9"/>
  <c r="C188" i="9"/>
  <c r="J188" i="4"/>
  <c r="C188" i="4"/>
  <c r="L220" i="4"/>
  <c r="G188" i="4"/>
  <c r="D188" i="4"/>
  <c r="H188" i="4"/>
  <c r="E188" i="4"/>
  <c r="I188" i="4"/>
  <c r="F188" i="4"/>
  <c r="K188" i="4"/>
  <c r="J834" i="23"/>
  <c r="F220" i="8" l="1"/>
  <c r="E220" i="8"/>
  <c r="C220" i="8"/>
  <c r="L252" i="8"/>
  <c r="D220" i="8"/>
  <c r="I220" i="8"/>
  <c r="K220" i="8"/>
  <c r="J220" i="8"/>
  <c r="H220" i="8"/>
  <c r="G220" i="8"/>
  <c r="E220" i="10"/>
  <c r="H220" i="10"/>
  <c r="G220" i="10"/>
  <c r="K220" i="10"/>
  <c r="F220" i="10"/>
  <c r="L252" i="10"/>
  <c r="D220" i="10"/>
  <c r="I220" i="10"/>
  <c r="J220" i="10"/>
  <c r="C220" i="10"/>
  <c r="L252" i="5"/>
  <c r="I220" i="5"/>
  <c r="J220" i="5"/>
  <c r="C220" i="5"/>
  <c r="F220" i="5"/>
  <c r="H220" i="5"/>
  <c r="D220" i="5"/>
  <c r="K220" i="5"/>
  <c r="E220" i="5"/>
  <c r="G220" i="5"/>
  <c r="C220" i="9"/>
  <c r="L252" i="9"/>
  <c r="J220" i="9"/>
  <c r="F220" i="9"/>
  <c r="E220" i="9"/>
  <c r="I220" i="9"/>
  <c r="D220" i="9"/>
  <c r="H220" i="9"/>
  <c r="G220" i="9"/>
  <c r="K220" i="9"/>
  <c r="G220" i="7"/>
  <c r="I220" i="7"/>
  <c r="E220" i="7"/>
  <c r="H220" i="7"/>
  <c r="F220" i="7"/>
  <c r="D220" i="7"/>
  <c r="C220" i="7"/>
  <c r="J220" i="7"/>
  <c r="L252" i="7"/>
  <c r="K220" i="7"/>
  <c r="J220" i="4"/>
  <c r="C220" i="4"/>
  <c r="L252" i="4"/>
  <c r="J252" i="4" s="1"/>
  <c r="K220" i="4"/>
  <c r="D220" i="4"/>
  <c r="E220" i="4"/>
  <c r="I220" i="4"/>
  <c r="G220" i="4"/>
  <c r="F220" i="4"/>
  <c r="H220" i="4"/>
  <c r="J869" i="23"/>
  <c r="E252" i="9" l="1"/>
  <c r="I252" i="9"/>
  <c r="F252" i="9"/>
  <c r="D252" i="9"/>
  <c r="J252" i="9"/>
  <c r="G252" i="9"/>
  <c r="H252" i="9"/>
  <c r="K252" i="9"/>
  <c r="C252" i="9"/>
  <c r="L284" i="9"/>
  <c r="K252" i="10"/>
  <c r="E252" i="10"/>
  <c r="J252" i="10"/>
  <c r="L284" i="10"/>
  <c r="C252" i="10"/>
  <c r="I252" i="10"/>
  <c r="G252" i="10"/>
  <c r="H252" i="10"/>
  <c r="D252" i="10"/>
  <c r="F252" i="10"/>
  <c r="I252" i="5"/>
  <c r="J252" i="5"/>
  <c r="K252" i="5"/>
  <c r="G252" i="5"/>
  <c r="H252" i="5"/>
  <c r="E252" i="5"/>
  <c r="F252" i="5"/>
  <c r="L284" i="5"/>
  <c r="D252" i="5"/>
  <c r="C252" i="5"/>
  <c r="H252" i="8"/>
  <c r="G252" i="8"/>
  <c r="F252" i="8"/>
  <c r="E252" i="8"/>
  <c r="L284" i="8"/>
  <c r="D252" i="8"/>
  <c r="C252" i="8"/>
  <c r="I252" i="8"/>
  <c r="K252" i="8"/>
  <c r="J252" i="8"/>
  <c r="I252" i="7"/>
  <c r="D252" i="7"/>
  <c r="K252" i="7"/>
  <c r="J252" i="7"/>
  <c r="H252" i="7"/>
  <c r="F252" i="7"/>
  <c r="L284" i="7"/>
  <c r="G252" i="7"/>
  <c r="C252" i="7"/>
  <c r="E252" i="7"/>
  <c r="L284" i="4"/>
  <c r="E252" i="4"/>
  <c r="I252" i="4"/>
  <c r="C252" i="4"/>
  <c r="G252" i="4"/>
  <c r="D252" i="4"/>
  <c r="H252" i="4"/>
  <c r="F252" i="4"/>
  <c r="K252" i="4"/>
  <c r="J904" i="23"/>
  <c r="C284" i="7" l="1"/>
  <c r="L316" i="7"/>
  <c r="I284" i="7"/>
  <c r="D284" i="7"/>
  <c r="E284" i="7"/>
  <c r="G284" i="7"/>
  <c r="K284" i="7"/>
  <c r="H284" i="7"/>
  <c r="J284" i="7"/>
  <c r="F284" i="7"/>
  <c r="L316" i="10"/>
  <c r="G284" i="10"/>
  <c r="I284" i="10"/>
  <c r="H284" i="10"/>
  <c r="F284" i="10"/>
  <c r="J284" i="10"/>
  <c r="D284" i="10"/>
  <c r="K284" i="10"/>
  <c r="C284" i="10"/>
  <c r="E284" i="10"/>
  <c r="D284" i="5"/>
  <c r="K284" i="5"/>
  <c r="G284" i="5"/>
  <c r="L316" i="5"/>
  <c r="J284" i="5"/>
  <c r="I284" i="5"/>
  <c r="E284" i="5"/>
  <c r="C284" i="5"/>
  <c r="F284" i="5"/>
  <c r="H284" i="5"/>
  <c r="G284" i="8"/>
  <c r="I284" i="8"/>
  <c r="J284" i="8"/>
  <c r="F284" i="8"/>
  <c r="H284" i="8"/>
  <c r="L316" i="8"/>
  <c r="E284" i="8"/>
  <c r="D284" i="8"/>
  <c r="C284" i="8"/>
  <c r="K284" i="8"/>
  <c r="J284" i="9"/>
  <c r="D284" i="9"/>
  <c r="I284" i="9"/>
  <c r="H284" i="9"/>
  <c r="F284" i="9"/>
  <c r="E284" i="9"/>
  <c r="C284" i="9"/>
  <c r="G284" i="9"/>
  <c r="K284" i="9"/>
  <c r="L316" i="9"/>
  <c r="J284" i="4"/>
  <c r="C284" i="4"/>
  <c r="L316" i="4"/>
  <c r="E284" i="4"/>
  <c r="I284" i="4"/>
  <c r="F284" i="4"/>
  <c r="K284" i="4"/>
  <c r="D284" i="4"/>
  <c r="G284" i="4"/>
  <c r="H284" i="4"/>
  <c r="J939" i="23"/>
  <c r="G316" i="5" l="1"/>
  <c r="E316" i="5"/>
  <c r="C316" i="5"/>
  <c r="D316" i="5"/>
  <c r="K316" i="5"/>
  <c r="I316" i="5"/>
  <c r="J316" i="5"/>
  <c r="F316" i="5"/>
  <c r="H316" i="5"/>
  <c r="F316" i="8"/>
  <c r="G316" i="8"/>
  <c r="J316" i="8"/>
  <c r="H316" i="8"/>
  <c r="E316" i="8"/>
  <c r="D316" i="8"/>
  <c r="K316" i="8"/>
  <c r="C316" i="8"/>
  <c r="I316" i="8"/>
  <c r="E316" i="10"/>
  <c r="C316" i="10"/>
  <c r="G316" i="10"/>
  <c r="J316" i="10"/>
  <c r="I316" i="10"/>
  <c r="H316" i="10"/>
  <c r="F316" i="10"/>
  <c r="D316" i="10"/>
  <c r="K316" i="10"/>
  <c r="H316" i="7"/>
  <c r="K316" i="7"/>
  <c r="I316" i="7"/>
  <c r="C316" i="7"/>
  <c r="E316" i="7"/>
  <c r="J316" i="7"/>
  <c r="G316" i="7"/>
  <c r="D316" i="7"/>
  <c r="F316" i="7"/>
  <c r="E316" i="9"/>
  <c r="J316" i="9"/>
  <c r="D316" i="9"/>
  <c r="K316" i="9"/>
  <c r="H316" i="9"/>
  <c r="C316" i="9"/>
  <c r="I316" i="9"/>
  <c r="F316" i="9"/>
  <c r="G316" i="9"/>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<sst xmlns="http://schemas.openxmlformats.org/spreadsheetml/2006/main" count="5672" uniqueCount="204">
  <si>
    <t>PROJE BİLGİLERİ</t>
  </si>
  <si>
    <t>Proje No</t>
  </si>
  <si>
    <t>Mali Rapor Yılı</t>
  </si>
  <si>
    <t>Mali Rapor Dönemi</t>
  </si>
  <si>
    <t>Proje Başvuru Tarihi</t>
  </si>
  <si>
    <t>Destek Başlangıç Tarihi</t>
  </si>
  <si>
    <t>Destek Bitiş Tarihi</t>
  </si>
  <si>
    <t>Brüt Asgari Ücret</t>
  </si>
  <si>
    <t>PERSONEL BİLGİLERİ</t>
  </si>
  <si>
    <t>Sıra No</t>
  </si>
  <si>
    <t>Adı Soyadı</t>
  </si>
  <si>
    <t>TC Kimlik No</t>
  </si>
  <si>
    <t>Mali Rapor Yıl/Dönem</t>
  </si>
  <si>
    <t>Emekli mi?</t>
  </si>
  <si>
    <t>Proje Adı</t>
  </si>
  <si>
    <t>Asgari Ücret</t>
  </si>
  <si>
    <t>TÜBİTAK</t>
  </si>
  <si>
    <t xml:space="preserve"> </t>
  </si>
  <si>
    <t>PROJE NUMARASI</t>
  </si>
  <si>
    <t>:</t>
  </si>
  <si>
    <t>PROJE YÜRÜTÜCÜSÜ</t>
  </si>
  <si>
    <t>KURULUŞ ADI</t>
  </si>
  <si>
    <t>ADRES</t>
  </si>
  <si>
    <t>TELEFON</t>
  </si>
  <si>
    <t>E-POSTA</t>
  </si>
  <si>
    <t>PROJE DESTEK BAŞLAMA TARİHİ</t>
  </si>
  <si>
    <t>PROJE DESTEK BİTİŞ TARİHİ</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</si>
  <si>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</si>
  <si>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</si>
  <si>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</si>
  <si>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</si>
  <si>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</si>
  <si>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</si>
  <si>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</si>
  <si>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</si>
  <si>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</si>
  <si>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</si>
  <si>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</si>
  <si>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</si>
  <si>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</si>
  <si>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</si>
  <si>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</si>
  <si>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</si>
  <si>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</si>
  <si>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</si>
  <si>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</si>
  <si>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</si>
  <si>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</si>
  <si>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</si>
  <si>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</si>
  <si>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</si>
  <si>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</si>
  <si>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</si>
  <si>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</si>
  <si>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</si>
  <si>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</si>
  <si>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</si>
  <si>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</si>
  <si>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</si>
  <si>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</si>
  <si>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</si>
  <si>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</si>
  <si>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</si>
  <si>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</si>
  <si>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</si>
  <si>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</si>
  <si>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</si>
  <si>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</si>
  <si>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</si>
  <si>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</si>
  <si>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</si>
  <si>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</si>
  <si>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</si>
  <si>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</si>
  <si>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</si>
  <si>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</si>
  <si>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</si>
  <si>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</si>
  <si>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</si>
  <si>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</si>
  <si>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</si>
  <si>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</si>
  <si>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</si>
  <si>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</si>
  <si>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</si>
  <si>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</si>
  <si>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</si>
  <si>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</si>
  <si>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</si>
  <si>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</si>
  <si>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</si>
  <si>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</si>
  <si>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</si>
  <si>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</si>
  <si>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</si>
  <si>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</si>
  <si>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</si>
  <si>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</si>
  <si>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</si>
  <si>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</si>
  <si>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</si>
  <si>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</si>
  <si>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</si>
  <si>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</si>
  <si>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</si>
  <si>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</si>
  <si>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</si>
  <si>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</si>
  <si>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</si>
  <si>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</si>
  <si>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</si>
  <si>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</si>
  <si>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</si>
  <si>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</si>
  <si>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</si>
  <si>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</si>
  <si>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</si>
  <si>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</si>
  <si>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</si>
  <si>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</si>
  <si>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</si>
  <si>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</si>
  <si>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</si>
  <si>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</si>
  <si>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</si>
  <si>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</si>
  <si>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</si>
  <si>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</si>
  <si>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</si>
  <si>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</si>
  <si>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</si>
  <si>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</si>
  <si>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</si>
  <si>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</si>
  <si>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</si>
  <si>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</si>
  <si>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</si>
  <si>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</si>
  <si>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</si>
  <si>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</si>
  <si>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</si>
  <si>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</si>
  <si>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</si>
  <si>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</si>
  <si>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</si>
  <si>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YARARLANILAN/HESAPLANAN TEŞVİKLER</t>
  </si>
  <si>
    <t>YERLİ MALI TUTARI</t>
  </si>
  <si>
    <t>YERLİ MALI TOPLAMI</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</si>
  <si>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</si>
  <si>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</si>
  <si>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</si>
  <si>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</si>
  <si>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</si>
  <si>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 xml:space="preserve">YERLİ MALI 
</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</si>
  <si>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</si>
  <si>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</si>
  <si>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</si>
  <si>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</si>
  <si>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</si>
  <si>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</si>
  <si>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</si>
  <si>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bordrosuna uygun olduğunu, huzur hakkı, prim, sosyal yardım, vb. TÜBİTAK tarafından desteklenmeyen giderlerin beyan edilmediğini kabul ve taahhüt  ederiz.</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</si>
  <si>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</si>
  <si>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</si>
  <si>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</si>
  <si>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</si>
  <si>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</si>
  <si>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</si>
  <si>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</si>
  <si>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</si>
  <si>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</si>
  <si>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'Proje ve Personel Bilgileri'!$B$14:$B$213</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</si>
  <si>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</si>
  <si>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</si>
  <si>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</si>
  <si>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Birim Fiyatı
(KDV Hariç)</t>
  </si>
  <si>
    <t>TAAHHÜTNAME</t>
  </si>
  <si>
    <t xml:space="preserve">
Proje kapsamında yapılan harcama ve giderlere ilişkin kuruluşumuz tarafından dönemsel olarak projenin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projenin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projenin Uygulama Esasları ve Mali Rapor Hazırlama Kılavuzu’na uygun bir şekilde yürütülmektedir. 
Proje kapsamında yapılan faaliyetlerle ilgili harcama ve giderler projenin Uygulama Esasları ve Mali Rapor Hazırlama Kılavuzu’na uygun olarak TÜBİTAK’a beyan edilmiştir.
Proje çalışanları ile ilgili vergi ve SGK beyan ve ödeme yükümlülükleri yerine getirilmiştir.
Gider Formları ile TÜBİTAK’a beyan edilen giderlerin ödemeleri projenin Uygulama Esasları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Gider Formları ile TÜBİTAK’a beyan ettiğimiz giderler projenin Uygulama Esasları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
</t>
  </si>
  <si>
    <t>*KOBİ, Büyük firma, Üniversite, Konferans/Fuar (Birini Seçiniz)
**MM Rapor Hazırlama, Proje Yazım Hizmeti, Eğitim, Konferans/Fuar, İşçilik, Ara Mamül Üretimi, Kalıp Tasarım ve Üretimi, (Birini Seçiniz)</t>
  </si>
  <si>
    <t>1501-Sanayi Ar-Ge Projeleri Destekleme Programı</t>
  </si>
  <si>
    <t>1507-KOBİ Ar-Ge Başlangıç Destek Programı</t>
  </si>
  <si>
    <t>1509-Uluslararası Sanayi Ar-Ge Projeleri Destekleme Programı</t>
  </si>
  <si>
    <t>1511-Öncelikli Alanlar Araştırma Teknoloji Geliştirme ve Yenilik Projeleri Destekleme Programı</t>
  </si>
  <si>
    <t>Kuruluş Ölçeği</t>
  </si>
  <si>
    <t>Gider Formlarını İmzalayacak Kuruluş Yetkilisi/Yetkililerinin Adı Soyadı</t>
  </si>
  <si>
    <t>KAŞE/İMZA</t>
  </si>
  <si>
    <t>Gider Formları İmza Tarihi</t>
  </si>
  <si>
    <t>5510 Sayılı Kanun  Kapsamında Yararlanılan Tutar</t>
  </si>
  <si>
    <t>Diğer Kanunlar Kapsamında Yararlanılan Teşvikler/
Destekler</t>
  </si>
  <si>
    <t>5746/4691 Sayılı Kanunlar Kapsamında Hesaplanan/
Yararlanılan Gelir Vergisi Stopaj Teşviki</t>
  </si>
  <si>
    <t>5746 Sayılı Kanun Kapsamında Hesaplanan/
Yararlanılan SGK İşveren Payı Desteği</t>
  </si>
  <si>
    <t>YILLAR</t>
  </si>
  <si>
    <t>2021/1</t>
  </si>
  <si>
    <t>2021/2</t>
  </si>
  <si>
    <t>2022/1</t>
  </si>
  <si>
    <t>2022/2</t>
  </si>
  <si>
    <t>2023/1</t>
  </si>
  <si>
    <t>2023/2</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</si>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</sst>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2"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sz val="9"/>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sz val="16"/>
      <color theme="1"/>
      <name val="Calibri"/>
      <family val="2"/>
      <charset val="162"/>
      <scheme val="minor"/>
    </font>
    <font>
      <b/>
      <sz val="15"/>
      <color theme="1"/>
      <name val="Calibri"/>
      <family val="2"/>
      <charset val="162"/>
      <scheme val="minor"/>
    </font>
    <font>
      <sz val="16"/>
      <color theme="0"/>
      <name val="Calibri"/>
      <family val="2"/>
      <charset val="16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5" fillId="0" borderId="0"/>
    <xf numFmtId="43" fontId="6" fillId="0" borderId="0" applyFont="0" applyFill="0" applyBorder="0" applyAlignment="0" applyProtection="0"/>
  </cellStyleXfs>
  <cellXfs count="565">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10" fillId="0" borderId="0" xfId="0" applyFont="1"/>
    <xf numFmtId="0" fontId="1" fillId="0" borderId="0" xfId="0" applyFont="1" applyAlignment="1">
      <alignment horizontal="center" vertical="center" wrapText="1"/>
    </xf>
    <xf numFmtId="0" fontId="1" fillId="0" borderId="35" xfId="0" applyFont="1" applyBorder="1"/>
    <xf numFmtId="0" fontId="8" fillId="0" borderId="0" xfId="0" applyFont="1"/>
    <xf numFmtId="0" fontId="1" fillId="0" borderId="12" xfId="0" applyFont="1" applyBorder="1" applyAlignment="1">
      <alignment horizontal="center"/>
    </xf>
    <xf numFmtId="0" fontId="11" fillId="0" borderId="18" xfId="0" applyFont="1" applyBorder="1" applyAlignment="1">
      <alignment horizontal="center"/>
    </xf>
    <xf numFmtId="0" fontId="11" fillId="0" borderId="37" xfId="0" applyFont="1" applyBorder="1" applyAlignment="1">
      <alignment horizontal="center"/>
    </xf>
    <xf numFmtId="0" fontId="11" fillId="0" borderId="21" xfId="0" applyFont="1" applyBorder="1" applyAlignment="1">
      <alignment horizontal="center"/>
    </xf>
    <xf numFmtId="0" fontId="11" fillId="0" borderId="21" xfId="0" applyFont="1" applyBorder="1" applyAlignment="1" applyProtection="1">
      <alignment horizontal="center"/>
      <protection locked="0"/>
    </xf>
    <xf numFmtId="0" fontId="10" fillId="0" borderId="0" xfId="0" applyFont="1" applyAlignment="1">
      <alignment horizontal="center"/>
    </xf>
    <xf numFmtId="0" fontId="3" fillId="0" borderId="12" xfId="0" applyFont="1" applyBorder="1" applyAlignment="1" applyProtection="1">
      <alignment horizontal="center"/>
      <protection locked="0"/>
    </xf>
    <xf numFmtId="0" fontId="10" fillId="0" borderId="0" xfId="0" applyFont="1" applyProtection="1">
      <protection locked="0"/>
    </xf>
    <xf numFmtId="0" fontId="10"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9" fillId="0" borderId="0" xfId="2" applyFont="1" applyAlignment="1" applyProtection="1">
      <alignment horizontal="left" vertical="top" wrapText="1"/>
      <protection locked="0"/>
    </xf>
    <xf numFmtId="0" fontId="3" fillId="0" borderId="14"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8" fillId="0" borderId="34" xfId="0" applyFont="1" applyBorder="1" applyProtection="1">
      <protection locked="0"/>
    </xf>
    <xf numFmtId="1" fontId="8" fillId="0" borderId="34" xfId="0" applyNumberFormat="1" applyFont="1" applyBorder="1" applyAlignment="1" applyProtection="1">
      <alignment horizontal="center"/>
      <protection locked="0"/>
    </xf>
    <xf numFmtId="0" fontId="8" fillId="0" borderId="34" xfId="0" applyFont="1" applyBorder="1" applyAlignment="1" applyProtection="1">
      <alignment horizontal="left" wrapText="1"/>
      <protection locked="0"/>
    </xf>
    <xf numFmtId="0" fontId="8" fillId="0" borderId="11" xfId="0" applyFont="1" applyBorder="1" applyProtection="1">
      <protection locked="0"/>
    </xf>
    <xf numFmtId="0" fontId="8" fillId="0" borderId="1" xfId="0" applyFont="1" applyBorder="1" applyProtection="1">
      <protection locked="0"/>
    </xf>
    <xf numFmtId="0" fontId="8" fillId="0" borderId="1" xfId="0" applyFont="1" applyBorder="1" applyAlignment="1" applyProtection="1">
      <alignment horizontal="left" wrapText="1"/>
      <protection locked="0"/>
    </xf>
    <xf numFmtId="0" fontId="8" fillId="0" borderId="13" xfId="0" applyFont="1" applyBorder="1" applyProtection="1">
      <protection locked="0"/>
    </xf>
    <xf numFmtId="0" fontId="8" fillId="0" borderId="15" xfId="0" applyFont="1" applyBorder="1" applyProtection="1">
      <protection locked="0"/>
    </xf>
    <xf numFmtId="0" fontId="8" fillId="0" borderId="0" xfId="0" applyFont="1" applyProtection="1">
      <protection locked="0"/>
    </xf>
    <xf numFmtId="4" fontId="13"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8" fillId="0" borderId="0" xfId="0" applyFont="1"/>
    <xf numFmtId="0" fontId="18" fillId="0" borderId="0" xfId="0" applyFont="1" applyAlignment="1">
      <alignment horizontal="center"/>
    </xf>
    <xf numFmtId="0" fontId="11" fillId="0" borderId="34" xfId="0" applyFont="1" applyBorder="1" applyAlignment="1" applyProtection="1">
      <alignment horizontal="center"/>
      <protection locked="0"/>
    </xf>
    <xf numFmtId="0" fontId="19" fillId="0" borderId="34" xfId="0" applyFont="1" applyBorder="1" applyAlignment="1" applyProtection="1">
      <alignment wrapText="1"/>
      <protection locked="0"/>
    </xf>
    <xf numFmtId="164" fontId="19" fillId="0" borderId="34" xfId="0" applyNumberFormat="1" applyFont="1" applyBorder="1" applyAlignment="1" applyProtection="1">
      <alignment horizontal="center"/>
      <protection locked="0"/>
    </xf>
    <xf numFmtId="0" fontId="11" fillId="0" borderId="1" xfId="0" applyFont="1" applyBorder="1" applyAlignment="1" applyProtection="1">
      <alignment horizontal="center"/>
      <protection locked="0"/>
    </xf>
    <xf numFmtId="0" fontId="19" fillId="0" borderId="1" xfId="0" applyFont="1" applyBorder="1" applyAlignment="1" applyProtection="1">
      <alignment wrapText="1"/>
      <protection locked="0"/>
    </xf>
    <xf numFmtId="0" fontId="19" fillId="0" borderId="1" xfId="0" applyFont="1" applyBorder="1" applyAlignment="1" applyProtection="1">
      <alignment horizontal="center"/>
      <protection locked="0"/>
    </xf>
    <xf numFmtId="4" fontId="11" fillId="0" borderId="1" xfId="0" applyNumberFormat="1" applyFont="1" applyBorder="1" applyAlignment="1" applyProtection="1">
      <alignment horizontal="center"/>
      <protection locked="0"/>
    </xf>
    <xf numFmtId="0" fontId="11" fillId="0" borderId="17" xfId="0" applyFont="1" applyBorder="1" applyAlignment="1" applyProtection="1">
      <alignment horizontal="center"/>
      <protection locked="0"/>
    </xf>
    <xf numFmtId="0" fontId="19" fillId="0" borderId="17" xfId="0" applyFont="1" applyBorder="1" applyAlignment="1" applyProtection="1">
      <alignment wrapText="1"/>
      <protection locked="0"/>
    </xf>
    <xf numFmtId="0" fontId="19" fillId="0" borderId="17" xfId="0" applyFont="1" applyBorder="1" applyAlignment="1" applyProtection="1">
      <alignment horizontal="center"/>
      <protection locked="0"/>
    </xf>
    <xf numFmtId="164" fontId="19" fillId="0" borderId="32" xfId="0" applyNumberFormat="1" applyFont="1" applyBorder="1" applyAlignment="1" applyProtection="1">
      <alignment horizontal="center"/>
      <protection locked="0"/>
    </xf>
    <xf numFmtId="4" fontId="19" fillId="0" borderId="32" xfId="0" applyNumberFormat="1" applyFont="1" applyBorder="1" applyAlignment="1" applyProtection="1">
      <alignment horizontal="center"/>
      <protection locked="0"/>
    </xf>
    <xf numFmtId="4" fontId="11" fillId="0" borderId="17" xfId="0" applyNumberFormat="1" applyFont="1" applyBorder="1" applyAlignment="1" applyProtection="1">
      <alignment horizontal="center"/>
      <protection locked="0"/>
    </xf>
    <xf numFmtId="0" fontId="19" fillId="0" borderId="0" xfId="0" applyFont="1"/>
    <xf numFmtId="0" fontId="11" fillId="0" borderId="21" xfId="0" applyFont="1" applyBorder="1" applyAlignment="1">
      <alignment horizontal="center" wrapText="1"/>
    </xf>
    <xf numFmtId="1" fontId="19" fillId="0" borderId="0" xfId="0" applyNumberFormat="1" applyFont="1"/>
    <xf numFmtId="1" fontId="19" fillId="0" borderId="0" xfId="0" applyNumberFormat="1" applyFont="1" applyAlignment="1">
      <alignment horizontal="center"/>
    </xf>
    <xf numFmtId="0" fontId="19" fillId="0" borderId="0" xfId="0" applyFont="1" applyAlignment="1">
      <alignment horizontal="center"/>
    </xf>
    <xf numFmtId="0" fontId="11" fillId="0" borderId="10" xfId="0" applyFont="1" applyBorder="1" applyAlignment="1">
      <alignment horizontal="center"/>
    </xf>
    <xf numFmtId="0" fontId="11" fillId="0" borderId="12" xfId="0" applyFont="1" applyBorder="1" applyAlignment="1">
      <alignment horizontal="center"/>
    </xf>
    <xf numFmtId="0" fontId="11" fillId="0" borderId="14" xfId="0" applyFont="1" applyBorder="1" applyAlignment="1">
      <alignment horizontal="center"/>
    </xf>
    <xf numFmtId="0" fontId="19" fillId="0" borderId="0" xfId="0" applyFont="1" applyAlignment="1">
      <alignment horizontal="left"/>
    </xf>
    <xf numFmtId="0" fontId="11" fillId="0" borderId="34" xfId="0" applyFont="1" applyBorder="1" applyAlignment="1">
      <alignment horizontal="center"/>
    </xf>
    <xf numFmtId="0" fontId="11" fillId="0" borderId="1" xfId="0" applyFont="1" applyBorder="1" applyAlignment="1">
      <alignment horizontal="center"/>
    </xf>
    <xf numFmtId="0" fontId="11" fillId="0" borderId="8" xfId="0" applyFont="1" applyBorder="1" applyAlignment="1">
      <alignment horizontal="center"/>
    </xf>
    <xf numFmtId="0" fontId="11" fillId="0" borderId="16" xfId="0" applyFont="1" applyBorder="1" applyAlignment="1" applyProtection="1">
      <alignment horizontal="center"/>
      <protection locked="0"/>
    </xf>
    <xf numFmtId="0" fontId="19" fillId="0" borderId="16" xfId="0" applyFont="1" applyBorder="1" applyAlignment="1" applyProtection="1">
      <alignment wrapText="1"/>
      <protection locked="0"/>
    </xf>
    <xf numFmtId="164" fontId="19" fillId="0" borderId="16" xfId="0" applyNumberFormat="1" applyFont="1" applyBorder="1" applyAlignment="1" applyProtection="1">
      <alignment horizontal="center"/>
      <protection locked="0"/>
    </xf>
    <xf numFmtId="49" fontId="19" fillId="0" borderId="16" xfId="0" applyNumberFormat="1" applyFont="1" applyBorder="1" applyAlignment="1" applyProtection="1">
      <alignment horizontal="left" wrapText="1"/>
      <protection locked="0"/>
    </xf>
    <xf numFmtId="49" fontId="19" fillId="0" borderId="34" xfId="0" applyNumberFormat="1" applyFont="1" applyBorder="1" applyAlignment="1" applyProtection="1">
      <alignment horizontal="left" wrapText="1"/>
      <protection locked="0"/>
    </xf>
    <xf numFmtId="0" fontId="11" fillId="0" borderId="31" xfId="0" applyFont="1" applyBorder="1" applyAlignment="1">
      <alignment horizontal="center"/>
    </xf>
    <xf numFmtId="0" fontId="11" fillId="0" borderId="32" xfId="0" applyFont="1" applyBorder="1" applyAlignment="1" applyProtection="1">
      <alignment horizontal="center"/>
      <protection locked="0"/>
    </xf>
    <xf numFmtId="0" fontId="19" fillId="0" borderId="32" xfId="0" applyFont="1" applyBorder="1" applyAlignment="1" applyProtection="1">
      <alignment wrapText="1"/>
      <protection locked="0"/>
    </xf>
    <xf numFmtId="49" fontId="19" fillId="0" borderId="32" xfId="0" applyNumberFormat="1" applyFont="1" applyBorder="1" applyAlignment="1" applyProtection="1">
      <alignment horizontal="left" wrapText="1"/>
      <protection locked="0"/>
    </xf>
    <xf numFmtId="0" fontId="22" fillId="0" borderId="0" xfId="0" applyFont="1"/>
    <xf numFmtId="164" fontId="19" fillId="0" borderId="16" xfId="0" applyNumberFormat="1" applyFont="1" applyBorder="1" applyAlignment="1" applyProtection="1">
      <alignment horizontal="left"/>
      <protection locked="0"/>
    </xf>
    <xf numFmtId="164" fontId="19" fillId="0" borderId="34" xfId="0" applyNumberFormat="1" applyFont="1" applyBorder="1" applyAlignment="1" applyProtection="1">
      <alignment horizontal="left"/>
      <protection locked="0"/>
    </xf>
    <xf numFmtId="164" fontId="19" fillId="0" borderId="32" xfId="0" applyNumberFormat="1" applyFont="1" applyBorder="1" applyAlignment="1" applyProtection="1">
      <alignment horizontal="left"/>
      <protection locked="0"/>
    </xf>
    <xf numFmtId="0" fontId="20" fillId="0" borderId="0" xfId="0" applyFont="1"/>
    <xf numFmtId="0" fontId="24" fillId="0" borderId="0" xfId="0" applyFont="1"/>
    <xf numFmtId="4" fontId="19" fillId="0" borderId="16" xfId="0" applyNumberFormat="1" applyFont="1" applyBorder="1" applyAlignment="1" applyProtection="1">
      <alignment horizontal="center"/>
      <protection locked="0"/>
    </xf>
    <xf numFmtId="0" fontId="11" fillId="0" borderId="16" xfId="0" applyFont="1" applyBorder="1" applyAlignment="1">
      <alignment horizontal="center"/>
    </xf>
    <xf numFmtId="0" fontId="11" fillId="0" borderId="17" xfId="0" applyFont="1" applyBorder="1" applyAlignment="1">
      <alignment horizontal="center"/>
    </xf>
    <xf numFmtId="4" fontId="21" fillId="0" borderId="0" xfId="2" applyNumberFormat="1" applyFont="1"/>
    <xf numFmtId="4" fontId="19" fillId="0" borderId="0" xfId="0" applyNumberFormat="1" applyFont="1"/>
    <xf numFmtId="0" fontId="11"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9" fillId="0" borderId="16" xfId="0" applyFont="1" applyBorder="1" applyAlignment="1" applyProtection="1">
      <alignment horizontal="center"/>
      <protection locked="0"/>
    </xf>
    <xf numFmtId="164" fontId="19" fillId="0" borderId="1" xfId="0" applyNumberFormat="1" applyFont="1" applyBorder="1" applyAlignment="1" applyProtection="1">
      <alignment horizontal="center"/>
      <protection locked="0"/>
    </xf>
    <xf numFmtId="4" fontId="19" fillId="0" borderId="1" xfId="0" applyNumberFormat="1" applyFont="1" applyBorder="1" applyAlignment="1" applyProtection="1">
      <alignment horizontal="center"/>
      <protection locked="0"/>
    </xf>
    <xf numFmtId="164" fontId="19" fillId="0" borderId="17" xfId="0" applyNumberFormat="1" applyFont="1" applyBorder="1" applyAlignment="1" applyProtection="1">
      <alignment horizontal="center"/>
      <protection locked="0"/>
    </xf>
    <xf numFmtId="4" fontId="19" fillId="0" borderId="17" xfId="0" applyNumberFormat="1" applyFont="1" applyBorder="1" applyAlignment="1" applyProtection="1">
      <alignment horizontal="center"/>
      <protection locked="0"/>
    </xf>
    <xf numFmtId="0" fontId="19" fillId="0" borderId="0" xfId="0" applyFont="1" applyProtection="1">
      <protection locked="0"/>
    </xf>
    <xf numFmtId="0" fontId="19" fillId="0" borderId="0" xfId="0" applyFont="1" applyAlignment="1" applyProtection="1">
      <alignment horizontal="center"/>
      <protection locked="0"/>
    </xf>
    <xf numFmtId="0" fontId="11" fillId="0" borderId="8" xfId="0" applyFont="1" applyBorder="1" applyAlignment="1" applyProtection="1">
      <alignment horizontal="center"/>
      <protection locked="0"/>
    </xf>
    <xf numFmtId="164" fontId="19" fillId="0" borderId="9" xfId="0" applyNumberFormat="1" applyFont="1" applyBorder="1" applyAlignment="1" applyProtection="1">
      <alignment horizontal="center"/>
      <protection locked="0"/>
    </xf>
    <xf numFmtId="0" fontId="11" fillId="0" borderId="12" xfId="0" applyFont="1" applyBorder="1" applyAlignment="1" applyProtection="1">
      <alignment horizontal="center"/>
      <protection locked="0"/>
    </xf>
    <xf numFmtId="164" fontId="19" fillId="0" borderId="13" xfId="0" applyNumberFormat="1" applyFont="1" applyBorder="1" applyAlignment="1" applyProtection="1">
      <alignment horizontal="center"/>
      <protection locked="0"/>
    </xf>
    <xf numFmtId="0" fontId="11" fillId="0" borderId="14" xfId="0" applyFont="1" applyBorder="1" applyAlignment="1" applyProtection="1">
      <alignment horizontal="center"/>
      <protection locked="0"/>
    </xf>
    <xf numFmtId="164" fontId="19" fillId="0" borderId="15" xfId="0" applyNumberFormat="1" applyFont="1" applyBorder="1" applyAlignment="1" applyProtection="1">
      <alignment horizontal="center"/>
      <protection locked="0"/>
    </xf>
    <xf numFmtId="0" fontId="26" fillId="0" borderId="0" xfId="0" applyFont="1" applyProtection="1">
      <protection locked="0"/>
    </xf>
    <xf numFmtId="0" fontId="27" fillId="0" borderId="23" xfId="0" applyFont="1" applyBorder="1" applyProtection="1">
      <protection locked="0"/>
    </xf>
    <xf numFmtId="0" fontId="27" fillId="0" borderId="0" xfId="0" applyFont="1" applyAlignment="1" applyProtection="1">
      <alignment horizontal="right"/>
      <protection locked="0"/>
    </xf>
    <xf numFmtId="0" fontId="27" fillId="0" borderId="18" xfId="0" applyFont="1" applyBorder="1" applyProtection="1">
      <protection locked="0"/>
    </xf>
    <xf numFmtId="0" fontId="27" fillId="0" borderId="24" xfId="0" applyFont="1" applyBorder="1" applyProtection="1">
      <protection locked="0"/>
    </xf>
    <xf numFmtId="0" fontId="27" fillId="0" borderId="18" xfId="0" applyFont="1" applyBorder="1" applyAlignment="1" applyProtection="1">
      <alignment horizontal="center" vertical="center" wrapText="1"/>
      <protection locked="0"/>
    </xf>
    <xf numFmtId="0" fontId="26" fillId="0" borderId="8" xfId="0" applyFont="1" applyBorder="1" applyAlignment="1" applyProtection="1">
      <alignment horizontal="center"/>
      <protection locked="0"/>
    </xf>
    <xf numFmtId="0" fontId="26" fillId="0" borderId="16" xfId="0" applyFont="1" applyBorder="1" applyAlignment="1" applyProtection="1">
      <alignment horizontal="center"/>
      <protection locked="0"/>
    </xf>
    <xf numFmtId="165" fontId="26" fillId="0" borderId="16" xfId="2" applyNumberFormat="1" applyFont="1" applyBorder="1" applyProtection="1">
      <protection locked="0"/>
    </xf>
    <xf numFmtId="165" fontId="26" fillId="0" borderId="34" xfId="2" applyNumberFormat="1" applyFont="1" applyBorder="1" applyProtection="1">
      <protection locked="0"/>
    </xf>
    <xf numFmtId="0" fontId="26" fillId="0" borderId="12" xfId="0" applyFont="1" applyBorder="1" applyAlignment="1" applyProtection="1">
      <alignment horizontal="center"/>
      <protection locked="0"/>
    </xf>
    <xf numFmtId="0" fontId="26" fillId="0" borderId="1" xfId="0" applyFont="1" applyBorder="1" applyAlignment="1" applyProtection="1">
      <alignment horizontal="center"/>
      <protection locked="0"/>
    </xf>
    <xf numFmtId="165" fontId="26" fillId="0" borderId="1" xfId="2" applyNumberFormat="1" applyFont="1" applyBorder="1" applyProtection="1">
      <protection locked="0"/>
    </xf>
    <xf numFmtId="0" fontId="26" fillId="0" borderId="14" xfId="0" applyFont="1" applyBorder="1" applyAlignment="1" applyProtection="1">
      <alignment horizontal="center"/>
      <protection locked="0"/>
    </xf>
    <xf numFmtId="0" fontId="26" fillId="0" borderId="17" xfId="0" applyFont="1" applyBorder="1" applyAlignment="1" applyProtection="1">
      <alignment horizontal="center"/>
      <protection locked="0"/>
    </xf>
    <xf numFmtId="165" fontId="26" fillId="0" borderId="17" xfId="2" applyNumberFormat="1" applyFont="1" applyBorder="1" applyProtection="1">
      <protection locked="0"/>
    </xf>
    <xf numFmtId="0" fontId="26" fillId="0" borderId="33" xfId="0" applyFont="1" applyBorder="1" applyProtection="1">
      <protection locked="0"/>
    </xf>
    <xf numFmtId="0" fontId="26" fillId="0" borderId="0" xfId="0" applyFont="1" applyAlignment="1" applyProtection="1">
      <alignment horizontal="center"/>
      <protection locked="0"/>
    </xf>
    <xf numFmtId="43" fontId="19" fillId="0" borderId="0" xfId="2" applyFont="1"/>
    <xf numFmtId="43" fontId="19" fillId="0" borderId="0" xfId="2" applyFont="1" applyAlignment="1">
      <alignment horizontal="center"/>
    </xf>
    <xf numFmtId="4" fontId="11" fillId="0" borderId="0" xfId="0" applyNumberFormat="1" applyFont="1"/>
    <xf numFmtId="0" fontId="10" fillId="0" borderId="0" xfId="0" applyFont="1" applyAlignment="1" applyProtection="1">
      <alignment horizontal="center"/>
      <protection locked="0"/>
    </xf>
    <xf numFmtId="0" fontId="0" fillId="0" borderId="0" xfId="0" applyProtection="1">
      <protection locked="0"/>
    </xf>
    <xf numFmtId="0" fontId="27" fillId="0" borderId="0" xfId="0" applyFont="1"/>
    <xf numFmtId="0" fontId="26" fillId="0" borderId="0" xfId="0" applyFont="1"/>
    <xf numFmtId="0" fontId="28" fillId="0" borderId="0" xfId="0" applyFont="1"/>
    <xf numFmtId="0" fontId="29" fillId="0" borderId="0" xfId="0" applyFont="1" applyProtection="1">
      <protection locked="0"/>
    </xf>
    <xf numFmtId="0" fontId="29" fillId="0" borderId="0" xfId="0" applyFont="1" applyAlignment="1" applyProtection="1">
      <alignment horizontal="center"/>
      <protection locked="0"/>
    </xf>
    <xf numFmtId="0" fontId="29" fillId="0" borderId="0" xfId="0" applyFont="1" applyAlignment="1">
      <alignment vertical="center" wrapText="1"/>
    </xf>
    <xf numFmtId="0" fontId="30" fillId="0" borderId="0" xfId="0" applyFont="1" applyProtection="1">
      <protection locked="0"/>
    </xf>
    <xf numFmtId="0" fontId="30" fillId="0" borderId="0" xfId="0" applyFont="1"/>
    <xf numFmtId="0" fontId="1" fillId="0" borderId="18" xfId="0" applyFont="1" applyBorder="1" applyAlignment="1">
      <alignment horizontal="left" vertical="center"/>
    </xf>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2" fillId="0" borderId="0" xfId="0" applyFont="1" applyAlignment="1">
      <alignment horizontal="center"/>
    </xf>
    <xf numFmtId="0" fontId="21" fillId="0" borderId="0" xfId="0" applyFont="1"/>
    <xf numFmtId="0" fontId="21" fillId="0" borderId="0" xfId="0" applyFont="1" applyProtection="1">
      <protection locked="0"/>
    </xf>
    <xf numFmtId="0" fontId="21"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1" fillId="0" borderId="10" xfId="0" applyFont="1" applyBorder="1" applyAlignment="1">
      <alignment horizontal="center"/>
    </xf>
    <xf numFmtId="0" fontId="1" fillId="0" borderId="42"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2" fillId="0" borderId="18" xfId="0" applyFont="1" applyBorder="1" applyAlignment="1" applyProtection="1">
      <alignment horizontal="center" vertical="center"/>
      <protection locked="0"/>
    </xf>
    <xf numFmtId="0" fontId="32" fillId="0" borderId="24" xfId="0" applyFont="1" applyBorder="1" applyAlignment="1" applyProtection="1">
      <alignment horizontal="center" vertical="center"/>
      <protection locked="0"/>
    </xf>
    <xf numFmtId="0" fontId="33" fillId="0" borderId="0" xfId="0" applyFont="1" applyProtection="1">
      <protection locked="0"/>
    </xf>
    <xf numFmtId="0" fontId="11" fillId="0" borderId="0" xfId="0" applyFont="1" applyProtection="1">
      <protection locked="0"/>
    </xf>
    <xf numFmtId="0" fontId="24" fillId="0" borderId="0" xfId="0" applyFont="1" applyProtection="1">
      <protection locked="0"/>
    </xf>
    <xf numFmtId="0" fontId="34" fillId="0" borderId="0" xfId="0" applyFont="1" applyProtection="1">
      <protection locked="0"/>
    </xf>
    <xf numFmtId="4" fontId="32" fillId="0" borderId="37" xfId="0" applyNumberFormat="1" applyFont="1" applyBorder="1" applyAlignment="1" applyProtection="1">
      <alignment horizontal="center" vertical="center"/>
      <protection locked="0"/>
    </xf>
    <xf numFmtId="4" fontId="32" fillId="0" borderId="24" xfId="0" applyNumberFormat="1" applyFont="1" applyBorder="1" applyAlignment="1" applyProtection="1">
      <alignment horizontal="center" vertical="center"/>
      <protection locked="0"/>
    </xf>
    <xf numFmtId="4" fontId="32" fillId="0" borderId="18" xfId="0" applyNumberFormat="1" applyFont="1" applyBorder="1" applyAlignment="1" applyProtection="1">
      <alignment horizontal="center" vertical="center"/>
      <protection locked="0"/>
    </xf>
    <xf numFmtId="0" fontId="32" fillId="0" borderId="18" xfId="0" applyFont="1" applyBorder="1" applyAlignment="1" applyProtection="1">
      <alignment horizontal="center" vertical="center" wrapText="1"/>
      <protection locked="0"/>
    </xf>
    <xf numFmtId="0" fontId="32" fillId="0" borderId="37" xfId="0" applyFont="1" applyBorder="1" applyAlignment="1" applyProtection="1">
      <alignment horizontal="center" vertical="center"/>
      <protection locked="0"/>
    </xf>
    <xf numFmtId="0" fontId="23"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6"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2"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7" fillId="0" borderId="0" xfId="0" applyFont="1" applyAlignment="1" applyProtection="1">
      <alignment horizontal="left" vertical="center"/>
      <protection locked="0"/>
    </xf>
    <xf numFmtId="0" fontId="38" fillId="0" borderId="0" xfId="0" applyFont="1" applyAlignment="1" applyProtection="1">
      <alignment vertical="center"/>
      <protection locked="0"/>
    </xf>
    <xf numFmtId="0" fontId="39" fillId="0" borderId="0" xfId="0" applyFont="1" applyAlignment="1" applyProtection="1">
      <alignment horizontal="left" vertical="center"/>
      <protection locked="0"/>
    </xf>
    <xf numFmtId="0" fontId="39" fillId="0" borderId="0" xfId="0" applyFont="1" applyAlignment="1" applyProtection="1">
      <alignment horizontal="left"/>
      <protection locked="0"/>
    </xf>
    <xf numFmtId="0" fontId="39" fillId="0" borderId="0" xfId="0" applyFont="1" applyAlignment="1" applyProtection="1">
      <alignment vertical="center" wrapText="1"/>
      <protection locked="0"/>
    </xf>
    <xf numFmtId="0" fontId="42"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0" fontId="32" fillId="0" borderId="0" xfId="0" applyFont="1" applyAlignment="1" applyProtection="1">
      <alignment horizontal="justify" vertical="center"/>
      <protection locked="0"/>
    </xf>
    <xf numFmtId="0" fontId="38" fillId="0" borderId="0" xfId="0" applyFont="1" applyAlignment="1" applyProtection="1">
      <alignment horizontal="left" wrapText="1"/>
      <protection locked="0"/>
    </xf>
    <xf numFmtId="0" fontId="32" fillId="0" borderId="0" xfId="0" applyFont="1" applyAlignment="1" applyProtection="1">
      <alignment horizontal="right" vertical="center"/>
      <protection locked="0"/>
    </xf>
    <xf numFmtId="0" fontId="35" fillId="0" borderId="0" xfId="0" applyFont="1" applyAlignment="1" applyProtection="1">
      <alignment horizontal="right" vertical="center"/>
      <protection locked="0"/>
    </xf>
    <xf numFmtId="0" fontId="39" fillId="0" borderId="0" xfId="0" applyFont="1" applyAlignment="1" applyProtection="1">
      <alignment vertical="center"/>
      <protection locked="0"/>
    </xf>
    <xf numFmtId="0" fontId="0" fillId="0" borderId="24" xfId="0" applyBorder="1" applyAlignment="1">
      <alignment horizontal="center" vertical="center"/>
    </xf>
    <xf numFmtId="0" fontId="44" fillId="0" borderId="1" xfId="1" applyFont="1" applyBorder="1" applyAlignment="1">
      <alignment vertical="center"/>
    </xf>
    <xf numFmtId="4" fontId="44" fillId="0" borderId="1" xfId="1" applyNumberFormat="1" applyFont="1" applyBorder="1" applyAlignment="1">
      <alignment vertical="center"/>
    </xf>
    <xf numFmtId="0" fontId="0" fillId="0" borderId="0" xfId="0" quotePrefix="1"/>
    <xf numFmtId="4" fontId="13"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7" fillId="0" borderId="18" xfId="0" applyNumberFormat="1" applyFont="1" applyBorder="1" applyAlignment="1" applyProtection="1">
      <alignment horizontal="center" vertical="center" wrapText="1"/>
      <protection hidden="1"/>
    </xf>
    <xf numFmtId="0" fontId="7" fillId="0" borderId="18" xfId="0" applyFont="1" applyBorder="1" applyAlignment="1" applyProtection="1">
      <alignment horizontal="center" vertical="center"/>
      <protection hidden="1"/>
    </xf>
    <xf numFmtId="0" fontId="21" fillId="0" borderId="0" xfId="0" applyFont="1" applyProtection="1">
      <protection hidden="1"/>
    </xf>
    <xf numFmtId="0" fontId="10" fillId="0" borderId="0" xfId="0" applyFont="1" applyAlignment="1" applyProtection="1">
      <alignment wrapText="1"/>
      <protection hidden="1"/>
    </xf>
    <xf numFmtId="0" fontId="10" fillId="0" borderId="0" xfId="0" applyFont="1" applyProtection="1">
      <protection hidden="1"/>
    </xf>
    <xf numFmtId="4" fontId="11" fillId="0" borderId="37" xfId="0" applyNumberFormat="1" applyFont="1" applyBorder="1" applyAlignment="1" applyProtection="1">
      <alignment horizontal="center"/>
      <protection hidden="1"/>
    </xf>
    <xf numFmtId="0" fontId="20" fillId="0" borderId="0" xfId="0" applyFont="1" applyProtection="1">
      <protection hidden="1"/>
    </xf>
    <xf numFmtId="0" fontId="29" fillId="0" borderId="0" xfId="0" applyFont="1" applyAlignment="1" applyProtection="1">
      <alignment vertical="center" wrapText="1"/>
      <protection hidden="1"/>
    </xf>
    <xf numFmtId="4" fontId="21" fillId="0" borderId="0" xfId="2" applyNumberFormat="1" applyFont="1" applyProtection="1">
      <protection hidden="1"/>
    </xf>
    <xf numFmtId="1" fontId="19" fillId="0" borderId="0" xfId="0" applyNumberFormat="1" applyFont="1" applyProtection="1">
      <protection hidden="1"/>
    </xf>
    <xf numFmtId="0" fontId="28" fillId="0" borderId="0" xfId="0" applyFont="1" applyAlignment="1" applyProtection="1">
      <alignment vertical="center" wrapText="1"/>
      <protection hidden="1"/>
    </xf>
    <xf numFmtId="4" fontId="19" fillId="0" borderId="0" xfId="2" applyNumberFormat="1" applyFont="1" applyProtection="1">
      <protection hidden="1"/>
    </xf>
    <xf numFmtId="0" fontId="28" fillId="0" borderId="0" xfId="0" applyFont="1" applyProtection="1">
      <protection hidden="1"/>
    </xf>
    <xf numFmtId="0" fontId="19" fillId="0" borderId="0" xfId="0" applyFont="1" applyProtection="1">
      <protection hidden="1"/>
    </xf>
    <xf numFmtId="4" fontId="11" fillId="0" borderId="22" xfId="0" applyNumberFormat="1" applyFont="1" applyBorder="1" applyAlignment="1" applyProtection="1">
      <alignment horizontal="center"/>
      <protection hidden="1"/>
    </xf>
    <xf numFmtId="0" fontId="10" fillId="0" borderId="0" xfId="0" applyFont="1" applyAlignment="1" applyProtection="1">
      <alignment vertical="center" wrapText="1"/>
      <protection hidden="1"/>
    </xf>
    <xf numFmtId="2" fontId="19" fillId="0" borderId="0" xfId="2" applyNumberFormat="1" applyFont="1" applyProtection="1">
      <protection hidden="1"/>
    </xf>
    <xf numFmtId="4" fontId="11" fillId="0" borderId="18" xfId="0" applyNumberFormat="1" applyFont="1" applyBorder="1" applyAlignment="1" applyProtection="1">
      <alignment horizontal="center"/>
      <protection hidden="1"/>
    </xf>
    <xf numFmtId="4" fontId="19" fillId="0" borderId="0" xfId="0" applyNumberFormat="1" applyFont="1" applyProtection="1">
      <protection hidden="1"/>
    </xf>
    <xf numFmtId="43" fontId="19"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1"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3" xfId="0" applyNumberFormat="1" applyBorder="1" applyAlignment="1" applyProtection="1">
      <alignment horizontal="right"/>
      <protection hidden="1"/>
    </xf>
    <xf numFmtId="0" fontId="0" fillId="0" borderId="0" xfId="0" applyProtection="1">
      <protection hidden="1"/>
    </xf>
    <xf numFmtId="0" fontId="8" fillId="0" borderId="16" xfId="0" applyFont="1" applyBorder="1" applyAlignment="1" applyProtection="1">
      <alignment horizontal="left"/>
      <protection hidden="1"/>
    </xf>
    <xf numFmtId="1" fontId="8" fillId="0" borderId="16" xfId="0" applyNumberFormat="1" applyFont="1" applyBorder="1" applyAlignment="1" applyProtection="1">
      <alignment horizontal="center"/>
      <protection hidden="1"/>
    </xf>
    <xf numFmtId="0" fontId="8" fillId="0" borderId="1" xfId="0" applyFont="1" applyBorder="1" applyAlignment="1" applyProtection="1">
      <alignment horizontal="left"/>
      <protection hidden="1"/>
    </xf>
    <xf numFmtId="1" fontId="8" fillId="0" borderId="1" xfId="0" applyNumberFormat="1" applyFont="1" applyBorder="1" applyAlignment="1" applyProtection="1">
      <alignment horizontal="center"/>
      <protection hidden="1"/>
    </xf>
    <xf numFmtId="0" fontId="8" fillId="0" borderId="17" xfId="0" applyFont="1" applyBorder="1" applyAlignment="1" applyProtection="1">
      <alignment horizontal="left"/>
      <protection hidden="1"/>
    </xf>
    <xf numFmtId="1" fontId="8"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8" fillId="0" borderId="16" xfId="2" applyNumberFormat="1" applyFont="1" applyBorder="1" applyAlignment="1" applyProtection="1">
      <alignment horizontal="center"/>
      <protection hidden="1"/>
    </xf>
    <xf numFmtId="0" fontId="8" fillId="0" borderId="16" xfId="0" applyFont="1" applyBorder="1" applyAlignment="1" applyProtection="1">
      <alignment horizontal="center"/>
      <protection hidden="1"/>
    </xf>
    <xf numFmtId="165" fontId="8" fillId="0" borderId="9" xfId="2" applyNumberFormat="1" applyFont="1" applyBorder="1" applyAlignment="1" applyProtection="1">
      <alignment horizontal="center"/>
      <protection hidden="1"/>
    </xf>
    <xf numFmtId="165" fontId="8" fillId="0" borderId="1" xfId="2" applyNumberFormat="1" applyFont="1" applyBorder="1" applyAlignment="1" applyProtection="1">
      <alignment horizontal="center"/>
      <protection hidden="1"/>
    </xf>
    <xf numFmtId="0" fontId="8" fillId="0" borderId="1" xfId="0" applyFont="1" applyBorder="1" applyAlignment="1" applyProtection="1">
      <alignment horizontal="center"/>
      <protection hidden="1"/>
    </xf>
    <xf numFmtId="165" fontId="8"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8" fillId="0" borderId="17" xfId="2" applyNumberFormat="1" applyFont="1" applyBorder="1" applyAlignment="1" applyProtection="1">
      <alignment horizontal="center"/>
      <protection hidden="1"/>
    </xf>
    <xf numFmtId="0" fontId="8" fillId="0" borderId="17" xfId="0" applyFont="1" applyBorder="1" applyAlignment="1" applyProtection="1">
      <alignment horizontal="center"/>
      <protection hidden="1"/>
    </xf>
    <xf numFmtId="165" fontId="8" fillId="0" borderId="15" xfId="2" applyNumberFormat="1" applyFont="1" applyBorder="1" applyAlignment="1" applyProtection="1">
      <alignment horizontal="center"/>
      <protection hidden="1"/>
    </xf>
    <xf numFmtId="0" fontId="18" fillId="0" borderId="0" xfId="0" applyFont="1" applyProtection="1">
      <protection hidden="1"/>
    </xf>
    <xf numFmtId="0" fontId="8" fillId="0" borderId="34" xfId="0" applyFont="1" applyBorder="1" applyAlignment="1" applyProtection="1">
      <alignment horizontal="center"/>
      <protection hidden="1"/>
    </xf>
    <xf numFmtId="165" fontId="8" fillId="0" borderId="34" xfId="2" applyNumberFormat="1" applyFont="1" applyBorder="1" applyAlignment="1" applyProtection="1">
      <alignment horizontal="center"/>
      <protection hidden="1"/>
    </xf>
    <xf numFmtId="165" fontId="8" fillId="0" borderId="11" xfId="2" applyNumberFormat="1" applyFont="1" applyBorder="1" applyAlignment="1" applyProtection="1">
      <alignment horizontal="center"/>
      <protection hidden="1"/>
    </xf>
    <xf numFmtId="0" fontId="8" fillId="0" borderId="32" xfId="0" applyFont="1" applyBorder="1" applyAlignment="1" applyProtection="1">
      <alignment horizontal="center"/>
      <protection hidden="1"/>
    </xf>
    <xf numFmtId="165" fontId="8" fillId="0" borderId="32" xfId="2" applyNumberFormat="1" applyFont="1" applyBorder="1" applyAlignment="1" applyProtection="1">
      <alignment horizontal="center"/>
      <protection hidden="1"/>
    </xf>
    <xf numFmtId="165" fontId="8" fillId="0" borderId="30" xfId="2" applyNumberFormat="1" applyFont="1" applyBorder="1" applyAlignment="1" applyProtection="1">
      <alignment horizontal="center"/>
      <protection hidden="1"/>
    </xf>
    <xf numFmtId="165" fontId="26" fillId="0" borderId="9" xfId="2" applyNumberFormat="1" applyFont="1" applyBorder="1" applyProtection="1">
      <protection hidden="1"/>
    </xf>
    <xf numFmtId="43" fontId="9"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8" fillId="0" borderId="1" xfId="2" applyNumberFormat="1" applyFont="1" applyBorder="1" applyProtection="1">
      <protection hidden="1"/>
    </xf>
    <xf numFmtId="165" fontId="26" fillId="0" borderId="13" xfId="2" applyNumberFormat="1" applyFont="1" applyBorder="1" applyProtection="1">
      <protection hidden="1"/>
    </xf>
    <xf numFmtId="0" fontId="26" fillId="0" borderId="1" xfId="0" applyFont="1" applyBorder="1" applyAlignment="1" applyProtection="1">
      <alignment horizontal="left"/>
      <protection hidden="1"/>
    </xf>
    <xf numFmtId="0" fontId="26" fillId="0" borderId="17" xfId="0" applyFont="1" applyBorder="1" applyAlignment="1" applyProtection="1">
      <alignment horizontal="left"/>
      <protection hidden="1"/>
    </xf>
    <xf numFmtId="165" fontId="26" fillId="0" borderId="15" xfId="2" applyNumberFormat="1" applyFont="1" applyBorder="1" applyProtection="1">
      <protection hidden="1"/>
    </xf>
    <xf numFmtId="0" fontId="27" fillId="0" borderId="32" xfId="0" applyFont="1" applyBorder="1" applyAlignment="1" applyProtection="1">
      <alignment horizontal="center"/>
      <protection hidden="1"/>
    </xf>
    <xf numFmtId="4" fontId="27" fillId="0" borderId="32" xfId="0" applyNumberFormat="1" applyFont="1" applyBorder="1" applyAlignment="1" applyProtection="1">
      <alignment horizontal="right"/>
      <protection hidden="1"/>
    </xf>
    <xf numFmtId="4" fontId="27" fillId="0" borderId="30" xfId="0" applyNumberFormat="1" applyFont="1" applyBorder="1" applyAlignment="1" applyProtection="1">
      <alignment horizontal="right"/>
      <protection hidden="1"/>
    </xf>
    <xf numFmtId="0" fontId="26"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8" fillId="0" borderId="0" xfId="0" applyFont="1" applyAlignment="1" applyProtection="1">
      <alignment horizontal="left"/>
      <protection hidden="1"/>
    </xf>
    <xf numFmtId="164" fontId="38" fillId="0" borderId="0" xfId="0" applyNumberFormat="1" applyFont="1" applyAlignment="1" applyProtection="1">
      <alignment horizontal="left"/>
      <protection hidden="1"/>
    </xf>
    <xf numFmtId="14" fontId="38" fillId="0" borderId="0" xfId="0" applyNumberFormat="1" applyFont="1" applyAlignment="1" applyProtection="1">
      <alignment horizontal="left"/>
      <protection hidden="1"/>
    </xf>
    <xf numFmtId="0" fontId="11" fillId="0" borderId="0" xfId="0" applyFont="1" applyAlignment="1" applyProtection="1">
      <alignment horizontal="center"/>
      <protection locked="0"/>
    </xf>
    <xf numFmtId="4" fontId="22" fillId="0" borderId="16" xfId="0" applyNumberFormat="1" applyFont="1" applyBorder="1" applyAlignment="1" applyProtection="1">
      <alignment horizontal="right"/>
      <protection locked="0"/>
    </xf>
    <xf numFmtId="4" fontId="19" fillId="0" borderId="9" xfId="0" applyNumberFormat="1" applyFont="1" applyBorder="1" applyAlignment="1" applyProtection="1">
      <alignment horizontal="right"/>
      <protection locked="0"/>
    </xf>
    <xf numFmtId="4" fontId="22" fillId="0" borderId="34" xfId="0" applyNumberFormat="1" applyFont="1" applyBorder="1" applyAlignment="1" applyProtection="1">
      <alignment horizontal="right"/>
      <protection locked="0"/>
    </xf>
    <xf numFmtId="4" fontId="19" fillId="0" borderId="11" xfId="0" applyNumberFormat="1" applyFont="1" applyBorder="1" applyAlignment="1" applyProtection="1">
      <alignment horizontal="right"/>
      <protection locked="0"/>
    </xf>
    <xf numFmtId="4" fontId="22" fillId="0" borderId="32" xfId="0" applyNumberFormat="1" applyFont="1" applyBorder="1" applyAlignment="1" applyProtection="1">
      <alignment horizontal="right"/>
      <protection locked="0"/>
    </xf>
    <xf numFmtId="4" fontId="19" fillId="0" borderId="30" xfId="0" applyNumberFormat="1" applyFont="1" applyBorder="1" applyAlignment="1" applyProtection="1">
      <alignment horizontal="right"/>
      <protection locked="0"/>
    </xf>
    <xf numFmtId="4" fontId="23" fillId="0" borderId="37" xfId="0" applyNumberFormat="1" applyFont="1" applyBorder="1" applyAlignment="1" applyProtection="1">
      <alignment horizontal="right"/>
      <protection hidden="1"/>
    </xf>
    <xf numFmtId="4" fontId="19" fillId="0" borderId="34" xfId="0" applyNumberFormat="1" applyFont="1" applyBorder="1" applyAlignment="1" applyProtection="1">
      <alignment horizontal="right"/>
      <protection locked="0"/>
    </xf>
    <xf numFmtId="4" fontId="19" fillId="0" borderId="13" xfId="0" applyNumberFormat="1" applyFont="1" applyBorder="1" applyAlignment="1" applyProtection="1">
      <alignment horizontal="right"/>
      <protection locked="0"/>
    </xf>
    <xf numFmtId="4" fontId="19" fillId="0" borderId="15" xfId="0" applyNumberFormat="1" applyFont="1" applyBorder="1" applyAlignment="1" applyProtection="1">
      <alignment horizontal="right"/>
      <protection locked="0"/>
    </xf>
    <xf numFmtId="4" fontId="11" fillId="0" borderId="37" xfId="0" applyNumberFormat="1" applyFont="1" applyBorder="1" applyAlignment="1" applyProtection="1">
      <alignment horizontal="right"/>
      <protection hidden="1"/>
    </xf>
    <xf numFmtId="4" fontId="19" fillId="0" borderId="34" xfId="0" applyNumberFormat="1" applyFont="1" applyBorder="1" applyProtection="1">
      <protection locked="0"/>
    </xf>
    <xf numFmtId="4" fontId="19" fillId="0" borderId="32" xfId="0" applyNumberFormat="1" applyFont="1" applyBorder="1" applyAlignment="1" applyProtection="1">
      <alignment horizontal="right"/>
      <protection locked="0"/>
    </xf>
    <xf numFmtId="164" fontId="19" fillId="0" borderId="0" xfId="0" applyNumberFormat="1" applyFont="1" applyAlignment="1">
      <alignment horizontal="center"/>
    </xf>
    <xf numFmtId="4" fontId="19" fillId="0" borderId="16" xfId="0" applyNumberFormat="1" applyFont="1" applyBorder="1" applyAlignment="1" applyProtection="1">
      <alignment horizontal="right"/>
      <protection locked="0"/>
    </xf>
    <xf numFmtId="4" fontId="19" fillId="0" borderId="1" xfId="0" applyNumberFormat="1" applyFont="1" applyBorder="1" applyAlignment="1" applyProtection="1">
      <alignment horizontal="right"/>
      <protection locked="0"/>
    </xf>
    <xf numFmtId="4" fontId="19" fillId="0" borderId="17"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hidden="1"/>
    </xf>
    <xf numFmtId="4" fontId="19" fillId="0" borderId="16" xfId="0" applyNumberFormat="1" applyFont="1" applyBorder="1" applyProtection="1">
      <protection locked="0"/>
    </xf>
    <xf numFmtId="4" fontId="19" fillId="0" borderId="9" xfId="0" applyNumberFormat="1" applyFont="1" applyBorder="1" applyProtection="1">
      <protection locked="0"/>
    </xf>
    <xf numFmtId="4" fontId="19" fillId="0" borderId="11" xfId="0" applyNumberFormat="1" applyFont="1" applyBorder="1" applyProtection="1">
      <protection locked="0"/>
    </xf>
    <xf numFmtId="4" fontId="19" fillId="0" borderId="1" xfId="0" applyNumberFormat="1" applyFont="1" applyBorder="1" applyProtection="1">
      <protection locked="0"/>
    </xf>
    <xf numFmtId="4" fontId="19" fillId="0" borderId="13" xfId="0" applyNumberFormat="1" applyFont="1" applyBorder="1" applyProtection="1">
      <protection locked="0"/>
    </xf>
    <xf numFmtId="4" fontId="19" fillId="0" borderId="17" xfId="0" applyNumberFormat="1" applyFont="1" applyBorder="1" applyProtection="1">
      <protection locked="0"/>
    </xf>
    <xf numFmtId="4" fontId="19" fillId="0" borderId="15" xfId="0" applyNumberFormat="1" applyFont="1" applyBorder="1" applyProtection="1">
      <protection locked="0"/>
    </xf>
    <xf numFmtId="4" fontId="11" fillId="0" borderId="4" xfId="0" applyNumberFormat="1" applyFont="1" applyBorder="1" applyProtection="1">
      <protection hidden="1"/>
    </xf>
    <xf numFmtId="4" fontId="19"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9" fillId="3" borderId="9" xfId="0" applyNumberFormat="1" applyFont="1" applyFill="1" applyBorder="1" applyAlignment="1" applyProtection="1">
      <alignment horizontal="right"/>
      <protection hidden="1"/>
    </xf>
    <xf numFmtId="0" fontId="45" fillId="0" borderId="0" xfId="0" applyFont="1" applyAlignment="1">
      <alignment horizontal="center"/>
    </xf>
    <xf numFmtId="0" fontId="17" fillId="0" borderId="0" xfId="0" applyFont="1" applyAlignment="1">
      <alignment horizontal="center"/>
    </xf>
    <xf numFmtId="0" fontId="32" fillId="0" borderId="0" xfId="0" applyFont="1" applyAlignment="1" applyProtection="1">
      <alignment horizontal="center"/>
      <protection locked="0"/>
    </xf>
    <xf numFmtId="0" fontId="42" fillId="0" borderId="0" xfId="0" applyFont="1" applyAlignment="1" applyProtection="1">
      <alignment horizontal="center"/>
      <protection locked="0"/>
    </xf>
    <xf numFmtId="0" fontId="38" fillId="0" borderId="0" xfId="0" applyFont="1" applyProtection="1">
      <protection locked="0"/>
    </xf>
    <xf numFmtId="49" fontId="38" fillId="0" borderId="0" xfId="0" applyNumberFormat="1" applyFont="1" applyProtection="1">
      <protection locked="0"/>
    </xf>
    <xf numFmtId="0" fontId="32" fillId="0" borderId="0" xfId="0" applyFont="1" applyAlignment="1" applyProtection="1">
      <alignment horizontal="left"/>
      <protection locked="0"/>
    </xf>
    <xf numFmtId="4" fontId="11" fillId="0" borderId="16" xfId="0" applyNumberFormat="1" applyFont="1" applyBorder="1" applyAlignment="1" applyProtection="1">
      <alignment horizontal="center"/>
      <protection locked="0"/>
    </xf>
    <xf numFmtId="0" fontId="11" fillId="0" borderId="16" xfId="0" applyFont="1" applyBorder="1" applyAlignment="1" applyProtection="1">
      <alignment horizontal="center"/>
      <protection hidden="1"/>
    </xf>
    <xf numFmtId="0" fontId="19" fillId="0" borderId="16" xfId="0" applyFont="1" applyBorder="1" applyAlignment="1" applyProtection="1">
      <alignment horizontal="center"/>
      <protection hidden="1"/>
    </xf>
    <xf numFmtId="164" fontId="19" fillId="0" borderId="16" xfId="0" applyNumberFormat="1" applyFont="1" applyBorder="1" applyAlignment="1" applyProtection="1">
      <alignment horizontal="center"/>
      <protection hidden="1"/>
    </xf>
    <xf numFmtId="0" fontId="0" fillId="0" borderId="16" xfId="0" applyBorder="1" applyProtection="1">
      <protection hidden="1"/>
    </xf>
    <xf numFmtId="4" fontId="19" fillId="0" borderId="1" xfId="0" applyNumberFormat="1" applyFont="1" applyBorder="1" applyAlignment="1" applyProtection="1">
      <alignment horizontal="right"/>
      <protection hidden="1"/>
    </xf>
    <xf numFmtId="4" fontId="19" fillId="0" borderId="17" xfId="0" applyNumberFormat="1" applyFont="1" applyBorder="1" applyAlignment="1" applyProtection="1">
      <alignment horizontal="right"/>
      <protection hidden="1"/>
    </xf>
    <xf numFmtId="0" fontId="19" fillId="0" borderId="0" xfId="0" applyFont="1" applyAlignment="1" applyProtection="1">
      <alignment horizontal="right"/>
      <protection locked="0"/>
    </xf>
    <xf numFmtId="0" fontId="19" fillId="4" borderId="18" xfId="0" applyFont="1" applyFill="1" applyBorder="1"/>
    <xf numFmtId="0" fontId="19" fillId="5" borderId="18" xfId="0" applyFont="1" applyFill="1" applyBorder="1"/>
    <xf numFmtId="0" fontId="0" fillId="5" borderId="18" xfId="0" applyFill="1" applyBorder="1"/>
    <xf numFmtId="0" fontId="19" fillId="5" borderId="18" xfId="0" applyFont="1" applyFill="1" applyBorder="1" applyAlignment="1" applyProtection="1">
      <alignment horizontal="right"/>
      <protection locked="0"/>
    </xf>
    <xf numFmtId="0" fontId="19" fillId="5" borderId="18" xfId="0" applyFont="1" applyFill="1" applyBorder="1" applyProtection="1">
      <protection locked="0"/>
    </xf>
    <xf numFmtId="4" fontId="19" fillId="5" borderId="18" xfId="0" applyNumberFormat="1" applyFont="1" applyFill="1" applyBorder="1" applyAlignment="1">
      <alignment horizontal="right"/>
    </xf>
    <xf numFmtId="4" fontId="19" fillId="5" borderId="18" xfId="0" applyNumberFormat="1" applyFont="1" applyFill="1" applyBorder="1"/>
    <xf numFmtId="0" fontId="11" fillId="0" borderId="4" xfId="0" applyFont="1" applyBorder="1" applyAlignment="1">
      <alignment horizontal="center"/>
    </xf>
    <xf numFmtId="0" fontId="27" fillId="0" borderId="0" xfId="0" applyFont="1" applyAlignment="1" applyProtection="1">
      <alignment horizontal="left"/>
      <protection hidden="1"/>
    </xf>
    <xf numFmtId="0" fontId="27" fillId="0" borderId="0" xfId="0" applyFont="1" applyProtection="1">
      <protection hidden="1"/>
    </xf>
    <xf numFmtId="164" fontId="27" fillId="0" borderId="0" xfId="0" applyNumberFormat="1" applyFont="1" applyAlignment="1" applyProtection="1">
      <alignment horizontal="left"/>
      <protection hidden="1"/>
    </xf>
    <xf numFmtId="164" fontId="11" fillId="0" borderId="0" xfId="0" applyNumberFormat="1" applyFont="1" applyAlignment="1">
      <alignment horizontal="center"/>
    </xf>
    <xf numFmtId="0" fontId="48" fillId="0" borderId="0" xfId="0" applyFont="1"/>
    <xf numFmtId="165" fontId="48" fillId="0" borderId="0" xfId="0" applyNumberFormat="1" applyFont="1"/>
    <xf numFmtId="0" fontId="48" fillId="0" borderId="0" xfId="0" applyFont="1" applyAlignment="1" applyProtection="1">
      <alignment horizontal="center"/>
      <protection locked="0"/>
    </xf>
    <xf numFmtId="0" fontId="48" fillId="0" borderId="0" xfId="0" applyFont="1" applyProtection="1">
      <protection locked="0"/>
    </xf>
    <xf numFmtId="0" fontId="48" fillId="0" borderId="0" xfId="0" applyFont="1" applyProtection="1">
      <protection hidden="1"/>
    </xf>
    <xf numFmtId="0" fontId="37" fillId="0" borderId="0" xfId="0" applyFont="1" applyProtection="1">
      <protection hidden="1"/>
    </xf>
    <xf numFmtId="0" fontId="37" fillId="0" borderId="0" xfId="0" applyFont="1" applyProtection="1">
      <protection locked="0"/>
    </xf>
    <xf numFmtId="164" fontId="37" fillId="0" borderId="0" xfId="0" applyNumberFormat="1" applyFont="1" applyAlignment="1" applyProtection="1">
      <alignment horizontal="left"/>
      <protection hidden="1"/>
    </xf>
    <xf numFmtId="0" fontId="49" fillId="0" borderId="0" xfId="0" applyFont="1" applyProtection="1">
      <protection locked="0"/>
    </xf>
    <xf numFmtId="0" fontId="49" fillId="0" borderId="0" xfId="0" applyFont="1" applyAlignment="1" applyProtection="1">
      <alignment horizontal="center"/>
      <protection locked="0"/>
    </xf>
    <xf numFmtId="0" fontId="49" fillId="0" borderId="0" xfId="0" applyFont="1"/>
    <xf numFmtId="0" fontId="37" fillId="0" borderId="0" xfId="0" applyFont="1" applyAlignment="1" applyProtection="1">
      <alignment horizontal="left"/>
      <protection locked="0"/>
    </xf>
    <xf numFmtId="0" fontId="37" fillId="0" borderId="0" xfId="0" applyFont="1" applyAlignment="1">
      <alignment horizontal="left"/>
    </xf>
    <xf numFmtId="0" fontId="49" fillId="0" borderId="0" xfId="0" applyFont="1" applyAlignment="1">
      <alignment horizontal="center"/>
    </xf>
    <xf numFmtId="0" fontId="51" fillId="0" borderId="0" xfId="0" applyFont="1" applyAlignment="1" applyProtection="1">
      <alignment horizontal="center"/>
      <protection locked="0"/>
    </xf>
    <xf numFmtId="0" fontId="51" fillId="0" borderId="0" xfId="0" applyFont="1" applyProtection="1">
      <protection locked="0"/>
    </xf>
    <xf numFmtId="43" fontId="49" fillId="0" borderId="0" xfId="2" applyFont="1"/>
    <xf numFmtId="0" fontId="51" fillId="0" borderId="0" xfId="0" applyFont="1"/>
    <xf numFmtId="0" fontId="37" fillId="0" borderId="0" xfId="0" applyFont="1"/>
    <xf numFmtId="0" fontId="37" fillId="0" borderId="0" xfId="0" applyFont="1" applyAlignment="1">
      <alignment horizontal="right"/>
    </xf>
    <xf numFmtId="0" fontId="46" fillId="0" borderId="0" xfId="0" applyFont="1"/>
    <xf numFmtId="164" fontId="46" fillId="0" borderId="0" xfId="0" applyNumberFormat="1" applyFont="1" applyAlignment="1" applyProtection="1">
      <alignment horizontal="left"/>
      <protection hidden="1"/>
    </xf>
    <xf numFmtId="164" fontId="49" fillId="0" borderId="0" xfId="0" applyNumberFormat="1" applyFont="1" applyAlignment="1">
      <alignment horizontal="center"/>
    </xf>
    <xf numFmtId="0" fontId="44" fillId="0" borderId="0" xfId="1" applyFont="1" applyAlignment="1">
      <alignment vertical="center"/>
    </xf>
    <xf numFmtId="0" fontId="12" fillId="0" borderId="0" xfId="0" applyFont="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6" fillId="0" borderId="2" xfId="0" applyFont="1" applyBorder="1" applyAlignment="1">
      <alignment horizontal="left"/>
    </xf>
    <xf numFmtId="0" fontId="46" fillId="0" borderId="4" xfId="0" applyFont="1" applyBorder="1" applyAlignment="1">
      <alignment horizontal="left"/>
    </xf>
    <xf numFmtId="0" fontId="46" fillId="0" borderId="2" xfId="0" applyFont="1" applyBorder="1" applyAlignment="1">
      <alignment horizontal="left" vertical="center"/>
    </xf>
    <xf numFmtId="0" fontId="46" fillId="0" borderId="4" xfId="0" applyFont="1" applyBorder="1" applyAlignment="1">
      <alignment horizontal="left" vertical="center"/>
    </xf>
    <xf numFmtId="1" fontId="47" fillId="0" borderId="35" xfId="0" applyNumberFormat="1" applyFont="1" applyBorder="1" applyAlignment="1" applyProtection="1">
      <alignment horizontal="left"/>
      <protection locked="0"/>
    </xf>
    <xf numFmtId="1" fontId="47" fillId="0" borderId="33" xfId="0" applyNumberFormat="1" applyFont="1" applyBorder="1" applyAlignment="1" applyProtection="1">
      <alignment horizontal="left"/>
      <protection locked="0"/>
    </xf>
    <xf numFmtId="1" fontId="47" fillId="0" borderId="36" xfId="0" applyNumberFormat="1" applyFont="1" applyBorder="1" applyAlignment="1" applyProtection="1">
      <alignment horizontal="left"/>
      <protection locked="0"/>
    </xf>
    <xf numFmtId="0" fontId="47" fillId="0" borderId="2" xfId="0" applyFont="1" applyBorder="1" applyAlignment="1" applyProtection="1">
      <alignment horizontal="left" vertical="center" wrapText="1"/>
      <protection locked="0"/>
    </xf>
    <xf numFmtId="0" fontId="47" fillId="0" borderId="3" xfId="0" applyFont="1" applyBorder="1" applyAlignment="1" applyProtection="1">
      <alignment horizontal="left" vertical="center" wrapText="1"/>
      <protection locked="0"/>
    </xf>
    <xf numFmtId="0" fontId="47" fillId="0" borderId="4" xfId="0" applyFont="1" applyBorder="1" applyAlignment="1" applyProtection="1">
      <alignment horizontal="left" vertical="center" wrapText="1"/>
      <protection locked="0"/>
    </xf>
    <xf numFmtId="0" fontId="12" fillId="0" borderId="19" xfId="0" applyFont="1" applyBorder="1" applyAlignment="1">
      <alignment horizontal="center" vertical="center" wrapText="1"/>
    </xf>
    <xf numFmtId="0" fontId="46" fillId="0" borderId="2" xfId="0" applyFont="1" applyBorder="1" applyAlignment="1">
      <alignment horizontal="left" wrapText="1"/>
    </xf>
    <xf numFmtId="0" fontId="46" fillId="0" borderId="4" xfId="0" applyFont="1" applyBorder="1" applyAlignment="1">
      <alignment horizontal="left" wrapText="1"/>
    </xf>
    <xf numFmtId="4" fontId="47" fillId="0" borderId="2" xfId="0" applyNumberFormat="1" applyFont="1" applyBorder="1" applyAlignment="1" applyProtection="1">
      <alignment horizontal="left"/>
      <protection hidden="1"/>
    </xf>
    <xf numFmtId="4" fontId="47" fillId="0" borderId="3" xfId="0" applyNumberFormat="1" applyFont="1" applyBorder="1" applyAlignment="1" applyProtection="1">
      <alignment horizontal="left"/>
      <protection hidden="1"/>
    </xf>
    <xf numFmtId="4" fontId="47" fillId="0" borderId="4" xfId="0" applyNumberFormat="1" applyFont="1" applyBorder="1" applyAlignment="1" applyProtection="1">
      <alignment horizontal="left"/>
      <protection hidden="1"/>
    </xf>
    <xf numFmtId="0" fontId="47" fillId="0" borderId="2" xfId="0" applyFont="1" applyBorder="1" applyAlignment="1" applyProtection="1">
      <alignment horizontal="left"/>
      <protection locked="0"/>
    </xf>
    <xf numFmtId="0" fontId="47" fillId="0" borderId="3" xfId="0" applyFont="1" applyBorder="1" applyAlignment="1" applyProtection="1">
      <alignment horizontal="left"/>
      <protection locked="0"/>
    </xf>
    <xf numFmtId="0" fontId="47" fillId="0" borderId="4" xfId="0" applyFont="1" applyBorder="1" applyAlignment="1" applyProtection="1">
      <alignment horizontal="left"/>
      <protection locked="0"/>
    </xf>
    <xf numFmtId="164" fontId="47" fillId="0" borderId="2" xfId="0" applyNumberFormat="1" applyFont="1" applyBorder="1" applyAlignment="1" applyProtection="1">
      <alignment horizontal="left"/>
      <protection locked="0"/>
    </xf>
    <xf numFmtId="164" fontId="47" fillId="0" borderId="3" xfId="0" applyNumberFormat="1" applyFont="1" applyBorder="1" applyAlignment="1" applyProtection="1">
      <alignment horizontal="left"/>
      <protection locked="0"/>
    </xf>
    <xf numFmtId="164" fontId="47" fillId="0" borderId="4" xfId="0" applyNumberFormat="1" applyFont="1" applyBorder="1" applyAlignment="1" applyProtection="1">
      <alignment horizontal="left"/>
      <protection locked="0"/>
    </xf>
    <xf numFmtId="0" fontId="0" fillId="0" borderId="1" xfId="0" applyBorder="1" applyAlignment="1">
      <alignment horizontal="center" vertical="center" wrapText="1"/>
    </xf>
    <xf numFmtId="0" fontId="47" fillId="0" borderId="2" xfId="0" applyFont="1" applyBorder="1" applyAlignment="1" applyProtection="1">
      <alignment horizontal="left"/>
      <protection hidden="1"/>
    </xf>
    <xf numFmtId="0" fontId="47" fillId="0" borderId="3" xfId="0" applyFont="1" applyBorder="1" applyAlignment="1" applyProtection="1">
      <alignment horizontal="left"/>
      <protection hidden="1"/>
    </xf>
    <xf numFmtId="0" fontId="47" fillId="0" borderId="4" xfId="0" applyFont="1" applyBorder="1" applyAlignment="1" applyProtection="1">
      <alignment horizontal="left"/>
      <protection hidden="1"/>
    </xf>
    <xf numFmtId="164" fontId="47" fillId="0" borderId="2" xfId="0" applyNumberFormat="1" applyFont="1" applyBorder="1" applyAlignment="1" applyProtection="1">
      <alignment horizontal="left" wrapText="1"/>
      <protection locked="0"/>
    </xf>
    <xf numFmtId="164" fontId="47" fillId="0" borderId="3" xfId="0" applyNumberFormat="1" applyFont="1" applyBorder="1" applyAlignment="1" applyProtection="1">
      <alignment horizontal="left" wrapText="1"/>
      <protection locked="0"/>
    </xf>
    <xf numFmtId="164" fontId="47" fillId="0" borderId="4" xfId="0" applyNumberFormat="1" applyFont="1" applyBorder="1" applyAlignment="1" applyProtection="1">
      <alignment horizontal="left" wrapText="1"/>
      <protection locked="0"/>
    </xf>
    <xf numFmtId="0" fontId="0" fillId="0" borderId="1" xfId="0" applyBorder="1" applyAlignment="1">
      <alignment horizontal="center" vertical="center"/>
    </xf>
    <xf numFmtId="0" fontId="46" fillId="0" borderId="21" xfId="0" applyFont="1" applyBorder="1" applyAlignment="1">
      <alignment horizontal="left" wrapText="1"/>
    </xf>
    <xf numFmtId="0" fontId="46" fillId="0" borderId="22" xfId="0" applyFont="1" applyBorder="1" applyAlignment="1">
      <alignment horizontal="left" wrapText="1"/>
    </xf>
    <xf numFmtId="4" fontId="47" fillId="0" borderId="33" xfId="0" applyNumberFormat="1" applyFont="1" applyBorder="1" applyAlignment="1" applyProtection="1">
      <alignment horizontal="left" wrapText="1"/>
      <protection locked="0"/>
    </xf>
    <xf numFmtId="4" fontId="47" fillId="0" borderId="36" xfId="0" applyNumberFormat="1" applyFont="1" applyBorder="1" applyAlignment="1" applyProtection="1">
      <alignment horizontal="left" wrapText="1"/>
      <protection locked="0"/>
    </xf>
    <xf numFmtId="0" fontId="32"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164" fontId="35" fillId="0" borderId="0" xfId="0" applyNumberFormat="1" applyFont="1" applyAlignment="1" applyProtection="1">
      <alignment horizontal="center"/>
      <protection locked="0"/>
    </xf>
    <xf numFmtId="0" fontId="42" fillId="0" borderId="0" xfId="0" applyFont="1" applyAlignment="1" applyProtection="1">
      <alignment horizontal="center" vertical="center"/>
      <protection locked="0"/>
    </xf>
    <xf numFmtId="0" fontId="43" fillId="0" borderId="0" xfId="0" applyFont="1" applyAlignment="1" applyProtection="1">
      <alignment horizontal="center" vertical="center"/>
      <protection locked="0"/>
    </xf>
    <xf numFmtId="0" fontId="42" fillId="0" borderId="0" xfId="0" applyFont="1" applyAlignment="1" applyProtection="1">
      <alignment horizontal="center" vertical="center"/>
      <protection hidden="1"/>
    </xf>
    <xf numFmtId="0" fontId="42" fillId="0" borderId="0" xfId="0" applyFont="1" applyAlignment="1" applyProtection="1">
      <alignment horizontal="center" vertical="center" wrapText="1"/>
      <protection hidden="1"/>
    </xf>
    <xf numFmtId="0" fontId="31" fillId="0" borderId="0" xfId="0" applyFont="1" applyAlignment="1">
      <alignment horizontal="justify" vertical="top" wrapText="1"/>
    </xf>
    <xf numFmtId="0" fontId="17" fillId="2" borderId="0" xfId="0" applyFont="1" applyFill="1" applyAlignment="1">
      <alignment horizontal="center" vertical="center" wrapText="1"/>
    </xf>
    <xf numFmtId="0" fontId="37" fillId="0" borderId="0" xfId="0" applyFont="1" applyAlignment="1" applyProtection="1">
      <alignment horizontal="left"/>
      <protection locked="0"/>
    </xf>
    <xf numFmtId="0" fontId="49" fillId="0" borderId="0" xfId="0" applyFont="1" applyAlignment="1" applyProtection="1">
      <alignment horizontal="center"/>
      <protection locked="0"/>
    </xf>
    <xf numFmtId="0" fontId="33" fillId="0" borderId="0" xfId="0" applyFont="1" applyAlignment="1" applyProtection="1">
      <alignment horizontal="center"/>
      <protection locked="0"/>
    </xf>
    <xf numFmtId="0" fontId="27" fillId="0" borderId="23" xfId="0" applyFont="1" applyBorder="1" applyAlignment="1" applyProtection="1">
      <alignment horizontal="center"/>
      <protection hidden="1"/>
    </xf>
    <xf numFmtId="0" fontId="0" fillId="0" borderId="1" xfId="0" applyBorder="1" applyAlignment="1" applyProtection="1">
      <alignment horizontal="center"/>
      <protection locked="0"/>
    </xf>
    <xf numFmtId="0" fontId="27" fillId="0" borderId="31" xfId="0" applyFont="1" applyBorder="1" applyAlignment="1" applyProtection="1">
      <alignment horizontal="center"/>
      <protection locked="0"/>
    </xf>
    <xf numFmtId="0" fontId="27" fillId="0" borderId="32" xfId="0" applyFont="1" applyBorder="1" applyAlignment="1" applyProtection="1">
      <alignment horizontal="center"/>
      <protection locked="0"/>
    </xf>
    <xf numFmtId="0" fontId="27" fillId="0" borderId="0" xfId="0" applyFont="1" applyAlignment="1" applyProtection="1">
      <alignment horizontal="center"/>
      <protection hidden="1"/>
    </xf>
    <xf numFmtId="0" fontId="27" fillId="0" borderId="5" xfId="0" applyFont="1" applyBorder="1" applyAlignment="1" applyProtection="1">
      <alignment horizontal="left"/>
      <protection hidden="1"/>
    </xf>
    <xf numFmtId="0" fontId="27" fillId="0" borderId="6" xfId="0" applyFont="1" applyBorder="1" applyAlignment="1" applyProtection="1">
      <alignment horizontal="left"/>
      <protection hidden="1"/>
    </xf>
    <xf numFmtId="0" fontId="27" fillId="0" borderId="7" xfId="0" applyFont="1" applyBorder="1" applyAlignment="1" applyProtection="1">
      <alignment horizontal="left"/>
      <protection hidden="1"/>
    </xf>
    <xf numFmtId="0" fontId="27" fillId="0" borderId="26" xfId="0" applyFont="1" applyBorder="1" applyAlignment="1" applyProtection="1">
      <alignment horizontal="left" wrapText="1"/>
      <protection hidden="1"/>
    </xf>
    <xf numFmtId="0" fontId="27" fillId="0" borderId="27" xfId="0" applyFont="1" applyBorder="1" applyAlignment="1" applyProtection="1">
      <alignment horizontal="left" wrapText="1"/>
      <protection hidden="1"/>
    </xf>
    <xf numFmtId="0" fontId="27" fillId="0" borderId="28" xfId="0" applyFont="1" applyBorder="1" applyAlignment="1" applyProtection="1">
      <alignment horizontal="left" wrapText="1"/>
      <protection hidden="1"/>
    </xf>
    <xf numFmtId="0" fontId="27" fillId="0" borderId="24" xfId="0" applyFont="1" applyBorder="1" applyAlignment="1" applyProtection="1">
      <alignment horizontal="center" vertical="center" wrapText="1"/>
      <protection locked="0"/>
    </xf>
    <xf numFmtId="0" fontId="27" fillId="0" borderId="37" xfId="0" applyFont="1" applyBorder="1" applyAlignment="1" applyProtection="1">
      <alignment horizontal="center" vertical="center" wrapText="1"/>
      <protection locked="0"/>
    </xf>
    <xf numFmtId="0" fontId="27" fillId="0" borderId="33" xfId="0"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0" fontId="27" fillId="0" borderId="35" xfId="0" applyFont="1" applyBorder="1" applyAlignment="1" applyProtection="1">
      <alignment horizontal="center" vertical="center" wrapText="1"/>
      <protection locked="0"/>
    </xf>
    <xf numFmtId="0" fontId="27" fillId="0" borderId="36"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0" fontId="7" fillId="0" borderId="23" xfId="0" applyFont="1" applyBorder="1" applyAlignment="1">
      <alignment horizontal="right"/>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37" fillId="0" borderId="0" xfId="0" applyFont="1" applyAlignment="1">
      <alignment horizontal="left"/>
    </xf>
    <xf numFmtId="0" fontId="49" fillId="0" borderId="0" xfId="0" applyFont="1" applyAlignment="1">
      <alignment horizontal="center"/>
    </xf>
    <xf numFmtId="0" fontId="11" fillId="0" borderId="0" xfId="0" applyFont="1" applyAlignment="1">
      <alignment horizontal="center"/>
    </xf>
    <xf numFmtId="0" fontId="1" fillId="0" borderId="0" xfId="0" applyFont="1" applyAlignment="1" applyProtection="1">
      <alignment horizontal="center"/>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0" fillId="0" borderId="24" xfId="0" applyBorder="1" applyAlignment="1">
      <alignment horizontal="center" vertical="center"/>
    </xf>
    <xf numFmtId="0" fontId="0" fillId="0" borderId="40" xfId="0" applyBorder="1" applyAlignment="1">
      <alignment horizontal="center" vertical="center"/>
    </xf>
    <xf numFmtId="0" fontId="36"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50" fillId="0" borderId="0" xfId="0" applyFont="1" applyAlignment="1" applyProtection="1">
      <alignment horizontal="left"/>
      <protection locked="0"/>
    </xf>
    <xf numFmtId="0" fontId="37" fillId="0" borderId="0" xfId="0" applyFont="1" applyAlignment="1" applyProtection="1">
      <alignment horizontal="left"/>
      <protection hidden="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11" fillId="0" borderId="31" xfId="0" applyFont="1" applyBorder="1" applyAlignment="1">
      <alignment horizontal="right"/>
    </xf>
    <xf numFmtId="0" fontId="11" fillId="0" borderId="32" xfId="0" applyFont="1" applyBorder="1" applyAlignment="1">
      <alignment horizontal="right"/>
    </xf>
    <xf numFmtId="0" fontId="11" fillId="0" borderId="44"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5" xfId="0" applyFont="1" applyBorder="1" applyAlignment="1">
      <alignment horizontal="left"/>
    </xf>
    <xf numFmtId="0" fontId="7" fillId="0" borderId="5" xfId="0" applyFont="1" applyBorder="1" applyAlignment="1">
      <alignment horizontal="right"/>
    </xf>
    <xf numFmtId="0" fontId="7" fillId="0" borderId="6" xfId="0" applyFont="1" applyBorder="1" applyAlignment="1">
      <alignment horizontal="right"/>
    </xf>
    <xf numFmtId="0" fontId="7" fillId="0" borderId="7" xfId="0" applyFont="1" applyBorder="1" applyAlignment="1">
      <alignment horizontal="right"/>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37" fillId="0" borderId="0" xfId="0" applyFont="1" applyAlignment="1" applyProtection="1">
      <alignment horizontal="left" wrapText="1"/>
      <protection hidden="1"/>
    </xf>
    <xf numFmtId="0" fontId="35" fillId="0" borderId="23" xfId="0" applyFont="1" applyBorder="1" applyAlignment="1" applyProtection="1">
      <alignment horizontal="right"/>
      <protection locked="0"/>
    </xf>
    <xf numFmtId="0" fontId="32" fillId="0" borderId="24" xfId="0" applyFont="1" applyBorder="1" applyAlignment="1" applyProtection="1">
      <alignment horizontal="center" vertical="center" wrapText="1"/>
      <protection locked="0"/>
    </xf>
    <xf numFmtId="0" fontId="32" fillId="0" borderId="37" xfId="0" applyFont="1" applyBorder="1" applyAlignment="1" applyProtection="1">
      <alignment horizontal="center" vertical="center" wrapText="1"/>
      <protection locked="0"/>
    </xf>
    <xf numFmtId="0" fontId="11" fillId="0" borderId="0" xfId="0" applyFont="1" applyAlignment="1" applyProtection="1">
      <alignment horizontal="center"/>
      <protection hidden="1"/>
    </xf>
    <xf numFmtId="0" fontId="11" fillId="0" borderId="23" xfId="0" applyFont="1" applyBorder="1" applyAlignment="1">
      <alignment horizontal="right"/>
    </xf>
    <xf numFmtId="0" fontId="11" fillId="0" borderId="2" xfId="0" applyFont="1" applyBorder="1" applyAlignment="1">
      <alignment horizontal="left"/>
    </xf>
    <xf numFmtId="0" fontId="11" fillId="0" borderId="4" xfId="0" applyFont="1" applyBorder="1" applyAlignment="1">
      <alignment horizontal="left"/>
    </xf>
    <xf numFmtId="0" fontId="11" fillId="0" borderId="2" xfId="0" applyFont="1" applyBorder="1" applyAlignment="1" applyProtection="1">
      <alignment horizontal="left"/>
      <protection hidden="1"/>
    </xf>
    <xf numFmtId="0" fontId="11" fillId="0" borderId="3" xfId="0" applyFont="1" applyBorder="1" applyAlignment="1" applyProtection="1">
      <alignment horizontal="left"/>
      <protection hidden="1"/>
    </xf>
    <xf numFmtId="0" fontId="11" fillId="0" borderId="4" xfId="0" applyFont="1" applyBorder="1" applyAlignment="1" applyProtection="1">
      <alignment horizontal="left"/>
      <protection hidden="1"/>
    </xf>
    <xf numFmtId="0" fontId="11" fillId="0" borderId="2" xfId="0" applyFont="1" applyBorder="1"/>
    <xf numFmtId="0" fontId="11" fillId="0" borderId="4" xfId="0" applyFont="1" applyBorder="1"/>
    <xf numFmtId="0" fontId="11" fillId="0" borderId="2" xfId="0" applyFont="1" applyBorder="1" applyAlignment="1" applyProtection="1">
      <alignment horizontal="left" wrapText="1"/>
      <protection hidden="1"/>
    </xf>
    <xf numFmtId="0" fontId="11" fillId="0" borderId="3" xfId="0" applyFont="1" applyBorder="1" applyAlignment="1" applyProtection="1">
      <alignment horizontal="left" wrapText="1"/>
      <protection hidden="1"/>
    </xf>
    <xf numFmtId="0" fontId="11" fillId="0" borderId="4" xfId="0" applyFont="1" applyBorder="1" applyAlignment="1" applyProtection="1">
      <alignment horizontal="left" wrapText="1"/>
      <protection hidden="1"/>
    </xf>
    <xf numFmtId="0" fontId="32" fillId="0" borderId="0" xfId="0" applyFont="1" applyAlignment="1" applyProtection="1">
      <alignment horizontal="center"/>
      <protection locked="0"/>
    </xf>
    <xf numFmtId="0" fontId="37" fillId="0" borderId="0" xfId="0" applyFont="1" applyAlignment="1">
      <alignment horizontal="right"/>
    </xf>
    <xf numFmtId="0" fontId="32" fillId="0" borderId="40" xfId="0" applyFont="1" applyBorder="1" applyAlignment="1" applyProtection="1">
      <alignment horizontal="center" vertical="center" wrapText="1"/>
      <protection locked="0"/>
    </xf>
    <xf numFmtId="0" fontId="32" fillId="0" borderId="24" xfId="0" applyFont="1" applyBorder="1" applyAlignment="1" applyProtection="1">
      <alignment horizontal="center" wrapText="1"/>
      <protection locked="0"/>
    </xf>
    <xf numFmtId="0" fontId="32" fillId="0" borderId="37" xfId="0" applyFont="1" applyBorder="1" applyAlignment="1" applyProtection="1">
      <alignment horizontal="center"/>
      <protection locked="0"/>
    </xf>
    <xf numFmtId="0" fontId="11" fillId="0" borderId="35" xfId="0" applyFont="1" applyBorder="1" applyAlignment="1" applyProtection="1">
      <alignment horizontal="left"/>
      <protection hidden="1"/>
    </xf>
    <xf numFmtId="0" fontId="11" fillId="0" borderId="33" xfId="0" applyFont="1" applyBorder="1" applyAlignment="1" applyProtection="1">
      <alignment horizontal="left"/>
      <protection hidden="1"/>
    </xf>
    <xf numFmtId="0" fontId="11" fillId="0" borderId="36" xfId="0" applyFont="1" applyBorder="1" applyAlignment="1" applyProtection="1">
      <alignment horizontal="left"/>
      <protection hidden="1"/>
    </xf>
    <xf numFmtId="164" fontId="32" fillId="0" borderId="40" xfId="0" applyNumberFormat="1" applyFont="1" applyBorder="1" applyAlignment="1" applyProtection="1">
      <alignment horizontal="center" vertical="center" wrapText="1"/>
      <protection locked="0"/>
    </xf>
    <xf numFmtId="0" fontId="11" fillId="0" borderId="0" xfId="0" applyFont="1" applyAlignment="1">
      <alignment horizontal="right"/>
    </xf>
    <xf numFmtId="0" fontId="19" fillId="0" borderId="33" xfId="0" applyFont="1" applyBorder="1" applyAlignment="1">
      <alignment horizontal="left" vertical="top" wrapText="1"/>
    </xf>
    <xf numFmtId="0" fontId="11" fillId="0" borderId="3" xfId="0" applyFont="1" applyBorder="1"/>
    <xf numFmtId="164" fontId="32" fillId="0" borderId="24" xfId="0" applyNumberFormat="1" applyFont="1" applyBorder="1" applyAlignment="1" applyProtection="1">
      <alignment horizontal="center" vertical="center" wrapText="1"/>
      <protection locked="0"/>
    </xf>
    <xf numFmtId="0" fontId="19" fillId="0" borderId="0" xfId="0" applyFont="1" applyAlignment="1">
      <alignment horizontal="left" vertical="top" wrapText="1"/>
    </xf>
    <xf numFmtId="0" fontId="19" fillId="0" borderId="20" xfId="0" applyFont="1" applyBorder="1" applyAlignment="1">
      <alignment horizontal="left" vertical="top" wrapText="1"/>
    </xf>
    <xf numFmtId="0" fontId="19" fillId="0" borderId="36" xfId="0" applyFont="1" applyBorder="1" applyAlignment="1">
      <alignment horizontal="left" vertical="top" wrapText="1"/>
    </xf>
    <xf numFmtId="0" fontId="11" fillId="0" borderId="2"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23" xfId="0" applyFont="1" applyBorder="1" applyAlignment="1" applyProtection="1">
      <alignment horizontal="right"/>
      <protection locked="0"/>
    </xf>
    <xf numFmtId="0" fontId="11" fillId="0" borderId="2" xfId="0" applyFont="1" applyBorder="1" applyAlignment="1" applyProtection="1">
      <alignment horizontal="left"/>
      <protection locked="0"/>
    </xf>
    <xf numFmtId="0" fontId="11" fillId="0" borderId="4" xfId="0" applyFont="1" applyBorder="1" applyAlignment="1" applyProtection="1">
      <alignment horizontal="left"/>
      <protection locked="0"/>
    </xf>
    <xf numFmtId="0" fontId="11" fillId="0" borderId="2" xfId="0" applyFont="1" applyBorder="1" applyProtection="1">
      <protection locked="0"/>
    </xf>
    <xf numFmtId="0" fontId="11" fillId="0" borderId="4" xfId="0" applyFont="1" applyBorder="1" applyProtection="1">
      <protection locked="0"/>
    </xf>
    <xf numFmtId="0" fontId="11" fillId="0" borderId="0" xfId="0" applyFont="1" applyAlignment="1">
      <alignment horizontal="left"/>
    </xf>
    <xf numFmtId="0" fontId="19" fillId="0" borderId="0" xfId="0" applyFont="1" applyAlignment="1" applyProtection="1">
      <alignment horizontal="left" wrapText="1"/>
      <protection locked="0"/>
    </xf>
    <xf numFmtId="0" fontId="27" fillId="0" borderId="2" xfId="0" applyFont="1" applyBorder="1" applyAlignment="1">
      <alignment horizontal="left"/>
    </xf>
    <xf numFmtId="0" fontId="27" fillId="0" borderId="4" xfId="0" applyFont="1" applyBorder="1" applyAlignment="1">
      <alignment horizontal="left"/>
    </xf>
    <xf numFmtId="0" fontId="11" fillId="0" borderId="2" xfId="0" applyFont="1" applyBorder="1" applyAlignment="1" applyProtection="1">
      <alignment horizontal="left" wrapText="1"/>
      <protection locked="0"/>
    </xf>
    <xf numFmtId="0" fontId="11" fillId="0" borderId="3" xfId="0" applyFont="1" applyBorder="1" applyAlignment="1" applyProtection="1">
      <alignment horizontal="left" wrapText="1"/>
      <protection locked="0"/>
    </xf>
    <xf numFmtId="0" fontId="11" fillId="0" borderId="4" xfId="0" applyFont="1" applyBorder="1" applyAlignment="1" applyProtection="1">
      <alignment horizontal="left" wrapText="1"/>
      <protection locked="0"/>
    </xf>
    <xf numFmtId="0" fontId="32" fillId="0" borderId="24" xfId="0" applyFont="1" applyBorder="1" applyAlignment="1" applyProtection="1">
      <alignment horizontal="center" vertical="center"/>
      <protection locked="0"/>
    </xf>
    <xf numFmtId="0" fontId="32" fillId="0" borderId="40" xfId="0" applyFont="1" applyBorder="1" applyAlignment="1" applyProtection="1">
      <alignment horizontal="center" vertical="center"/>
      <protection locked="0"/>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15" fillId="0" borderId="0" xfId="0" applyFont="1" applyAlignment="1" applyProtection="1">
      <alignment horizontal="left"/>
      <protection hidden="1"/>
    </xf>
    <xf numFmtId="0" fontId="14" fillId="0" borderId="2" xfId="0" applyFont="1" applyBorder="1" applyAlignment="1">
      <alignment horizontal="left" wrapText="1"/>
    </xf>
    <xf numFmtId="0" fontId="14" fillId="0" borderId="3" xfId="0" applyFont="1" applyBorder="1" applyAlignment="1">
      <alignment horizontal="left" wrapText="1"/>
    </xf>
    <xf numFmtId="0" fontId="14" fillId="0" borderId="4" xfId="0" applyFont="1" applyBorder="1" applyAlignment="1">
      <alignment horizontal="left" wrapText="1"/>
    </xf>
    <xf numFmtId="4" fontId="25" fillId="0" borderId="0" xfId="0" applyNumberFormat="1" applyFont="1" applyAlignment="1">
      <alignment horizontal="center"/>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36" xfId="0" applyBorder="1" applyAlignment="1">
      <alignment horizontal="left"/>
    </xf>
    <xf numFmtId="0" fontId="32" fillId="0" borderId="0" xfId="0" applyFont="1" applyAlignment="1">
      <alignment horizontal="center"/>
    </xf>
    <xf numFmtId="0" fontId="1" fillId="0" borderId="2" xfId="0" applyFont="1" applyBorder="1" applyAlignment="1" applyProtection="1">
      <alignment horizontal="left" vertical="center"/>
      <protection hidden="1"/>
    </xf>
    <xf numFmtId="0" fontId="1" fillId="0" borderId="3" xfId="0" applyFont="1" applyBorder="1" applyAlignment="1" applyProtection="1">
      <alignment horizontal="left" vertical="center"/>
      <protection hidden="1"/>
    </xf>
    <xf numFmtId="0" fontId="1" fillId="0" borderId="4" xfId="0" applyFont="1" applyBorder="1" applyAlignment="1" applyProtection="1">
      <alignment horizontal="left" vertical="center"/>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7" fillId="0" borderId="3" xfId="0" applyFont="1" applyBorder="1" applyAlignment="1">
      <alignment horizontal="center" vertical="center"/>
    </xf>
    <xf numFmtId="0" fontId="7" fillId="0" borderId="41"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cellXfs>
  <cellStyles count="3">
    <cellStyle name="Normal" xfId="0" builtinId="0"/>
    <cellStyle name="Normal 2" xfId="1" xr:uid="{00000000-0005-0000-0000-000001000000}"/>
    <cellStyle name="Virgül" xfId="2" builtinId="3"/>
  </cellStyles>
  <dxfs count="5">
    <dxf>
      <fill>
        <patternFill>
          <bgColor theme="5" tint="0.79998168889431442"/>
        </patternFill>
      </fill>
    </dxf>
    <dxf>
      <fill>
        <patternFill>
          <bgColor theme="5" tint="0.79998168889431442"/>
        </patternFill>
      </fill>
    </dxf>
    <dxf>
      <font>
        <b/>
        <i val="0"/>
      </font>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9" customWidth="1"/>
    <col min="2" max="2" width="8.85546875" style="178" customWidth="1"/>
    <col min="3" max="3" width="33.5703125" style="30" customWidth="1"/>
    <col min="4" max="4" width="16.42578125" style="30" customWidth="1"/>
    <col min="5" max="5" width="40.140625" style="30" customWidth="1"/>
    <col min="6" max="6" width="14.5703125" style="30" customWidth="1"/>
    <col min="7" max="7" width="24.42578125" style="119" customWidth="1"/>
    <col min="8" max="8" width="13.42578125" style="119" customWidth="1"/>
    <col min="9" max="9" width="9.140625" hidden="1" customWidth="1"/>
    <col min="10" max="10" width="12" hidden="1" customWidth="1"/>
    <col min="11" max="12" width="9.140625" hidden="1" customWidth="1"/>
    <col min="13" max="13" width="11.28515625" hidden="1" customWidth="1"/>
    <col min="14" max="14" width="9.140625" hidden="1" customWidth="1"/>
    <col min="15" max="15" width="37.28515625" hidden="1" customWidth="1"/>
    <col min="16" max="17" width="9.140625" customWidth="1"/>
    <col min="19" max="16384" width="9.140625" style="119"/>
  </cols>
  <sheetData>
    <row r="1" spans="2:18" ht="31.7" customHeight="1" thickBot="1" x14ac:dyDescent="0.3">
      <c r="B1" s="364" t="s">
        <v>0</v>
      </c>
      <c r="C1" s="365"/>
      <c r="D1" s="365"/>
      <c r="E1" s="365"/>
      <c r="F1" s="366"/>
      <c r="G1" s="363" t="str">
        <f>IF(AUcret&lt;&gt;"","","SOL TARAFTAKİ BOYALI HÜCRELER DOLDURULMALIDIR.")</f>
        <v>SOL TARAFTAKİ BOYALI HÜCRELER DOLDURULMALIDIR.</v>
      </c>
      <c r="H1" s="363"/>
      <c r="O1" s="202" t="str">
        <f>CONCATENATE("A1:F",COUNTA(C17:C216)+17)</f>
        <v>A1:F17</v>
      </c>
    </row>
    <row r="2" spans="2:18" ht="31.7" customHeight="1" thickBot="1" x14ac:dyDescent="0.35">
      <c r="B2" s="367" t="s">
        <v>1</v>
      </c>
      <c r="C2" s="368"/>
      <c r="D2" s="371"/>
      <c r="E2" s="372"/>
      <c r="F2" s="373"/>
      <c r="G2" s="363"/>
      <c r="H2" s="363"/>
    </row>
    <row r="3" spans="2:18" ht="94.7" customHeight="1" thickBot="1" x14ac:dyDescent="0.3">
      <c r="B3" s="369" t="s">
        <v>14</v>
      </c>
      <c r="C3" s="370"/>
      <c r="D3" s="374"/>
      <c r="E3" s="375"/>
      <c r="F3" s="376"/>
      <c r="G3" s="363"/>
      <c r="H3" s="363"/>
    </row>
    <row r="4" spans="2:18" ht="25.15" customHeight="1" thickBot="1" x14ac:dyDescent="0.35">
      <c r="B4" s="367" t="s">
        <v>2</v>
      </c>
      <c r="C4" s="368"/>
      <c r="D4" s="371"/>
      <c r="E4" s="372"/>
      <c r="F4" s="373"/>
      <c r="G4" s="377" t="str">
        <f>IF(AUcret&lt;&gt;"","","BOYALI HÜCRELER DOLDURDUKTAN SONRA GİDER FORMLARINA VERİ GİRİŞİ YAPILMALIDIR.")</f>
        <v>BOYALI HÜCRELER DOLDURDUKTAN SONRA GİDER FORMLARINA VERİ GİRİŞİ YAPILMALIDIR.</v>
      </c>
      <c r="H4" s="363"/>
      <c r="I4" t="s">
        <v>191</v>
      </c>
    </row>
    <row r="5" spans="2:18" ht="25.15" customHeight="1" thickBot="1" x14ac:dyDescent="0.35">
      <c r="B5" s="367" t="s">
        <v>3</v>
      </c>
      <c r="C5" s="368"/>
      <c r="D5" s="383"/>
      <c r="E5" s="384"/>
      <c r="F5" s="385"/>
      <c r="G5" s="377"/>
      <c r="H5" s="363"/>
      <c r="I5" s="362">
        <v>2022</v>
      </c>
    </row>
    <row r="6" spans="2:18" ht="25.15" customHeight="1" thickBot="1" x14ac:dyDescent="0.35">
      <c r="B6" s="367" t="s">
        <v>12</v>
      </c>
      <c r="C6" s="368"/>
      <c r="D6" s="390" t="str">
        <f>IF(AND(D4&gt;0,D5&gt;0),CONCATENATE(D4,"/",D5),"")</f>
        <v/>
      </c>
      <c r="E6" s="391"/>
      <c r="F6" s="392"/>
      <c r="G6" s="377"/>
      <c r="H6" s="363"/>
      <c r="I6" s="362">
        <v>2023</v>
      </c>
    </row>
    <row r="7" spans="2:18" ht="25.15" customHeight="1" thickBot="1" x14ac:dyDescent="0.35">
      <c r="B7" s="367" t="s">
        <v>4</v>
      </c>
      <c r="C7" s="368"/>
      <c r="D7" s="386"/>
      <c r="E7" s="387"/>
      <c r="F7" s="388"/>
      <c r="G7" s="377"/>
      <c r="H7" s="363"/>
      <c r="I7" s="362">
        <v>2024</v>
      </c>
    </row>
    <row r="8" spans="2:18" ht="25.15" customHeight="1" thickBot="1" x14ac:dyDescent="0.35">
      <c r="B8" s="367" t="s">
        <v>5</v>
      </c>
      <c r="C8" s="368"/>
      <c r="D8" s="386"/>
      <c r="E8" s="387"/>
      <c r="F8" s="388"/>
      <c r="G8" s="377"/>
      <c r="H8" s="363"/>
      <c r="I8" s="362">
        <v>2025</v>
      </c>
    </row>
    <row r="9" spans="2:18" ht="25.15" customHeight="1" thickBot="1" x14ac:dyDescent="0.35">
      <c r="B9" s="367" t="s">
        <v>6</v>
      </c>
      <c r="C9" s="368"/>
      <c r="D9" s="386"/>
      <c r="E9" s="387"/>
      <c r="F9" s="388"/>
      <c r="G9" s="377"/>
      <c r="H9" s="363"/>
      <c r="I9" s="362">
        <v>2026</v>
      </c>
    </row>
    <row r="10" spans="2:18" s="89" customFormat="1" ht="25.15" customHeight="1" thickBot="1" x14ac:dyDescent="0.35">
      <c r="B10" s="378" t="s">
        <v>186</v>
      </c>
      <c r="C10" s="379"/>
      <c r="D10" s="386">
        <f ca="1">TODAY()</f>
        <v>46027</v>
      </c>
      <c r="E10" s="387"/>
      <c r="F10" s="388"/>
      <c r="G10" s="377"/>
      <c r="H10" s="363"/>
      <c r="I10" s="49">
        <v>2027</v>
      </c>
      <c r="J10" s="49"/>
      <c r="K10" s="49"/>
      <c r="L10" s="49"/>
      <c r="M10" s="49"/>
      <c r="N10" s="49"/>
      <c r="O10" s="49"/>
      <c r="P10" s="49"/>
      <c r="Q10" s="49"/>
      <c r="R10" s="49"/>
    </row>
    <row r="11" spans="2:18" s="89" customFormat="1" ht="39.75" customHeight="1" thickBot="1" x14ac:dyDescent="0.35">
      <c r="B11" s="378" t="s">
        <v>184</v>
      </c>
      <c r="C11" s="379"/>
      <c r="D11" s="399"/>
      <c r="E11" s="399"/>
      <c r="F11" s="400"/>
      <c r="G11" s="377"/>
      <c r="H11" s="363"/>
      <c r="I11" s="49"/>
      <c r="J11" s="49"/>
      <c r="K11" s="49"/>
      <c r="L11" s="49"/>
      <c r="M11" s="49"/>
      <c r="N11" s="49"/>
      <c r="O11" s="49"/>
      <c r="P11" s="49"/>
      <c r="Q11" s="49"/>
      <c r="R11" s="49"/>
    </row>
    <row r="12" spans="2:18" ht="25.15" customHeight="1" thickBot="1" x14ac:dyDescent="0.35">
      <c r="B12" s="378" t="s">
        <v>183</v>
      </c>
      <c r="C12" s="379"/>
      <c r="D12" s="393"/>
      <c r="E12" s="394"/>
      <c r="F12" s="395"/>
      <c r="G12" s="377"/>
      <c r="H12" s="363"/>
    </row>
    <row r="13" spans="2:18" s="89" customFormat="1" ht="25.15" customHeight="1" thickBot="1" x14ac:dyDescent="0.35">
      <c r="B13" s="397" t="s">
        <v>7</v>
      </c>
      <c r="C13" s="398"/>
      <c r="D13" s="380" t="str">
        <f>IF(AND(olcek&lt;&gt;"",D4&lt;&gt;""),VLOOKUP(YilDonem,AsgariUcret,2,0),"")</f>
        <v/>
      </c>
      <c r="E13" s="381"/>
      <c r="F13" s="382"/>
      <c r="G13" s="377"/>
      <c r="H13" s="363"/>
      <c r="I13" s="49"/>
      <c r="J13" s="49"/>
      <c r="K13" s="49"/>
      <c r="L13" s="49"/>
      <c r="M13" s="49"/>
      <c r="N13" s="49"/>
      <c r="O13" s="49"/>
      <c r="P13" s="49"/>
      <c r="Q13" s="49"/>
      <c r="R13" s="49"/>
    </row>
    <row r="14" spans="2:18" ht="21.75" customHeight="1" thickBot="1" x14ac:dyDescent="0.3">
      <c r="C14" s="119"/>
      <c r="D14" s="119"/>
      <c r="E14" s="119"/>
      <c r="F14" s="119"/>
    </row>
    <row r="15" spans="2:18" ht="31.7" customHeight="1" thickBot="1" x14ac:dyDescent="0.3">
      <c r="B15" s="364" t="s">
        <v>8</v>
      </c>
      <c r="C15" s="365"/>
      <c r="D15" s="365"/>
      <c r="E15" s="365"/>
      <c r="F15" s="366"/>
      <c r="I15" s="396" t="s">
        <v>15</v>
      </c>
      <c r="J15" s="396"/>
      <c r="L15" s="389" t="s">
        <v>47</v>
      </c>
      <c r="M15" s="389"/>
      <c r="O15" s="193" t="s">
        <v>71</v>
      </c>
    </row>
    <row r="16" spans="2:18" s="178" customFormat="1" ht="23.25" customHeight="1" thickBot="1" x14ac:dyDescent="0.3">
      <c r="B16" s="9" t="s">
        <v>9</v>
      </c>
      <c r="C16" s="9" t="s">
        <v>10</v>
      </c>
      <c r="D16" s="9" t="s">
        <v>11</v>
      </c>
      <c r="E16" s="9" t="s">
        <v>170</v>
      </c>
      <c r="F16" s="334" t="s">
        <v>13</v>
      </c>
      <c r="I16" s="194" t="s">
        <v>192</v>
      </c>
      <c r="J16" s="195">
        <v>3577.5</v>
      </c>
      <c r="K16"/>
      <c r="L16" s="194" t="s">
        <v>192</v>
      </c>
      <c r="M16" s="195">
        <v>26831.25</v>
      </c>
      <c r="N16" s="160"/>
      <c r="O16" s="275" t="str">
        <f>IF(LEFT(ProjeNo,1)="1",1511,IF(LEFT(ProjeNo,1)="3",1501,IF(LEFT(ProjeNo,1)="7",1507,IF(LEFT(ProjeNo,1)="9",1509,""))))</f>
        <v/>
      </c>
      <c r="P16" s="160"/>
      <c r="Q16" s="160"/>
      <c r="R16" s="160"/>
    </row>
    <row r="17" spans="2:15" ht="19.899999999999999" customHeight="1" x14ac:dyDescent="0.25">
      <c r="B17" s="21">
        <v>1</v>
      </c>
      <c r="C17" s="22"/>
      <c r="D17" s="23"/>
      <c r="E17" s="24"/>
      <c r="F17" s="25"/>
      <c r="I17" s="194" t="s">
        <v>193</v>
      </c>
      <c r="J17" s="195">
        <v>3577.5</v>
      </c>
      <c r="L17" s="194" t="s">
        <v>193</v>
      </c>
      <c r="M17" s="195">
        <v>26831.25</v>
      </c>
      <c r="N17" s="160"/>
    </row>
    <row r="18" spans="2:15" ht="19.899999999999999" customHeight="1" x14ac:dyDescent="0.25">
      <c r="B18" s="14">
        <v>2</v>
      </c>
      <c r="C18" s="26"/>
      <c r="D18" s="23"/>
      <c r="E18" s="27"/>
      <c r="F18" s="28"/>
      <c r="I18" s="194" t="s">
        <v>194</v>
      </c>
      <c r="J18" s="195">
        <v>5004</v>
      </c>
      <c r="L18" s="194" t="s">
        <v>194</v>
      </c>
      <c r="M18" s="195">
        <v>37530</v>
      </c>
      <c r="N18" s="160"/>
    </row>
    <row r="19" spans="2:15" ht="19.899999999999999" customHeight="1" x14ac:dyDescent="0.25">
      <c r="B19" s="14">
        <v>3</v>
      </c>
      <c r="C19" s="22"/>
      <c r="D19" s="23"/>
      <c r="E19" s="24"/>
      <c r="F19" s="28"/>
      <c r="I19" s="194" t="s">
        <v>195</v>
      </c>
      <c r="J19" s="195">
        <v>6471</v>
      </c>
      <c r="L19" s="194" t="s">
        <v>195</v>
      </c>
      <c r="M19" s="195">
        <v>48532.5</v>
      </c>
      <c r="N19" s="160"/>
      <c r="O19" t="s">
        <v>90</v>
      </c>
    </row>
    <row r="20" spans="2:15" ht="19.899999999999999" customHeight="1" x14ac:dyDescent="0.25">
      <c r="B20" s="14">
        <v>4</v>
      </c>
      <c r="C20" s="26"/>
      <c r="D20" s="23"/>
      <c r="E20" s="27"/>
      <c r="F20" s="28"/>
      <c r="I20" s="194" t="s">
        <v>196</v>
      </c>
      <c r="J20" s="195">
        <v>10008</v>
      </c>
      <c r="L20" s="194" t="s">
        <v>196</v>
      </c>
      <c r="M20" s="195">
        <v>75060</v>
      </c>
      <c r="N20" s="160"/>
      <c r="O20" t="s">
        <v>171</v>
      </c>
    </row>
    <row r="21" spans="2:15" ht="19.899999999999999" customHeight="1" x14ac:dyDescent="0.25">
      <c r="B21" s="14">
        <v>5</v>
      </c>
      <c r="C21" s="22"/>
      <c r="D21" s="23"/>
      <c r="E21" s="24"/>
      <c r="F21" s="28"/>
      <c r="I21" s="194" t="s">
        <v>197</v>
      </c>
      <c r="J21" s="195">
        <v>13414.5</v>
      </c>
      <c r="L21" s="194" t="s">
        <v>197</v>
      </c>
      <c r="M21" s="195">
        <v>100608.9</v>
      </c>
      <c r="N21" s="160"/>
    </row>
    <row r="22" spans="2:15" ht="19.899999999999999" customHeight="1" x14ac:dyDescent="0.25">
      <c r="B22" s="14">
        <v>6</v>
      </c>
      <c r="C22" s="26"/>
      <c r="D22" s="23"/>
      <c r="E22" s="27"/>
      <c r="F22" s="28"/>
      <c r="I22" s="194" t="s">
        <v>198</v>
      </c>
      <c r="J22" s="195">
        <v>20002.5</v>
      </c>
      <c r="L22" s="194" t="s">
        <v>198</v>
      </c>
      <c r="M22" s="195">
        <v>150018.9</v>
      </c>
      <c r="N22" s="160"/>
    </row>
    <row r="23" spans="2:15" ht="19.899999999999999" customHeight="1" x14ac:dyDescent="0.25">
      <c r="B23" s="14">
        <v>7</v>
      </c>
      <c r="C23" s="22"/>
      <c r="D23" s="23"/>
      <c r="E23" s="24"/>
      <c r="F23" s="28"/>
      <c r="I23" s="194" t="s">
        <v>199</v>
      </c>
      <c r="J23" s="195">
        <v>20002.5</v>
      </c>
      <c r="L23" s="194" t="s">
        <v>199</v>
      </c>
      <c r="M23" s="195">
        <v>150018.9</v>
      </c>
      <c r="N23" s="160"/>
      <c r="O23" s="196"/>
    </row>
    <row r="24" spans="2:15" ht="19.899999999999999" customHeight="1" x14ac:dyDescent="0.25">
      <c r="B24" s="14">
        <v>8</v>
      </c>
      <c r="C24" s="26"/>
      <c r="D24" s="23"/>
      <c r="E24" s="27"/>
      <c r="F24" s="28"/>
      <c r="I24" s="194" t="s">
        <v>200</v>
      </c>
      <c r="J24" s="195">
        <v>26005.5</v>
      </c>
      <c r="L24" s="194" t="s">
        <v>200</v>
      </c>
      <c r="M24" s="195">
        <v>195041.5</v>
      </c>
      <c r="N24" s="160"/>
    </row>
    <row r="25" spans="2:15" ht="19.899999999999999" customHeight="1" x14ac:dyDescent="0.25">
      <c r="B25" s="14">
        <v>9</v>
      </c>
      <c r="C25" s="22"/>
      <c r="D25" s="23"/>
      <c r="E25" s="24"/>
      <c r="F25" s="28"/>
      <c r="I25" s="194" t="s">
        <v>201</v>
      </c>
      <c r="J25" s="195">
        <v>26005.5</v>
      </c>
      <c r="L25" s="194" t="s">
        <v>201</v>
      </c>
      <c r="M25" s="195">
        <v>195041.5</v>
      </c>
      <c r="N25" s="160"/>
    </row>
    <row r="26" spans="2:15" ht="19.899999999999999" customHeight="1" x14ac:dyDescent="0.25">
      <c r="B26" s="14">
        <v>10</v>
      </c>
      <c r="C26" s="26"/>
      <c r="D26" s="23"/>
      <c r="E26" s="27"/>
      <c r="F26" s="28"/>
      <c r="I26" s="194" t="s">
        <v>202</v>
      </c>
      <c r="J26" s="195">
        <v>33030</v>
      </c>
      <c r="L26" s="194" t="s">
        <v>202</v>
      </c>
      <c r="M26" s="195">
        <v>297270</v>
      </c>
      <c r="N26" s="160"/>
    </row>
    <row r="27" spans="2:15" ht="19.899999999999999" customHeight="1" x14ac:dyDescent="0.25">
      <c r="B27" s="14">
        <v>11</v>
      </c>
      <c r="C27" s="22"/>
      <c r="D27" s="23"/>
      <c r="E27" s="24"/>
      <c r="F27" s="28"/>
      <c r="I27" s="194" t="s">
        <v>203</v>
      </c>
      <c r="J27" s="195">
        <v>33030</v>
      </c>
      <c r="L27" s="194" t="s">
        <v>203</v>
      </c>
      <c r="M27" s="195">
        <v>297270</v>
      </c>
      <c r="N27" s="160"/>
    </row>
    <row r="28" spans="2:15" ht="19.899999999999999" customHeight="1" x14ac:dyDescent="0.25">
      <c r="B28" s="14">
        <v>12</v>
      </c>
      <c r="C28" s="26"/>
      <c r="D28" s="23"/>
      <c r="E28" s="27"/>
      <c r="F28" s="28"/>
    </row>
    <row r="29" spans="2:15" ht="19.899999999999999" customHeight="1" x14ac:dyDescent="0.25">
      <c r="B29" s="14">
        <v>13</v>
      </c>
      <c r="C29" s="22"/>
      <c r="D29" s="23"/>
      <c r="E29" s="24"/>
      <c r="F29" s="28"/>
      <c r="I29" s="362">
        <v>2018</v>
      </c>
    </row>
    <row r="30" spans="2:15" ht="19.899999999999999" customHeight="1" x14ac:dyDescent="0.25">
      <c r="B30" s="14">
        <v>14</v>
      </c>
      <c r="C30" s="26"/>
      <c r="D30" s="23"/>
      <c r="E30" s="27"/>
      <c r="F30" s="28"/>
      <c r="I30" s="362">
        <v>2019</v>
      </c>
    </row>
    <row r="31" spans="2:15" ht="19.899999999999999" customHeight="1" x14ac:dyDescent="0.25">
      <c r="B31" s="14">
        <v>15</v>
      </c>
      <c r="C31" s="22"/>
      <c r="D31" s="23"/>
      <c r="E31" s="24"/>
      <c r="F31" s="28"/>
      <c r="H31"/>
      <c r="I31" s="362">
        <v>2020</v>
      </c>
    </row>
    <row r="32" spans="2:15" ht="19.899999999999999" customHeight="1" x14ac:dyDescent="0.25">
      <c r="B32" s="14">
        <v>16</v>
      </c>
      <c r="C32" s="26"/>
      <c r="D32" s="23"/>
      <c r="E32" s="27"/>
      <c r="F32" s="28"/>
      <c r="H32"/>
      <c r="I32" s="362">
        <v>2021</v>
      </c>
      <c r="N32">
        <v>1501</v>
      </c>
      <c r="O32" t="s">
        <v>179</v>
      </c>
    </row>
    <row r="33" spans="2:15" ht="19.899999999999999" customHeight="1" x14ac:dyDescent="0.25">
      <c r="B33" s="14">
        <v>17</v>
      </c>
      <c r="C33" s="22"/>
      <c r="D33" s="23"/>
      <c r="E33" s="24"/>
      <c r="F33" s="28"/>
      <c r="H33"/>
      <c r="I33" s="362">
        <v>2022</v>
      </c>
      <c r="N33">
        <v>1507</v>
      </c>
      <c r="O33" t="s">
        <v>180</v>
      </c>
    </row>
    <row r="34" spans="2:15" ht="19.899999999999999" customHeight="1" x14ac:dyDescent="0.25">
      <c r="B34" s="14">
        <v>18</v>
      </c>
      <c r="C34" s="26"/>
      <c r="D34" s="23"/>
      <c r="E34" s="27"/>
      <c r="F34" s="28"/>
      <c r="H34"/>
      <c r="N34">
        <v>1509</v>
      </c>
      <c r="O34" t="s">
        <v>181</v>
      </c>
    </row>
    <row r="35" spans="2:15" ht="19.899999999999999" customHeight="1" x14ac:dyDescent="0.25">
      <c r="B35" s="14">
        <v>19</v>
      </c>
      <c r="C35" s="22"/>
      <c r="D35" s="23"/>
      <c r="E35" s="24"/>
      <c r="F35" s="28"/>
      <c r="H35"/>
      <c r="N35">
        <v>1511</v>
      </c>
      <c r="O35" t="s">
        <v>182</v>
      </c>
    </row>
    <row r="36" spans="2:15" ht="19.899999999999999" customHeight="1" x14ac:dyDescent="0.25">
      <c r="B36" s="14">
        <v>20</v>
      </c>
      <c r="C36" s="26"/>
      <c r="D36" s="23"/>
      <c r="E36" s="27"/>
      <c r="F36" s="28"/>
      <c r="H36"/>
    </row>
    <row r="37" spans="2:15" ht="19.899999999999999" customHeight="1" x14ac:dyDescent="0.25">
      <c r="B37" s="14">
        <v>21</v>
      </c>
      <c r="C37" s="22"/>
      <c r="D37" s="23"/>
      <c r="E37" s="24"/>
      <c r="F37" s="28"/>
      <c r="H37"/>
    </row>
    <row r="38" spans="2:15" ht="19.899999999999999" customHeight="1" x14ac:dyDescent="0.25">
      <c r="B38" s="14">
        <v>22</v>
      </c>
      <c r="C38" s="26"/>
      <c r="D38" s="23"/>
      <c r="E38" s="27"/>
      <c r="F38" s="28"/>
      <c r="H38"/>
    </row>
    <row r="39" spans="2:15" ht="19.899999999999999" customHeight="1" x14ac:dyDescent="0.25">
      <c r="B39" s="14">
        <v>23</v>
      </c>
      <c r="C39" s="22"/>
      <c r="D39" s="23"/>
      <c r="E39" s="24"/>
      <c r="F39" s="28"/>
      <c r="H39"/>
    </row>
    <row r="40" spans="2:15" ht="19.899999999999999" customHeight="1" x14ac:dyDescent="0.25">
      <c r="B40" s="14">
        <v>24</v>
      </c>
      <c r="C40" s="26"/>
      <c r="D40" s="23"/>
      <c r="E40" s="27"/>
      <c r="F40" s="28"/>
      <c r="H40"/>
    </row>
    <row r="41" spans="2:15" ht="19.899999999999999" customHeight="1" x14ac:dyDescent="0.25">
      <c r="B41" s="14">
        <v>25</v>
      </c>
      <c r="C41" s="22"/>
      <c r="D41" s="23"/>
      <c r="E41" s="24"/>
      <c r="F41" s="28"/>
      <c r="H41"/>
    </row>
    <row r="42" spans="2:15" ht="19.899999999999999" customHeight="1" x14ac:dyDescent="0.25">
      <c r="B42" s="14">
        <v>26</v>
      </c>
      <c r="C42" s="26"/>
      <c r="D42" s="23"/>
      <c r="E42" s="27"/>
      <c r="F42" s="28"/>
      <c r="H42"/>
    </row>
    <row r="43" spans="2:15" ht="19.899999999999999" customHeight="1" x14ac:dyDescent="0.25">
      <c r="B43" s="14">
        <v>27</v>
      </c>
      <c r="C43" s="22"/>
      <c r="D43" s="23"/>
      <c r="E43" s="24"/>
      <c r="F43" s="28"/>
    </row>
    <row r="44" spans="2:15" ht="19.899999999999999" customHeight="1" x14ac:dyDescent="0.25">
      <c r="B44" s="14">
        <v>28</v>
      </c>
      <c r="C44" s="26"/>
      <c r="D44" s="23"/>
      <c r="E44" s="27"/>
      <c r="F44" s="28"/>
    </row>
    <row r="45" spans="2:15" ht="19.899999999999999" customHeight="1" x14ac:dyDescent="0.25">
      <c r="B45" s="14">
        <v>29</v>
      </c>
      <c r="C45" s="22"/>
      <c r="D45" s="23"/>
      <c r="E45" s="24"/>
      <c r="F45" s="28"/>
    </row>
    <row r="46" spans="2:15" ht="19.899999999999999" customHeight="1" x14ac:dyDescent="0.25">
      <c r="B46" s="14">
        <v>30</v>
      </c>
      <c r="C46" s="26"/>
      <c r="D46" s="23"/>
      <c r="E46" s="27"/>
      <c r="F46" s="28"/>
    </row>
    <row r="47" spans="2:15" ht="19.899999999999999" customHeight="1" x14ac:dyDescent="0.25">
      <c r="B47" s="14">
        <v>31</v>
      </c>
      <c r="C47" s="22"/>
      <c r="D47" s="23"/>
      <c r="E47" s="24"/>
      <c r="F47" s="28"/>
    </row>
    <row r="48" spans="2:15" ht="19.899999999999999" customHeight="1" x14ac:dyDescent="0.25">
      <c r="B48" s="14">
        <v>32</v>
      </c>
      <c r="C48" s="26"/>
      <c r="D48" s="23"/>
      <c r="E48" s="27"/>
      <c r="F48" s="28"/>
    </row>
    <row r="49" spans="2:6" ht="19.899999999999999" customHeight="1" x14ac:dyDescent="0.25">
      <c r="B49" s="14">
        <v>33</v>
      </c>
      <c r="C49" s="22"/>
      <c r="D49" s="23"/>
      <c r="E49" s="24"/>
      <c r="F49" s="28"/>
    </row>
    <row r="50" spans="2:6" ht="19.899999999999999" customHeight="1" x14ac:dyDescent="0.25">
      <c r="B50" s="14">
        <v>34</v>
      </c>
      <c r="C50" s="26"/>
      <c r="D50" s="23"/>
      <c r="E50" s="27"/>
      <c r="F50" s="28"/>
    </row>
    <row r="51" spans="2:6" ht="19.899999999999999" customHeight="1" x14ac:dyDescent="0.25">
      <c r="B51" s="14">
        <v>35</v>
      </c>
      <c r="C51" s="26"/>
      <c r="D51" s="23"/>
      <c r="E51" s="24"/>
      <c r="F51" s="28"/>
    </row>
    <row r="52" spans="2:6" ht="19.899999999999999" customHeight="1" x14ac:dyDescent="0.25">
      <c r="B52" s="14">
        <v>36</v>
      </c>
      <c r="C52" s="26"/>
      <c r="D52" s="23"/>
      <c r="E52" s="27"/>
      <c r="F52" s="28"/>
    </row>
    <row r="53" spans="2:6" ht="19.899999999999999" customHeight="1" x14ac:dyDescent="0.25">
      <c r="B53" s="14">
        <v>37</v>
      </c>
      <c r="C53" s="22"/>
      <c r="D53" s="23"/>
      <c r="E53" s="24"/>
      <c r="F53" s="28"/>
    </row>
    <row r="54" spans="2:6" ht="19.899999999999999" customHeight="1" x14ac:dyDescent="0.25">
      <c r="B54" s="14">
        <v>38</v>
      </c>
      <c r="C54" s="26"/>
      <c r="D54" s="23"/>
      <c r="E54" s="27"/>
      <c r="F54" s="28"/>
    </row>
    <row r="55" spans="2:6" ht="19.899999999999999" customHeight="1" x14ac:dyDescent="0.25">
      <c r="B55" s="14">
        <v>39</v>
      </c>
      <c r="C55" s="26"/>
      <c r="D55" s="23"/>
      <c r="E55" s="24"/>
      <c r="F55" s="28"/>
    </row>
    <row r="56" spans="2:6" ht="19.899999999999999" customHeight="1" x14ac:dyDescent="0.25">
      <c r="B56" s="14">
        <v>40</v>
      </c>
      <c r="C56" s="22"/>
      <c r="D56" s="23"/>
      <c r="E56" s="27"/>
      <c r="F56" s="28"/>
    </row>
    <row r="57" spans="2:6" ht="19.899999999999999" customHeight="1" x14ac:dyDescent="0.25">
      <c r="B57" s="14">
        <v>41</v>
      </c>
      <c r="C57" s="26"/>
      <c r="D57" s="23"/>
      <c r="E57" s="24"/>
      <c r="F57" s="28"/>
    </row>
    <row r="58" spans="2:6" ht="19.899999999999999" customHeight="1" x14ac:dyDescent="0.25">
      <c r="B58" s="14">
        <v>42</v>
      </c>
      <c r="C58" s="26"/>
      <c r="D58" s="23"/>
      <c r="E58" s="27"/>
      <c r="F58" s="28"/>
    </row>
    <row r="59" spans="2:6" ht="19.899999999999999" customHeight="1" x14ac:dyDescent="0.25">
      <c r="B59" s="14">
        <v>43</v>
      </c>
      <c r="C59" s="22"/>
      <c r="D59" s="23"/>
      <c r="E59" s="24"/>
      <c r="F59" s="28"/>
    </row>
    <row r="60" spans="2:6" ht="19.899999999999999" customHeight="1" x14ac:dyDescent="0.25">
      <c r="B60" s="14">
        <v>44</v>
      </c>
      <c r="C60" s="26"/>
      <c r="D60" s="23"/>
      <c r="E60" s="27"/>
      <c r="F60" s="28"/>
    </row>
    <row r="61" spans="2:6" ht="19.899999999999999" customHeight="1" x14ac:dyDescent="0.25">
      <c r="B61" s="14">
        <v>45</v>
      </c>
      <c r="C61" s="26"/>
      <c r="D61" s="23"/>
      <c r="E61" s="24"/>
      <c r="F61" s="28"/>
    </row>
    <row r="62" spans="2:6" ht="19.899999999999999" customHeight="1" x14ac:dyDescent="0.25">
      <c r="B62" s="14">
        <v>46</v>
      </c>
      <c r="C62" s="22"/>
      <c r="D62" s="23"/>
      <c r="E62" s="27"/>
      <c r="F62" s="28"/>
    </row>
    <row r="63" spans="2:6" ht="19.899999999999999" customHeight="1" x14ac:dyDescent="0.25">
      <c r="B63" s="14">
        <v>47</v>
      </c>
      <c r="C63" s="26"/>
      <c r="D63" s="23"/>
      <c r="E63" s="24"/>
      <c r="F63" s="28"/>
    </row>
    <row r="64" spans="2:6" ht="19.899999999999999" customHeight="1" x14ac:dyDescent="0.25">
      <c r="B64" s="14">
        <v>48</v>
      </c>
      <c r="C64" s="26"/>
      <c r="D64" s="23"/>
      <c r="E64" s="27"/>
      <c r="F64" s="28"/>
    </row>
    <row r="65" spans="2:6" ht="19.899999999999999" customHeight="1" x14ac:dyDescent="0.25">
      <c r="B65" s="14">
        <v>49</v>
      </c>
      <c r="C65" s="22"/>
      <c r="D65" s="23"/>
      <c r="E65" s="24"/>
      <c r="F65" s="28"/>
    </row>
    <row r="66" spans="2:6" ht="19.899999999999999" customHeight="1" x14ac:dyDescent="0.25">
      <c r="B66" s="14">
        <v>50</v>
      </c>
      <c r="C66" s="26"/>
      <c r="D66" s="23"/>
      <c r="E66" s="27"/>
      <c r="F66" s="28"/>
    </row>
    <row r="67" spans="2:6" ht="19.899999999999999" customHeight="1" x14ac:dyDescent="0.25">
      <c r="B67" s="14">
        <v>51</v>
      </c>
      <c r="C67" s="26"/>
      <c r="D67" s="23"/>
      <c r="E67" s="24"/>
      <c r="F67" s="28"/>
    </row>
    <row r="68" spans="2:6" ht="19.899999999999999" customHeight="1" x14ac:dyDescent="0.25">
      <c r="B68" s="14">
        <v>52</v>
      </c>
      <c r="C68" s="22"/>
      <c r="D68" s="23"/>
      <c r="E68" s="27"/>
      <c r="F68" s="28"/>
    </row>
    <row r="69" spans="2:6" ht="19.899999999999999" customHeight="1" x14ac:dyDescent="0.25">
      <c r="B69" s="14">
        <v>53</v>
      </c>
      <c r="C69" s="26"/>
      <c r="D69" s="23"/>
      <c r="E69" s="24"/>
      <c r="F69" s="28"/>
    </row>
    <row r="70" spans="2:6" ht="19.899999999999999" customHeight="1" x14ac:dyDescent="0.25">
      <c r="B70" s="14">
        <v>54</v>
      </c>
      <c r="C70" s="26"/>
      <c r="D70" s="23"/>
      <c r="E70" s="27"/>
      <c r="F70" s="28"/>
    </row>
    <row r="71" spans="2:6" ht="19.899999999999999" customHeight="1" x14ac:dyDescent="0.25">
      <c r="B71" s="14">
        <v>55</v>
      </c>
      <c r="C71" s="22"/>
      <c r="D71" s="23"/>
      <c r="E71" s="24"/>
      <c r="F71" s="28"/>
    </row>
    <row r="72" spans="2:6" ht="19.899999999999999" customHeight="1" x14ac:dyDescent="0.25">
      <c r="B72" s="14">
        <v>56</v>
      </c>
      <c r="C72" s="26"/>
      <c r="D72" s="23"/>
      <c r="E72" s="27"/>
      <c r="F72" s="28"/>
    </row>
    <row r="73" spans="2:6" ht="19.899999999999999" customHeight="1" x14ac:dyDescent="0.25">
      <c r="B73" s="14">
        <v>57</v>
      </c>
      <c r="C73" s="26"/>
      <c r="D73" s="23"/>
      <c r="E73" s="24"/>
      <c r="F73" s="28"/>
    </row>
    <row r="74" spans="2:6" ht="19.899999999999999" customHeight="1" x14ac:dyDescent="0.25">
      <c r="B74" s="14">
        <v>58</v>
      </c>
      <c r="C74" s="22"/>
      <c r="D74" s="23"/>
      <c r="E74" s="27"/>
      <c r="F74" s="28"/>
    </row>
    <row r="75" spans="2:6" ht="19.899999999999999" customHeight="1" x14ac:dyDescent="0.25">
      <c r="B75" s="14">
        <v>59</v>
      </c>
      <c r="C75" s="26"/>
      <c r="D75" s="23"/>
      <c r="E75" s="24"/>
      <c r="F75" s="28"/>
    </row>
    <row r="76" spans="2:6" ht="19.899999999999999" customHeight="1" x14ac:dyDescent="0.25">
      <c r="B76" s="14">
        <v>60</v>
      </c>
      <c r="C76" s="26"/>
      <c r="D76" s="23"/>
      <c r="E76" s="27"/>
      <c r="F76" s="28"/>
    </row>
    <row r="77" spans="2:6" ht="19.899999999999999" customHeight="1" x14ac:dyDescent="0.25">
      <c r="B77" s="14">
        <v>61</v>
      </c>
      <c r="C77" s="22"/>
      <c r="D77" s="23"/>
      <c r="E77" s="24"/>
      <c r="F77" s="28"/>
    </row>
    <row r="78" spans="2:6" ht="19.899999999999999" customHeight="1" x14ac:dyDescent="0.25">
      <c r="B78" s="14">
        <v>62</v>
      </c>
      <c r="C78" s="26"/>
      <c r="D78" s="23"/>
      <c r="E78" s="27"/>
      <c r="F78" s="28"/>
    </row>
    <row r="79" spans="2:6" ht="19.899999999999999" customHeight="1" x14ac:dyDescent="0.25">
      <c r="B79" s="14">
        <v>63</v>
      </c>
      <c r="C79" s="26"/>
      <c r="D79" s="23"/>
      <c r="E79" s="24"/>
      <c r="F79" s="28"/>
    </row>
    <row r="80" spans="2:6" ht="19.899999999999999" customHeight="1" x14ac:dyDescent="0.25">
      <c r="B80" s="14">
        <v>64</v>
      </c>
      <c r="C80" s="22"/>
      <c r="D80" s="23"/>
      <c r="E80" s="27"/>
      <c r="F80" s="28"/>
    </row>
    <row r="81" spans="2:6" ht="19.899999999999999" customHeight="1" x14ac:dyDescent="0.25">
      <c r="B81" s="14">
        <v>65</v>
      </c>
      <c r="C81" s="26"/>
      <c r="D81" s="23"/>
      <c r="E81" s="24"/>
      <c r="F81" s="28"/>
    </row>
    <row r="82" spans="2:6" ht="19.899999999999999" customHeight="1" x14ac:dyDescent="0.25">
      <c r="B82" s="14">
        <v>66</v>
      </c>
      <c r="C82" s="26"/>
      <c r="D82" s="23"/>
      <c r="E82" s="27"/>
      <c r="F82" s="28"/>
    </row>
    <row r="83" spans="2:6" ht="19.899999999999999" customHeight="1" x14ac:dyDescent="0.25">
      <c r="B83" s="14">
        <v>67</v>
      </c>
      <c r="C83" s="22"/>
      <c r="D83" s="23"/>
      <c r="E83" s="24"/>
      <c r="F83" s="28"/>
    </row>
    <row r="84" spans="2:6" ht="19.899999999999999" customHeight="1" x14ac:dyDescent="0.25">
      <c r="B84" s="14">
        <v>68</v>
      </c>
      <c r="C84" s="26"/>
      <c r="D84" s="23"/>
      <c r="E84" s="27"/>
      <c r="F84" s="28"/>
    </row>
    <row r="85" spans="2:6" ht="19.899999999999999" customHeight="1" x14ac:dyDescent="0.25">
      <c r="B85" s="14">
        <v>69</v>
      </c>
      <c r="C85" s="26"/>
      <c r="D85" s="23"/>
      <c r="E85" s="24"/>
      <c r="F85" s="28"/>
    </row>
    <row r="86" spans="2:6" ht="19.899999999999999" customHeight="1" x14ac:dyDescent="0.25">
      <c r="B86" s="14">
        <v>70</v>
      </c>
      <c r="C86" s="22"/>
      <c r="D86" s="23"/>
      <c r="E86" s="27"/>
      <c r="F86" s="28"/>
    </row>
    <row r="87" spans="2:6" ht="19.899999999999999" customHeight="1" x14ac:dyDescent="0.25">
      <c r="B87" s="14">
        <v>71</v>
      </c>
      <c r="C87" s="26"/>
      <c r="D87" s="23"/>
      <c r="E87" s="24"/>
      <c r="F87" s="28"/>
    </row>
    <row r="88" spans="2:6" ht="19.899999999999999" customHeight="1" x14ac:dyDescent="0.25">
      <c r="B88" s="14">
        <v>72</v>
      </c>
      <c r="C88" s="26"/>
      <c r="D88" s="23"/>
      <c r="E88" s="27"/>
      <c r="F88" s="28"/>
    </row>
    <row r="89" spans="2:6" ht="19.899999999999999" customHeight="1" x14ac:dyDescent="0.25">
      <c r="B89" s="14">
        <v>73</v>
      </c>
      <c r="C89" s="22"/>
      <c r="D89" s="23"/>
      <c r="E89" s="24"/>
      <c r="F89" s="28"/>
    </row>
    <row r="90" spans="2:6" ht="19.899999999999999" customHeight="1" x14ac:dyDescent="0.25">
      <c r="B90" s="14">
        <v>74</v>
      </c>
      <c r="C90" s="26"/>
      <c r="D90" s="23"/>
      <c r="E90" s="27"/>
      <c r="F90" s="28"/>
    </row>
    <row r="91" spans="2:6" ht="19.899999999999999" customHeight="1" x14ac:dyDescent="0.25">
      <c r="B91" s="14">
        <v>75</v>
      </c>
      <c r="C91" s="26"/>
      <c r="D91" s="23"/>
      <c r="E91" s="24"/>
      <c r="F91" s="28"/>
    </row>
    <row r="92" spans="2:6" ht="19.899999999999999" customHeight="1" x14ac:dyDescent="0.25">
      <c r="B92" s="14">
        <v>76</v>
      </c>
      <c r="C92" s="22"/>
      <c r="D92" s="23"/>
      <c r="E92" s="27"/>
      <c r="F92" s="28"/>
    </row>
    <row r="93" spans="2:6" ht="19.899999999999999" customHeight="1" x14ac:dyDescent="0.25">
      <c r="B93" s="14">
        <v>77</v>
      </c>
      <c r="C93" s="26"/>
      <c r="D93" s="23"/>
      <c r="E93" s="24"/>
      <c r="F93" s="28"/>
    </row>
    <row r="94" spans="2:6" ht="19.899999999999999" customHeight="1" x14ac:dyDescent="0.25">
      <c r="B94" s="14">
        <v>78</v>
      </c>
      <c r="C94" s="26"/>
      <c r="D94" s="23"/>
      <c r="E94" s="27"/>
      <c r="F94" s="28"/>
    </row>
    <row r="95" spans="2:6" ht="19.899999999999999" customHeight="1" x14ac:dyDescent="0.25">
      <c r="B95" s="14">
        <v>79</v>
      </c>
      <c r="C95" s="22"/>
      <c r="D95" s="23"/>
      <c r="E95" s="24"/>
      <c r="F95" s="28"/>
    </row>
    <row r="96" spans="2:6" ht="19.899999999999999" customHeight="1" x14ac:dyDescent="0.25">
      <c r="B96" s="14">
        <v>80</v>
      </c>
      <c r="C96" s="26"/>
      <c r="D96" s="23"/>
      <c r="E96" s="27"/>
      <c r="F96" s="28"/>
    </row>
    <row r="97" spans="2:6" ht="19.899999999999999" customHeight="1" x14ac:dyDescent="0.25">
      <c r="B97" s="14">
        <v>81</v>
      </c>
      <c r="C97" s="26"/>
      <c r="D97" s="23"/>
      <c r="E97" s="24"/>
      <c r="F97" s="28"/>
    </row>
    <row r="98" spans="2:6" ht="19.899999999999999" customHeight="1" x14ac:dyDescent="0.25">
      <c r="B98" s="14">
        <v>82</v>
      </c>
      <c r="C98" s="22"/>
      <c r="D98" s="23"/>
      <c r="E98" s="27"/>
      <c r="F98" s="28"/>
    </row>
    <row r="99" spans="2:6" ht="19.899999999999999" customHeight="1" x14ac:dyDescent="0.25">
      <c r="B99" s="14">
        <v>83</v>
      </c>
      <c r="C99" s="26"/>
      <c r="D99" s="23"/>
      <c r="E99" s="24"/>
      <c r="F99" s="28"/>
    </row>
    <row r="100" spans="2:6" ht="19.899999999999999" customHeight="1" x14ac:dyDescent="0.25">
      <c r="B100" s="14">
        <v>84</v>
      </c>
      <c r="C100" s="26"/>
      <c r="D100" s="23"/>
      <c r="E100" s="27"/>
      <c r="F100" s="28"/>
    </row>
    <row r="101" spans="2:6" ht="19.899999999999999" customHeight="1" x14ac:dyDescent="0.25">
      <c r="B101" s="14">
        <v>85</v>
      </c>
      <c r="C101" s="22"/>
      <c r="D101" s="23"/>
      <c r="E101" s="24"/>
      <c r="F101" s="28"/>
    </row>
    <row r="102" spans="2:6" ht="19.899999999999999" customHeight="1" x14ac:dyDescent="0.25">
      <c r="B102" s="14">
        <v>86</v>
      </c>
      <c r="C102" s="26"/>
      <c r="D102" s="23"/>
      <c r="E102" s="27"/>
      <c r="F102" s="28"/>
    </row>
    <row r="103" spans="2:6" ht="19.899999999999999" customHeight="1" x14ac:dyDescent="0.25">
      <c r="B103" s="14">
        <v>87</v>
      </c>
      <c r="C103" s="26"/>
      <c r="D103" s="23"/>
      <c r="E103" s="24"/>
      <c r="F103" s="28"/>
    </row>
    <row r="104" spans="2:6" ht="19.899999999999999" customHeight="1" x14ac:dyDescent="0.25">
      <c r="B104" s="14">
        <v>88</v>
      </c>
      <c r="C104" s="22"/>
      <c r="D104" s="23"/>
      <c r="E104" s="27"/>
      <c r="F104" s="28"/>
    </row>
    <row r="105" spans="2:6" ht="19.899999999999999" customHeight="1" x14ac:dyDescent="0.25">
      <c r="B105" s="14">
        <v>89</v>
      </c>
      <c r="C105" s="26"/>
      <c r="D105" s="23"/>
      <c r="E105" s="24"/>
      <c r="F105" s="28"/>
    </row>
    <row r="106" spans="2:6" ht="19.899999999999999" customHeight="1" x14ac:dyDescent="0.25">
      <c r="B106" s="14">
        <v>90</v>
      </c>
      <c r="C106" s="26"/>
      <c r="D106" s="23"/>
      <c r="E106" s="27"/>
      <c r="F106" s="28"/>
    </row>
    <row r="107" spans="2:6" ht="19.899999999999999" customHeight="1" x14ac:dyDescent="0.25">
      <c r="B107" s="14">
        <v>91</v>
      </c>
      <c r="C107" s="22"/>
      <c r="D107" s="23"/>
      <c r="E107" s="24"/>
      <c r="F107" s="28"/>
    </row>
    <row r="108" spans="2:6" ht="19.899999999999999" customHeight="1" x14ac:dyDescent="0.25">
      <c r="B108" s="14">
        <v>92</v>
      </c>
      <c r="C108" s="26"/>
      <c r="D108" s="23"/>
      <c r="E108" s="27"/>
      <c r="F108" s="28"/>
    </row>
    <row r="109" spans="2:6" ht="19.899999999999999" customHeight="1" x14ac:dyDescent="0.25">
      <c r="B109" s="14">
        <v>93</v>
      </c>
      <c r="C109" s="26"/>
      <c r="D109" s="23"/>
      <c r="E109" s="24"/>
      <c r="F109" s="28"/>
    </row>
    <row r="110" spans="2:6" ht="19.899999999999999" customHeight="1" x14ac:dyDescent="0.25">
      <c r="B110" s="14">
        <v>94</v>
      </c>
      <c r="C110" s="22"/>
      <c r="D110" s="23"/>
      <c r="E110" s="27"/>
      <c r="F110" s="28"/>
    </row>
    <row r="111" spans="2:6" ht="19.899999999999999" customHeight="1" x14ac:dyDescent="0.25">
      <c r="B111" s="14">
        <v>95</v>
      </c>
      <c r="C111" s="26"/>
      <c r="D111" s="23"/>
      <c r="E111" s="24"/>
      <c r="F111" s="28"/>
    </row>
    <row r="112" spans="2:6" ht="19.899999999999999" customHeight="1" x14ac:dyDescent="0.25">
      <c r="B112" s="14">
        <v>96</v>
      </c>
      <c r="C112" s="26"/>
      <c r="D112" s="23"/>
      <c r="E112" s="27"/>
      <c r="F112" s="28"/>
    </row>
    <row r="113" spans="2:6" ht="19.899999999999999" customHeight="1" x14ac:dyDescent="0.25">
      <c r="B113" s="14">
        <v>97</v>
      </c>
      <c r="C113" s="22"/>
      <c r="D113" s="23"/>
      <c r="E113" s="24"/>
      <c r="F113" s="28"/>
    </row>
    <row r="114" spans="2:6" ht="19.899999999999999" customHeight="1" x14ac:dyDescent="0.25">
      <c r="B114" s="14">
        <v>98</v>
      </c>
      <c r="C114" s="26"/>
      <c r="D114" s="23"/>
      <c r="E114" s="27"/>
      <c r="F114" s="28"/>
    </row>
    <row r="115" spans="2:6" ht="19.899999999999999" customHeight="1" x14ac:dyDescent="0.25">
      <c r="B115" s="14">
        <v>99</v>
      </c>
      <c r="C115" s="26"/>
      <c r="D115" s="23"/>
      <c r="E115" s="24"/>
      <c r="F115" s="28"/>
    </row>
    <row r="116" spans="2:6" ht="19.899999999999999" customHeight="1" x14ac:dyDescent="0.25">
      <c r="B116" s="14">
        <v>100</v>
      </c>
      <c r="C116" s="22"/>
      <c r="D116" s="23"/>
      <c r="E116" s="27"/>
      <c r="F116" s="28"/>
    </row>
    <row r="117" spans="2:6" ht="19.899999999999999" customHeight="1" x14ac:dyDescent="0.25">
      <c r="B117" s="14">
        <v>101</v>
      </c>
      <c r="C117" s="26"/>
      <c r="D117" s="23"/>
      <c r="E117" s="24"/>
      <c r="F117" s="28"/>
    </row>
    <row r="118" spans="2:6" ht="19.899999999999999" customHeight="1" x14ac:dyDescent="0.25">
      <c r="B118" s="14">
        <v>102</v>
      </c>
      <c r="C118" s="26"/>
      <c r="D118" s="23"/>
      <c r="E118" s="27"/>
      <c r="F118" s="28"/>
    </row>
    <row r="119" spans="2:6" ht="19.899999999999999" customHeight="1" x14ac:dyDescent="0.25">
      <c r="B119" s="14">
        <v>103</v>
      </c>
      <c r="C119" s="22"/>
      <c r="D119" s="23"/>
      <c r="E119" s="24"/>
      <c r="F119" s="28"/>
    </row>
    <row r="120" spans="2:6" ht="19.899999999999999" customHeight="1" x14ac:dyDescent="0.25">
      <c r="B120" s="14">
        <v>104</v>
      </c>
      <c r="C120" s="26"/>
      <c r="D120" s="23"/>
      <c r="E120" s="27"/>
      <c r="F120" s="28"/>
    </row>
    <row r="121" spans="2:6" ht="19.899999999999999" customHeight="1" x14ac:dyDescent="0.25">
      <c r="B121" s="14">
        <v>105</v>
      </c>
      <c r="C121" s="26"/>
      <c r="D121" s="23"/>
      <c r="E121" s="24"/>
      <c r="F121" s="28"/>
    </row>
    <row r="122" spans="2:6" ht="19.899999999999999" customHeight="1" x14ac:dyDescent="0.25">
      <c r="B122" s="14">
        <v>106</v>
      </c>
      <c r="C122" s="22"/>
      <c r="D122" s="23"/>
      <c r="E122" s="27"/>
      <c r="F122" s="28"/>
    </row>
    <row r="123" spans="2:6" ht="19.899999999999999" customHeight="1" x14ac:dyDescent="0.25">
      <c r="B123" s="14">
        <v>107</v>
      </c>
      <c r="C123" s="26"/>
      <c r="D123" s="23"/>
      <c r="E123" s="24"/>
      <c r="F123" s="28"/>
    </row>
    <row r="124" spans="2:6" ht="19.899999999999999" customHeight="1" x14ac:dyDescent="0.25">
      <c r="B124" s="14">
        <v>108</v>
      </c>
      <c r="C124" s="26"/>
      <c r="D124" s="23"/>
      <c r="E124" s="27"/>
      <c r="F124" s="28"/>
    </row>
    <row r="125" spans="2:6" ht="19.899999999999999" customHeight="1" x14ac:dyDescent="0.25">
      <c r="B125" s="14">
        <v>109</v>
      </c>
      <c r="C125" s="22"/>
      <c r="D125" s="23"/>
      <c r="E125" s="24"/>
      <c r="F125" s="28"/>
    </row>
    <row r="126" spans="2:6" ht="19.899999999999999" customHeight="1" x14ac:dyDescent="0.25">
      <c r="B126" s="14">
        <v>110</v>
      </c>
      <c r="C126" s="26"/>
      <c r="D126" s="23"/>
      <c r="E126" s="27"/>
      <c r="F126" s="28"/>
    </row>
    <row r="127" spans="2:6" ht="19.899999999999999" customHeight="1" x14ac:dyDescent="0.25">
      <c r="B127" s="14">
        <v>111</v>
      </c>
      <c r="C127" s="26"/>
      <c r="D127" s="23"/>
      <c r="E127" s="24"/>
      <c r="F127" s="28"/>
    </row>
    <row r="128" spans="2:6" ht="19.899999999999999" customHeight="1" x14ac:dyDescent="0.25">
      <c r="B128" s="14">
        <v>112</v>
      </c>
      <c r="C128" s="22"/>
      <c r="D128" s="23"/>
      <c r="E128" s="27"/>
      <c r="F128" s="28"/>
    </row>
    <row r="129" spans="2:6" ht="19.899999999999999" customHeight="1" x14ac:dyDescent="0.25">
      <c r="B129" s="14">
        <v>113</v>
      </c>
      <c r="C129" s="26"/>
      <c r="D129" s="23"/>
      <c r="E129" s="24"/>
      <c r="F129" s="28"/>
    </row>
    <row r="130" spans="2:6" ht="19.899999999999999" customHeight="1" x14ac:dyDescent="0.25">
      <c r="B130" s="14">
        <v>114</v>
      </c>
      <c r="C130" s="26"/>
      <c r="D130" s="23"/>
      <c r="E130" s="27"/>
      <c r="F130" s="28"/>
    </row>
    <row r="131" spans="2:6" ht="19.899999999999999" customHeight="1" x14ac:dyDescent="0.25">
      <c r="B131" s="14">
        <v>115</v>
      </c>
      <c r="C131" s="22"/>
      <c r="D131" s="23"/>
      <c r="E131" s="24"/>
      <c r="F131" s="28"/>
    </row>
    <row r="132" spans="2:6" ht="19.899999999999999" customHeight="1" x14ac:dyDescent="0.25">
      <c r="B132" s="14">
        <v>116</v>
      </c>
      <c r="C132" s="26"/>
      <c r="D132" s="23"/>
      <c r="E132" s="27"/>
      <c r="F132" s="28"/>
    </row>
    <row r="133" spans="2:6" ht="19.899999999999999" customHeight="1" x14ac:dyDescent="0.25">
      <c r="B133" s="14">
        <v>117</v>
      </c>
      <c r="C133" s="26"/>
      <c r="D133" s="23"/>
      <c r="E133" s="24"/>
      <c r="F133" s="28"/>
    </row>
    <row r="134" spans="2:6" ht="19.899999999999999" customHeight="1" x14ac:dyDescent="0.25">
      <c r="B134" s="14">
        <v>118</v>
      </c>
      <c r="C134" s="22"/>
      <c r="D134" s="23"/>
      <c r="E134" s="27"/>
      <c r="F134" s="28"/>
    </row>
    <row r="135" spans="2:6" ht="19.899999999999999" customHeight="1" x14ac:dyDescent="0.25">
      <c r="B135" s="14">
        <v>119</v>
      </c>
      <c r="C135" s="26"/>
      <c r="D135" s="23"/>
      <c r="E135" s="24"/>
      <c r="F135" s="28"/>
    </row>
    <row r="136" spans="2:6" ht="19.899999999999999" customHeight="1" x14ac:dyDescent="0.25">
      <c r="B136" s="14">
        <v>120</v>
      </c>
      <c r="C136" s="26"/>
      <c r="D136" s="23"/>
      <c r="E136" s="27"/>
      <c r="F136" s="28"/>
    </row>
    <row r="137" spans="2:6" ht="19.899999999999999" customHeight="1" x14ac:dyDescent="0.25">
      <c r="B137" s="14">
        <v>121</v>
      </c>
      <c r="C137" s="22"/>
      <c r="D137" s="23"/>
      <c r="E137" s="24"/>
      <c r="F137" s="28"/>
    </row>
    <row r="138" spans="2:6" ht="19.899999999999999" customHeight="1" x14ac:dyDescent="0.25">
      <c r="B138" s="14">
        <v>122</v>
      </c>
      <c r="C138" s="26"/>
      <c r="D138" s="23"/>
      <c r="E138" s="27"/>
      <c r="F138" s="28"/>
    </row>
    <row r="139" spans="2:6" ht="19.899999999999999" customHeight="1" x14ac:dyDescent="0.25">
      <c r="B139" s="14">
        <v>123</v>
      </c>
      <c r="C139" s="26"/>
      <c r="D139" s="23"/>
      <c r="E139" s="24"/>
      <c r="F139" s="28"/>
    </row>
    <row r="140" spans="2:6" ht="19.899999999999999" customHeight="1" x14ac:dyDescent="0.25">
      <c r="B140" s="14">
        <v>124</v>
      </c>
      <c r="C140" s="22"/>
      <c r="D140" s="23"/>
      <c r="E140" s="27"/>
      <c r="F140" s="28"/>
    </row>
    <row r="141" spans="2:6" ht="19.899999999999999" customHeight="1" x14ac:dyDescent="0.25">
      <c r="B141" s="14">
        <v>125</v>
      </c>
      <c r="C141" s="26"/>
      <c r="D141" s="23"/>
      <c r="E141" s="24"/>
      <c r="F141" s="28"/>
    </row>
    <row r="142" spans="2:6" ht="19.899999999999999" customHeight="1" x14ac:dyDescent="0.25">
      <c r="B142" s="14">
        <v>126</v>
      </c>
      <c r="C142" s="26"/>
      <c r="D142" s="23"/>
      <c r="E142" s="27"/>
      <c r="F142" s="28"/>
    </row>
    <row r="143" spans="2:6" ht="19.899999999999999" customHeight="1" x14ac:dyDescent="0.25">
      <c r="B143" s="14">
        <v>127</v>
      </c>
      <c r="C143" s="22"/>
      <c r="D143" s="23"/>
      <c r="E143" s="24"/>
      <c r="F143" s="28"/>
    </row>
    <row r="144" spans="2:6" ht="19.899999999999999" customHeight="1" x14ac:dyDescent="0.25">
      <c r="B144" s="14">
        <v>128</v>
      </c>
      <c r="C144" s="26"/>
      <c r="D144" s="23"/>
      <c r="E144" s="27"/>
      <c r="F144" s="28"/>
    </row>
    <row r="145" spans="2:6" ht="19.899999999999999" customHeight="1" x14ac:dyDescent="0.25">
      <c r="B145" s="14">
        <v>129</v>
      </c>
      <c r="C145" s="26"/>
      <c r="D145" s="23"/>
      <c r="E145" s="24"/>
      <c r="F145" s="28"/>
    </row>
    <row r="146" spans="2:6" ht="19.899999999999999" customHeight="1" x14ac:dyDescent="0.25">
      <c r="B146" s="14">
        <v>130</v>
      </c>
      <c r="C146" s="22"/>
      <c r="D146" s="23"/>
      <c r="E146" s="27"/>
      <c r="F146" s="28"/>
    </row>
    <row r="147" spans="2:6" ht="19.899999999999999" customHeight="1" x14ac:dyDescent="0.25">
      <c r="B147" s="14">
        <v>131</v>
      </c>
      <c r="C147" s="26"/>
      <c r="D147" s="23"/>
      <c r="E147" s="24"/>
      <c r="F147" s="28"/>
    </row>
    <row r="148" spans="2:6" ht="19.899999999999999" customHeight="1" x14ac:dyDescent="0.25">
      <c r="B148" s="14">
        <v>132</v>
      </c>
      <c r="C148" s="26"/>
      <c r="D148" s="23"/>
      <c r="E148" s="27"/>
      <c r="F148" s="28"/>
    </row>
    <row r="149" spans="2:6" ht="19.899999999999999" customHeight="1" x14ac:dyDescent="0.25">
      <c r="B149" s="14">
        <v>133</v>
      </c>
      <c r="C149" s="22"/>
      <c r="D149" s="23"/>
      <c r="E149" s="24"/>
      <c r="F149" s="28"/>
    </row>
    <row r="150" spans="2:6" ht="19.899999999999999" customHeight="1" x14ac:dyDescent="0.25">
      <c r="B150" s="14">
        <v>134</v>
      </c>
      <c r="C150" s="26"/>
      <c r="D150" s="23"/>
      <c r="E150" s="27"/>
      <c r="F150" s="28"/>
    </row>
    <row r="151" spans="2:6" ht="19.899999999999999" customHeight="1" x14ac:dyDescent="0.25">
      <c r="B151" s="14">
        <v>135</v>
      </c>
      <c r="C151" s="26"/>
      <c r="D151" s="23"/>
      <c r="E151" s="24"/>
      <c r="F151" s="28"/>
    </row>
    <row r="152" spans="2:6" ht="19.899999999999999" customHeight="1" x14ac:dyDescent="0.25">
      <c r="B152" s="14">
        <v>136</v>
      </c>
      <c r="C152" s="22"/>
      <c r="D152" s="23"/>
      <c r="E152" s="27"/>
      <c r="F152" s="28"/>
    </row>
    <row r="153" spans="2:6" ht="19.899999999999999" customHeight="1" x14ac:dyDescent="0.25">
      <c r="B153" s="14">
        <v>137</v>
      </c>
      <c r="C153" s="26"/>
      <c r="D153" s="23"/>
      <c r="E153" s="24"/>
      <c r="F153" s="28"/>
    </row>
    <row r="154" spans="2:6" ht="19.899999999999999" customHeight="1" x14ac:dyDescent="0.25">
      <c r="B154" s="14">
        <v>138</v>
      </c>
      <c r="C154" s="26"/>
      <c r="D154" s="23"/>
      <c r="E154" s="27"/>
      <c r="F154" s="28"/>
    </row>
    <row r="155" spans="2:6" ht="19.899999999999999" customHeight="1" x14ac:dyDescent="0.25">
      <c r="B155" s="14">
        <v>139</v>
      </c>
      <c r="C155" s="22"/>
      <c r="D155" s="23"/>
      <c r="E155" s="24"/>
      <c r="F155" s="28"/>
    </row>
    <row r="156" spans="2:6" ht="19.899999999999999" customHeight="1" x14ac:dyDescent="0.25">
      <c r="B156" s="14">
        <v>140</v>
      </c>
      <c r="C156" s="26"/>
      <c r="D156" s="23"/>
      <c r="E156" s="27"/>
      <c r="F156" s="28"/>
    </row>
    <row r="157" spans="2:6" ht="19.899999999999999" customHeight="1" x14ac:dyDescent="0.25">
      <c r="B157" s="14">
        <v>141</v>
      </c>
      <c r="C157" s="26"/>
      <c r="D157" s="23"/>
      <c r="E157" s="24"/>
      <c r="F157" s="28"/>
    </row>
    <row r="158" spans="2:6" ht="19.899999999999999" customHeight="1" x14ac:dyDescent="0.25">
      <c r="B158" s="14">
        <v>142</v>
      </c>
      <c r="C158" s="22"/>
      <c r="D158" s="23"/>
      <c r="E158" s="27"/>
      <c r="F158" s="28"/>
    </row>
    <row r="159" spans="2:6" ht="19.899999999999999" customHeight="1" x14ac:dyDescent="0.25">
      <c r="B159" s="14">
        <v>143</v>
      </c>
      <c r="C159" s="26"/>
      <c r="D159" s="23"/>
      <c r="E159" s="24"/>
      <c r="F159" s="28"/>
    </row>
    <row r="160" spans="2:6" ht="19.899999999999999" customHeight="1" x14ac:dyDescent="0.25">
      <c r="B160" s="14">
        <v>144</v>
      </c>
      <c r="C160" s="26"/>
      <c r="D160" s="23"/>
      <c r="E160" s="27"/>
      <c r="F160" s="28"/>
    </row>
    <row r="161" spans="2:6" ht="19.899999999999999" customHeight="1" x14ac:dyDescent="0.25">
      <c r="B161" s="14">
        <v>145</v>
      </c>
      <c r="C161" s="22"/>
      <c r="D161" s="23"/>
      <c r="E161" s="24"/>
      <c r="F161" s="28"/>
    </row>
    <row r="162" spans="2:6" ht="19.899999999999999" customHeight="1" x14ac:dyDescent="0.25">
      <c r="B162" s="14">
        <v>146</v>
      </c>
      <c r="C162" s="26"/>
      <c r="D162" s="23"/>
      <c r="E162" s="27"/>
      <c r="F162" s="28"/>
    </row>
    <row r="163" spans="2:6" ht="19.899999999999999" customHeight="1" x14ac:dyDescent="0.25">
      <c r="B163" s="14">
        <v>147</v>
      </c>
      <c r="C163" s="26"/>
      <c r="D163" s="23"/>
      <c r="E163" s="24"/>
      <c r="F163" s="28"/>
    </row>
    <row r="164" spans="2:6" ht="19.899999999999999" customHeight="1" x14ac:dyDescent="0.25">
      <c r="B164" s="14">
        <v>148</v>
      </c>
      <c r="C164" s="22"/>
      <c r="D164" s="23"/>
      <c r="E164" s="27"/>
      <c r="F164" s="28"/>
    </row>
    <row r="165" spans="2:6" ht="19.899999999999999" customHeight="1" x14ac:dyDescent="0.25">
      <c r="B165" s="14">
        <v>149</v>
      </c>
      <c r="C165" s="26"/>
      <c r="D165" s="23"/>
      <c r="E165" s="24"/>
      <c r="F165" s="28"/>
    </row>
    <row r="166" spans="2:6" ht="19.899999999999999" customHeight="1" x14ac:dyDescent="0.25">
      <c r="B166" s="14">
        <v>150</v>
      </c>
      <c r="C166" s="26"/>
      <c r="D166" s="23"/>
      <c r="E166" s="27"/>
      <c r="F166" s="28"/>
    </row>
    <row r="167" spans="2:6" ht="19.899999999999999" customHeight="1" x14ac:dyDescent="0.25">
      <c r="B167" s="14">
        <v>151</v>
      </c>
      <c r="C167" s="22"/>
      <c r="D167" s="23"/>
      <c r="E167" s="24"/>
      <c r="F167" s="28"/>
    </row>
    <row r="168" spans="2:6" ht="19.899999999999999" customHeight="1" x14ac:dyDescent="0.25">
      <c r="B168" s="14">
        <v>152</v>
      </c>
      <c r="C168" s="26"/>
      <c r="D168" s="23"/>
      <c r="E168" s="27"/>
      <c r="F168" s="28"/>
    </row>
    <row r="169" spans="2:6" ht="19.899999999999999" customHeight="1" x14ac:dyDescent="0.25">
      <c r="B169" s="14">
        <v>153</v>
      </c>
      <c r="C169" s="26"/>
      <c r="D169" s="23"/>
      <c r="E169" s="24"/>
      <c r="F169" s="28"/>
    </row>
    <row r="170" spans="2:6" ht="19.899999999999999" customHeight="1" x14ac:dyDescent="0.25">
      <c r="B170" s="14">
        <v>154</v>
      </c>
      <c r="C170" s="22"/>
      <c r="D170" s="23"/>
      <c r="E170" s="27"/>
      <c r="F170" s="28"/>
    </row>
    <row r="171" spans="2:6" ht="19.899999999999999" customHeight="1" x14ac:dyDescent="0.25">
      <c r="B171" s="14">
        <v>155</v>
      </c>
      <c r="C171" s="26"/>
      <c r="D171" s="23"/>
      <c r="E171" s="24"/>
      <c r="F171" s="28"/>
    </row>
    <row r="172" spans="2:6" ht="19.899999999999999" customHeight="1" x14ac:dyDescent="0.25">
      <c r="B172" s="14">
        <v>156</v>
      </c>
      <c r="C172" s="26"/>
      <c r="D172" s="23"/>
      <c r="E172" s="27"/>
      <c r="F172" s="28"/>
    </row>
    <row r="173" spans="2:6" ht="19.899999999999999" customHeight="1" x14ac:dyDescent="0.25">
      <c r="B173" s="14">
        <v>157</v>
      </c>
      <c r="C173" s="22"/>
      <c r="D173" s="23"/>
      <c r="E173" s="24"/>
      <c r="F173" s="28"/>
    </row>
    <row r="174" spans="2:6" ht="19.899999999999999" customHeight="1" x14ac:dyDescent="0.25">
      <c r="B174" s="14">
        <v>158</v>
      </c>
      <c r="C174" s="26"/>
      <c r="D174" s="23"/>
      <c r="E174" s="27"/>
      <c r="F174" s="28"/>
    </row>
    <row r="175" spans="2:6" ht="19.899999999999999" customHeight="1" x14ac:dyDescent="0.25">
      <c r="B175" s="14">
        <v>159</v>
      </c>
      <c r="C175" s="26"/>
      <c r="D175" s="23"/>
      <c r="E175" s="24"/>
      <c r="F175" s="28"/>
    </row>
    <row r="176" spans="2:6" ht="19.899999999999999" customHeight="1" x14ac:dyDescent="0.25">
      <c r="B176" s="14">
        <v>160</v>
      </c>
      <c r="C176" s="22"/>
      <c r="D176" s="23"/>
      <c r="E176" s="27"/>
      <c r="F176" s="28"/>
    </row>
    <row r="177" spans="2:6" ht="19.899999999999999" customHeight="1" x14ac:dyDescent="0.25">
      <c r="B177" s="14">
        <v>161</v>
      </c>
      <c r="C177" s="26"/>
      <c r="D177" s="23"/>
      <c r="E177" s="24"/>
      <c r="F177" s="28"/>
    </row>
    <row r="178" spans="2:6" ht="19.899999999999999" customHeight="1" x14ac:dyDescent="0.25">
      <c r="B178" s="14">
        <v>162</v>
      </c>
      <c r="C178" s="26"/>
      <c r="D178" s="23"/>
      <c r="E178" s="27"/>
      <c r="F178" s="28"/>
    </row>
    <row r="179" spans="2:6" ht="19.899999999999999" customHeight="1" x14ac:dyDescent="0.25">
      <c r="B179" s="14">
        <v>163</v>
      </c>
      <c r="C179" s="22"/>
      <c r="D179" s="23"/>
      <c r="E179" s="24"/>
      <c r="F179" s="28"/>
    </row>
    <row r="180" spans="2:6" ht="19.899999999999999" customHeight="1" x14ac:dyDescent="0.25">
      <c r="B180" s="14">
        <v>164</v>
      </c>
      <c r="C180" s="26"/>
      <c r="D180" s="23"/>
      <c r="E180" s="27"/>
      <c r="F180" s="28"/>
    </row>
    <row r="181" spans="2:6" ht="19.899999999999999" customHeight="1" x14ac:dyDescent="0.25">
      <c r="B181" s="14">
        <v>165</v>
      </c>
      <c r="C181" s="26"/>
      <c r="D181" s="23"/>
      <c r="E181" s="24"/>
      <c r="F181" s="28"/>
    </row>
    <row r="182" spans="2:6" ht="19.899999999999999" customHeight="1" x14ac:dyDescent="0.25">
      <c r="B182" s="14">
        <v>166</v>
      </c>
      <c r="C182" s="22"/>
      <c r="D182" s="23"/>
      <c r="E182" s="27"/>
      <c r="F182" s="28"/>
    </row>
    <row r="183" spans="2:6" ht="19.899999999999999" customHeight="1" x14ac:dyDescent="0.25">
      <c r="B183" s="14">
        <v>167</v>
      </c>
      <c r="C183" s="26"/>
      <c r="D183" s="23"/>
      <c r="E183" s="24"/>
      <c r="F183" s="28"/>
    </row>
    <row r="184" spans="2:6" ht="19.899999999999999" customHeight="1" x14ac:dyDescent="0.25">
      <c r="B184" s="14">
        <v>168</v>
      </c>
      <c r="C184" s="26"/>
      <c r="D184" s="23"/>
      <c r="E184" s="27"/>
      <c r="F184" s="28"/>
    </row>
    <row r="185" spans="2:6" ht="19.899999999999999" customHeight="1" x14ac:dyDescent="0.25">
      <c r="B185" s="14">
        <v>169</v>
      </c>
      <c r="C185" s="22"/>
      <c r="D185" s="23"/>
      <c r="E185" s="24"/>
      <c r="F185" s="28"/>
    </row>
    <row r="186" spans="2:6" ht="19.899999999999999" customHeight="1" x14ac:dyDescent="0.25">
      <c r="B186" s="14">
        <v>170</v>
      </c>
      <c r="C186" s="26"/>
      <c r="D186" s="23"/>
      <c r="E186" s="27"/>
      <c r="F186" s="28"/>
    </row>
    <row r="187" spans="2:6" ht="19.899999999999999" customHeight="1" x14ac:dyDescent="0.25">
      <c r="B187" s="14">
        <v>171</v>
      </c>
      <c r="C187" s="26"/>
      <c r="D187" s="23"/>
      <c r="E187" s="24"/>
      <c r="F187" s="28"/>
    </row>
    <row r="188" spans="2:6" ht="19.899999999999999" customHeight="1" x14ac:dyDescent="0.25">
      <c r="B188" s="14">
        <v>172</v>
      </c>
      <c r="C188" s="22"/>
      <c r="D188" s="23"/>
      <c r="E188" s="27"/>
      <c r="F188" s="28"/>
    </row>
    <row r="189" spans="2:6" ht="19.899999999999999" customHeight="1" x14ac:dyDescent="0.25">
      <c r="B189" s="14">
        <v>173</v>
      </c>
      <c r="C189" s="26"/>
      <c r="D189" s="23"/>
      <c r="E189" s="24"/>
      <c r="F189" s="28"/>
    </row>
    <row r="190" spans="2:6" ht="19.899999999999999" customHeight="1" x14ac:dyDescent="0.25">
      <c r="B190" s="14">
        <v>174</v>
      </c>
      <c r="C190" s="26"/>
      <c r="D190" s="23"/>
      <c r="E190" s="27"/>
      <c r="F190" s="28"/>
    </row>
    <row r="191" spans="2:6" ht="19.899999999999999" customHeight="1" x14ac:dyDescent="0.25">
      <c r="B191" s="14">
        <v>175</v>
      </c>
      <c r="C191" s="22"/>
      <c r="D191" s="23"/>
      <c r="E191" s="24"/>
      <c r="F191" s="28"/>
    </row>
    <row r="192" spans="2:6" ht="19.899999999999999" customHeight="1" x14ac:dyDescent="0.25">
      <c r="B192" s="14">
        <v>176</v>
      </c>
      <c r="C192" s="26"/>
      <c r="D192" s="23"/>
      <c r="E192" s="27"/>
      <c r="F192" s="28"/>
    </row>
    <row r="193" spans="2:6" ht="19.899999999999999" customHeight="1" x14ac:dyDescent="0.25">
      <c r="B193" s="14">
        <v>177</v>
      </c>
      <c r="C193" s="26"/>
      <c r="D193" s="23"/>
      <c r="E193" s="24"/>
      <c r="F193" s="28"/>
    </row>
    <row r="194" spans="2:6" ht="19.899999999999999" customHeight="1" x14ac:dyDescent="0.25">
      <c r="B194" s="14">
        <v>178</v>
      </c>
      <c r="C194" s="22"/>
      <c r="D194" s="23"/>
      <c r="E194" s="27"/>
      <c r="F194" s="28"/>
    </row>
    <row r="195" spans="2:6" ht="19.899999999999999" customHeight="1" x14ac:dyDescent="0.25">
      <c r="B195" s="14">
        <v>179</v>
      </c>
      <c r="C195" s="26"/>
      <c r="D195" s="23"/>
      <c r="E195" s="24"/>
      <c r="F195" s="28"/>
    </row>
    <row r="196" spans="2:6" ht="19.899999999999999" customHeight="1" x14ac:dyDescent="0.25">
      <c r="B196" s="14">
        <v>180</v>
      </c>
      <c r="C196" s="26"/>
      <c r="D196" s="23"/>
      <c r="E196" s="27"/>
      <c r="F196" s="28"/>
    </row>
    <row r="197" spans="2:6" ht="19.899999999999999" customHeight="1" x14ac:dyDescent="0.25">
      <c r="B197" s="14">
        <v>181</v>
      </c>
      <c r="C197" s="22"/>
      <c r="D197" s="23"/>
      <c r="E197" s="24"/>
      <c r="F197" s="28"/>
    </row>
    <row r="198" spans="2:6" ht="19.899999999999999" customHeight="1" x14ac:dyDescent="0.25">
      <c r="B198" s="14">
        <v>182</v>
      </c>
      <c r="C198" s="26"/>
      <c r="D198" s="23"/>
      <c r="E198" s="27"/>
      <c r="F198" s="28"/>
    </row>
    <row r="199" spans="2:6" ht="19.899999999999999" customHeight="1" x14ac:dyDescent="0.25">
      <c r="B199" s="14">
        <v>183</v>
      </c>
      <c r="C199" s="26"/>
      <c r="D199" s="23"/>
      <c r="E199" s="24"/>
      <c r="F199" s="28"/>
    </row>
    <row r="200" spans="2:6" ht="19.899999999999999" customHeight="1" x14ac:dyDescent="0.25">
      <c r="B200" s="14">
        <v>184</v>
      </c>
      <c r="C200" s="22"/>
      <c r="D200" s="23"/>
      <c r="E200" s="27"/>
      <c r="F200" s="28"/>
    </row>
    <row r="201" spans="2:6" ht="19.899999999999999" customHeight="1" x14ac:dyDescent="0.25">
      <c r="B201" s="14">
        <v>185</v>
      </c>
      <c r="C201" s="26"/>
      <c r="D201" s="23"/>
      <c r="E201" s="24"/>
      <c r="F201" s="28"/>
    </row>
    <row r="202" spans="2:6" ht="19.899999999999999" customHeight="1" x14ac:dyDescent="0.25">
      <c r="B202" s="14">
        <v>186</v>
      </c>
      <c r="C202" s="26"/>
      <c r="D202" s="23"/>
      <c r="E202" s="27"/>
      <c r="F202" s="28"/>
    </row>
    <row r="203" spans="2:6" ht="19.899999999999999" customHeight="1" x14ac:dyDescent="0.25">
      <c r="B203" s="14">
        <v>187</v>
      </c>
      <c r="C203" s="22"/>
      <c r="D203" s="23"/>
      <c r="E203" s="24"/>
      <c r="F203" s="28"/>
    </row>
    <row r="204" spans="2:6" ht="19.899999999999999" customHeight="1" x14ac:dyDescent="0.25">
      <c r="B204" s="14">
        <v>188</v>
      </c>
      <c r="C204" s="26"/>
      <c r="D204" s="23"/>
      <c r="E204" s="27"/>
      <c r="F204" s="28"/>
    </row>
    <row r="205" spans="2:6" ht="19.899999999999999" customHeight="1" x14ac:dyDescent="0.25">
      <c r="B205" s="14">
        <v>189</v>
      </c>
      <c r="C205" s="26"/>
      <c r="D205" s="23"/>
      <c r="E205" s="24"/>
      <c r="F205" s="28"/>
    </row>
    <row r="206" spans="2:6" ht="19.899999999999999" customHeight="1" x14ac:dyDescent="0.25">
      <c r="B206" s="14">
        <v>190</v>
      </c>
      <c r="C206" s="22"/>
      <c r="D206" s="23"/>
      <c r="E206" s="27"/>
      <c r="F206" s="28"/>
    </row>
    <row r="207" spans="2:6" ht="19.899999999999999" customHeight="1" x14ac:dyDescent="0.25">
      <c r="B207" s="14">
        <v>191</v>
      </c>
      <c r="C207" s="26"/>
      <c r="D207" s="23"/>
      <c r="E207" s="24"/>
      <c r="F207" s="28"/>
    </row>
    <row r="208" spans="2:6" ht="19.899999999999999" customHeight="1" x14ac:dyDescent="0.25">
      <c r="B208" s="14">
        <v>192</v>
      </c>
      <c r="C208" s="26"/>
      <c r="D208" s="23"/>
      <c r="E208" s="27"/>
      <c r="F208" s="28"/>
    </row>
    <row r="209" spans="2:6" ht="19.899999999999999" customHeight="1" x14ac:dyDescent="0.25">
      <c r="B209" s="14">
        <v>193</v>
      </c>
      <c r="C209" s="22"/>
      <c r="D209" s="23"/>
      <c r="E209" s="24"/>
      <c r="F209" s="28"/>
    </row>
    <row r="210" spans="2:6" ht="19.899999999999999" customHeight="1" x14ac:dyDescent="0.25">
      <c r="B210" s="14">
        <v>194</v>
      </c>
      <c r="C210" s="26"/>
      <c r="D210" s="23"/>
      <c r="E210" s="27"/>
      <c r="F210" s="28"/>
    </row>
    <row r="211" spans="2:6" ht="19.899999999999999" customHeight="1" x14ac:dyDescent="0.25">
      <c r="B211" s="14">
        <v>195</v>
      </c>
      <c r="C211" s="26"/>
      <c r="D211" s="23"/>
      <c r="E211" s="24"/>
      <c r="F211" s="28"/>
    </row>
    <row r="212" spans="2:6" ht="19.899999999999999" customHeight="1" x14ac:dyDescent="0.25">
      <c r="B212" s="14">
        <v>196</v>
      </c>
      <c r="C212" s="22"/>
      <c r="D212" s="23"/>
      <c r="E212" s="27"/>
      <c r="F212" s="28"/>
    </row>
    <row r="213" spans="2:6" ht="19.899999999999999" customHeight="1" x14ac:dyDescent="0.25">
      <c r="B213" s="14">
        <v>197</v>
      </c>
      <c r="C213" s="26"/>
      <c r="D213" s="23"/>
      <c r="E213" s="24"/>
      <c r="F213" s="28"/>
    </row>
    <row r="214" spans="2:6" ht="19.899999999999999" customHeight="1" x14ac:dyDescent="0.25">
      <c r="B214" s="14">
        <v>198</v>
      </c>
      <c r="C214" s="26"/>
      <c r="D214" s="23"/>
      <c r="E214" s="27"/>
      <c r="F214" s="28"/>
    </row>
    <row r="215" spans="2:6" ht="19.899999999999999" customHeight="1" x14ac:dyDescent="0.25">
      <c r="B215" s="14">
        <v>199</v>
      </c>
      <c r="C215" s="22"/>
      <c r="D215" s="23"/>
      <c r="E215" s="24"/>
      <c r="F215" s="28"/>
    </row>
    <row r="216" spans="2:6" ht="19.899999999999999" customHeight="1" thickBot="1" x14ac:dyDescent="0.3">
      <c r="B216" s="20">
        <v>200</v>
      </c>
      <c r="C216" s="26"/>
      <c r="D216" s="23"/>
      <c r="E216" s="27"/>
      <c r="F216" s="29"/>
    </row>
  </sheetData>
  <sheetProtection algorithmName="SHA-512" hashValue="5pCfhaAjACWLIqUKxvKSK4emjZVymJxvDGHswqSSAbbT9GWqeWsatKWw/soHUQD3+R4ShvWk5hDGvjsuFxsagw==" saltValue="sf/AwNFek3ElmV4UkeliJQ==" spinCount="100000" sheet="1" objects="1" scenarios="1"/>
  <sortState xmlns:xlrd2="http://schemas.microsoft.com/office/spreadsheetml/2017/richdata2" ref="I32:I38">
    <sortCondition descending="1" ref="I32"/>
  </sortState>
  <mergeCells count="30">
    <mergeCell ref="L15:M15"/>
    <mergeCell ref="D6:F6"/>
    <mergeCell ref="D7:F7"/>
    <mergeCell ref="D8:F8"/>
    <mergeCell ref="D9:F9"/>
    <mergeCell ref="D12:F12"/>
    <mergeCell ref="B15:F15"/>
    <mergeCell ref="I15:J15"/>
    <mergeCell ref="B13:C13"/>
    <mergeCell ref="B6:C6"/>
    <mergeCell ref="D11:F11"/>
    <mergeCell ref="B7:C7"/>
    <mergeCell ref="B8:C8"/>
    <mergeCell ref="B9:C9"/>
    <mergeCell ref="G1:H3"/>
    <mergeCell ref="B1:F1"/>
    <mergeCell ref="B2:C2"/>
    <mergeCell ref="B3:C3"/>
    <mergeCell ref="B4:C4"/>
    <mergeCell ref="D2:F2"/>
    <mergeCell ref="D3:F3"/>
    <mergeCell ref="G4:H13"/>
    <mergeCell ref="B12:C12"/>
    <mergeCell ref="D13:F13"/>
    <mergeCell ref="D4:F4"/>
    <mergeCell ref="D5:F5"/>
    <mergeCell ref="B5:C5"/>
    <mergeCell ref="B10:C10"/>
    <mergeCell ref="B11:C11"/>
    <mergeCell ref="D10:F10"/>
  </mergeCells>
  <phoneticPr fontId="16" type="noConversion"/>
  <conditionalFormatting sqref="D2:D10">
    <cfRule type="expression" dxfId="4" priority="1" stopIfTrue="1">
      <formula>LEN($D2)&lt;1</formula>
    </cfRule>
  </conditionalFormatting>
  <conditionalFormatting sqref="D11:D13">
    <cfRule type="expression" dxfId="3" priority="12" stopIfTrue="1">
      <formula>LEN($D11)&lt;1</formula>
    </cfRule>
  </conditionalFormatting>
  <conditionalFormatting sqref="D12">
    <cfRule type="expression" dxfId="2" priority="5" stopIfTrue="1">
      <formula>LEN($D12)&gt;40</formula>
    </cfRule>
  </conditionalFormatting>
  <dataValidations count="10">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type="custom" allowBlank="1" showInputMessage="1" showErrorMessage="1" error="Proje Numarasını hatalı girdiniz veya 1501, 1507, 1509, 1511 Destek Programları dışında desteklenen bir proje için bu dosyayı kullanmaya çalışıyorsunuz. " prompt="Bu excel dosyası sadece 1501, 1507, 1509 ve 1511 Destek Programları için kullanılabilir." sqref="D2" xr:uid="{00000000-0002-0000-0000-000002000000}">
      <formula1>AND(OR(LEFT(ProjeNo,1)="1",LEFT(ProjeNo,1)="3",LEFT(ProjeNo,1)="7",LEFT(ProjeNo,1)="9"),LEN(ProjeNo)=7)</formula1>
    </dataValidation>
    <dataValidation type="list" allowBlank="1" showInputMessage="1" showErrorMessage="1" sqref="D12" xr:uid="{00000000-0002-0000-0000-000003000000}">
      <formula1>"KOBİ (Mikro Ölçekli), KOBİ (Küçük Ölçekli), KOBİ (Orta Ölçekli), BÜYÜK"</formula1>
    </dataValidation>
    <dataValidation allowBlank="1" showInputMessage="1" showErrorMessage="1" prompt="Kuruluş Ölçeği ve Mali Rapor Yılı bilgisi girildikten sonra Brüt Asgari Ücret bilgisi otomatik gelecektir. Lütfen ilgili alanları doldurunuz." sqref="D13:F13" xr:uid="{00000000-0002-0000-0000-000004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0:F10" xr:uid="{00000000-0002-0000-0000-000005000000}">
      <formula1>1</formula1>
    </dataValidation>
    <dataValidation allowBlank="1" showInputMessage="1" showErrorMessage="1" prompt="Gider Formlarını imzlamaya yetkili kuruluş yetkililerinin Adı Soyadı aralarında virgül olacak şekilde yazılmalıdır. Örneğin Murat Kurşuncu veya Murat Kurşuncu, Ahmet Kurşuncu gibi." sqref="D12:D13" xr:uid="{00000000-0002-0000-0000-000006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1:F11" xr:uid="{00000000-0002-0000-0000-000007000000}"/>
    <dataValidation type="date" operator="greaterThanOrEqual" allowBlank="1" showInputMessage="1" showErrorMessage="1" error="Lütfen tarih verisi giriniz." prompt="gün/ay/yıl olarak tarih girişi yapınız." sqref="D7:F9" xr:uid="{00000000-0002-0000-0000-000008000000}">
      <formula1>1</formula1>
    </dataValidation>
    <dataValidation type="list" allowBlank="1" showInputMessage="1" showErrorMessage="1" sqref="D4:F4" xr:uid="{00000000-0002-0000-0000-000009000000}">
      <formula1>RaporYıllar</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23" width="9.140625" style="119" customWidth="1"/>
    <col min="24"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IF(YilDonem&lt;&gt;"",CONCATENATE(IF(Dönem=1,"HAZİRAN",IF(Dönem=2,"ARALIK","")),"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IFERROR(IF(N8="EVET",VLOOKUP(YilDonem,SGKTAVAN,2,0)*0.2475,VLOOKUP(YilDonem,SGKTAVAN,2,0)*0.2075),0)</f>
        <v>0</v>
      </c>
      <c r="P8" s="266">
        <f t="shared" ref="P8:P27" si="2">IFERROR(IF(N8="EVET",0,VLOOKUP(YilDonem,SGKTAVAN,2,0)*0.02),0)</f>
        <v>0</v>
      </c>
      <c r="Q8" s="266">
        <f t="shared" ref="Q8:Q27" si="3">IF(N8="EVET",(D8+E8)*0.2475,(D8+E8)*0.2075)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46027</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IF(YilDonem&lt;&gt;"",CONCATENATE(IF(Dönem=1,"HAZİRAN",IF(Dönem=2,"ARALIK","")),"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IFERROR(IF(N40="EVET",VLOOKUP(YilDonem,SGKTAVAN,2,0)*0.2475,VLOOKUP(YilDonem,SGKTAVAN,2,0)*0.2075),0)</f>
        <v>0</v>
      </c>
      <c r="P40" s="266">
        <f t="shared" ref="P40:P59" si="10">IFERROR(IF(N40="EVET",0,VLOOKUP(YilDonem,SGKTAVAN,2,0)*0.02),0)</f>
        <v>0</v>
      </c>
      <c r="Q40" s="266">
        <f t="shared" ref="Q40:Q59" si="11">IF(N40="EVET",(D40+E40)*0.2475,(D40+E40)*0.2075)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46027</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IF(YilDonem&lt;&gt;"",CONCATENATE(IF(Dönem=1,"HAZİRAN",IF(Dönem=2,"ARALIK","")),"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IFERROR(IF(N72="EVET",VLOOKUP(YilDonem,SGKTAVAN,2,0)*0.2475,VLOOKUP(YilDonem,SGKTAVAN,2,0)*0.2075),0)</f>
        <v>0</v>
      </c>
      <c r="P72" s="266">
        <f t="shared" ref="P72:P91" si="18">IFERROR(IF(N72="EVET",0,VLOOKUP(YilDonem,SGKTAVAN,2,0)*0.02),0)</f>
        <v>0</v>
      </c>
      <c r="Q72" s="266">
        <f t="shared" ref="Q72:Q91" si="19">IF(N72="EVET",(D72+E72)*0.2475,(D72+E72)*0.2075)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46027</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IF(YilDonem&lt;&gt;"",CONCATENATE(IF(Dönem=1,"HAZİRAN",IF(Dönem=2,"ARALIK","")),"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IFERROR(IF(N104="EVET",VLOOKUP(YilDonem,SGKTAVAN,2,0)*0.2475,VLOOKUP(YilDonem,SGKTAVAN,2,0)*0.2075),0)</f>
        <v>0</v>
      </c>
      <c r="P104" s="266">
        <f t="shared" ref="P104:P123" si="26">IFERROR(IF(N104="EVET",0,VLOOKUP(YilDonem,SGKTAVAN,2,0)*0.02),0)</f>
        <v>0</v>
      </c>
      <c r="Q104" s="266">
        <f t="shared" ref="Q104:Q123" si="27">IF(N104="EVET",(D104+E104)*0.2475,(D104+E104)*0.2075)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46027</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IF(YilDonem&lt;&gt;"",CONCATENATE(IF(Dönem=1,"HAZİRAN",IF(Dönem=2,"ARALIK","")),"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IFERROR(IF(N136="EVET",VLOOKUP(YilDonem,SGKTAVAN,2,0)*0.2475,VLOOKUP(YilDonem,SGKTAVAN,2,0)*0.2075),0)</f>
        <v>0</v>
      </c>
      <c r="P136" s="266">
        <f t="shared" ref="P136:P155" si="34">IFERROR(IF(N136="EVET",0,VLOOKUP(YilDonem,SGKTAVAN,2,0)*0.02),0)</f>
        <v>0</v>
      </c>
      <c r="Q136" s="266">
        <f t="shared" ref="Q136:Q155" si="35">IF(N136="EVET",(D136+E136)*0.2475,(D136+E136)*0.2075)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46027</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IF(YilDonem&lt;&gt;"",CONCATENATE(IF(Dönem=1,"HAZİRAN",IF(Dönem=2,"ARALIK","")),"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IFERROR(IF(N168="EVET",VLOOKUP(YilDonem,SGKTAVAN,2,0)*0.2475,VLOOKUP(YilDonem,SGKTAVAN,2,0)*0.2075),0)</f>
        <v>0</v>
      </c>
      <c r="P168" s="266">
        <f t="shared" ref="P168:P187" si="42">IFERROR(IF(N168="EVET",0,VLOOKUP(YilDonem,SGKTAVAN,2,0)*0.02),0)</f>
        <v>0</v>
      </c>
      <c r="Q168" s="266">
        <f t="shared" ref="Q168:Q187" si="43">IF(N168="EVET",(D168+E168)*0.2475,(D168+E168)*0.2075)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46027</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IF(YilDonem&lt;&gt;"",CONCATENATE(IF(Dönem=1,"HAZİRAN",IF(Dönem=2,"ARALIK","")),"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IFERROR(IF(N200="EVET",VLOOKUP(YilDonem,SGKTAVAN,2,0)*0.2475,VLOOKUP(YilDonem,SGKTAVAN,2,0)*0.2075),0)</f>
        <v>0</v>
      </c>
      <c r="P200" s="266">
        <f t="shared" ref="P200:P219" si="50">IFERROR(IF(N200="EVET",0,VLOOKUP(YilDonem,SGKTAVAN,2,0)*0.02),0)</f>
        <v>0</v>
      </c>
      <c r="Q200" s="266">
        <f t="shared" ref="Q200:Q219" si="51">IF(N200="EVET",(D200+E200)*0.2475,(D200+E200)*0.2075)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46027</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IF(YilDonem&lt;&gt;"",CONCATENATE(IF(Dönem=1,"HAZİRAN",IF(Dönem=2,"ARALIK","")),"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IFERROR(IF(N232="EVET",VLOOKUP(YilDonem,SGKTAVAN,2,0)*0.2475,VLOOKUP(YilDonem,SGKTAVAN,2,0)*0.2075),0)</f>
        <v>0</v>
      </c>
      <c r="P232" s="266">
        <f t="shared" ref="P232:P251" si="58">IFERROR(IF(N232="EVET",0,VLOOKUP(YilDonem,SGKTAVAN,2,0)*0.02),0)</f>
        <v>0</v>
      </c>
      <c r="Q232" s="266">
        <f t="shared" ref="Q232:Q251" si="59">IF(N232="EVET",(D232+E232)*0.2475,(D232+E232)*0.2075)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46027</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IF(YilDonem&lt;&gt;"",CONCATENATE(IF(Dönem=1,"HAZİRAN",IF(Dönem=2,"ARALIK","")),"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IFERROR(IF(N264="EVET",VLOOKUP(YilDonem,SGKTAVAN,2,0)*0.2475,VLOOKUP(YilDonem,SGKTAVAN,2,0)*0.2075),0)</f>
        <v>0</v>
      </c>
      <c r="P264" s="266">
        <f t="shared" ref="P264:P283" si="66">IFERROR(IF(N264="EVET",0,VLOOKUP(YilDonem,SGKTAVAN,2,0)*0.02),0)</f>
        <v>0</v>
      </c>
      <c r="Q264" s="266">
        <f t="shared" ref="Q264:Q283" si="67">IF(N264="EVET",(D264+E264)*0.2475,(D264+E264)*0.2075)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46027</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IF(YilDonem&lt;&gt;"",CONCATENATE(IF(Dönem=1,"HAZİRAN",IF(Dönem=2,"ARALIK","")),"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IFERROR(IF(N296="EVET",VLOOKUP(YilDonem,SGKTAVAN,2,0)*0.2475,VLOOKUP(YilDonem,SGKTAVAN,2,0)*0.2075),0)</f>
        <v>0</v>
      </c>
      <c r="P296" s="266">
        <f t="shared" ref="P296:P315" si="74">IFERROR(IF(N296="EVET",0,VLOOKUP(YilDonem,SGKTAVAN,2,0)*0.02),0)</f>
        <v>0</v>
      </c>
      <c r="Q296" s="266">
        <f t="shared" ref="Q296:Q315" si="75">IF(N296="EVET",(D296+E296)*0.2475,(D296+E296)*0.2075)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46027</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fDwC3CnKG8s9RIq6OYvS/TyvNOV/k8BzWRp3Pp0xgOEz3wj16q65oQVC6Tn/Ns27ZK8ssiHRrMT6EMpvaAqFPg==" saltValue="U0VrzrqtZRSavmzayqGIOg==" spinCount="100000" sheet="1" objects="1" scenarios="1"/>
  <mergeCells count="210">
    <mergeCell ref="A1:L1"/>
    <mergeCell ref="A2:L2"/>
    <mergeCell ref="B4:L4"/>
    <mergeCell ref="B5:L5"/>
    <mergeCell ref="H6:K6"/>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zoomScale="80" zoomScaleNormal="80" workbookViewId="0">
      <selection activeCell="N8" sqref="N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40" t="s">
        <v>55</v>
      </c>
      <c r="B1" s="440"/>
      <c r="C1" s="440"/>
      <c r="D1" s="440"/>
      <c r="E1" s="440"/>
      <c r="F1" s="440"/>
      <c r="G1" s="440"/>
      <c r="H1" s="440"/>
      <c r="I1" s="440"/>
      <c r="J1" s="440"/>
      <c r="K1" s="440"/>
      <c r="L1" s="440"/>
      <c r="M1" s="440"/>
      <c r="N1" s="440"/>
      <c r="O1" s="440"/>
      <c r="P1" s="440"/>
      <c r="Q1" s="440"/>
      <c r="R1" s="440"/>
      <c r="AC1" s="202" t="str">
        <f>CONCATENATE("A1:R",SUM(AA:AA)*32)</f>
        <v>A1:R32</v>
      </c>
    </row>
    <row r="2" spans="1:29" x14ac:dyDescent="0.25">
      <c r="A2" s="441" t="str">
        <f>IF(YilDonem&lt;&gt;"",CONCATENATE(YilDonem," dönemine aittir."),"")</f>
        <v/>
      </c>
      <c r="B2" s="441"/>
      <c r="C2" s="441"/>
      <c r="D2" s="441"/>
      <c r="E2" s="441"/>
      <c r="F2" s="441"/>
      <c r="G2" s="441"/>
      <c r="H2" s="441"/>
      <c r="I2" s="441"/>
      <c r="J2" s="441"/>
      <c r="K2" s="441"/>
      <c r="L2" s="441"/>
      <c r="M2" s="441"/>
      <c r="N2" s="441"/>
      <c r="O2" s="441"/>
      <c r="P2" s="441"/>
      <c r="Q2" s="441"/>
      <c r="R2" s="441"/>
    </row>
    <row r="3" spans="1:29" ht="19.5" thickBot="1" x14ac:dyDescent="0.35">
      <c r="A3" s="431" t="s">
        <v>60</v>
      </c>
      <c r="B3" s="431"/>
      <c r="C3" s="431"/>
      <c r="D3" s="431"/>
      <c r="E3" s="431"/>
      <c r="F3" s="431"/>
      <c r="G3" s="431"/>
      <c r="H3" s="431"/>
      <c r="I3" s="431"/>
      <c r="J3" s="431"/>
      <c r="K3" s="431"/>
      <c r="L3" s="431"/>
      <c r="M3" s="431"/>
      <c r="N3" s="431"/>
      <c r="O3" s="431"/>
      <c r="P3" s="431"/>
      <c r="Q3" s="431"/>
      <c r="R3" s="431"/>
    </row>
    <row r="4" spans="1:29" ht="31.7" customHeight="1" thickBot="1" x14ac:dyDescent="0.3">
      <c r="A4" s="1" t="s">
        <v>1</v>
      </c>
      <c r="B4" s="442" t="str">
        <f>IF(ProjeNo&gt;0,ProjeNo,"")</f>
        <v/>
      </c>
      <c r="C4" s="443"/>
      <c r="D4" s="443"/>
      <c r="E4" s="443"/>
      <c r="F4" s="443"/>
      <c r="G4" s="443"/>
      <c r="H4" s="443"/>
      <c r="I4" s="443"/>
      <c r="J4" s="443"/>
      <c r="K4" s="443"/>
      <c r="L4" s="443"/>
      <c r="M4" s="443"/>
      <c r="N4" s="443"/>
      <c r="O4" s="443"/>
      <c r="P4" s="443"/>
      <c r="Q4" s="443"/>
      <c r="R4" s="444"/>
    </row>
    <row r="5" spans="1:29" ht="31.7" customHeight="1" thickBot="1" x14ac:dyDescent="0.3">
      <c r="A5" s="6" t="s">
        <v>14</v>
      </c>
      <c r="B5" s="445" t="str">
        <f>IF(ProjeAdi&gt;0,ProjeAdi,"")</f>
        <v/>
      </c>
      <c r="C5" s="446"/>
      <c r="D5" s="446"/>
      <c r="E5" s="446"/>
      <c r="F5" s="446"/>
      <c r="G5" s="446"/>
      <c r="H5" s="446"/>
      <c r="I5" s="446"/>
      <c r="J5" s="446"/>
      <c r="K5" s="446"/>
      <c r="L5" s="446"/>
      <c r="M5" s="446"/>
      <c r="N5" s="446"/>
      <c r="O5" s="446"/>
      <c r="P5" s="446"/>
      <c r="Q5" s="446"/>
      <c r="R5" s="447"/>
    </row>
    <row r="6" spans="1:29" ht="75.2" customHeight="1" thickBot="1" x14ac:dyDescent="0.3">
      <c r="A6" s="436" t="s">
        <v>9</v>
      </c>
      <c r="B6" s="432" t="s">
        <v>61</v>
      </c>
      <c r="C6" s="434" t="str">
        <f>IF(Dönem=1,"OCAK",IF(Dönem=2,"TEMMUZ",""))</f>
        <v/>
      </c>
      <c r="D6" s="435"/>
      <c r="E6" s="434" t="str">
        <f>IF(Dönem=1,"ŞUBAT",IF(Dönem=2,"AĞUSTOS",""))</f>
        <v/>
      </c>
      <c r="F6" s="435"/>
      <c r="G6" s="434" t="str">
        <f>IF(Dönem=1,"MART",IF(Dönem=2,"EYLÜL",""))</f>
        <v/>
      </c>
      <c r="H6" s="435"/>
      <c r="I6" s="434" t="str">
        <f>IF(Dönem=1,"NİSAN",IF(Dönem=2,"EKİM",""))</f>
        <v/>
      </c>
      <c r="J6" s="435"/>
      <c r="K6" s="434" t="str">
        <f>IF(Dönem=1,"MAYIS",IF(Dönem=2,"KASIM",""))</f>
        <v/>
      </c>
      <c r="L6" s="435"/>
      <c r="M6" s="434" t="str">
        <f>IF(Dönem=1,"HAZİRAN",IF(Dönem=2,"ARALIK",""))</f>
        <v/>
      </c>
      <c r="N6" s="435"/>
      <c r="O6" s="432" t="s">
        <v>56</v>
      </c>
      <c r="P6" s="432" t="s">
        <v>57</v>
      </c>
      <c r="Q6" s="432" t="s">
        <v>58</v>
      </c>
      <c r="R6" s="432" t="s">
        <v>151</v>
      </c>
      <c r="S6" s="5"/>
      <c r="T6" s="5"/>
    </row>
    <row r="7" spans="1:29" ht="49.7" customHeight="1" thickBot="1" x14ac:dyDescent="0.3">
      <c r="A7" s="437"/>
      <c r="B7" s="433"/>
      <c r="C7" s="3" t="s">
        <v>39</v>
      </c>
      <c r="D7" s="3" t="s">
        <v>59</v>
      </c>
      <c r="E7" s="3" t="s">
        <v>39</v>
      </c>
      <c r="F7" s="3" t="s">
        <v>59</v>
      </c>
      <c r="G7" s="3" t="s">
        <v>39</v>
      </c>
      <c r="H7" s="3" t="s">
        <v>59</v>
      </c>
      <c r="I7" s="3" t="s">
        <v>39</v>
      </c>
      <c r="J7" s="3" t="s">
        <v>59</v>
      </c>
      <c r="K7" s="3" t="s">
        <v>39</v>
      </c>
      <c r="L7" s="3" t="s">
        <v>59</v>
      </c>
      <c r="M7" s="3" t="s">
        <v>39</v>
      </c>
      <c r="N7" s="3" t="s">
        <v>59</v>
      </c>
      <c r="O7" s="433"/>
      <c r="P7" s="433"/>
      <c r="Q7" s="433"/>
      <c r="R7" s="433"/>
      <c r="Z7" s="2" t="s">
        <v>94</v>
      </c>
    </row>
    <row r="8" spans="1:29" ht="23.1" customHeight="1" x14ac:dyDescent="0.25">
      <c r="A8" s="168">
        <v>1</v>
      </c>
      <c r="B8" s="239" t="str">
        <f>IF('Proje ve Personel Bilgileri'!C17&gt;0,'Proje ve Personel Bilgileri'!C17,"")</f>
        <v/>
      </c>
      <c r="C8" s="247">
        <f>IF('G011A (Ocak-Temmuz)'!C8&lt;&gt;"",'G011A (Ocak-Temmuz)'!C8,0)</f>
        <v>0</v>
      </c>
      <c r="D8" s="246">
        <f>IF('G011A (Ocak-Temmuz)'!L8&lt;&gt;"",'G011A (Ocak-Temmuz)'!L8,0)</f>
        <v>0</v>
      </c>
      <c r="E8" s="247">
        <f>IF('G011A (Şubat-Ağustos)'!C8&lt;&gt;"",'G011A (Şubat-Ağustos)'!C8,0)</f>
        <v>0</v>
      </c>
      <c r="F8" s="246">
        <f>IF('G011A (Şubat-Ağustos)'!L8&lt;&gt;"",'G011A (Şubat-Ağustos)'!L8,0)</f>
        <v>0</v>
      </c>
      <c r="G8" s="247">
        <f>IF('G011A (Mart-Eylül)'!C8&lt;&gt;"",'G011A (Mart-Eylül)'!C8,0)</f>
        <v>0</v>
      </c>
      <c r="H8" s="246">
        <f>IF('G011A (Mart-Eylül)'!L8&lt;&gt;"",'G011A (Mart-Eylül)'!L8,0)</f>
        <v>0</v>
      </c>
      <c r="I8" s="247">
        <f>IF('G011A (Nisan-Ekim)'!C8&lt;&gt;"",'G011A (Nisan-Ekim)'!C8,0)</f>
        <v>0</v>
      </c>
      <c r="J8" s="246">
        <f>IF('G011A (Nisan-Ekim)'!L8&lt;&gt;"",'G011A (Nisan-Ekim)'!L8,0)</f>
        <v>0</v>
      </c>
      <c r="K8" s="247">
        <f>IF('G011A (Mayıs-Kasım)'!C8&lt;&gt;"",'G011A (Mayıs-Kasım)'!C8,0)</f>
        <v>0</v>
      </c>
      <c r="L8" s="246">
        <f>IF('G011A (Mayıs-Kasım)'!L8&lt;&gt;"",'G011A (Mayıs-Kasım)'!L8,0)</f>
        <v>0</v>
      </c>
      <c r="M8" s="247">
        <f>IF('G011A (Haziran-Aralık)'!C8&lt;&gt;"",'G011A (Haziran-Aralık)'!C8,0)</f>
        <v>0</v>
      </c>
      <c r="N8" s="246">
        <f>IF('G011A (Haziran-Aralık)'!L8&lt;&gt;"",'G011A (Haziran-Aralık)'!L8,0)</f>
        <v>0</v>
      </c>
      <c r="O8" s="247">
        <f>C8+E8+G8+I8+K8+M8</f>
        <v>0</v>
      </c>
      <c r="P8" s="246">
        <f>D8+F8+H8+J8+L8+N8</f>
        <v>0</v>
      </c>
      <c r="Q8" s="246">
        <f>IF(O8=0,0,O8/30)</f>
        <v>0</v>
      </c>
      <c r="R8" s="248">
        <f>IF(P8=0,0,P8/Q8)</f>
        <v>0</v>
      </c>
      <c r="T8" s="238">
        <f>IF(C8&gt;0,1,0)</f>
        <v>0</v>
      </c>
      <c r="U8" s="238">
        <f>IF(E8&gt;0,1,0)</f>
        <v>0</v>
      </c>
      <c r="V8" s="238">
        <f>IF(G8&gt;0,1,0)</f>
        <v>0</v>
      </c>
      <c r="W8" s="238">
        <f>IF(I8&gt;0,1,0)</f>
        <v>0</v>
      </c>
      <c r="X8" s="238">
        <f>IF(K8&gt;0,1,0)</f>
        <v>0</v>
      </c>
      <c r="Y8" s="238">
        <f>IF(M8&gt;0,1,0)</f>
        <v>0</v>
      </c>
      <c r="Z8" s="238">
        <f>SUM(T8:Y8)</f>
        <v>0</v>
      </c>
    </row>
    <row r="9" spans="1:29" ht="23.1" customHeight="1" x14ac:dyDescent="0.25">
      <c r="A9" s="171">
        <v>2</v>
      </c>
      <c r="B9" s="241" t="str">
        <f>IF('Proje ve Personel Bilgileri'!C18&gt;0,'Proje ve Personel Bilgileri'!C18,"")</f>
        <v/>
      </c>
      <c r="C9" s="257">
        <f>IF('G011A (Ocak-Temmuz)'!C9&lt;&gt;"",'G011A (Ocak-Temmuz)'!C9,0)</f>
        <v>0</v>
      </c>
      <c r="D9" s="258">
        <f>IF('G011A (Ocak-Temmuz)'!L9&lt;&gt;"",'G011A (Ocak-Temmuz)'!L9,0)</f>
        <v>0</v>
      </c>
      <c r="E9" s="250">
        <f>IF('G011A (Şubat-Ağustos)'!C9&lt;&gt;"",'G011A (Şubat-Ağustos)'!C9,0)</f>
        <v>0</v>
      </c>
      <c r="F9" s="249">
        <f>IF('G011A (Şubat-Ağustos)'!L9&lt;&gt;"",'G011A (Şubat-Ağustos)'!L9,0)</f>
        <v>0</v>
      </c>
      <c r="G9" s="250">
        <f>IF('G011A (Mart-Eylül)'!C9&lt;&gt;"",'G011A (Mart-Eylül)'!C9,0)</f>
        <v>0</v>
      </c>
      <c r="H9" s="249">
        <f>IF('G011A (Mart-Eylül)'!L9&lt;&gt;"",'G011A (Mart-Eylül)'!L9,0)</f>
        <v>0</v>
      </c>
      <c r="I9" s="250">
        <f>IF('G011A (Nisan-Ekim)'!C9&lt;&gt;"",'G011A (Nisan-Ekim)'!C9,0)</f>
        <v>0</v>
      </c>
      <c r="J9" s="249">
        <f>IF('G011A (Nisan-Ekim)'!L9&lt;&gt;"",'G011A (Nisan-Ekim)'!L9,0)</f>
        <v>0</v>
      </c>
      <c r="K9" s="250">
        <f>IF('G011A (Mayıs-Kasım)'!C9&lt;&gt;"",'G011A (Mayıs-Kasım)'!C9,0)</f>
        <v>0</v>
      </c>
      <c r="L9" s="249">
        <f>IF('G011A (Mayıs-Kasım)'!L9&lt;&gt;"",'G011A (Mayıs-Kasım)'!L9,0)</f>
        <v>0</v>
      </c>
      <c r="M9" s="250">
        <f>IF('G011A (Haziran-Aralık)'!C9&lt;&gt;"",'G011A (Haziran-Aralık)'!C9,0)</f>
        <v>0</v>
      </c>
      <c r="N9" s="249">
        <f>IF('G011A (Haziran-Aralık)'!L9&lt;&gt;"",'G011A (Haziran-Aralık)'!L9,0)</f>
        <v>0</v>
      </c>
      <c r="O9" s="257">
        <f t="shared" ref="O9:O27" si="0">C9+E9+G9+I9+K9+M9</f>
        <v>0</v>
      </c>
      <c r="P9" s="258">
        <f t="shared" ref="P9:P27" si="1">D9+F9+H9+J9+L9+N9</f>
        <v>0</v>
      </c>
      <c r="Q9" s="258">
        <f t="shared" ref="Q9:Q27" si="2">IF(O9=0,0,O9/30)</f>
        <v>0</v>
      </c>
      <c r="R9" s="259">
        <f t="shared" ref="R9:R27" si="3">IF(P9=0,0,P9/Q9)</f>
        <v>0</v>
      </c>
      <c r="T9" s="238">
        <f t="shared" ref="T9:T27" si="4">IF(C9&gt;0,1,0)</f>
        <v>0</v>
      </c>
      <c r="U9" s="238">
        <f t="shared" ref="U9:U27" si="5">IF(E9&gt;0,1,0)</f>
        <v>0</v>
      </c>
      <c r="V9" s="238">
        <f t="shared" ref="V9:V27" si="6">IF(G9&gt;0,1,0)</f>
        <v>0</v>
      </c>
      <c r="W9" s="238">
        <f t="shared" ref="W9:W27" si="7">IF(I9&gt;0,1,0)</f>
        <v>0</v>
      </c>
      <c r="X9" s="238">
        <f t="shared" ref="X9:X27" si="8">IF(K9&gt;0,1,0)</f>
        <v>0</v>
      </c>
      <c r="Y9" s="238">
        <f t="shared" ref="Y9:Y27" si="9">IF(M9&gt;0,1,0)</f>
        <v>0</v>
      </c>
      <c r="Z9" s="238">
        <f t="shared" ref="Z9:Z27" si="10">SUM(T9:Y9)</f>
        <v>0</v>
      </c>
    </row>
    <row r="10" spans="1:29" ht="23.1" customHeight="1" x14ac:dyDescent="0.25">
      <c r="A10" s="171">
        <v>3</v>
      </c>
      <c r="B10" s="241" t="str">
        <f>IF('Proje ve Personel Bilgileri'!C19&gt;0,'Proje ve Personel Bilgileri'!C19,"")</f>
        <v/>
      </c>
      <c r="C10" s="257">
        <f>IF('G011A (Ocak-Temmuz)'!C10&lt;&gt;"",'G011A (Ocak-Temmuz)'!C10,0)</f>
        <v>0</v>
      </c>
      <c r="D10" s="258">
        <f>IF('G011A (Ocak-Temmuz)'!L10&lt;&gt;"",'G011A (Ocak-Temmuz)'!L10,0)</f>
        <v>0</v>
      </c>
      <c r="E10" s="250">
        <f>IF('G011A (Şubat-Ağustos)'!C10&lt;&gt;"",'G011A (Şubat-Ağustos)'!C10,0)</f>
        <v>0</v>
      </c>
      <c r="F10" s="249">
        <f>IF('G011A (Şubat-Ağustos)'!L10&lt;&gt;"",'G011A (Şubat-Ağustos)'!L10,0)</f>
        <v>0</v>
      </c>
      <c r="G10" s="250">
        <f>IF('G011A (Mart-Eylül)'!C10&lt;&gt;"",'G011A (Mart-Eylül)'!C10,0)</f>
        <v>0</v>
      </c>
      <c r="H10" s="249">
        <f>IF('G011A (Mart-Eylül)'!L10&lt;&gt;"",'G011A (Mart-Eylül)'!L10,0)</f>
        <v>0</v>
      </c>
      <c r="I10" s="250">
        <f>IF('G011A (Nisan-Ekim)'!C10&lt;&gt;"",'G011A (Nisan-Ekim)'!C10,0)</f>
        <v>0</v>
      </c>
      <c r="J10" s="249">
        <f>IF('G011A (Nisan-Ekim)'!L10&lt;&gt;"",'G011A (Nisan-Ekim)'!L10,0)</f>
        <v>0</v>
      </c>
      <c r="K10" s="250">
        <f>IF('G011A (Mayıs-Kasım)'!C10&lt;&gt;"",'G011A (Mayıs-Kasım)'!C10,0)</f>
        <v>0</v>
      </c>
      <c r="L10" s="249">
        <f>IF('G011A (Mayıs-Kasım)'!L10&lt;&gt;"",'G011A (Mayıs-Kasım)'!L10,0)</f>
        <v>0</v>
      </c>
      <c r="M10" s="250">
        <f>IF('G011A (Haziran-Aralık)'!C10&lt;&gt;"",'G011A (Haziran-Aralık)'!C10,0)</f>
        <v>0</v>
      </c>
      <c r="N10" s="249">
        <f>IF('G011A (Haziran-Aralık)'!L10&lt;&gt;"",'G011A (Haziran-Aralık)'!L10,0)</f>
        <v>0</v>
      </c>
      <c r="O10" s="257">
        <f t="shared" si="0"/>
        <v>0</v>
      </c>
      <c r="P10" s="258">
        <f t="shared" si="1"/>
        <v>0</v>
      </c>
      <c r="Q10" s="258">
        <f t="shared" si="2"/>
        <v>0</v>
      </c>
      <c r="R10" s="259">
        <f t="shared" si="3"/>
        <v>0</v>
      </c>
      <c r="T10" s="238">
        <f t="shared" si="4"/>
        <v>0</v>
      </c>
      <c r="U10" s="238">
        <f t="shared" si="5"/>
        <v>0</v>
      </c>
      <c r="V10" s="238">
        <f t="shared" si="6"/>
        <v>0</v>
      </c>
      <c r="W10" s="238">
        <f t="shared" si="7"/>
        <v>0</v>
      </c>
      <c r="X10" s="238">
        <f t="shared" si="8"/>
        <v>0</v>
      </c>
      <c r="Y10" s="238">
        <f t="shared" si="9"/>
        <v>0</v>
      </c>
      <c r="Z10" s="238">
        <f t="shared" si="10"/>
        <v>0</v>
      </c>
    </row>
    <row r="11" spans="1:29" ht="23.1" customHeight="1" x14ac:dyDescent="0.25">
      <c r="A11" s="171">
        <v>4</v>
      </c>
      <c r="B11" s="241" t="str">
        <f>IF('Proje ve Personel Bilgileri'!C20&gt;0,'Proje ve Personel Bilgileri'!C20,"")</f>
        <v/>
      </c>
      <c r="C11" s="257">
        <f>IF('G011A (Ocak-Temmuz)'!C11&lt;&gt;"",'G011A (Ocak-Temmuz)'!C11,0)</f>
        <v>0</v>
      </c>
      <c r="D11" s="258">
        <f>IF('G011A (Ocak-Temmuz)'!L11&lt;&gt;"",'G011A (Ocak-Temmuz)'!L11,0)</f>
        <v>0</v>
      </c>
      <c r="E11" s="250">
        <f>IF('G011A (Şubat-Ağustos)'!C11&lt;&gt;"",'G011A (Şubat-Ağustos)'!C11,0)</f>
        <v>0</v>
      </c>
      <c r="F11" s="249">
        <f>IF('G011A (Şubat-Ağustos)'!L11&lt;&gt;"",'G011A (Şubat-Ağustos)'!L11,0)</f>
        <v>0</v>
      </c>
      <c r="G11" s="250">
        <f>IF('G011A (Mart-Eylül)'!C11&lt;&gt;"",'G011A (Mart-Eylül)'!C11,0)</f>
        <v>0</v>
      </c>
      <c r="H11" s="249">
        <f>IF('G011A (Mart-Eylül)'!L11&lt;&gt;"",'G011A (Mart-Eylül)'!L11,0)</f>
        <v>0</v>
      </c>
      <c r="I11" s="250">
        <f>IF('G011A (Nisan-Ekim)'!C11&lt;&gt;"",'G011A (Nisan-Ekim)'!C11,0)</f>
        <v>0</v>
      </c>
      <c r="J11" s="249">
        <f>IF('G011A (Nisan-Ekim)'!L11&lt;&gt;"",'G011A (Nisan-Ekim)'!L11,0)</f>
        <v>0</v>
      </c>
      <c r="K11" s="250">
        <f>IF('G011A (Mayıs-Kasım)'!C11&lt;&gt;"",'G011A (Mayıs-Kasım)'!C11,0)</f>
        <v>0</v>
      </c>
      <c r="L11" s="249">
        <f>IF('G011A (Mayıs-Kasım)'!L11&lt;&gt;"",'G011A (Mayıs-Kasım)'!L11,0)</f>
        <v>0</v>
      </c>
      <c r="M11" s="250">
        <f>IF('G011A (Haziran-Aralık)'!C11&lt;&gt;"",'G011A (Haziran-Aralık)'!C11,0)</f>
        <v>0</v>
      </c>
      <c r="N11" s="249">
        <f>IF('G011A (Haziran-Aralık)'!L11&lt;&gt;"",'G011A (Haziran-Aralık)'!L11,0)</f>
        <v>0</v>
      </c>
      <c r="O11" s="257">
        <f t="shared" si="0"/>
        <v>0</v>
      </c>
      <c r="P11" s="258">
        <f t="shared" si="1"/>
        <v>0</v>
      </c>
      <c r="Q11" s="258">
        <f t="shared" si="2"/>
        <v>0</v>
      </c>
      <c r="R11" s="259">
        <f t="shared" si="3"/>
        <v>0</v>
      </c>
      <c r="T11" s="238">
        <f t="shared" si="4"/>
        <v>0</v>
      </c>
      <c r="U11" s="238">
        <f t="shared" si="5"/>
        <v>0</v>
      </c>
      <c r="V11" s="238">
        <f t="shared" si="6"/>
        <v>0</v>
      </c>
      <c r="W11" s="238">
        <f t="shared" si="7"/>
        <v>0</v>
      </c>
      <c r="X11" s="238">
        <f t="shared" si="8"/>
        <v>0</v>
      </c>
      <c r="Y11" s="238">
        <f t="shared" si="9"/>
        <v>0</v>
      </c>
      <c r="Z11" s="238">
        <f t="shared" si="10"/>
        <v>0</v>
      </c>
    </row>
    <row r="12" spans="1:29" ht="23.1" customHeight="1" x14ac:dyDescent="0.25">
      <c r="A12" s="171">
        <v>5</v>
      </c>
      <c r="B12" s="241" t="str">
        <f>IF('Proje ve Personel Bilgileri'!C21&gt;0,'Proje ve Personel Bilgileri'!C21,"")</f>
        <v/>
      </c>
      <c r="C12" s="257">
        <f>IF('G011A (Ocak-Temmuz)'!C12&lt;&gt;"",'G011A (Ocak-Temmuz)'!C12,0)</f>
        <v>0</v>
      </c>
      <c r="D12" s="258">
        <f>IF('G011A (Ocak-Temmuz)'!L12&lt;&gt;"",'G011A (Ocak-Temmuz)'!L12,0)</f>
        <v>0</v>
      </c>
      <c r="E12" s="250">
        <f>IF('G011A (Şubat-Ağustos)'!C12&lt;&gt;"",'G011A (Şubat-Ağustos)'!C12,0)</f>
        <v>0</v>
      </c>
      <c r="F12" s="249">
        <f>IF('G011A (Şubat-Ağustos)'!L12&lt;&gt;"",'G011A (Şubat-Ağustos)'!L12,0)</f>
        <v>0</v>
      </c>
      <c r="G12" s="250">
        <f>IF('G011A (Mart-Eylül)'!C12&lt;&gt;"",'G011A (Mart-Eylül)'!C12,0)</f>
        <v>0</v>
      </c>
      <c r="H12" s="249">
        <f>IF('G011A (Mart-Eylül)'!L12&lt;&gt;"",'G011A (Mart-Eylül)'!L12,0)</f>
        <v>0</v>
      </c>
      <c r="I12" s="250">
        <f>IF('G011A (Nisan-Ekim)'!C12&lt;&gt;"",'G011A (Nisan-Ekim)'!C12,0)</f>
        <v>0</v>
      </c>
      <c r="J12" s="249">
        <f>IF('G011A (Nisan-Ekim)'!L12&lt;&gt;"",'G011A (Nisan-Ekim)'!L12,0)</f>
        <v>0</v>
      </c>
      <c r="K12" s="250">
        <f>IF('G011A (Mayıs-Kasım)'!C12&lt;&gt;"",'G011A (Mayıs-Kasım)'!C12,0)</f>
        <v>0</v>
      </c>
      <c r="L12" s="249">
        <f>IF('G011A (Mayıs-Kasım)'!L12&lt;&gt;"",'G011A (Mayıs-Kasım)'!L12,0)</f>
        <v>0</v>
      </c>
      <c r="M12" s="250">
        <f>IF('G011A (Haziran-Aralık)'!C12&lt;&gt;"",'G011A (Haziran-Aralık)'!C12,0)</f>
        <v>0</v>
      </c>
      <c r="N12" s="249">
        <f>IF('G011A (Haziran-Aralık)'!L12&lt;&gt;"",'G011A (Haziran-Aralık)'!L12,0)</f>
        <v>0</v>
      </c>
      <c r="O12" s="257">
        <f t="shared" si="0"/>
        <v>0</v>
      </c>
      <c r="P12" s="258">
        <f t="shared" si="1"/>
        <v>0</v>
      </c>
      <c r="Q12" s="258">
        <f t="shared" si="2"/>
        <v>0</v>
      </c>
      <c r="R12" s="259">
        <f t="shared" si="3"/>
        <v>0</v>
      </c>
      <c r="T12" s="238">
        <f t="shared" si="4"/>
        <v>0</v>
      </c>
      <c r="U12" s="238">
        <f t="shared" si="5"/>
        <v>0</v>
      </c>
      <c r="V12" s="238">
        <f t="shared" si="6"/>
        <v>0</v>
      </c>
      <c r="W12" s="238">
        <f t="shared" si="7"/>
        <v>0</v>
      </c>
      <c r="X12" s="238">
        <f t="shared" si="8"/>
        <v>0</v>
      </c>
      <c r="Y12" s="238">
        <f t="shared" si="9"/>
        <v>0</v>
      </c>
      <c r="Z12" s="238">
        <f t="shared" si="10"/>
        <v>0</v>
      </c>
    </row>
    <row r="13" spans="1:29" ht="23.1" customHeight="1" x14ac:dyDescent="0.25">
      <c r="A13" s="171">
        <v>6</v>
      </c>
      <c r="B13" s="241" t="str">
        <f>IF('Proje ve Personel Bilgileri'!C22&gt;0,'Proje ve Personel Bilgileri'!C22,"")</f>
        <v/>
      </c>
      <c r="C13" s="257">
        <f>IF('G011A (Ocak-Temmuz)'!C13&lt;&gt;"",'G011A (Ocak-Temmuz)'!C13,0)</f>
        <v>0</v>
      </c>
      <c r="D13" s="258">
        <f>IF('G011A (Ocak-Temmuz)'!L13&lt;&gt;"",'G011A (Ocak-Temmuz)'!L13,0)</f>
        <v>0</v>
      </c>
      <c r="E13" s="250">
        <f>IF('G011A (Şubat-Ağustos)'!C13&lt;&gt;"",'G011A (Şubat-Ağustos)'!C13,0)</f>
        <v>0</v>
      </c>
      <c r="F13" s="249">
        <f>IF('G011A (Şubat-Ağustos)'!L13&lt;&gt;"",'G011A (Şubat-Ağustos)'!L13,0)</f>
        <v>0</v>
      </c>
      <c r="G13" s="250">
        <f>IF('G011A (Mart-Eylül)'!C13&lt;&gt;"",'G011A (Mart-Eylül)'!C13,0)</f>
        <v>0</v>
      </c>
      <c r="H13" s="249">
        <f>IF('G011A (Mart-Eylül)'!L13&lt;&gt;"",'G011A (Mart-Eylül)'!L13,0)</f>
        <v>0</v>
      </c>
      <c r="I13" s="250">
        <f>IF('G011A (Nisan-Ekim)'!C13&lt;&gt;"",'G011A (Nisan-Ekim)'!C13,0)</f>
        <v>0</v>
      </c>
      <c r="J13" s="249">
        <f>IF('G011A (Nisan-Ekim)'!L13&lt;&gt;"",'G011A (Nisan-Ekim)'!L13,0)</f>
        <v>0</v>
      </c>
      <c r="K13" s="250">
        <f>IF('G011A (Mayıs-Kasım)'!C13&lt;&gt;"",'G011A (Mayıs-Kasım)'!C13,0)</f>
        <v>0</v>
      </c>
      <c r="L13" s="249">
        <f>IF('G011A (Mayıs-Kasım)'!L13&lt;&gt;"",'G011A (Mayıs-Kasım)'!L13,0)</f>
        <v>0</v>
      </c>
      <c r="M13" s="250">
        <f>IF('G011A (Haziran-Aralık)'!C13&lt;&gt;"",'G011A (Haziran-Aralık)'!C13,0)</f>
        <v>0</v>
      </c>
      <c r="N13" s="249">
        <f>IF('G011A (Haziran-Aralık)'!L13&lt;&gt;"",'G011A (Haziran-Aralık)'!L13,0)</f>
        <v>0</v>
      </c>
      <c r="O13" s="257">
        <f t="shared" si="0"/>
        <v>0</v>
      </c>
      <c r="P13" s="258">
        <f t="shared" si="1"/>
        <v>0</v>
      </c>
      <c r="Q13" s="258">
        <f t="shared" si="2"/>
        <v>0</v>
      </c>
      <c r="R13" s="259">
        <f t="shared" si="3"/>
        <v>0</v>
      </c>
      <c r="T13" s="238">
        <f t="shared" si="4"/>
        <v>0</v>
      </c>
      <c r="U13" s="238">
        <f t="shared" si="5"/>
        <v>0</v>
      </c>
      <c r="V13" s="238">
        <f t="shared" si="6"/>
        <v>0</v>
      </c>
      <c r="W13" s="238">
        <f t="shared" si="7"/>
        <v>0</v>
      </c>
      <c r="X13" s="238">
        <f t="shared" si="8"/>
        <v>0</v>
      </c>
      <c r="Y13" s="238">
        <f t="shared" si="9"/>
        <v>0</v>
      </c>
      <c r="Z13" s="238">
        <f t="shared" si="10"/>
        <v>0</v>
      </c>
    </row>
    <row r="14" spans="1:29" ht="23.1" customHeight="1" x14ac:dyDescent="0.25">
      <c r="A14" s="171">
        <v>7</v>
      </c>
      <c r="B14" s="241" t="str">
        <f>IF('Proje ve Personel Bilgileri'!C23&gt;0,'Proje ve Personel Bilgileri'!C23,"")</f>
        <v/>
      </c>
      <c r="C14" s="257">
        <f>IF('G011A (Ocak-Temmuz)'!C14&lt;&gt;"",'G011A (Ocak-Temmuz)'!C14,0)</f>
        <v>0</v>
      </c>
      <c r="D14" s="258">
        <f>IF('G011A (Ocak-Temmuz)'!L14&lt;&gt;"",'G011A (Ocak-Temmuz)'!L14,0)</f>
        <v>0</v>
      </c>
      <c r="E14" s="250">
        <f>IF('G011A (Şubat-Ağustos)'!C14&lt;&gt;"",'G011A (Şubat-Ağustos)'!C14,0)</f>
        <v>0</v>
      </c>
      <c r="F14" s="249">
        <f>IF('G011A (Şubat-Ağustos)'!L14&lt;&gt;"",'G011A (Şubat-Ağustos)'!L14,0)</f>
        <v>0</v>
      </c>
      <c r="G14" s="250">
        <f>IF('G011A (Mart-Eylül)'!C14&lt;&gt;"",'G011A (Mart-Eylül)'!C14,0)</f>
        <v>0</v>
      </c>
      <c r="H14" s="249">
        <f>IF('G011A (Mart-Eylül)'!L14&lt;&gt;"",'G011A (Mart-Eylül)'!L14,0)</f>
        <v>0</v>
      </c>
      <c r="I14" s="250">
        <f>IF('G011A (Nisan-Ekim)'!C14&lt;&gt;"",'G011A (Nisan-Ekim)'!C14,0)</f>
        <v>0</v>
      </c>
      <c r="J14" s="249">
        <f>IF('G011A (Nisan-Ekim)'!L14&lt;&gt;"",'G011A (Nisan-Ekim)'!L14,0)</f>
        <v>0</v>
      </c>
      <c r="K14" s="250">
        <f>IF('G011A (Mayıs-Kasım)'!C14&lt;&gt;"",'G011A (Mayıs-Kasım)'!C14,0)</f>
        <v>0</v>
      </c>
      <c r="L14" s="249">
        <f>IF('G011A (Mayıs-Kasım)'!L14&lt;&gt;"",'G011A (Mayıs-Kasım)'!L14,0)</f>
        <v>0</v>
      </c>
      <c r="M14" s="250">
        <f>IF('G011A (Haziran-Aralık)'!C14&lt;&gt;"",'G011A (Haziran-Aralık)'!C14,0)</f>
        <v>0</v>
      </c>
      <c r="N14" s="249">
        <f>IF('G011A (Haziran-Aralık)'!L14&lt;&gt;"",'G011A (Haziran-Aralık)'!L14,0)</f>
        <v>0</v>
      </c>
      <c r="O14" s="257">
        <f t="shared" si="0"/>
        <v>0</v>
      </c>
      <c r="P14" s="258">
        <f t="shared" si="1"/>
        <v>0</v>
      </c>
      <c r="Q14" s="258">
        <f t="shared" si="2"/>
        <v>0</v>
      </c>
      <c r="R14" s="259">
        <f t="shared" si="3"/>
        <v>0</v>
      </c>
      <c r="T14" s="238">
        <f t="shared" si="4"/>
        <v>0</v>
      </c>
      <c r="U14" s="238">
        <f t="shared" si="5"/>
        <v>0</v>
      </c>
      <c r="V14" s="238">
        <f t="shared" si="6"/>
        <v>0</v>
      </c>
      <c r="W14" s="238">
        <f t="shared" si="7"/>
        <v>0</v>
      </c>
      <c r="X14" s="238">
        <f t="shared" si="8"/>
        <v>0</v>
      </c>
      <c r="Y14" s="238">
        <f t="shared" si="9"/>
        <v>0</v>
      </c>
      <c r="Z14" s="238">
        <f t="shared" si="10"/>
        <v>0</v>
      </c>
    </row>
    <row r="15" spans="1:29" ht="23.1" customHeight="1" x14ac:dyDescent="0.25">
      <c r="A15" s="171">
        <v>8</v>
      </c>
      <c r="B15" s="241" t="str">
        <f>IF('Proje ve Personel Bilgileri'!C24&gt;0,'Proje ve Personel Bilgileri'!C24,"")</f>
        <v/>
      </c>
      <c r="C15" s="257">
        <f>IF('G011A (Ocak-Temmuz)'!C15&lt;&gt;"",'G011A (Ocak-Temmuz)'!C15,0)</f>
        <v>0</v>
      </c>
      <c r="D15" s="258">
        <f>IF('G011A (Ocak-Temmuz)'!L15&lt;&gt;"",'G011A (Ocak-Temmuz)'!L15,0)</f>
        <v>0</v>
      </c>
      <c r="E15" s="250">
        <f>IF('G011A (Şubat-Ağustos)'!C15&lt;&gt;"",'G011A (Şubat-Ağustos)'!C15,0)</f>
        <v>0</v>
      </c>
      <c r="F15" s="249">
        <f>IF('G011A (Şubat-Ağustos)'!L15&lt;&gt;"",'G011A (Şubat-Ağustos)'!L15,0)</f>
        <v>0</v>
      </c>
      <c r="G15" s="250">
        <f>IF('G011A (Mart-Eylül)'!C15&lt;&gt;"",'G011A (Mart-Eylül)'!C15,0)</f>
        <v>0</v>
      </c>
      <c r="H15" s="249">
        <f>IF('G011A (Mart-Eylül)'!L15&lt;&gt;"",'G011A (Mart-Eylül)'!L15,0)</f>
        <v>0</v>
      </c>
      <c r="I15" s="250">
        <f>IF('G011A (Nisan-Ekim)'!C15&lt;&gt;"",'G011A (Nisan-Ekim)'!C15,0)</f>
        <v>0</v>
      </c>
      <c r="J15" s="249">
        <f>IF('G011A (Nisan-Ekim)'!L15&lt;&gt;"",'G011A (Nisan-Ekim)'!L15,0)</f>
        <v>0</v>
      </c>
      <c r="K15" s="250">
        <f>IF('G011A (Mayıs-Kasım)'!C15&lt;&gt;"",'G011A (Mayıs-Kasım)'!C15,0)</f>
        <v>0</v>
      </c>
      <c r="L15" s="249">
        <f>IF('G011A (Mayıs-Kasım)'!L15&lt;&gt;"",'G011A (Mayıs-Kasım)'!L15,0)</f>
        <v>0</v>
      </c>
      <c r="M15" s="250">
        <f>IF('G011A (Haziran-Aralık)'!C15&lt;&gt;"",'G011A (Haziran-Aralık)'!C15,0)</f>
        <v>0</v>
      </c>
      <c r="N15" s="249">
        <f>IF('G011A (Haziran-Aralık)'!L15&lt;&gt;"",'G011A (Haziran-Aralık)'!L15,0)</f>
        <v>0</v>
      </c>
      <c r="O15" s="257">
        <f t="shared" si="0"/>
        <v>0</v>
      </c>
      <c r="P15" s="258">
        <f t="shared" si="1"/>
        <v>0</v>
      </c>
      <c r="Q15" s="258">
        <f t="shared" si="2"/>
        <v>0</v>
      </c>
      <c r="R15" s="259">
        <f t="shared" si="3"/>
        <v>0</v>
      </c>
      <c r="T15" s="238">
        <f t="shared" si="4"/>
        <v>0</v>
      </c>
      <c r="U15" s="238">
        <f t="shared" si="5"/>
        <v>0</v>
      </c>
      <c r="V15" s="238">
        <f t="shared" si="6"/>
        <v>0</v>
      </c>
      <c r="W15" s="238">
        <f t="shared" si="7"/>
        <v>0</v>
      </c>
      <c r="X15" s="238">
        <f t="shared" si="8"/>
        <v>0</v>
      </c>
      <c r="Y15" s="238">
        <f t="shared" si="9"/>
        <v>0</v>
      </c>
      <c r="Z15" s="238">
        <f t="shared" si="10"/>
        <v>0</v>
      </c>
    </row>
    <row r="16" spans="1:29" ht="23.1" customHeight="1" x14ac:dyDescent="0.25">
      <c r="A16" s="171">
        <v>9</v>
      </c>
      <c r="B16" s="241" t="str">
        <f>IF('Proje ve Personel Bilgileri'!C25&gt;0,'Proje ve Personel Bilgileri'!C25,"")</f>
        <v/>
      </c>
      <c r="C16" s="257">
        <f>IF('G011A (Ocak-Temmuz)'!C16&lt;&gt;"",'G011A (Ocak-Temmuz)'!C16,0)</f>
        <v>0</v>
      </c>
      <c r="D16" s="258">
        <f>IF('G011A (Ocak-Temmuz)'!L16&lt;&gt;"",'G011A (Ocak-Temmuz)'!L16,0)</f>
        <v>0</v>
      </c>
      <c r="E16" s="250">
        <f>IF('G011A (Şubat-Ağustos)'!C16&lt;&gt;"",'G011A (Şubat-Ağustos)'!C16,0)</f>
        <v>0</v>
      </c>
      <c r="F16" s="249">
        <f>IF('G011A (Şubat-Ağustos)'!L16&lt;&gt;"",'G011A (Şubat-Ağustos)'!L16,0)</f>
        <v>0</v>
      </c>
      <c r="G16" s="250">
        <f>IF('G011A (Mart-Eylül)'!C16&lt;&gt;"",'G011A (Mart-Eylül)'!C16,0)</f>
        <v>0</v>
      </c>
      <c r="H16" s="249">
        <f>IF('G011A (Mart-Eylül)'!L16&lt;&gt;"",'G011A (Mart-Eylül)'!L16,0)</f>
        <v>0</v>
      </c>
      <c r="I16" s="250">
        <f>IF('G011A (Nisan-Ekim)'!C16&lt;&gt;"",'G011A (Nisan-Ekim)'!C16,0)</f>
        <v>0</v>
      </c>
      <c r="J16" s="249">
        <f>IF('G011A (Nisan-Ekim)'!L16&lt;&gt;"",'G011A (Nisan-Ekim)'!L16,0)</f>
        <v>0</v>
      </c>
      <c r="K16" s="250">
        <f>IF('G011A (Mayıs-Kasım)'!C16&lt;&gt;"",'G011A (Mayıs-Kasım)'!C16,0)</f>
        <v>0</v>
      </c>
      <c r="L16" s="249">
        <f>IF('G011A (Mayıs-Kasım)'!L16&lt;&gt;"",'G011A (Mayıs-Kasım)'!L16,0)</f>
        <v>0</v>
      </c>
      <c r="M16" s="250">
        <f>IF('G011A (Haziran-Aralık)'!C16&lt;&gt;"",'G011A (Haziran-Aralık)'!C16,0)</f>
        <v>0</v>
      </c>
      <c r="N16" s="249">
        <f>IF('G011A (Haziran-Aralık)'!L16&lt;&gt;"",'G011A (Haziran-Aralık)'!L16,0)</f>
        <v>0</v>
      </c>
      <c r="O16" s="257">
        <f t="shared" si="0"/>
        <v>0</v>
      </c>
      <c r="P16" s="258">
        <f t="shared" si="1"/>
        <v>0</v>
      </c>
      <c r="Q16" s="258">
        <f t="shared" si="2"/>
        <v>0</v>
      </c>
      <c r="R16" s="259">
        <f t="shared" si="3"/>
        <v>0</v>
      </c>
      <c r="T16" s="238">
        <f t="shared" si="4"/>
        <v>0</v>
      </c>
      <c r="U16" s="238">
        <f t="shared" si="5"/>
        <v>0</v>
      </c>
      <c r="V16" s="238">
        <f t="shared" si="6"/>
        <v>0</v>
      </c>
      <c r="W16" s="238">
        <f t="shared" si="7"/>
        <v>0</v>
      </c>
      <c r="X16" s="238">
        <f t="shared" si="8"/>
        <v>0</v>
      </c>
      <c r="Y16" s="238">
        <f t="shared" si="9"/>
        <v>0</v>
      </c>
      <c r="Z16" s="238">
        <f t="shared" si="10"/>
        <v>0</v>
      </c>
    </row>
    <row r="17" spans="1:27" ht="23.1" customHeight="1" x14ac:dyDescent="0.25">
      <c r="A17" s="171">
        <v>10</v>
      </c>
      <c r="B17" s="241" t="str">
        <f>IF('Proje ve Personel Bilgileri'!C26&gt;0,'Proje ve Personel Bilgileri'!C26,"")</f>
        <v/>
      </c>
      <c r="C17" s="257">
        <f>IF('G011A (Ocak-Temmuz)'!C17&lt;&gt;"",'G011A (Ocak-Temmuz)'!C17,0)</f>
        <v>0</v>
      </c>
      <c r="D17" s="258">
        <f>IF('G011A (Ocak-Temmuz)'!L17&lt;&gt;"",'G011A (Ocak-Temmuz)'!L17,0)</f>
        <v>0</v>
      </c>
      <c r="E17" s="250">
        <f>IF('G011A (Şubat-Ağustos)'!C17&lt;&gt;"",'G011A (Şubat-Ağustos)'!C17,0)</f>
        <v>0</v>
      </c>
      <c r="F17" s="249">
        <f>IF('G011A (Şubat-Ağustos)'!L17&lt;&gt;"",'G011A (Şubat-Ağustos)'!L17,0)</f>
        <v>0</v>
      </c>
      <c r="G17" s="250">
        <f>IF('G011A (Mart-Eylül)'!C17&lt;&gt;"",'G011A (Mart-Eylül)'!C17,0)</f>
        <v>0</v>
      </c>
      <c r="H17" s="249">
        <f>IF('G011A (Mart-Eylül)'!L17&lt;&gt;"",'G011A (Mart-Eylül)'!L17,0)</f>
        <v>0</v>
      </c>
      <c r="I17" s="250">
        <f>IF('G011A (Nisan-Ekim)'!C17&lt;&gt;"",'G011A (Nisan-Ekim)'!C17,0)</f>
        <v>0</v>
      </c>
      <c r="J17" s="249">
        <f>IF('G011A (Nisan-Ekim)'!L17&lt;&gt;"",'G011A (Nisan-Ekim)'!L17,0)</f>
        <v>0</v>
      </c>
      <c r="K17" s="250">
        <f>IF('G011A (Mayıs-Kasım)'!C17&lt;&gt;"",'G011A (Mayıs-Kasım)'!C17,0)</f>
        <v>0</v>
      </c>
      <c r="L17" s="249">
        <f>IF('G011A (Mayıs-Kasım)'!L17&lt;&gt;"",'G011A (Mayıs-Kasım)'!L17,0)</f>
        <v>0</v>
      </c>
      <c r="M17" s="250">
        <f>IF('G011A (Haziran-Aralık)'!C17&lt;&gt;"",'G011A (Haziran-Aralık)'!C17,0)</f>
        <v>0</v>
      </c>
      <c r="N17" s="249">
        <f>IF('G011A (Haziran-Aralık)'!L17&lt;&gt;"",'G011A (Haziran-Aralık)'!L17,0)</f>
        <v>0</v>
      </c>
      <c r="O17" s="257">
        <f t="shared" si="0"/>
        <v>0</v>
      </c>
      <c r="P17" s="258">
        <f t="shared" si="1"/>
        <v>0</v>
      </c>
      <c r="Q17" s="258">
        <f t="shared" si="2"/>
        <v>0</v>
      </c>
      <c r="R17" s="259">
        <f t="shared" si="3"/>
        <v>0</v>
      </c>
      <c r="T17" s="238">
        <f t="shared" si="4"/>
        <v>0</v>
      </c>
      <c r="U17" s="238">
        <f t="shared" si="5"/>
        <v>0</v>
      </c>
      <c r="V17" s="238">
        <f t="shared" si="6"/>
        <v>0</v>
      </c>
      <c r="W17" s="238">
        <f t="shared" si="7"/>
        <v>0</v>
      </c>
      <c r="X17" s="238">
        <f t="shared" si="8"/>
        <v>0</v>
      </c>
      <c r="Y17" s="238">
        <f t="shared" si="9"/>
        <v>0</v>
      </c>
      <c r="Z17" s="238">
        <f t="shared" si="10"/>
        <v>0</v>
      </c>
    </row>
    <row r="18" spans="1:27" ht="23.1" customHeight="1" x14ac:dyDescent="0.25">
      <c r="A18" s="171">
        <v>11</v>
      </c>
      <c r="B18" s="241" t="str">
        <f>IF('Proje ve Personel Bilgileri'!C27&gt;0,'Proje ve Personel Bilgileri'!C27,"")</f>
        <v/>
      </c>
      <c r="C18" s="257">
        <f>IF('G011A (Ocak-Temmuz)'!C18&lt;&gt;"",'G011A (Ocak-Temmuz)'!C18,0)</f>
        <v>0</v>
      </c>
      <c r="D18" s="258">
        <f>IF('G011A (Ocak-Temmuz)'!L18&lt;&gt;"",'G011A (Ocak-Temmuz)'!L18,0)</f>
        <v>0</v>
      </c>
      <c r="E18" s="250">
        <f>IF('G011A (Şubat-Ağustos)'!C18&lt;&gt;"",'G011A (Şubat-Ağustos)'!C18,0)</f>
        <v>0</v>
      </c>
      <c r="F18" s="249">
        <f>IF('G011A (Şubat-Ağustos)'!L18&lt;&gt;"",'G011A (Şubat-Ağustos)'!L18,0)</f>
        <v>0</v>
      </c>
      <c r="G18" s="250">
        <f>IF('G011A (Mart-Eylül)'!C18&lt;&gt;"",'G011A (Mart-Eylül)'!C18,0)</f>
        <v>0</v>
      </c>
      <c r="H18" s="249">
        <f>IF('G011A (Mart-Eylül)'!L18&lt;&gt;"",'G011A (Mart-Eylül)'!L18,0)</f>
        <v>0</v>
      </c>
      <c r="I18" s="250">
        <f>IF('G011A (Nisan-Ekim)'!C18&lt;&gt;"",'G011A (Nisan-Ekim)'!C18,0)</f>
        <v>0</v>
      </c>
      <c r="J18" s="249">
        <f>IF('G011A (Nisan-Ekim)'!L18&lt;&gt;"",'G011A (Nisan-Ekim)'!L18,0)</f>
        <v>0</v>
      </c>
      <c r="K18" s="250">
        <f>IF('G011A (Mayıs-Kasım)'!C18&lt;&gt;"",'G011A (Mayıs-Kasım)'!C18,0)</f>
        <v>0</v>
      </c>
      <c r="L18" s="249">
        <f>IF('G011A (Mayıs-Kasım)'!L18&lt;&gt;"",'G011A (Mayıs-Kasım)'!L18,0)</f>
        <v>0</v>
      </c>
      <c r="M18" s="250">
        <f>IF('G011A (Haziran-Aralık)'!C18&lt;&gt;"",'G011A (Haziran-Aralık)'!C18,0)</f>
        <v>0</v>
      </c>
      <c r="N18" s="249">
        <f>IF('G011A (Haziran-Aralık)'!L18&lt;&gt;"",'G011A (Haziran-Aralık)'!L18,0)</f>
        <v>0</v>
      </c>
      <c r="O18" s="257">
        <f t="shared" si="0"/>
        <v>0</v>
      </c>
      <c r="P18" s="258">
        <f t="shared" si="1"/>
        <v>0</v>
      </c>
      <c r="Q18" s="258">
        <f t="shared" si="2"/>
        <v>0</v>
      </c>
      <c r="R18" s="259">
        <f t="shared" si="3"/>
        <v>0</v>
      </c>
      <c r="T18" s="238">
        <f t="shared" si="4"/>
        <v>0</v>
      </c>
      <c r="U18" s="238">
        <f t="shared" si="5"/>
        <v>0</v>
      </c>
      <c r="V18" s="238">
        <f t="shared" si="6"/>
        <v>0</v>
      </c>
      <c r="W18" s="238">
        <f t="shared" si="7"/>
        <v>0</v>
      </c>
      <c r="X18" s="238">
        <f t="shared" si="8"/>
        <v>0</v>
      </c>
      <c r="Y18" s="238">
        <f t="shared" si="9"/>
        <v>0</v>
      </c>
      <c r="Z18" s="238">
        <f t="shared" si="10"/>
        <v>0</v>
      </c>
    </row>
    <row r="19" spans="1:27" ht="23.1" customHeight="1" x14ac:dyDescent="0.25">
      <c r="A19" s="171">
        <v>12</v>
      </c>
      <c r="B19" s="241" t="str">
        <f>IF('Proje ve Personel Bilgileri'!C28&gt;0,'Proje ve Personel Bilgileri'!C28,"")</f>
        <v/>
      </c>
      <c r="C19" s="257">
        <f>IF('G011A (Ocak-Temmuz)'!C19&lt;&gt;"",'G011A (Ocak-Temmuz)'!C19,0)</f>
        <v>0</v>
      </c>
      <c r="D19" s="258">
        <f>IF('G011A (Ocak-Temmuz)'!L19&lt;&gt;"",'G011A (Ocak-Temmuz)'!L19,0)</f>
        <v>0</v>
      </c>
      <c r="E19" s="250">
        <f>IF('G011A (Şubat-Ağustos)'!C19&lt;&gt;"",'G011A (Şubat-Ağustos)'!C19,0)</f>
        <v>0</v>
      </c>
      <c r="F19" s="249">
        <f>IF('G011A (Şubat-Ağustos)'!L19&lt;&gt;"",'G011A (Şubat-Ağustos)'!L19,0)</f>
        <v>0</v>
      </c>
      <c r="G19" s="250">
        <f>IF('G011A (Mart-Eylül)'!C19&lt;&gt;"",'G011A (Mart-Eylül)'!C19,0)</f>
        <v>0</v>
      </c>
      <c r="H19" s="249">
        <f>IF('G011A (Mart-Eylül)'!L19&lt;&gt;"",'G011A (Mart-Eylül)'!L19,0)</f>
        <v>0</v>
      </c>
      <c r="I19" s="250">
        <f>IF('G011A (Nisan-Ekim)'!C19&lt;&gt;"",'G011A (Nisan-Ekim)'!C19,0)</f>
        <v>0</v>
      </c>
      <c r="J19" s="249">
        <f>IF('G011A (Nisan-Ekim)'!L19&lt;&gt;"",'G011A (Nisan-Ekim)'!L19,0)</f>
        <v>0</v>
      </c>
      <c r="K19" s="250">
        <f>IF('G011A (Mayıs-Kasım)'!C19&lt;&gt;"",'G011A (Mayıs-Kasım)'!C19,0)</f>
        <v>0</v>
      </c>
      <c r="L19" s="249">
        <f>IF('G011A (Mayıs-Kasım)'!L19&lt;&gt;"",'G011A (Mayıs-Kasım)'!L19,0)</f>
        <v>0</v>
      </c>
      <c r="M19" s="250">
        <f>IF('G011A (Haziran-Aralık)'!C19&lt;&gt;"",'G011A (Haziran-Aralık)'!C19,0)</f>
        <v>0</v>
      </c>
      <c r="N19" s="249">
        <f>IF('G011A (Haziran-Aralık)'!L19&lt;&gt;"",'G011A (Haziran-Aralık)'!L19,0)</f>
        <v>0</v>
      </c>
      <c r="O19" s="257">
        <f t="shared" si="0"/>
        <v>0</v>
      </c>
      <c r="P19" s="258">
        <f t="shared" si="1"/>
        <v>0</v>
      </c>
      <c r="Q19" s="258">
        <f t="shared" si="2"/>
        <v>0</v>
      </c>
      <c r="R19" s="259">
        <f t="shared" si="3"/>
        <v>0</v>
      </c>
      <c r="T19" s="238">
        <f t="shared" si="4"/>
        <v>0</v>
      </c>
      <c r="U19" s="238">
        <f t="shared" si="5"/>
        <v>0</v>
      </c>
      <c r="V19" s="238">
        <f t="shared" si="6"/>
        <v>0</v>
      </c>
      <c r="W19" s="238">
        <f t="shared" si="7"/>
        <v>0</v>
      </c>
      <c r="X19" s="238">
        <f t="shared" si="8"/>
        <v>0</v>
      </c>
      <c r="Y19" s="238">
        <f t="shared" si="9"/>
        <v>0</v>
      </c>
      <c r="Z19" s="238">
        <f t="shared" si="10"/>
        <v>0</v>
      </c>
    </row>
    <row r="20" spans="1:27" ht="23.1" customHeight="1" x14ac:dyDescent="0.25">
      <c r="A20" s="171">
        <v>13</v>
      </c>
      <c r="B20" s="241" t="str">
        <f>IF('Proje ve Personel Bilgileri'!C29&gt;0,'Proje ve Personel Bilgileri'!C29,"")</f>
        <v/>
      </c>
      <c r="C20" s="257">
        <f>IF('G011A (Ocak-Temmuz)'!C20&lt;&gt;"",'G011A (Ocak-Temmuz)'!C20,0)</f>
        <v>0</v>
      </c>
      <c r="D20" s="258">
        <f>IF('G011A (Ocak-Temmuz)'!L20&lt;&gt;"",'G011A (Ocak-Temmuz)'!L20,0)</f>
        <v>0</v>
      </c>
      <c r="E20" s="250">
        <f>IF('G011A (Şubat-Ağustos)'!C20&lt;&gt;"",'G011A (Şubat-Ağustos)'!C20,0)</f>
        <v>0</v>
      </c>
      <c r="F20" s="249">
        <f>IF('G011A (Şubat-Ağustos)'!L20&lt;&gt;"",'G011A (Şubat-Ağustos)'!L20,0)</f>
        <v>0</v>
      </c>
      <c r="G20" s="250">
        <f>IF('G011A (Mart-Eylül)'!C20&lt;&gt;"",'G011A (Mart-Eylül)'!C20,0)</f>
        <v>0</v>
      </c>
      <c r="H20" s="249">
        <f>IF('G011A (Mart-Eylül)'!L20&lt;&gt;"",'G011A (Mart-Eylül)'!L20,0)</f>
        <v>0</v>
      </c>
      <c r="I20" s="250">
        <f>IF('G011A (Nisan-Ekim)'!C20&lt;&gt;"",'G011A (Nisan-Ekim)'!C20,0)</f>
        <v>0</v>
      </c>
      <c r="J20" s="249">
        <f>IF('G011A (Nisan-Ekim)'!L20&lt;&gt;"",'G011A (Nisan-Ekim)'!L20,0)</f>
        <v>0</v>
      </c>
      <c r="K20" s="250">
        <f>IF('G011A (Mayıs-Kasım)'!C20&lt;&gt;"",'G011A (Mayıs-Kasım)'!C20,0)</f>
        <v>0</v>
      </c>
      <c r="L20" s="249">
        <f>IF('G011A (Mayıs-Kasım)'!L20&lt;&gt;"",'G011A (Mayıs-Kasım)'!L20,0)</f>
        <v>0</v>
      </c>
      <c r="M20" s="250">
        <f>IF('G011A (Haziran-Aralık)'!C20&lt;&gt;"",'G011A (Haziran-Aralık)'!C20,0)</f>
        <v>0</v>
      </c>
      <c r="N20" s="249">
        <f>IF('G011A (Haziran-Aralık)'!L20&lt;&gt;"",'G011A (Haziran-Aralık)'!L20,0)</f>
        <v>0</v>
      </c>
      <c r="O20" s="257">
        <f t="shared" si="0"/>
        <v>0</v>
      </c>
      <c r="P20" s="258">
        <f t="shared" si="1"/>
        <v>0</v>
      </c>
      <c r="Q20" s="258">
        <f t="shared" si="2"/>
        <v>0</v>
      </c>
      <c r="R20" s="259">
        <f t="shared" si="3"/>
        <v>0</v>
      </c>
      <c r="T20" s="238">
        <f t="shared" si="4"/>
        <v>0</v>
      </c>
      <c r="U20" s="238">
        <f t="shared" si="5"/>
        <v>0</v>
      </c>
      <c r="V20" s="238">
        <f t="shared" si="6"/>
        <v>0</v>
      </c>
      <c r="W20" s="238">
        <f t="shared" si="7"/>
        <v>0</v>
      </c>
      <c r="X20" s="238">
        <f t="shared" si="8"/>
        <v>0</v>
      </c>
      <c r="Y20" s="238">
        <f t="shared" si="9"/>
        <v>0</v>
      </c>
      <c r="Z20" s="238">
        <f t="shared" si="10"/>
        <v>0</v>
      </c>
    </row>
    <row r="21" spans="1:27" ht="23.1" customHeight="1" x14ac:dyDescent="0.25">
      <c r="A21" s="171">
        <v>14</v>
      </c>
      <c r="B21" s="241" t="str">
        <f>IF('Proje ve Personel Bilgileri'!C30&gt;0,'Proje ve Personel Bilgileri'!C30,"")</f>
        <v/>
      </c>
      <c r="C21" s="257">
        <f>IF('G011A (Ocak-Temmuz)'!C21&lt;&gt;"",'G011A (Ocak-Temmuz)'!C21,0)</f>
        <v>0</v>
      </c>
      <c r="D21" s="258">
        <f>IF('G011A (Ocak-Temmuz)'!L21&lt;&gt;"",'G011A (Ocak-Temmuz)'!L21,0)</f>
        <v>0</v>
      </c>
      <c r="E21" s="250">
        <f>IF('G011A (Şubat-Ağustos)'!C21&lt;&gt;"",'G011A (Şubat-Ağustos)'!C21,0)</f>
        <v>0</v>
      </c>
      <c r="F21" s="249">
        <f>IF('G011A (Şubat-Ağustos)'!L21&lt;&gt;"",'G011A (Şubat-Ağustos)'!L21,0)</f>
        <v>0</v>
      </c>
      <c r="G21" s="250">
        <f>IF('G011A (Mart-Eylül)'!C21&lt;&gt;"",'G011A (Mart-Eylül)'!C21,0)</f>
        <v>0</v>
      </c>
      <c r="H21" s="249">
        <f>IF('G011A (Mart-Eylül)'!L21&lt;&gt;"",'G011A (Mart-Eylül)'!L21,0)</f>
        <v>0</v>
      </c>
      <c r="I21" s="250">
        <f>IF('G011A (Nisan-Ekim)'!C21&lt;&gt;"",'G011A (Nisan-Ekim)'!C21,0)</f>
        <v>0</v>
      </c>
      <c r="J21" s="249">
        <f>IF('G011A (Nisan-Ekim)'!L21&lt;&gt;"",'G011A (Nisan-Ekim)'!L21,0)</f>
        <v>0</v>
      </c>
      <c r="K21" s="250">
        <f>IF('G011A (Mayıs-Kasım)'!C21&lt;&gt;"",'G011A (Mayıs-Kasım)'!C21,0)</f>
        <v>0</v>
      </c>
      <c r="L21" s="249">
        <f>IF('G011A (Mayıs-Kasım)'!L21&lt;&gt;"",'G011A (Mayıs-Kasım)'!L21,0)</f>
        <v>0</v>
      </c>
      <c r="M21" s="250">
        <f>IF('G011A (Haziran-Aralık)'!C21&lt;&gt;"",'G011A (Haziran-Aralık)'!C21,0)</f>
        <v>0</v>
      </c>
      <c r="N21" s="249">
        <f>IF('G011A (Haziran-Aralık)'!L21&lt;&gt;"",'G011A (Haziran-Aralık)'!L21,0)</f>
        <v>0</v>
      </c>
      <c r="O21" s="257">
        <f t="shared" si="0"/>
        <v>0</v>
      </c>
      <c r="P21" s="258">
        <f t="shared" si="1"/>
        <v>0</v>
      </c>
      <c r="Q21" s="258">
        <f t="shared" si="2"/>
        <v>0</v>
      </c>
      <c r="R21" s="259">
        <f t="shared" si="3"/>
        <v>0</v>
      </c>
      <c r="T21" s="238">
        <f t="shared" si="4"/>
        <v>0</v>
      </c>
      <c r="U21" s="238">
        <f t="shared" si="5"/>
        <v>0</v>
      </c>
      <c r="V21" s="238">
        <f t="shared" si="6"/>
        <v>0</v>
      </c>
      <c r="W21" s="238">
        <f t="shared" si="7"/>
        <v>0</v>
      </c>
      <c r="X21" s="238">
        <f t="shared" si="8"/>
        <v>0</v>
      </c>
      <c r="Y21" s="238">
        <f t="shared" si="9"/>
        <v>0</v>
      </c>
      <c r="Z21" s="238">
        <f t="shared" si="10"/>
        <v>0</v>
      </c>
    </row>
    <row r="22" spans="1:27" ht="23.1" customHeight="1" x14ac:dyDescent="0.25">
      <c r="A22" s="171">
        <v>15</v>
      </c>
      <c r="B22" s="241" t="str">
        <f>IF('Proje ve Personel Bilgileri'!C31&gt;0,'Proje ve Personel Bilgileri'!C31,"")</f>
        <v/>
      </c>
      <c r="C22" s="257">
        <f>IF('G011A (Ocak-Temmuz)'!C22&lt;&gt;"",'G011A (Ocak-Temmuz)'!C22,0)</f>
        <v>0</v>
      </c>
      <c r="D22" s="258">
        <f>IF('G011A (Ocak-Temmuz)'!L22&lt;&gt;"",'G011A (Ocak-Temmuz)'!L22,0)</f>
        <v>0</v>
      </c>
      <c r="E22" s="250">
        <f>IF('G011A (Şubat-Ağustos)'!C22&lt;&gt;"",'G011A (Şubat-Ağustos)'!C22,0)</f>
        <v>0</v>
      </c>
      <c r="F22" s="249">
        <f>IF('G011A (Şubat-Ağustos)'!L22&lt;&gt;"",'G011A (Şubat-Ağustos)'!L22,0)</f>
        <v>0</v>
      </c>
      <c r="G22" s="250">
        <f>IF('G011A (Mart-Eylül)'!C22&lt;&gt;"",'G011A (Mart-Eylül)'!C22,0)</f>
        <v>0</v>
      </c>
      <c r="H22" s="249">
        <f>IF('G011A (Mart-Eylül)'!L22&lt;&gt;"",'G011A (Mart-Eylül)'!L22,0)</f>
        <v>0</v>
      </c>
      <c r="I22" s="250">
        <f>IF('G011A (Nisan-Ekim)'!C22&lt;&gt;"",'G011A (Nisan-Ekim)'!C22,0)</f>
        <v>0</v>
      </c>
      <c r="J22" s="249">
        <f>IF('G011A (Nisan-Ekim)'!L22&lt;&gt;"",'G011A (Nisan-Ekim)'!L22,0)</f>
        <v>0</v>
      </c>
      <c r="K22" s="250">
        <f>IF('G011A (Mayıs-Kasım)'!C22&lt;&gt;"",'G011A (Mayıs-Kasım)'!C22,0)</f>
        <v>0</v>
      </c>
      <c r="L22" s="249">
        <f>IF('G011A (Mayıs-Kasım)'!L22&lt;&gt;"",'G011A (Mayıs-Kasım)'!L22,0)</f>
        <v>0</v>
      </c>
      <c r="M22" s="250">
        <f>IF('G011A (Haziran-Aralık)'!C22&lt;&gt;"",'G011A (Haziran-Aralık)'!C22,0)</f>
        <v>0</v>
      </c>
      <c r="N22" s="249">
        <f>IF('G011A (Haziran-Aralık)'!L22&lt;&gt;"",'G011A (Haziran-Aralık)'!L22,0)</f>
        <v>0</v>
      </c>
      <c r="O22" s="257">
        <f t="shared" si="0"/>
        <v>0</v>
      </c>
      <c r="P22" s="258">
        <f t="shared" si="1"/>
        <v>0</v>
      </c>
      <c r="Q22" s="258">
        <f t="shared" si="2"/>
        <v>0</v>
      </c>
      <c r="R22" s="259">
        <f t="shared" si="3"/>
        <v>0</v>
      </c>
      <c r="T22" s="238">
        <f t="shared" si="4"/>
        <v>0</v>
      </c>
      <c r="U22" s="238">
        <f t="shared" si="5"/>
        <v>0</v>
      </c>
      <c r="V22" s="238">
        <f t="shared" si="6"/>
        <v>0</v>
      </c>
      <c r="W22" s="238">
        <f t="shared" si="7"/>
        <v>0</v>
      </c>
      <c r="X22" s="238">
        <f t="shared" si="8"/>
        <v>0</v>
      </c>
      <c r="Y22" s="238">
        <f t="shared" si="9"/>
        <v>0</v>
      </c>
      <c r="Z22" s="238">
        <f t="shared" si="10"/>
        <v>0</v>
      </c>
    </row>
    <row r="23" spans="1:27" ht="23.1" customHeight="1" x14ac:dyDescent="0.25">
      <c r="A23" s="171">
        <v>16</v>
      </c>
      <c r="B23" s="241" t="str">
        <f>IF('Proje ve Personel Bilgileri'!C32&gt;0,'Proje ve Personel Bilgileri'!C32,"")</f>
        <v/>
      </c>
      <c r="C23" s="257">
        <f>IF('G011A (Ocak-Temmuz)'!C23&lt;&gt;"",'G011A (Ocak-Temmuz)'!C23,0)</f>
        <v>0</v>
      </c>
      <c r="D23" s="258">
        <f>IF('G011A (Ocak-Temmuz)'!L23&lt;&gt;"",'G011A (Ocak-Temmuz)'!L23,0)</f>
        <v>0</v>
      </c>
      <c r="E23" s="250">
        <f>IF('G011A (Şubat-Ağustos)'!C23&lt;&gt;"",'G011A (Şubat-Ağustos)'!C23,0)</f>
        <v>0</v>
      </c>
      <c r="F23" s="249">
        <f>IF('G011A (Şubat-Ağustos)'!L23&lt;&gt;"",'G011A (Şubat-Ağustos)'!L23,0)</f>
        <v>0</v>
      </c>
      <c r="G23" s="250">
        <f>IF('G011A (Mart-Eylül)'!C23&lt;&gt;"",'G011A (Mart-Eylül)'!C23,0)</f>
        <v>0</v>
      </c>
      <c r="H23" s="249">
        <f>IF('G011A (Mart-Eylül)'!L23&lt;&gt;"",'G011A (Mart-Eylül)'!L23,0)</f>
        <v>0</v>
      </c>
      <c r="I23" s="250">
        <f>IF('G011A (Nisan-Ekim)'!C23&lt;&gt;"",'G011A (Nisan-Ekim)'!C23,0)</f>
        <v>0</v>
      </c>
      <c r="J23" s="249">
        <f>IF('G011A (Nisan-Ekim)'!L23&lt;&gt;"",'G011A (Nisan-Ekim)'!L23,0)</f>
        <v>0</v>
      </c>
      <c r="K23" s="250">
        <f>IF('G011A (Mayıs-Kasım)'!C23&lt;&gt;"",'G011A (Mayıs-Kasım)'!C23,0)</f>
        <v>0</v>
      </c>
      <c r="L23" s="249">
        <f>IF('G011A (Mayıs-Kasım)'!L23&lt;&gt;"",'G011A (Mayıs-Kasım)'!L23,0)</f>
        <v>0</v>
      </c>
      <c r="M23" s="250">
        <f>IF('G011A (Haziran-Aralık)'!C23&lt;&gt;"",'G011A (Haziran-Aralık)'!C23,0)</f>
        <v>0</v>
      </c>
      <c r="N23" s="249">
        <f>IF('G011A (Haziran-Aralık)'!L23&lt;&gt;"",'G011A (Haziran-Aralık)'!L23,0)</f>
        <v>0</v>
      </c>
      <c r="O23" s="257">
        <f t="shared" si="0"/>
        <v>0</v>
      </c>
      <c r="P23" s="258">
        <f t="shared" si="1"/>
        <v>0</v>
      </c>
      <c r="Q23" s="258">
        <f t="shared" si="2"/>
        <v>0</v>
      </c>
      <c r="R23" s="259">
        <f t="shared" si="3"/>
        <v>0</v>
      </c>
      <c r="T23" s="238">
        <f t="shared" si="4"/>
        <v>0</v>
      </c>
      <c r="U23" s="238">
        <f t="shared" si="5"/>
        <v>0</v>
      </c>
      <c r="V23" s="238">
        <f t="shared" si="6"/>
        <v>0</v>
      </c>
      <c r="W23" s="238">
        <f t="shared" si="7"/>
        <v>0</v>
      </c>
      <c r="X23" s="238">
        <f t="shared" si="8"/>
        <v>0</v>
      </c>
      <c r="Y23" s="238">
        <f t="shared" si="9"/>
        <v>0</v>
      </c>
      <c r="Z23" s="238">
        <f t="shared" si="10"/>
        <v>0</v>
      </c>
    </row>
    <row r="24" spans="1:27" ht="23.1" customHeight="1" x14ac:dyDescent="0.25">
      <c r="A24" s="171">
        <v>17</v>
      </c>
      <c r="B24" s="241" t="str">
        <f>IF('Proje ve Personel Bilgileri'!C33&gt;0,'Proje ve Personel Bilgileri'!C33,"")</f>
        <v/>
      </c>
      <c r="C24" s="257">
        <f>IF('G011A (Ocak-Temmuz)'!C24&lt;&gt;"",'G011A (Ocak-Temmuz)'!C24,0)</f>
        <v>0</v>
      </c>
      <c r="D24" s="258">
        <f>IF('G011A (Ocak-Temmuz)'!L24&lt;&gt;"",'G011A (Ocak-Temmuz)'!L24,0)</f>
        <v>0</v>
      </c>
      <c r="E24" s="250">
        <f>IF('G011A (Şubat-Ağustos)'!C24&lt;&gt;"",'G011A (Şubat-Ağustos)'!C24,0)</f>
        <v>0</v>
      </c>
      <c r="F24" s="249">
        <f>IF('G011A (Şubat-Ağustos)'!L24&lt;&gt;"",'G011A (Şubat-Ağustos)'!L24,0)</f>
        <v>0</v>
      </c>
      <c r="G24" s="250">
        <f>IF('G011A (Mart-Eylül)'!C24&lt;&gt;"",'G011A (Mart-Eylül)'!C24,0)</f>
        <v>0</v>
      </c>
      <c r="H24" s="249">
        <f>IF('G011A (Mart-Eylül)'!L24&lt;&gt;"",'G011A (Mart-Eylül)'!L24,0)</f>
        <v>0</v>
      </c>
      <c r="I24" s="250">
        <f>IF('G011A (Nisan-Ekim)'!C24&lt;&gt;"",'G011A (Nisan-Ekim)'!C24,0)</f>
        <v>0</v>
      </c>
      <c r="J24" s="249">
        <f>IF('G011A (Nisan-Ekim)'!L24&lt;&gt;"",'G011A (Nisan-Ekim)'!L24,0)</f>
        <v>0</v>
      </c>
      <c r="K24" s="250">
        <f>IF('G011A (Mayıs-Kasım)'!C24&lt;&gt;"",'G011A (Mayıs-Kasım)'!C24,0)</f>
        <v>0</v>
      </c>
      <c r="L24" s="249">
        <f>IF('G011A (Mayıs-Kasım)'!L24&lt;&gt;"",'G011A (Mayıs-Kasım)'!L24,0)</f>
        <v>0</v>
      </c>
      <c r="M24" s="250">
        <f>IF('G011A (Haziran-Aralık)'!C24&lt;&gt;"",'G011A (Haziran-Aralık)'!C24,0)</f>
        <v>0</v>
      </c>
      <c r="N24" s="249">
        <f>IF('G011A (Haziran-Aralık)'!L24&lt;&gt;"",'G011A (Haziran-Aralık)'!L24,0)</f>
        <v>0</v>
      </c>
      <c r="O24" s="257">
        <f t="shared" si="0"/>
        <v>0</v>
      </c>
      <c r="P24" s="258">
        <f t="shared" si="1"/>
        <v>0</v>
      </c>
      <c r="Q24" s="258">
        <f t="shared" si="2"/>
        <v>0</v>
      </c>
      <c r="R24" s="259">
        <f t="shared" si="3"/>
        <v>0</v>
      </c>
      <c r="T24" s="238">
        <f t="shared" si="4"/>
        <v>0</v>
      </c>
      <c r="U24" s="238">
        <f t="shared" si="5"/>
        <v>0</v>
      </c>
      <c r="V24" s="238">
        <f t="shared" si="6"/>
        <v>0</v>
      </c>
      <c r="W24" s="238">
        <f t="shared" si="7"/>
        <v>0</v>
      </c>
      <c r="X24" s="238">
        <f t="shared" si="8"/>
        <v>0</v>
      </c>
      <c r="Y24" s="238">
        <f t="shared" si="9"/>
        <v>0</v>
      </c>
      <c r="Z24" s="238">
        <f t="shared" si="10"/>
        <v>0</v>
      </c>
    </row>
    <row r="25" spans="1:27" ht="23.1" customHeight="1" x14ac:dyDescent="0.25">
      <c r="A25" s="171">
        <v>18</v>
      </c>
      <c r="B25" s="241" t="str">
        <f>IF('Proje ve Personel Bilgileri'!C34&gt;0,'Proje ve Personel Bilgileri'!C34,"")</f>
        <v/>
      </c>
      <c r="C25" s="257">
        <f>IF('G011A (Ocak-Temmuz)'!C25&lt;&gt;"",'G011A (Ocak-Temmuz)'!C25,0)</f>
        <v>0</v>
      </c>
      <c r="D25" s="258">
        <f>IF('G011A (Ocak-Temmuz)'!L25&lt;&gt;"",'G011A (Ocak-Temmuz)'!L25,0)</f>
        <v>0</v>
      </c>
      <c r="E25" s="250">
        <f>IF('G011A (Şubat-Ağustos)'!C25&lt;&gt;"",'G011A (Şubat-Ağustos)'!C25,0)</f>
        <v>0</v>
      </c>
      <c r="F25" s="249">
        <f>IF('G011A (Şubat-Ağustos)'!L25&lt;&gt;"",'G011A (Şubat-Ağustos)'!L25,0)</f>
        <v>0</v>
      </c>
      <c r="G25" s="250">
        <f>IF('G011A (Mart-Eylül)'!C25&lt;&gt;"",'G011A (Mart-Eylül)'!C25,0)</f>
        <v>0</v>
      </c>
      <c r="H25" s="249">
        <f>IF('G011A (Mart-Eylül)'!L25&lt;&gt;"",'G011A (Mart-Eylül)'!L25,0)</f>
        <v>0</v>
      </c>
      <c r="I25" s="250">
        <f>IF('G011A (Nisan-Ekim)'!C25&lt;&gt;"",'G011A (Nisan-Ekim)'!C25,0)</f>
        <v>0</v>
      </c>
      <c r="J25" s="249">
        <f>IF('G011A (Nisan-Ekim)'!L25&lt;&gt;"",'G011A (Nisan-Ekim)'!L25,0)</f>
        <v>0</v>
      </c>
      <c r="K25" s="250">
        <f>IF('G011A (Mayıs-Kasım)'!C25&lt;&gt;"",'G011A (Mayıs-Kasım)'!C25,0)</f>
        <v>0</v>
      </c>
      <c r="L25" s="249">
        <f>IF('G011A (Mayıs-Kasım)'!L25&lt;&gt;"",'G011A (Mayıs-Kasım)'!L25,0)</f>
        <v>0</v>
      </c>
      <c r="M25" s="250">
        <f>IF('G011A (Haziran-Aralık)'!C25&lt;&gt;"",'G011A (Haziran-Aralık)'!C25,0)</f>
        <v>0</v>
      </c>
      <c r="N25" s="249">
        <f>IF('G011A (Haziran-Aralık)'!L25&lt;&gt;"",'G011A (Haziran-Aralık)'!L25,0)</f>
        <v>0</v>
      </c>
      <c r="O25" s="257">
        <f t="shared" si="0"/>
        <v>0</v>
      </c>
      <c r="P25" s="258">
        <f t="shared" si="1"/>
        <v>0</v>
      </c>
      <c r="Q25" s="258">
        <f t="shared" si="2"/>
        <v>0</v>
      </c>
      <c r="R25" s="259">
        <f t="shared" si="3"/>
        <v>0</v>
      </c>
      <c r="T25" s="238">
        <f t="shared" si="4"/>
        <v>0</v>
      </c>
      <c r="U25" s="238">
        <f t="shared" si="5"/>
        <v>0</v>
      </c>
      <c r="V25" s="238">
        <f t="shared" si="6"/>
        <v>0</v>
      </c>
      <c r="W25" s="238">
        <f t="shared" si="7"/>
        <v>0</v>
      </c>
      <c r="X25" s="238">
        <f t="shared" si="8"/>
        <v>0</v>
      </c>
      <c r="Y25" s="238">
        <f t="shared" si="9"/>
        <v>0</v>
      </c>
      <c r="Z25" s="238">
        <f t="shared" si="10"/>
        <v>0</v>
      </c>
    </row>
    <row r="26" spans="1:27" ht="23.1" customHeight="1" x14ac:dyDescent="0.25">
      <c r="A26" s="171">
        <v>19</v>
      </c>
      <c r="B26" s="241" t="str">
        <f>IF('Proje ve Personel Bilgileri'!C35&gt;0,'Proje ve Personel Bilgileri'!C35,"")</f>
        <v/>
      </c>
      <c r="C26" s="257">
        <f>IF('G011A (Ocak-Temmuz)'!C26&lt;&gt;"",'G011A (Ocak-Temmuz)'!C26,0)</f>
        <v>0</v>
      </c>
      <c r="D26" s="258">
        <f>IF('G011A (Ocak-Temmuz)'!L26&lt;&gt;"",'G011A (Ocak-Temmuz)'!L26,0)</f>
        <v>0</v>
      </c>
      <c r="E26" s="250">
        <f>IF('G011A (Şubat-Ağustos)'!C26&lt;&gt;"",'G011A (Şubat-Ağustos)'!C26,0)</f>
        <v>0</v>
      </c>
      <c r="F26" s="249">
        <f>IF('G011A (Şubat-Ağustos)'!L26&lt;&gt;"",'G011A (Şubat-Ağustos)'!L26,0)</f>
        <v>0</v>
      </c>
      <c r="G26" s="250">
        <f>IF('G011A (Mart-Eylül)'!C26&lt;&gt;"",'G011A (Mart-Eylül)'!C26,0)</f>
        <v>0</v>
      </c>
      <c r="H26" s="249">
        <f>IF('G011A (Mart-Eylül)'!L26&lt;&gt;"",'G011A (Mart-Eylül)'!L26,0)</f>
        <v>0</v>
      </c>
      <c r="I26" s="250">
        <f>IF('G011A (Nisan-Ekim)'!C26&lt;&gt;"",'G011A (Nisan-Ekim)'!C26,0)</f>
        <v>0</v>
      </c>
      <c r="J26" s="249">
        <f>IF('G011A (Nisan-Ekim)'!L26&lt;&gt;"",'G011A (Nisan-Ekim)'!L26,0)</f>
        <v>0</v>
      </c>
      <c r="K26" s="250">
        <f>IF('G011A (Mayıs-Kasım)'!C26&lt;&gt;"",'G011A (Mayıs-Kasım)'!C26,0)</f>
        <v>0</v>
      </c>
      <c r="L26" s="249">
        <f>IF('G011A (Mayıs-Kasım)'!L26&lt;&gt;"",'G011A (Mayıs-Kasım)'!L26,0)</f>
        <v>0</v>
      </c>
      <c r="M26" s="250">
        <f>IF('G011A (Haziran-Aralık)'!C26&lt;&gt;"",'G011A (Haziran-Aralık)'!C26,0)</f>
        <v>0</v>
      </c>
      <c r="N26" s="249">
        <f>IF('G011A (Haziran-Aralık)'!L26&lt;&gt;"",'G011A (Haziran-Aralık)'!L26,0)</f>
        <v>0</v>
      </c>
      <c r="O26" s="257">
        <f t="shared" si="0"/>
        <v>0</v>
      </c>
      <c r="P26" s="258">
        <f t="shared" si="1"/>
        <v>0</v>
      </c>
      <c r="Q26" s="258">
        <f t="shared" si="2"/>
        <v>0</v>
      </c>
      <c r="R26" s="259">
        <f t="shared" si="3"/>
        <v>0</v>
      </c>
      <c r="T26" s="238">
        <f t="shared" si="4"/>
        <v>0</v>
      </c>
      <c r="U26" s="238">
        <f t="shared" si="5"/>
        <v>0</v>
      </c>
      <c r="V26" s="238">
        <f t="shared" si="6"/>
        <v>0</v>
      </c>
      <c r="W26" s="238">
        <f t="shared" si="7"/>
        <v>0</v>
      </c>
      <c r="X26" s="238">
        <f t="shared" si="8"/>
        <v>0</v>
      </c>
      <c r="Y26" s="238">
        <f t="shared" si="9"/>
        <v>0</v>
      </c>
      <c r="Z26" s="238">
        <f t="shared" si="10"/>
        <v>0</v>
      </c>
    </row>
    <row r="27" spans="1:27" ht="23.1" customHeight="1" thickBot="1" x14ac:dyDescent="0.3">
      <c r="A27" s="174">
        <v>20</v>
      </c>
      <c r="B27" s="243" t="str">
        <f>IF('Proje ve Personel Bilgileri'!C36&gt;0,'Proje ve Personel Bilgileri'!C36,"")</f>
        <v/>
      </c>
      <c r="C27" s="260">
        <f>IF('G011A (Ocak-Temmuz)'!C27&lt;&gt;"",'G011A (Ocak-Temmuz)'!C27,0)</f>
        <v>0</v>
      </c>
      <c r="D27" s="261">
        <f>IF('G011A (Ocak-Temmuz)'!L27&lt;&gt;"",'G011A (Ocak-Temmuz)'!L27,0)</f>
        <v>0</v>
      </c>
      <c r="E27" s="254">
        <f>IF('G011A (Şubat-Ağustos)'!C27&lt;&gt;"",'G011A (Şubat-Ağustos)'!C27,0)</f>
        <v>0</v>
      </c>
      <c r="F27" s="253">
        <f>IF('G011A (Şubat-Ağustos)'!L27&lt;&gt;"",'G011A (Şubat-Ağustos)'!L27,0)</f>
        <v>0</v>
      </c>
      <c r="G27" s="254">
        <f>IF('G011A (Mart-Eylül)'!C27&lt;&gt;"",'G011A (Mart-Eylül)'!C27,0)</f>
        <v>0</v>
      </c>
      <c r="H27" s="253">
        <f>IF('G011A (Mart-Eylül)'!L27&lt;&gt;"",'G011A (Mart-Eylül)'!L27,0)</f>
        <v>0</v>
      </c>
      <c r="I27" s="254">
        <f>IF('G011A (Nisan-Ekim)'!C27&lt;&gt;"",'G011A (Nisan-Ekim)'!C27,0)</f>
        <v>0</v>
      </c>
      <c r="J27" s="253">
        <f>IF('G011A (Nisan-Ekim)'!L27&lt;&gt;"",'G011A (Nisan-Ekim)'!L27,0)</f>
        <v>0</v>
      </c>
      <c r="K27" s="254">
        <f>IF('G011A (Mayıs-Kasım)'!C27&lt;&gt;"",'G011A (Mayıs-Kasım)'!C27,0)</f>
        <v>0</v>
      </c>
      <c r="L27" s="253">
        <f>IF('G011A (Mayıs-Kasım)'!L27&lt;&gt;"",'G011A (Mayıs-Kasım)'!L27,0)</f>
        <v>0</v>
      </c>
      <c r="M27" s="254">
        <f>IF('G011A (Haziran-Aralık)'!C27&lt;&gt;"",'G011A (Haziran-Aralık)'!C27,0)</f>
        <v>0</v>
      </c>
      <c r="N27" s="253">
        <f>IF('G011A (Haziran-Aralık)'!L27&lt;&gt;"",'G011A (Haziran-Aralık)'!L27,0)</f>
        <v>0</v>
      </c>
      <c r="O27" s="260">
        <f t="shared" si="0"/>
        <v>0</v>
      </c>
      <c r="P27" s="261">
        <f t="shared" si="1"/>
        <v>0</v>
      </c>
      <c r="Q27" s="261">
        <f t="shared" si="2"/>
        <v>0</v>
      </c>
      <c r="R27" s="262">
        <f t="shared" si="3"/>
        <v>0</v>
      </c>
      <c r="T27" s="238">
        <f t="shared" si="4"/>
        <v>0</v>
      </c>
      <c r="U27" s="238">
        <f t="shared" si="5"/>
        <v>0</v>
      </c>
      <c r="V27" s="238">
        <f t="shared" si="6"/>
        <v>0</v>
      </c>
      <c r="W27" s="238">
        <f t="shared" si="7"/>
        <v>0</v>
      </c>
      <c r="X27" s="238">
        <f t="shared" si="8"/>
        <v>0</v>
      </c>
      <c r="Y27" s="238">
        <f t="shared" si="9"/>
        <v>0</v>
      </c>
      <c r="Z27" s="238">
        <f t="shared" si="10"/>
        <v>0</v>
      </c>
      <c r="AA27">
        <v>1</v>
      </c>
    </row>
    <row r="28" spans="1:27" x14ac:dyDescent="0.25">
      <c r="B28" s="7"/>
      <c r="C28" s="7"/>
      <c r="D28" s="7"/>
      <c r="E28" s="7"/>
      <c r="F28" s="7"/>
      <c r="G28" s="7"/>
      <c r="H28" s="7"/>
      <c r="I28" s="7"/>
      <c r="J28" s="4"/>
      <c r="L28" s="160"/>
      <c r="M28" s="160"/>
      <c r="N28" s="160"/>
      <c r="O28" s="160"/>
      <c r="P28" s="160"/>
      <c r="Q28" s="160"/>
    </row>
    <row r="29" spans="1:27" x14ac:dyDescent="0.25">
      <c r="A29" s="7" t="s">
        <v>162</v>
      </c>
      <c r="B29" s="7"/>
      <c r="C29" s="7"/>
      <c r="D29" s="7"/>
      <c r="E29" s="7"/>
      <c r="F29" s="7"/>
      <c r="G29" s="7"/>
      <c r="H29" s="7"/>
      <c r="I29" s="7"/>
      <c r="J29" s="4"/>
      <c r="L29" s="160"/>
      <c r="M29" s="160"/>
      <c r="N29" s="160"/>
      <c r="O29" s="160"/>
      <c r="P29" s="160"/>
      <c r="Q29" s="160"/>
    </row>
    <row r="30" spans="1:27" x14ac:dyDescent="0.25">
      <c r="C30" s="160"/>
      <c r="J30" s="4"/>
      <c r="L30" s="160"/>
      <c r="M30" s="160"/>
      <c r="N30" s="160"/>
      <c r="O30" s="160"/>
    </row>
    <row r="31" spans="1:27" s="119" customFormat="1" ht="21" x14ac:dyDescent="0.35">
      <c r="A31" s="345" t="s">
        <v>48</v>
      </c>
      <c r="B31" s="346">
        <f ca="1">IF(imzatarihi&gt;0,imzatarihi,"")</f>
        <v>46027</v>
      </c>
      <c r="C31" s="410" t="s">
        <v>49</v>
      </c>
      <c r="D31" s="410"/>
      <c r="E31" s="344" t="str">
        <f>IF(kurulusyetkilisi&gt;0,kurulusyetkilisi,"")</f>
        <v/>
      </c>
      <c r="F31" s="344"/>
      <c r="G31" s="344"/>
      <c r="H31" s="344"/>
      <c r="I31" s="344"/>
      <c r="J31" s="344"/>
      <c r="K31" s="344"/>
      <c r="L31" s="344"/>
      <c r="M31" s="344"/>
      <c r="N31" s="178"/>
      <c r="O31" s="178"/>
      <c r="P31" s="178"/>
      <c r="Q31" s="178"/>
    </row>
    <row r="32" spans="1:27" ht="21" x14ac:dyDescent="0.35">
      <c r="A32" s="349"/>
      <c r="B32" s="349"/>
      <c r="C32" s="438" t="s">
        <v>50</v>
      </c>
      <c r="D32" s="438"/>
      <c r="E32" s="439"/>
      <c r="F32" s="439"/>
      <c r="G32" s="439"/>
      <c r="H32" s="349"/>
      <c r="I32" s="349"/>
      <c r="J32" s="4"/>
      <c r="L32" s="160"/>
      <c r="M32" s="160"/>
      <c r="N32" s="160"/>
      <c r="O32" s="160"/>
    </row>
    <row r="33" spans="1:26" ht="15.75" customHeight="1" x14ac:dyDescent="0.25">
      <c r="A33" s="440" t="s">
        <v>55</v>
      </c>
      <c r="B33" s="440"/>
      <c r="C33" s="440"/>
      <c r="D33" s="440"/>
      <c r="E33" s="440"/>
      <c r="F33" s="440"/>
      <c r="G33" s="440"/>
      <c r="H33" s="440"/>
      <c r="I33" s="440"/>
      <c r="J33" s="440"/>
      <c r="K33" s="440"/>
      <c r="L33" s="440"/>
      <c r="M33" s="440"/>
      <c r="N33" s="440"/>
      <c r="O33" s="440"/>
      <c r="P33" s="440"/>
      <c r="Q33" s="440"/>
      <c r="R33" s="440"/>
    </row>
    <row r="34" spans="1:26" x14ac:dyDescent="0.25">
      <c r="A34" s="441" t="str">
        <f>IF(YilDonem&lt;&gt;"",CONCATENATE(YilDonem," dönemine aittir."),"")</f>
        <v/>
      </c>
      <c r="B34" s="441"/>
      <c r="C34" s="441"/>
      <c r="D34" s="441"/>
      <c r="E34" s="441"/>
      <c r="F34" s="441"/>
      <c r="G34" s="441"/>
      <c r="H34" s="441"/>
      <c r="I34" s="441"/>
      <c r="J34" s="441"/>
      <c r="K34" s="441"/>
      <c r="L34" s="441"/>
      <c r="M34" s="441"/>
      <c r="N34" s="441"/>
      <c r="O34" s="441"/>
      <c r="P34" s="441"/>
      <c r="Q34" s="441"/>
      <c r="R34" s="441"/>
    </row>
    <row r="35" spans="1:26" ht="19.5" thickBot="1" x14ac:dyDescent="0.35">
      <c r="A35" s="431" t="s">
        <v>60</v>
      </c>
      <c r="B35" s="431"/>
      <c r="C35" s="431"/>
      <c r="D35" s="431"/>
      <c r="E35" s="431"/>
      <c r="F35" s="431"/>
      <c r="G35" s="431"/>
      <c r="H35" s="431"/>
      <c r="I35" s="431"/>
      <c r="J35" s="431"/>
      <c r="K35" s="431"/>
      <c r="L35" s="431"/>
      <c r="M35" s="431"/>
      <c r="N35" s="431"/>
      <c r="O35" s="431"/>
      <c r="P35" s="431"/>
      <c r="Q35" s="431"/>
      <c r="R35" s="431"/>
    </row>
    <row r="36" spans="1:26" ht="31.7" customHeight="1" thickBot="1" x14ac:dyDescent="0.3">
      <c r="A36" s="1" t="s">
        <v>1</v>
      </c>
      <c r="B36" s="442" t="str">
        <f>IF(ProjeNo&gt;0,ProjeNo,"")</f>
        <v/>
      </c>
      <c r="C36" s="443"/>
      <c r="D36" s="443"/>
      <c r="E36" s="443"/>
      <c r="F36" s="443"/>
      <c r="G36" s="443"/>
      <c r="H36" s="443"/>
      <c r="I36" s="443"/>
      <c r="J36" s="443"/>
      <c r="K36" s="443"/>
      <c r="L36" s="443"/>
      <c r="M36" s="443"/>
      <c r="N36" s="443"/>
      <c r="O36" s="443"/>
      <c r="P36" s="443"/>
      <c r="Q36" s="443"/>
      <c r="R36" s="444"/>
    </row>
    <row r="37" spans="1:26" ht="31.7" customHeight="1" thickBot="1" x14ac:dyDescent="0.3">
      <c r="A37" s="6" t="s">
        <v>14</v>
      </c>
      <c r="B37" s="445" t="str">
        <f>IF(ProjeAdi&gt;0,ProjeAdi,"")</f>
        <v/>
      </c>
      <c r="C37" s="446"/>
      <c r="D37" s="446"/>
      <c r="E37" s="446"/>
      <c r="F37" s="446"/>
      <c r="G37" s="446"/>
      <c r="H37" s="446"/>
      <c r="I37" s="446"/>
      <c r="J37" s="446"/>
      <c r="K37" s="446"/>
      <c r="L37" s="446"/>
      <c r="M37" s="446"/>
      <c r="N37" s="446"/>
      <c r="O37" s="446"/>
      <c r="P37" s="446"/>
      <c r="Q37" s="446"/>
      <c r="R37" s="447"/>
    </row>
    <row r="38" spans="1:26" ht="75.2" customHeight="1" thickBot="1" x14ac:dyDescent="0.3">
      <c r="A38" s="436" t="s">
        <v>9</v>
      </c>
      <c r="B38" s="432" t="s">
        <v>61</v>
      </c>
      <c r="C38" s="434" t="str">
        <f>IF(Dönem=1,"OCAK",IF(Dönem=2,"TEMMUZ",""))</f>
        <v/>
      </c>
      <c r="D38" s="435"/>
      <c r="E38" s="434" t="str">
        <f>IF(Dönem=1,"ŞUBAT",IF(Dönem=2,"AĞUSTOS",""))</f>
        <v/>
      </c>
      <c r="F38" s="435"/>
      <c r="G38" s="434" t="str">
        <f>IF(Dönem=1,"MART",IF(Dönem=2,"EYLÜL",""))</f>
        <v/>
      </c>
      <c r="H38" s="435"/>
      <c r="I38" s="434" t="str">
        <f>IF(Dönem=1,"NİSAN",IF(Dönem=2,"EKİM",""))</f>
        <v/>
      </c>
      <c r="J38" s="435"/>
      <c r="K38" s="434" t="str">
        <f>IF(Dönem=1,"MAYIS",IF(Dönem=2,"KASIM",""))</f>
        <v/>
      </c>
      <c r="L38" s="435"/>
      <c r="M38" s="434" t="str">
        <f>IF(Dönem=1,"HAZİRAN",IF(Dönem=2,"ARALIK",""))</f>
        <v/>
      </c>
      <c r="N38" s="435"/>
      <c r="O38" s="432" t="s">
        <v>56</v>
      </c>
      <c r="P38" s="432" t="s">
        <v>57</v>
      </c>
      <c r="Q38" s="432" t="s">
        <v>58</v>
      </c>
      <c r="R38" s="432" t="s">
        <v>151</v>
      </c>
      <c r="S38" s="5"/>
      <c r="T38" s="5"/>
    </row>
    <row r="39" spans="1:26" ht="49.7" customHeight="1" thickBot="1" x14ac:dyDescent="0.3">
      <c r="A39" s="437"/>
      <c r="B39" s="433"/>
      <c r="C39" s="3" t="s">
        <v>39</v>
      </c>
      <c r="D39" s="3" t="s">
        <v>59</v>
      </c>
      <c r="E39" s="3" t="s">
        <v>39</v>
      </c>
      <c r="F39" s="3" t="s">
        <v>59</v>
      </c>
      <c r="G39" s="3" t="s">
        <v>39</v>
      </c>
      <c r="H39" s="3" t="s">
        <v>59</v>
      </c>
      <c r="I39" s="3" t="s">
        <v>39</v>
      </c>
      <c r="J39" s="3" t="s">
        <v>59</v>
      </c>
      <c r="K39" s="3" t="s">
        <v>39</v>
      </c>
      <c r="L39" s="3" t="s">
        <v>59</v>
      </c>
      <c r="M39" s="3" t="s">
        <v>39</v>
      </c>
      <c r="N39" s="3" t="s">
        <v>59</v>
      </c>
      <c r="O39" s="433"/>
      <c r="P39" s="433"/>
      <c r="Q39" s="433"/>
      <c r="R39" s="433"/>
      <c r="Z39" s="2" t="s">
        <v>94</v>
      </c>
    </row>
    <row r="40" spans="1:26" ht="23.1" customHeight="1" x14ac:dyDescent="0.25">
      <c r="A40" s="168">
        <v>21</v>
      </c>
      <c r="B40" s="239" t="str">
        <f>IF('Proje ve Personel Bilgileri'!C37&gt;0,'Proje ve Personel Bilgileri'!C37,"")</f>
        <v/>
      </c>
      <c r="C40" s="247">
        <f>IF('G011A (Ocak-Temmuz)'!C40&lt;&gt;"",'G011A (Ocak-Temmuz)'!C40,0)</f>
        <v>0</v>
      </c>
      <c r="D40" s="246">
        <f>IF('G011A (Ocak-Temmuz)'!L40&lt;&gt;"",'G011A (Ocak-Temmuz)'!L40,0)</f>
        <v>0</v>
      </c>
      <c r="E40" s="247">
        <f>IF('G011A (Şubat-Ağustos)'!C40&lt;&gt;"",'G011A (Şubat-Ağustos)'!C40,0)</f>
        <v>0</v>
      </c>
      <c r="F40" s="246">
        <f>IF('G011A (Şubat-Ağustos)'!L40&lt;&gt;"",'G011A (Şubat-Ağustos)'!L40,0)</f>
        <v>0</v>
      </c>
      <c r="G40" s="247">
        <f>IF('G011A (Mart-Eylül)'!C40&lt;&gt;"",'G011A (Mart-Eylül)'!C40,0)</f>
        <v>0</v>
      </c>
      <c r="H40" s="246">
        <f>IF('G011A (Mart-Eylül)'!L40&lt;&gt;"",'G011A (Mart-Eylül)'!L40,0)</f>
        <v>0</v>
      </c>
      <c r="I40" s="247">
        <f>IF('G011A (Nisan-Ekim)'!C40&lt;&gt;"",'G011A (Nisan-Ekim)'!C40,0)</f>
        <v>0</v>
      </c>
      <c r="J40" s="246">
        <f>IF('G011A (Nisan-Ekim)'!L40&lt;&gt;"",'G011A (Nisan-Ekim)'!L40,0)</f>
        <v>0</v>
      </c>
      <c r="K40" s="247">
        <f>IF('G011A (Mayıs-Kasım)'!C40&lt;&gt;"",'G011A (Mayıs-Kasım)'!C40,0)</f>
        <v>0</v>
      </c>
      <c r="L40" s="246">
        <f>IF('G011A (Mayıs-Kasım)'!L40&lt;&gt;"",'G011A (Mayıs-Kasım)'!L40,0)</f>
        <v>0</v>
      </c>
      <c r="M40" s="247">
        <f>IF('G011A (Haziran-Aralık)'!C40&lt;&gt;"",'G011A (Haziran-Aralık)'!C40,0)</f>
        <v>0</v>
      </c>
      <c r="N40" s="246">
        <f>IF('G011A (Haziran-Aralık)'!L40&lt;&gt;"",'G011A (Haziran-Aralık)'!L40,0)</f>
        <v>0</v>
      </c>
      <c r="O40" s="247">
        <f>C40+E40+G40+I40+K40+M40</f>
        <v>0</v>
      </c>
      <c r="P40" s="246">
        <f>D40+F40+H40+J40+L40+N40</f>
        <v>0</v>
      </c>
      <c r="Q40" s="246">
        <f>IF(O40=0,0,O40/30)</f>
        <v>0</v>
      </c>
      <c r="R40" s="248">
        <f>IF(P40=0,0,P40/Q40)</f>
        <v>0</v>
      </c>
      <c r="T40" s="238">
        <f>IF(C40&gt;0,1,0)</f>
        <v>0</v>
      </c>
      <c r="U40" s="238">
        <f>IF(E40&gt;0,1,0)</f>
        <v>0</v>
      </c>
      <c r="V40" s="238">
        <f>IF(G40&gt;0,1,0)</f>
        <v>0</v>
      </c>
      <c r="W40" s="238">
        <f>IF(I40&gt;0,1,0)</f>
        <v>0</v>
      </c>
      <c r="X40" s="238">
        <f>IF(K40&gt;0,1,0)</f>
        <v>0</v>
      </c>
      <c r="Y40" s="238">
        <f>IF(M40&gt;0,1,0)</f>
        <v>0</v>
      </c>
      <c r="Z40" s="238">
        <f>SUM(T40:Y40)</f>
        <v>0</v>
      </c>
    </row>
    <row r="41" spans="1:26" ht="23.1" customHeight="1" x14ac:dyDescent="0.25">
      <c r="A41" s="171">
        <v>22</v>
      </c>
      <c r="B41" s="241" t="str">
        <f>IF('Proje ve Personel Bilgileri'!C38&gt;0,'Proje ve Personel Bilgileri'!C38,"")</f>
        <v/>
      </c>
      <c r="C41" s="257">
        <f>IF('G011A (Ocak-Temmuz)'!C41&lt;&gt;"",'G011A (Ocak-Temmuz)'!C41,0)</f>
        <v>0</v>
      </c>
      <c r="D41" s="258">
        <f>IF('G011A (Ocak-Temmuz)'!L41&lt;&gt;"",'G011A (Ocak-Temmuz)'!L41,0)</f>
        <v>0</v>
      </c>
      <c r="E41" s="250">
        <f>IF('G011A (Şubat-Ağustos)'!C41&lt;&gt;"",'G011A (Şubat-Ağustos)'!C41,0)</f>
        <v>0</v>
      </c>
      <c r="F41" s="249">
        <f>IF('G011A (Şubat-Ağustos)'!L41&lt;&gt;"",'G011A (Şubat-Ağustos)'!L41,0)</f>
        <v>0</v>
      </c>
      <c r="G41" s="250">
        <f>IF('G011A (Mart-Eylül)'!C41&lt;&gt;"",'G011A (Mart-Eylül)'!C41,0)</f>
        <v>0</v>
      </c>
      <c r="H41" s="249">
        <f>IF('G011A (Mart-Eylül)'!L41&lt;&gt;"",'G011A (Mart-Eylül)'!L41,0)</f>
        <v>0</v>
      </c>
      <c r="I41" s="250">
        <f>IF('G011A (Nisan-Ekim)'!C41&lt;&gt;"",'G011A (Nisan-Ekim)'!C41,0)</f>
        <v>0</v>
      </c>
      <c r="J41" s="249">
        <f>IF('G011A (Nisan-Ekim)'!L41&lt;&gt;"",'G011A (Nisan-Ekim)'!L41,0)</f>
        <v>0</v>
      </c>
      <c r="K41" s="250">
        <f>IF('G011A (Mayıs-Kasım)'!C41&lt;&gt;"",'G011A (Mayıs-Kasım)'!C41,0)</f>
        <v>0</v>
      </c>
      <c r="L41" s="249">
        <f>IF('G011A (Mayıs-Kasım)'!L41&lt;&gt;"",'G011A (Mayıs-Kasım)'!L41,0)</f>
        <v>0</v>
      </c>
      <c r="M41" s="250">
        <f>IF('G011A (Haziran-Aralık)'!C41&lt;&gt;"",'G011A (Haziran-Aralık)'!C41,0)</f>
        <v>0</v>
      </c>
      <c r="N41" s="249">
        <f>IF('G011A (Haziran-Aralık)'!L41&lt;&gt;"",'G011A (Haziran-Aralık)'!L41,0)</f>
        <v>0</v>
      </c>
      <c r="O41" s="257">
        <f t="shared" ref="O41:O59" si="11">C41+E41+G41+I41+K41+M41</f>
        <v>0</v>
      </c>
      <c r="P41" s="258">
        <f t="shared" ref="P41:P59" si="12">D41+F41+H41+J41+L41+N41</f>
        <v>0</v>
      </c>
      <c r="Q41" s="258">
        <f t="shared" ref="Q41:Q59" si="13">IF(O41=0,0,O41/30)</f>
        <v>0</v>
      </c>
      <c r="R41" s="259">
        <f t="shared" ref="R41:R59" si="14">IF(P41=0,0,P41/Q41)</f>
        <v>0</v>
      </c>
      <c r="T41" s="238">
        <f t="shared" ref="T41:T59" si="15">IF(C41&gt;0,1,0)</f>
        <v>0</v>
      </c>
      <c r="U41" s="238">
        <f t="shared" ref="U41:U59" si="16">IF(E41&gt;0,1,0)</f>
        <v>0</v>
      </c>
      <c r="V41" s="238">
        <f t="shared" ref="V41:V59" si="17">IF(G41&gt;0,1,0)</f>
        <v>0</v>
      </c>
      <c r="W41" s="238">
        <f t="shared" ref="W41:W59" si="18">IF(I41&gt;0,1,0)</f>
        <v>0</v>
      </c>
      <c r="X41" s="238">
        <f t="shared" ref="X41:X59" si="19">IF(K41&gt;0,1,0)</f>
        <v>0</v>
      </c>
      <c r="Y41" s="238">
        <f t="shared" ref="Y41:Y59" si="20">IF(M41&gt;0,1,0)</f>
        <v>0</v>
      </c>
      <c r="Z41" s="238">
        <f t="shared" ref="Z41:Z59" si="21">SUM(T41:Y41)</f>
        <v>0</v>
      </c>
    </row>
    <row r="42" spans="1:26" ht="23.1" customHeight="1" x14ac:dyDescent="0.25">
      <c r="A42" s="171">
        <v>23</v>
      </c>
      <c r="B42" s="241" t="str">
        <f>IF('Proje ve Personel Bilgileri'!C39&gt;0,'Proje ve Personel Bilgileri'!C39,"")</f>
        <v/>
      </c>
      <c r="C42" s="257">
        <f>IF('G011A (Ocak-Temmuz)'!C42&lt;&gt;"",'G011A (Ocak-Temmuz)'!C42,0)</f>
        <v>0</v>
      </c>
      <c r="D42" s="258">
        <f>IF('G011A (Ocak-Temmuz)'!L42&lt;&gt;"",'G011A (Ocak-Temmuz)'!L42,0)</f>
        <v>0</v>
      </c>
      <c r="E42" s="250">
        <f>IF('G011A (Şubat-Ağustos)'!C42&lt;&gt;"",'G011A (Şubat-Ağustos)'!C42,0)</f>
        <v>0</v>
      </c>
      <c r="F42" s="249">
        <f>IF('G011A (Şubat-Ağustos)'!L42&lt;&gt;"",'G011A (Şubat-Ağustos)'!L42,0)</f>
        <v>0</v>
      </c>
      <c r="G42" s="250">
        <f>IF('G011A (Mart-Eylül)'!C42&lt;&gt;"",'G011A (Mart-Eylül)'!C42,0)</f>
        <v>0</v>
      </c>
      <c r="H42" s="249">
        <f>IF('G011A (Mart-Eylül)'!L42&lt;&gt;"",'G011A (Mart-Eylül)'!L42,0)</f>
        <v>0</v>
      </c>
      <c r="I42" s="250">
        <f>IF('G011A (Nisan-Ekim)'!C42&lt;&gt;"",'G011A (Nisan-Ekim)'!C42,0)</f>
        <v>0</v>
      </c>
      <c r="J42" s="249">
        <f>IF('G011A (Nisan-Ekim)'!L42&lt;&gt;"",'G011A (Nisan-Ekim)'!L42,0)</f>
        <v>0</v>
      </c>
      <c r="K42" s="250">
        <f>IF('G011A (Mayıs-Kasım)'!C42&lt;&gt;"",'G011A (Mayıs-Kasım)'!C42,0)</f>
        <v>0</v>
      </c>
      <c r="L42" s="249">
        <f>IF('G011A (Mayıs-Kasım)'!L42&lt;&gt;"",'G011A (Mayıs-Kasım)'!L42,0)</f>
        <v>0</v>
      </c>
      <c r="M42" s="250">
        <f>IF('G011A (Haziran-Aralık)'!C42&lt;&gt;"",'G011A (Haziran-Aralık)'!C42,0)</f>
        <v>0</v>
      </c>
      <c r="N42" s="249">
        <f>IF('G011A (Haziran-Aralık)'!L42&lt;&gt;"",'G011A (Haziran-Aralık)'!L42,0)</f>
        <v>0</v>
      </c>
      <c r="O42" s="257">
        <f t="shared" si="11"/>
        <v>0</v>
      </c>
      <c r="P42" s="258">
        <f t="shared" si="12"/>
        <v>0</v>
      </c>
      <c r="Q42" s="258">
        <f t="shared" si="13"/>
        <v>0</v>
      </c>
      <c r="R42" s="259">
        <f t="shared" si="14"/>
        <v>0</v>
      </c>
      <c r="T42" s="238">
        <f t="shared" si="15"/>
        <v>0</v>
      </c>
      <c r="U42" s="238">
        <f t="shared" si="16"/>
        <v>0</v>
      </c>
      <c r="V42" s="238">
        <f t="shared" si="17"/>
        <v>0</v>
      </c>
      <c r="W42" s="238">
        <f t="shared" si="18"/>
        <v>0</v>
      </c>
      <c r="X42" s="238">
        <f t="shared" si="19"/>
        <v>0</v>
      </c>
      <c r="Y42" s="238">
        <f t="shared" si="20"/>
        <v>0</v>
      </c>
      <c r="Z42" s="238">
        <f t="shared" si="21"/>
        <v>0</v>
      </c>
    </row>
    <row r="43" spans="1:26" ht="23.1" customHeight="1" x14ac:dyDescent="0.25">
      <c r="A43" s="171">
        <v>24</v>
      </c>
      <c r="B43" s="241" t="str">
        <f>IF('Proje ve Personel Bilgileri'!C40&gt;0,'Proje ve Personel Bilgileri'!C40,"")</f>
        <v/>
      </c>
      <c r="C43" s="257">
        <f>IF('G011A (Ocak-Temmuz)'!C43&lt;&gt;"",'G011A (Ocak-Temmuz)'!C43,0)</f>
        <v>0</v>
      </c>
      <c r="D43" s="258">
        <f>IF('G011A (Ocak-Temmuz)'!L43&lt;&gt;"",'G011A (Ocak-Temmuz)'!L43,0)</f>
        <v>0</v>
      </c>
      <c r="E43" s="250">
        <f>IF('G011A (Şubat-Ağustos)'!C43&lt;&gt;"",'G011A (Şubat-Ağustos)'!C43,0)</f>
        <v>0</v>
      </c>
      <c r="F43" s="249">
        <f>IF('G011A (Şubat-Ağustos)'!L43&lt;&gt;"",'G011A (Şubat-Ağustos)'!L43,0)</f>
        <v>0</v>
      </c>
      <c r="G43" s="250">
        <f>IF('G011A (Mart-Eylül)'!C43&lt;&gt;"",'G011A (Mart-Eylül)'!C43,0)</f>
        <v>0</v>
      </c>
      <c r="H43" s="249">
        <f>IF('G011A (Mart-Eylül)'!L43&lt;&gt;"",'G011A (Mart-Eylül)'!L43,0)</f>
        <v>0</v>
      </c>
      <c r="I43" s="250">
        <f>IF('G011A (Nisan-Ekim)'!C43&lt;&gt;"",'G011A (Nisan-Ekim)'!C43,0)</f>
        <v>0</v>
      </c>
      <c r="J43" s="249">
        <f>IF('G011A (Nisan-Ekim)'!L43&lt;&gt;"",'G011A (Nisan-Ekim)'!L43,0)</f>
        <v>0</v>
      </c>
      <c r="K43" s="250">
        <f>IF('G011A (Mayıs-Kasım)'!C43&lt;&gt;"",'G011A (Mayıs-Kasım)'!C43,0)</f>
        <v>0</v>
      </c>
      <c r="L43" s="249">
        <f>IF('G011A (Mayıs-Kasım)'!L43&lt;&gt;"",'G011A (Mayıs-Kasım)'!L43,0)</f>
        <v>0</v>
      </c>
      <c r="M43" s="250">
        <f>IF('G011A (Haziran-Aralık)'!C43&lt;&gt;"",'G011A (Haziran-Aralık)'!C43,0)</f>
        <v>0</v>
      </c>
      <c r="N43" s="249">
        <f>IF('G011A (Haziran-Aralık)'!L43&lt;&gt;"",'G011A (Haziran-Aralık)'!L43,0)</f>
        <v>0</v>
      </c>
      <c r="O43" s="257">
        <f t="shared" si="11"/>
        <v>0</v>
      </c>
      <c r="P43" s="258">
        <f t="shared" si="12"/>
        <v>0</v>
      </c>
      <c r="Q43" s="258">
        <f t="shared" si="13"/>
        <v>0</v>
      </c>
      <c r="R43" s="259">
        <f t="shared" si="14"/>
        <v>0</v>
      </c>
      <c r="T43" s="238">
        <f t="shared" si="15"/>
        <v>0</v>
      </c>
      <c r="U43" s="238">
        <f t="shared" si="16"/>
        <v>0</v>
      </c>
      <c r="V43" s="238">
        <f t="shared" si="17"/>
        <v>0</v>
      </c>
      <c r="W43" s="238">
        <f t="shared" si="18"/>
        <v>0</v>
      </c>
      <c r="X43" s="238">
        <f t="shared" si="19"/>
        <v>0</v>
      </c>
      <c r="Y43" s="238">
        <f t="shared" si="20"/>
        <v>0</v>
      </c>
      <c r="Z43" s="238">
        <f t="shared" si="21"/>
        <v>0</v>
      </c>
    </row>
    <row r="44" spans="1:26" ht="23.1" customHeight="1" x14ac:dyDescent="0.25">
      <c r="A44" s="171">
        <v>25</v>
      </c>
      <c r="B44" s="241" t="str">
        <f>IF('Proje ve Personel Bilgileri'!C41&gt;0,'Proje ve Personel Bilgileri'!C41,"")</f>
        <v/>
      </c>
      <c r="C44" s="257">
        <f>IF('G011A (Ocak-Temmuz)'!C44&lt;&gt;"",'G011A (Ocak-Temmuz)'!C44,0)</f>
        <v>0</v>
      </c>
      <c r="D44" s="258">
        <f>IF('G011A (Ocak-Temmuz)'!L44&lt;&gt;"",'G011A (Ocak-Temmuz)'!L44,0)</f>
        <v>0</v>
      </c>
      <c r="E44" s="250">
        <f>IF('G011A (Şubat-Ağustos)'!C44&lt;&gt;"",'G011A (Şubat-Ağustos)'!C44,0)</f>
        <v>0</v>
      </c>
      <c r="F44" s="249">
        <f>IF('G011A (Şubat-Ağustos)'!L44&lt;&gt;"",'G011A (Şubat-Ağustos)'!L44,0)</f>
        <v>0</v>
      </c>
      <c r="G44" s="250">
        <f>IF('G011A (Mart-Eylül)'!C44&lt;&gt;"",'G011A (Mart-Eylül)'!C44,0)</f>
        <v>0</v>
      </c>
      <c r="H44" s="249">
        <f>IF('G011A (Mart-Eylül)'!L44&lt;&gt;"",'G011A (Mart-Eylül)'!L44,0)</f>
        <v>0</v>
      </c>
      <c r="I44" s="250">
        <f>IF('G011A (Nisan-Ekim)'!C44&lt;&gt;"",'G011A (Nisan-Ekim)'!C44,0)</f>
        <v>0</v>
      </c>
      <c r="J44" s="249">
        <f>IF('G011A (Nisan-Ekim)'!L44&lt;&gt;"",'G011A (Nisan-Ekim)'!L44,0)</f>
        <v>0</v>
      </c>
      <c r="K44" s="250">
        <f>IF('G011A (Mayıs-Kasım)'!C44&lt;&gt;"",'G011A (Mayıs-Kasım)'!C44,0)</f>
        <v>0</v>
      </c>
      <c r="L44" s="249">
        <f>IF('G011A (Mayıs-Kasım)'!L44&lt;&gt;"",'G011A (Mayıs-Kasım)'!L44,0)</f>
        <v>0</v>
      </c>
      <c r="M44" s="250">
        <f>IF('G011A (Haziran-Aralık)'!C44&lt;&gt;"",'G011A (Haziran-Aralık)'!C44,0)</f>
        <v>0</v>
      </c>
      <c r="N44" s="249">
        <f>IF('G011A (Haziran-Aralık)'!L44&lt;&gt;"",'G011A (Haziran-Aralık)'!L44,0)</f>
        <v>0</v>
      </c>
      <c r="O44" s="257">
        <f t="shared" si="11"/>
        <v>0</v>
      </c>
      <c r="P44" s="258">
        <f t="shared" si="12"/>
        <v>0</v>
      </c>
      <c r="Q44" s="258">
        <f t="shared" si="13"/>
        <v>0</v>
      </c>
      <c r="R44" s="259">
        <f t="shared" si="14"/>
        <v>0</v>
      </c>
      <c r="T44" s="238">
        <f t="shared" si="15"/>
        <v>0</v>
      </c>
      <c r="U44" s="238">
        <f t="shared" si="16"/>
        <v>0</v>
      </c>
      <c r="V44" s="238">
        <f t="shared" si="17"/>
        <v>0</v>
      </c>
      <c r="W44" s="238">
        <f t="shared" si="18"/>
        <v>0</v>
      </c>
      <c r="X44" s="238">
        <f t="shared" si="19"/>
        <v>0</v>
      </c>
      <c r="Y44" s="238">
        <f t="shared" si="20"/>
        <v>0</v>
      </c>
      <c r="Z44" s="238">
        <f t="shared" si="21"/>
        <v>0</v>
      </c>
    </row>
    <row r="45" spans="1:26" ht="23.1" customHeight="1" x14ac:dyDescent="0.25">
      <c r="A45" s="171">
        <v>26</v>
      </c>
      <c r="B45" s="241" t="str">
        <f>IF('Proje ve Personel Bilgileri'!C42&gt;0,'Proje ve Personel Bilgileri'!C42,"")</f>
        <v/>
      </c>
      <c r="C45" s="257">
        <f>IF('G011A (Ocak-Temmuz)'!C45&lt;&gt;"",'G011A (Ocak-Temmuz)'!C45,0)</f>
        <v>0</v>
      </c>
      <c r="D45" s="258">
        <f>IF('G011A (Ocak-Temmuz)'!L45&lt;&gt;"",'G011A (Ocak-Temmuz)'!L45,0)</f>
        <v>0</v>
      </c>
      <c r="E45" s="250">
        <f>IF('G011A (Şubat-Ağustos)'!C45&lt;&gt;"",'G011A (Şubat-Ağustos)'!C45,0)</f>
        <v>0</v>
      </c>
      <c r="F45" s="249">
        <f>IF('G011A (Şubat-Ağustos)'!L45&lt;&gt;"",'G011A (Şubat-Ağustos)'!L45,0)</f>
        <v>0</v>
      </c>
      <c r="G45" s="250">
        <f>IF('G011A (Mart-Eylül)'!C45&lt;&gt;"",'G011A (Mart-Eylül)'!C45,0)</f>
        <v>0</v>
      </c>
      <c r="H45" s="249">
        <f>IF('G011A (Mart-Eylül)'!L45&lt;&gt;"",'G011A (Mart-Eylül)'!L45,0)</f>
        <v>0</v>
      </c>
      <c r="I45" s="250">
        <f>IF('G011A (Nisan-Ekim)'!C45&lt;&gt;"",'G011A (Nisan-Ekim)'!C45,0)</f>
        <v>0</v>
      </c>
      <c r="J45" s="249">
        <f>IF('G011A (Nisan-Ekim)'!L45&lt;&gt;"",'G011A (Nisan-Ekim)'!L45,0)</f>
        <v>0</v>
      </c>
      <c r="K45" s="250">
        <f>IF('G011A (Mayıs-Kasım)'!C45&lt;&gt;"",'G011A (Mayıs-Kasım)'!C45,0)</f>
        <v>0</v>
      </c>
      <c r="L45" s="249">
        <f>IF('G011A (Mayıs-Kasım)'!L45&lt;&gt;"",'G011A (Mayıs-Kasım)'!L45,0)</f>
        <v>0</v>
      </c>
      <c r="M45" s="250">
        <f>IF('G011A (Haziran-Aralık)'!C45&lt;&gt;"",'G011A (Haziran-Aralık)'!C45,0)</f>
        <v>0</v>
      </c>
      <c r="N45" s="249">
        <f>IF('G011A (Haziran-Aralık)'!L45&lt;&gt;"",'G011A (Haziran-Aralık)'!L45,0)</f>
        <v>0</v>
      </c>
      <c r="O45" s="257">
        <f t="shared" si="11"/>
        <v>0</v>
      </c>
      <c r="P45" s="258">
        <f t="shared" si="12"/>
        <v>0</v>
      </c>
      <c r="Q45" s="258">
        <f t="shared" si="13"/>
        <v>0</v>
      </c>
      <c r="R45" s="259">
        <f t="shared" si="14"/>
        <v>0</v>
      </c>
      <c r="T45" s="238">
        <f t="shared" si="15"/>
        <v>0</v>
      </c>
      <c r="U45" s="238">
        <f t="shared" si="16"/>
        <v>0</v>
      </c>
      <c r="V45" s="238">
        <f t="shared" si="17"/>
        <v>0</v>
      </c>
      <c r="W45" s="238">
        <f t="shared" si="18"/>
        <v>0</v>
      </c>
      <c r="X45" s="238">
        <f t="shared" si="19"/>
        <v>0</v>
      </c>
      <c r="Y45" s="238">
        <f t="shared" si="20"/>
        <v>0</v>
      </c>
      <c r="Z45" s="238">
        <f t="shared" si="21"/>
        <v>0</v>
      </c>
    </row>
    <row r="46" spans="1:26" ht="23.1" customHeight="1" x14ac:dyDescent="0.25">
      <c r="A46" s="171">
        <v>27</v>
      </c>
      <c r="B46" s="241" t="str">
        <f>IF('Proje ve Personel Bilgileri'!C43&gt;0,'Proje ve Personel Bilgileri'!C43,"")</f>
        <v/>
      </c>
      <c r="C46" s="257">
        <f>IF('G011A (Ocak-Temmuz)'!C46&lt;&gt;"",'G011A (Ocak-Temmuz)'!C46,0)</f>
        <v>0</v>
      </c>
      <c r="D46" s="258">
        <f>IF('G011A (Ocak-Temmuz)'!L46&lt;&gt;"",'G011A (Ocak-Temmuz)'!L46,0)</f>
        <v>0</v>
      </c>
      <c r="E46" s="250">
        <f>IF('G011A (Şubat-Ağustos)'!C46&lt;&gt;"",'G011A (Şubat-Ağustos)'!C46,0)</f>
        <v>0</v>
      </c>
      <c r="F46" s="249">
        <f>IF('G011A (Şubat-Ağustos)'!L46&lt;&gt;"",'G011A (Şubat-Ağustos)'!L46,0)</f>
        <v>0</v>
      </c>
      <c r="G46" s="250">
        <f>IF('G011A (Mart-Eylül)'!C46&lt;&gt;"",'G011A (Mart-Eylül)'!C46,0)</f>
        <v>0</v>
      </c>
      <c r="H46" s="249">
        <f>IF('G011A (Mart-Eylül)'!L46&lt;&gt;"",'G011A (Mart-Eylül)'!L46,0)</f>
        <v>0</v>
      </c>
      <c r="I46" s="250">
        <f>IF('G011A (Nisan-Ekim)'!C46&lt;&gt;"",'G011A (Nisan-Ekim)'!C46,0)</f>
        <v>0</v>
      </c>
      <c r="J46" s="249">
        <f>IF('G011A (Nisan-Ekim)'!L46&lt;&gt;"",'G011A (Nisan-Ekim)'!L46,0)</f>
        <v>0</v>
      </c>
      <c r="K46" s="250">
        <f>IF('G011A (Mayıs-Kasım)'!C46&lt;&gt;"",'G011A (Mayıs-Kasım)'!C46,0)</f>
        <v>0</v>
      </c>
      <c r="L46" s="249">
        <f>IF('G011A (Mayıs-Kasım)'!L46&lt;&gt;"",'G011A (Mayıs-Kasım)'!L46,0)</f>
        <v>0</v>
      </c>
      <c r="M46" s="250">
        <f>IF('G011A (Haziran-Aralık)'!C46&lt;&gt;"",'G011A (Haziran-Aralık)'!C46,0)</f>
        <v>0</v>
      </c>
      <c r="N46" s="249">
        <f>IF('G011A (Haziran-Aralık)'!L46&lt;&gt;"",'G011A (Haziran-Aralık)'!L46,0)</f>
        <v>0</v>
      </c>
      <c r="O46" s="257">
        <f t="shared" si="11"/>
        <v>0</v>
      </c>
      <c r="P46" s="258">
        <f t="shared" si="12"/>
        <v>0</v>
      </c>
      <c r="Q46" s="258">
        <f t="shared" si="13"/>
        <v>0</v>
      </c>
      <c r="R46" s="259">
        <f t="shared" si="14"/>
        <v>0</v>
      </c>
      <c r="T46" s="238">
        <f t="shared" si="15"/>
        <v>0</v>
      </c>
      <c r="U46" s="238">
        <f t="shared" si="16"/>
        <v>0</v>
      </c>
      <c r="V46" s="238">
        <f t="shared" si="17"/>
        <v>0</v>
      </c>
      <c r="W46" s="238">
        <f t="shared" si="18"/>
        <v>0</v>
      </c>
      <c r="X46" s="238">
        <f t="shared" si="19"/>
        <v>0</v>
      </c>
      <c r="Y46" s="238">
        <f t="shared" si="20"/>
        <v>0</v>
      </c>
      <c r="Z46" s="238">
        <f t="shared" si="21"/>
        <v>0</v>
      </c>
    </row>
    <row r="47" spans="1:26" ht="23.1" customHeight="1" x14ac:dyDescent="0.25">
      <c r="A47" s="171">
        <v>28</v>
      </c>
      <c r="B47" s="241" t="str">
        <f>IF('Proje ve Personel Bilgileri'!C44&gt;0,'Proje ve Personel Bilgileri'!C44,"")</f>
        <v/>
      </c>
      <c r="C47" s="257">
        <f>IF('G011A (Ocak-Temmuz)'!C47&lt;&gt;"",'G011A (Ocak-Temmuz)'!C47,0)</f>
        <v>0</v>
      </c>
      <c r="D47" s="258">
        <f>IF('G011A (Ocak-Temmuz)'!L47&lt;&gt;"",'G011A (Ocak-Temmuz)'!L47,0)</f>
        <v>0</v>
      </c>
      <c r="E47" s="250">
        <f>IF('G011A (Şubat-Ağustos)'!C47&lt;&gt;"",'G011A (Şubat-Ağustos)'!C47,0)</f>
        <v>0</v>
      </c>
      <c r="F47" s="249">
        <f>IF('G011A (Şubat-Ağustos)'!L47&lt;&gt;"",'G011A (Şubat-Ağustos)'!L47,0)</f>
        <v>0</v>
      </c>
      <c r="G47" s="250">
        <f>IF('G011A (Mart-Eylül)'!C47&lt;&gt;"",'G011A (Mart-Eylül)'!C47,0)</f>
        <v>0</v>
      </c>
      <c r="H47" s="249">
        <f>IF('G011A (Mart-Eylül)'!L47&lt;&gt;"",'G011A (Mart-Eylül)'!L47,0)</f>
        <v>0</v>
      </c>
      <c r="I47" s="250">
        <f>IF('G011A (Nisan-Ekim)'!C47&lt;&gt;"",'G011A (Nisan-Ekim)'!C47,0)</f>
        <v>0</v>
      </c>
      <c r="J47" s="249">
        <f>IF('G011A (Nisan-Ekim)'!L47&lt;&gt;"",'G011A (Nisan-Ekim)'!L47,0)</f>
        <v>0</v>
      </c>
      <c r="K47" s="250">
        <f>IF('G011A (Mayıs-Kasım)'!C47&lt;&gt;"",'G011A (Mayıs-Kasım)'!C47,0)</f>
        <v>0</v>
      </c>
      <c r="L47" s="249">
        <f>IF('G011A (Mayıs-Kasım)'!L47&lt;&gt;"",'G011A (Mayıs-Kasım)'!L47,0)</f>
        <v>0</v>
      </c>
      <c r="M47" s="250">
        <f>IF('G011A (Haziran-Aralık)'!C47&lt;&gt;"",'G011A (Haziran-Aralık)'!C47,0)</f>
        <v>0</v>
      </c>
      <c r="N47" s="249">
        <f>IF('G011A (Haziran-Aralık)'!L47&lt;&gt;"",'G011A (Haziran-Aralık)'!L47,0)</f>
        <v>0</v>
      </c>
      <c r="O47" s="257">
        <f t="shared" si="11"/>
        <v>0</v>
      </c>
      <c r="P47" s="258">
        <f t="shared" si="12"/>
        <v>0</v>
      </c>
      <c r="Q47" s="258">
        <f t="shared" si="13"/>
        <v>0</v>
      </c>
      <c r="R47" s="259">
        <f t="shared" si="14"/>
        <v>0</v>
      </c>
      <c r="T47" s="238">
        <f t="shared" si="15"/>
        <v>0</v>
      </c>
      <c r="U47" s="238">
        <f t="shared" si="16"/>
        <v>0</v>
      </c>
      <c r="V47" s="238">
        <f t="shared" si="17"/>
        <v>0</v>
      </c>
      <c r="W47" s="238">
        <f t="shared" si="18"/>
        <v>0</v>
      </c>
      <c r="X47" s="238">
        <f t="shared" si="19"/>
        <v>0</v>
      </c>
      <c r="Y47" s="238">
        <f t="shared" si="20"/>
        <v>0</v>
      </c>
      <c r="Z47" s="238">
        <f t="shared" si="21"/>
        <v>0</v>
      </c>
    </row>
    <row r="48" spans="1:26" ht="23.1" customHeight="1" x14ac:dyDescent="0.25">
      <c r="A48" s="171">
        <v>29</v>
      </c>
      <c r="B48" s="241" t="str">
        <f>IF('Proje ve Personel Bilgileri'!C45&gt;0,'Proje ve Personel Bilgileri'!C45,"")</f>
        <v/>
      </c>
      <c r="C48" s="257">
        <f>IF('G011A (Ocak-Temmuz)'!C48&lt;&gt;"",'G011A (Ocak-Temmuz)'!C48,0)</f>
        <v>0</v>
      </c>
      <c r="D48" s="258">
        <f>IF('G011A (Ocak-Temmuz)'!L48&lt;&gt;"",'G011A (Ocak-Temmuz)'!L48,0)</f>
        <v>0</v>
      </c>
      <c r="E48" s="250">
        <f>IF('G011A (Şubat-Ağustos)'!C48&lt;&gt;"",'G011A (Şubat-Ağustos)'!C48,0)</f>
        <v>0</v>
      </c>
      <c r="F48" s="249">
        <f>IF('G011A (Şubat-Ağustos)'!L48&lt;&gt;"",'G011A (Şubat-Ağustos)'!L48,0)</f>
        <v>0</v>
      </c>
      <c r="G48" s="250">
        <f>IF('G011A (Mart-Eylül)'!C48&lt;&gt;"",'G011A (Mart-Eylül)'!C48,0)</f>
        <v>0</v>
      </c>
      <c r="H48" s="249">
        <f>IF('G011A (Mart-Eylül)'!L48&lt;&gt;"",'G011A (Mart-Eylül)'!L48,0)</f>
        <v>0</v>
      </c>
      <c r="I48" s="250">
        <f>IF('G011A (Nisan-Ekim)'!C48&lt;&gt;"",'G011A (Nisan-Ekim)'!C48,0)</f>
        <v>0</v>
      </c>
      <c r="J48" s="249">
        <f>IF('G011A (Nisan-Ekim)'!L48&lt;&gt;"",'G011A (Nisan-Ekim)'!L48,0)</f>
        <v>0</v>
      </c>
      <c r="K48" s="250">
        <f>IF('G011A (Mayıs-Kasım)'!C48&lt;&gt;"",'G011A (Mayıs-Kasım)'!C48,0)</f>
        <v>0</v>
      </c>
      <c r="L48" s="249">
        <f>IF('G011A (Mayıs-Kasım)'!L48&lt;&gt;"",'G011A (Mayıs-Kasım)'!L48,0)</f>
        <v>0</v>
      </c>
      <c r="M48" s="250">
        <f>IF('G011A (Haziran-Aralık)'!C48&lt;&gt;"",'G011A (Haziran-Aralık)'!C48,0)</f>
        <v>0</v>
      </c>
      <c r="N48" s="249">
        <f>IF('G011A (Haziran-Aralık)'!L48&lt;&gt;"",'G011A (Haziran-Aralık)'!L48,0)</f>
        <v>0</v>
      </c>
      <c r="O48" s="257">
        <f t="shared" si="11"/>
        <v>0</v>
      </c>
      <c r="P48" s="258">
        <f t="shared" si="12"/>
        <v>0</v>
      </c>
      <c r="Q48" s="258">
        <f t="shared" si="13"/>
        <v>0</v>
      </c>
      <c r="R48" s="259">
        <f t="shared" si="14"/>
        <v>0</v>
      </c>
      <c r="T48" s="238">
        <f t="shared" si="15"/>
        <v>0</v>
      </c>
      <c r="U48" s="238">
        <f t="shared" si="16"/>
        <v>0</v>
      </c>
      <c r="V48" s="238">
        <f t="shared" si="17"/>
        <v>0</v>
      </c>
      <c r="W48" s="238">
        <f t="shared" si="18"/>
        <v>0</v>
      </c>
      <c r="X48" s="238">
        <f t="shared" si="19"/>
        <v>0</v>
      </c>
      <c r="Y48" s="238">
        <f t="shared" si="20"/>
        <v>0</v>
      </c>
      <c r="Z48" s="238">
        <f t="shared" si="21"/>
        <v>0</v>
      </c>
    </row>
    <row r="49" spans="1:27" ht="23.1" customHeight="1" x14ac:dyDescent="0.25">
      <c r="A49" s="171">
        <v>30</v>
      </c>
      <c r="B49" s="241" t="str">
        <f>IF('Proje ve Personel Bilgileri'!C46&gt;0,'Proje ve Personel Bilgileri'!C46,"")</f>
        <v/>
      </c>
      <c r="C49" s="257">
        <f>IF('G011A (Ocak-Temmuz)'!C49&lt;&gt;"",'G011A (Ocak-Temmuz)'!C49,0)</f>
        <v>0</v>
      </c>
      <c r="D49" s="258">
        <f>IF('G011A (Ocak-Temmuz)'!L49&lt;&gt;"",'G011A (Ocak-Temmuz)'!L49,0)</f>
        <v>0</v>
      </c>
      <c r="E49" s="250">
        <f>IF('G011A (Şubat-Ağustos)'!C49&lt;&gt;"",'G011A (Şubat-Ağustos)'!C49,0)</f>
        <v>0</v>
      </c>
      <c r="F49" s="249">
        <f>IF('G011A (Şubat-Ağustos)'!L49&lt;&gt;"",'G011A (Şubat-Ağustos)'!L49,0)</f>
        <v>0</v>
      </c>
      <c r="G49" s="250">
        <f>IF('G011A (Mart-Eylül)'!C49&lt;&gt;"",'G011A (Mart-Eylül)'!C49,0)</f>
        <v>0</v>
      </c>
      <c r="H49" s="249">
        <f>IF('G011A (Mart-Eylül)'!L49&lt;&gt;"",'G011A (Mart-Eylül)'!L49,0)</f>
        <v>0</v>
      </c>
      <c r="I49" s="250">
        <f>IF('G011A (Nisan-Ekim)'!C49&lt;&gt;"",'G011A (Nisan-Ekim)'!C49,0)</f>
        <v>0</v>
      </c>
      <c r="J49" s="249">
        <f>IF('G011A (Nisan-Ekim)'!L49&lt;&gt;"",'G011A (Nisan-Ekim)'!L49,0)</f>
        <v>0</v>
      </c>
      <c r="K49" s="250">
        <f>IF('G011A (Mayıs-Kasım)'!C49&lt;&gt;"",'G011A (Mayıs-Kasım)'!C49,0)</f>
        <v>0</v>
      </c>
      <c r="L49" s="249">
        <f>IF('G011A (Mayıs-Kasım)'!L49&lt;&gt;"",'G011A (Mayıs-Kasım)'!L49,0)</f>
        <v>0</v>
      </c>
      <c r="M49" s="250">
        <f>IF('G011A (Haziran-Aralık)'!C49&lt;&gt;"",'G011A (Haziran-Aralık)'!C49,0)</f>
        <v>0</v>
      </c>
      <c r="N49" s="249">
        <f>IF('G011A (Haziran-Aralık)'!L49&lt;&gt;"",'G011A (Haziran-Aralık)'!L49,0)</f>
        <v>0</v>
      </c>
      <c r="O49" s="257">
        <f t="shared" si="11"/>
        <v>0</v>
      </c>
      <c r="P49" s="258">
        <f t="shared" si="12"/>
        <v>0</v>
      </c>
      <c r="Q49" s="258">
        <f t="shared" si="13"/>
        <v>0</v>
      </c>
      <c r="R49" s="259">
        <f t="shared" si="14"/>
        <v>0</v>
      </c>
      <c r="T49" s="238">
        <f t="shared" si="15"/>
        <v>0</v>
      </c>
      <c r="U49" s="238">
        <f t="shared" si="16"/>
        <v>0</v>
      </c>
      <c r="V49" s="238">
        <f t="shared" si="17"/>
        <v>0</v>
      </c>
      <c r="W49" s="238">
        <f t="shared" si="18"/>
        <v>0</v>
      </c>
      <c r="X49" s="238">
        <f t="shared" si="19"/>
        <v>0</v>
      </c>
      <c r="Y49" s="238">
        <f t="shared" si="20"/>
        <v>0</v>
      </c>
      <c r="Z49" s="238">
        <f t="shared" si="21"/>
        <v>0</v>
      </c>
    </row>
    <row r="50" spans="1:27" ht="23.1" customHeight="1" x14ac:dyDescent="0.25">
      <c r="A50" s="171">
        <v>31</v>
      </c>
      <c r="B50" s="241" t="str">
        <f>IF('Proje ve Personel Bilgileri'!C47&gt;0,'Proje ve Personel Bilgileri'!C47,"")</f>
        <v/>
      </c>
      <c r="C50" s="257">
        <f>IF('G011A (Ocak-Temmuz)'!C50&lt;&gt;"",'G011A (Ocak-Temmuz)'!C50,0)</f>
        <v>0</v>
      </c>
      <c r="D50" s="258">
        <f>IF('G011A (Ocak-Temmuz)'!L50&lt;&gt;"",'G011A (Ocak-Temmuz)'!L50,0)</f>
        <v>0</v>
      </c>
      <c r="E50" s="250">
        <f>IF('G011A (Şubat-Ağustos)'!C50&lt;&gt;"",'G011A (Şubat-Ağustos)'!C50,0)</f>
        <v>0</v>
      </c>
      <c r="F50" s="249">
        <f>IF('G011A (Şubat-Ağustos)'!L50&lt;&gt;"",'G011A (Şubat-Ağustos)'!L50,0)</f>
        <v>0</v>
      </c>
      <c r="G50" s="250">
        <f>IF('G011A (Mart-Eylül)'!C50&lt;&gt;"",'G011A (Mart-Eylül)'!C50,0)</f>
        <v>0</v>
      </c>
      <c r="H50" s="249">
        <f>IF('G011A (Mart-Eylül)'!L50&lt;&gt;"",'G011A (Mart-Eylül)'!L50,0)</f>
        <v>0</v>
      </c>
      <c r="I50" s="250">
        <f>IF('G011A (Nisan-Ekim)'!C50&lt;&gt;"",'G011A (Nisan-Ekim)'!C50,0)</f>
        <v>0</v>
      </c>
      <c r="J50" s="249">
        <f>IF('G011A (Nisan-Ekim)'!L50&lt;&gt;"",'G011A (Nisan-Ekim)'!L50,0)</f>
        <v>0</v>
      </c>
      <c r="K50" s="250">
        <f>IF('G011A (Mayıs-Kasım)'!C50&lt;&gt;"",'G011A (Mayıs-Kasım)'!C50,0)</f>
        <v>0</v>
      </c>
      <c r="L50" s="249">
        <f>IF('G011A (Mayıs-Kasım)'!L50&lt;&gt;"",'G011A (Mayıs-Kasım)'!L50,0)</f>
        <v>0</v>
      </c>
      <c r="M50" s="250">
        <f>IF('G011A (Haziran-Aralık)'!C50&lt;&gt;"",'G011A (Haziran-Aralık)'!C50,0)</f>
        <v>0</v>
      </c>
      <c r="N50" s="249">
        <f>IF('G011A (Haziran-Aralık)'!L50&lt;&gt;"",'G011A (Haziran-Aralık)'!L50,0)</f>
        <v>0</v>
      </c>
      <c r="O50" s="257">
        <f t="shared" si="11"/>
        <v>0</v>
      </c>
      <c r="P50" s="258">
        <f t="shared" si="12"/>
        <v>0</v>
      </c>
      <c r="Q50" s="258">
        <f t="shared" si="13"/>
        <v>0</v>
      </c>
      <c r="R50" s="259">
        <f t="shared" si="14"/>
        <v>0</v>
      </c>
      <c r="T50" s="238">
        <f t="shared" si="15"/>
        <v>0</v>
      </c>
      <c r="U50" s="238">
        <f t="shared" si="16"/>
        <v>0</v>
      </c>
      <c r="V50" s="238">
        <f t="shared" si="17"/>
        <v>0</v>
      </c>
      <c r="W50" s="238">
        <f t="shared" si="18"/>
        <v>0</v>
      </c>
      <c r="X50" s="238">
        <f t="shared" si="19"/>
        <v>0</v>
      </c>
      <c r="Y50" s="238">
        <f t="shared" si="20"/>
        <v>0</v>
      </c>
      <c r="Z50" s="238">
        <f t="shared" si="21"/>
        <v>0</v>
      </c>
    </row>
    <row r="51" spans="1:27" ht="23.1" customHeight="1" x14ac:dyDescent="0.25">
      <c r="A51" s="171">
        <v>32</v>
      </c>
      <c r="B51" s="241" t="str">
        <f>IF('Proje ve Personel Bilgileri'!C48&gt;0,'Proje ve Personel Bilgileri'!C48,"")</f>
        <v/>
      </c>
      <c r="C51" s="257">
        <f>IF('G011A (Ocak-Temmuz)'!C51&lt;&gt;"",'G011A (Ocak-Temmuz)'!C51,0)</f>
        <v>0</v>
      </c>
      <c r="D51" s="258">
        <f>IF('G011A (Ocak-Temmuz)'!L51&lt;&gt;"",'G011A (Ocak-Temmuz)'!L51,0)</f>
        <v>0</v>
      </c>
      <c r="E51" s="250">
        <f>IF('G011A (Şubat-Ağustos)'!C51&lt;&gt;"",'G011A (Şubat-Ağustos)'!C51,0)</f>
        <v>0</v>
      </c>
      <c r="F51" s="249">
        <f>IF('G011A (Şubat-Ağustos)'!L51&lt;&gt;"",'G011A (Şubat-Ağustos)'!L51,0)</f>
        <v>0</v>
      </c>
      <c r="G51" s="250">
        <f>IF('G011A (Mart-Eylül)'!C51&lt;&gt;"",'G011A (Mart-Eylül)'!C51,0)</f>
        <v>0</v>
      </c>
      <c r="H51" s="249">
        <f>IF('G011A (Mart-Eylül)'!L51&lt;&gt;"",'G011A (Mart-Eylül)'!L51,0)</f>
        <v>0</v>
      </c>
      <c r="I51" s="250">
        <f>IF('G011A (Nisan-Ekim)'!C51&lt;&gt;"",'G011A (Nisan-Ekim)'!C51,0)</f>
        <v>0</v>
      </c>
      <c r="J51" s="249">
        <f>IF('G011A (Nisan-Ekim)'!L51&lt;&gt;"",'G011A (Nisan-Ekim)'!L51,0)</f>
        <v>0</v>
      </c>
      <c r="K51" s="250">
        <f>IF('G011A (Mayıs-Kasım)'!C51&lt;&gt;"",'G011A (Mayıs-Kasım)'!C51,0)</f>
        <v>0</v>
      </c>
      <c r="L51" s="249">
        <f>IF('G011A (Mayıs-Kasım)'!L51&lt;&gt;"",'G011A (Mayıs-Kasım)'!L51,0)</f>
        <v>0</v>
      </c>
      <c r="M51" s="250">
        <f>IF('G011A (Haziran-Aralık)'!C51&lt;&gt;"",'G011A (Haziran-Aralık)'!C51,0)</f>
        <v>0</v>
      </c>
      <c r="N51" s="249">
        <f>IF('G011A (Haziran-Aralık)'!L51&lt;&gt;"",'G011A (Haziran-Aralık)'!L51,0)</f>
        <v>0</v>
      </c>
      <c r="O51" s="257">
        <f t="shared" si="11"/>
        <v>0</v>
      </c>
      <c r="P51" s="258">
        <f t="shared" si="12"/>
        <v>0</v>
      </c>
      <c r="Q51" s="258">
        <f t="shared" si="13"/>
        <v>0</v>
      </c>
      <c r="R51" s="259">
        <f t="shared" si="14"/>
        <v>0</v>
      </c>
      <c r="T51" s="238">
        <f t="shared" si="15"/>
        <v>0</v>
      </c>
      <c r="U51" s="238">
        <f t="shared" si="16"/>
        <v>0</v>
      </c>
      <c r="V51" s="238">
        <f t="shared" si="17"/>
        <v>0</v>
      </c>
      <c r="W51" s="238">
        <f t="shared" si="18"/>
        <v>0</v>
      </c>
      <c r="X51" s="238">
        <f t="shared" si="19"/>
        <v>0</v>
      </c>
      <c r="Y51" s="238">
        <f t="shared" si="20"/>
        <v>0</v>
      </c>
      <c r="Z51" s="238">
        <f t="shared" si="21"/>
        <v>0</v>
      </c>
    </row>
    <row r="52" spans="1:27" ht="23.1" customHeight="1" x14ac:dyDescent="0.25">
      <c r="A52" s="171">
        <v>33</v>
      </c>
      <c r="B52" s="241" t="str">
        <f>IF('Proje ve Personel Bilgileri'!C49&gt;0,'Proje ve Personel Bilgileri'!C49,"")</f>
        <v/>
      </c>
      <c r="C52" s="257">
        <f>IF('G011A (Ocak-Temmuz)'!C52&lt;&gt;"",'G011A (Ocak-Temmuz)'!C52,0)</f>
        <v>0</v>
      </c>
      <c r="D52" s="258">
        <f>IF('G011A (Ocak-Temmuz)'!L52&lt;&gt;"",'G011A (Ocak-Temmuz)'!L52,0)</f>
        <v>0</v>
      </c>
      <c r="E52" s="250">
        <f>IF('G011A (Şubat-Ağustos)'!C52&lt;&gt;"",'G011A (Şubat-Ağustos)'!C52,0)</f>
        <v>0</v>
      </c>
      <c r="F52" s="249">
        <f>IF('G011A (Şubat-Ağustos)'!L52&lt;&gt;"",'G011A (Şubat-Ağustos)'!L52,0)</f>
        <v>0</v>
      </c>
      <c r="G52" s="250">
        <f>IF('G011A (Mart-Eylül)'!C52&lt;&gt;"",'G011A (Mart-Eylül)'!C52,0)</f>
        <v>0</v>
      </c>
      <c r="H52" s="249">
        <f>IF('G011A (Mart-Eylül)'!L52&lt;&gt;"",'G011A (Mart-Eylül)'!L52,0)</f>
        <v>0</v>
      </c>
      <c r="I52" s="250">
        <f>IF('G011A (Nisan-Ekim)'!C52&lt;&gt;"",'G011A (Nisan-Ekim)'!C52,0)</f>
        <v>0</v>
      </c>
      <c r="J52" s="249">
        <f>IF('G011A (Nisan-Ekim)'!L52&lt;&gt;"",'G011A (Nisan-Ekim)'!L52,0)</f>
        <v>0</v>
      </c>
      <c r="K52" s="250">
        <f>IF('G011A (Mayıs-Kasım)'!C52&lt;&gt;"",'G011A (Mayıs-Kasım)'!C52,0)</f>
        <v>0</v>
      </c>
      <c r="L52" s="249">
        <f>IF('G011A (Mayıs-Kasım)'!L52&lt;&gt;"",'G011A (Mayıs-Kasım)'!L52,0)</f>
        <v>0</v>
      </c>
      <c r="M52" s="250">
        <f>IF('G011A (Haziran-Aralık)'!C52&lt;&gt;"",'G011A (Haziran-Aralık)'!C52,0)</f>
        <v>0</v>
      </c>
      <c r="N52" s="249">
        <f>IF('G011A (Haziran-Aralık)'!L52&lt;&gt;"",'G011A (Haziran-Aralık)'!L52,0)</f>
        <v>0</v>
      </c>
      <c r="O52" s="257">
        <f t="shared" si="11"/>
        <v>0</v>
      </c>
      <c r="P52" s="258">
        <f t="shared" si="12"/>
        <v>0</v>
      </c>
      <c r="Q52" s="258">
        <f t="shared" si="13"/>
        <v>0</v>
      </c>
      <c r="R52" s="259">
        <f t="shared" si="14"/>
        <v>0</v>
      </c>
      <c r="T52" s="238">
        <f t="shared" si="15"/>
        <v>0</v>
      </c>
      <c r="U52" s="238">
        <f t="shared" si="16"/>
        <v>0</v>
      </c>
      <c r="V52" s="238">
        <f t="shared" si="17"/>
        <v>0</v>
      </c>
      <c r="W52" s="238">
        <f t="shared" si="18"/>
        <v>0</v>
      </c>
      <c r="X52" s="238">
        <f t="shared" si="19"/>
        <v>0</v>
      </c>
      <c r="Y52" s="238">
        <f t="shared" si="20"/>
        <v>0</v>
      </c>
      <c r="Z52" s="238">
        <f t="shared" si="21"/>
        <v>0</v>
      </c>
    </row>
    <row r="53" spans="1:27" ht="23.1" customHeight="1" x14ac:dyDescent="0.25">
      <c r="A53" s="171">
        <v>34</v>
      </c>
      <c r="B53" s="241" t="str">
        <f>IF('Proje ve Personel Bilgileri'!C50&gt;0,'Proje ve Personel Bilgileri'!C50,"")</f>
        <v/>
      </c>
      <c r="C53" s="257">
        <f>IF('G011A (Ocak-Temmuz)'!C53&lt;&gt;"",'G011A (Ocak-Temmuz)'!C53,0)</f>
        <v>0</v>
      </c>
      <c r="D53" s="258">
        <f>IF('G011A (Ocak-Temmuz)'!L53&lt;&gt;"",'G011A (Ocak-Temmuz)'!L53,0)</f>
        <v>0</v>
      </c>
      <c r="E53" s="250">
        <f>IF('G011A (Şubat-Ağustos)'!C53&lt;&gt;"",'G011A (Şubat-Ağustos)'!C53,0)</f>
        <v>0</v>
      </c>
      <c r="F53" s="249">
        <f>IF('G011A (Şubat-Ağustos)'!L53&lt;&gt;"",'G011A (Şubat-Ağustos)'!L53,0)</f>
        <v>0</v>
      </c>
      <c r="G53" s="250">
        <f>IF('G011A (Mart-Eylül)'!C53&lt;&gt;"",'G011A (Mart-Eylül)'!C53,0)</f>
        <v>0</v>
      </c>
      <c r="H53" s="249">
        <f>IF('G011A (Mart-Eylül)'!L53&lt;&gt;"",'G011A (Mart-Eylül)'!L53,0)</f>
        <v>0</v>
      </c>
      <c r="I53" s="250">
        <f>IF('G011A (Nisan-Ekim)'!C53&lt;&gt;"",'G011A (Nisan-Ekim)'!C53,0)</f>
        <v>0</v>
      </c>
      <c r="J53" s="249">
        <f>IF('G011A (Nisan-Ekim)'!L53&lt;&gt;"",'G011A (Nisan-Ekim)'!L53,0)</f>
        <v>0</v>
      </c>
      <c r="K53" s="250">
        <f>IF('G011A (Mayıs-Kasım)'!C53&lt;&gt;"",'G011A (Mayıs-Kasım)'!C53,0)</f>
        <v>0</v>
      </c>
      <c r="L53" s="249">
        <f>IF('G011A (Mayıs-Kasım)'!L53&lt;&gt;"",'G011A (Mayıs-Kasım)'!L53,0)</f>
        <v>0</v>
      </c>
      <c r="M53" s="250">
        <f>IF('G011A (Haziran-Aralık)'!C53&lt;&gt;"",'G011A (Haziran-Aralık)'!C53,0)</f>
        <v>0</v>
      </c>
      <c r="N53" s="249">
        <f>IF('G011A (Haziran-Aralık)'!L53&lt;&gt;"",'G011A (Haziran-Aralık)'!L53,0)</f>
        <v>0</v>
      </c>
      <c r="O53" s="257">
        <f t="shared" si="11"/>
        <v>0</v>
      </c>
      <c r="P53" s="258">
        <f t="shared" si="12"/>
        <v>0</v>
      </c>
      <c r="Q53" s="258">
        <f t="shared" si="13"/>
        <v>0</v>
      </c>
      <c r="R53" s="259">
        <f t="shared" si="14"/>
        <v>0</v>
      </c>
      <c r="T53" s="238">
        <f t="shared" si="15"/>
        <v>0</v>
      </c>
      <c r="U53" s="238">
        <f t="shared" si="16"/>
        <v>0</v>
      </c>
      <c r="V53" s="238">
        <f t="shared" si="17"/>
        <v>0</v>
      </c>
      <c r="W53" s="238">
        <f t="shared" si="18"/>
        <v>0</v>
      </c>
      <c r="X53" s="238">
        <f t="shared" si="19"/>
        <v>0</v>
      </c>
      <c r="Y53" s="238">
        <f t="shared" si="20"/>
        <v>0</v>
      </c>
      <c r="Z53" s="238">
        <f t="shared" si="21"/>
        <v>0</v>
      </c>
    </row>
    <row r="54" spans="1:27" ht="23.1" customHeight="1" x14ac:dyDescent="0.25">
      <c r="A54" s="171">
        <v>35</v>
      </c>
      <c r="B54" s="241" t="str">
        <f>IF('Proje ve Personel Bilgileri'!C51&gt;0,'Proje ve Personel Bilgileri'!C51,"")</f>
        <v/>
      </c>
      <c r="C54" s="257">
        <f>IF('G011A (Ocak-Temmuz)'!C54&lt;&gt;"",'G011A (Ocak-Temmuz)'!C54,0)</f>
        <v>0</v>
      </c>
      <c r="D54" s="258">
        <f>IF('G011A (Ocak-Temmuz)'!L54&lt;&gt;"",'G011A (Ocak-Temmuz)'!L54,0)</f>
        <v>0</v>
      </c>
      <c r="E54" s="250">
        <f>IF('G011A (Şubat-Ağustos)'!C54&lt;&gt;"",'G011A (Şubat-Ağustos)'!C54,0)</f>
        <v>0</v>
      </c>
      <c r="F54" s="249">
        <f>IF('G011A (Şubat-Ağustos)'!L54&lt;&gt;"",'G011A (Şubat-Ağustos)'!L54,0)</f>
        <v>0</v>
      </c>
      <c r="G54" s="250">
        <f>IF('G011A (Mart-Eylül)'!C54&lt;&gt;"",'G011A (Mart-Eylül)'!C54,0)</f>
        <v>0</v>
      </c>
      <c r="H54" s="249">
        <f>IF('G011A (Mart-Eylül)'!L54&lt;&gt;"",'G011A (Mart-Eylül)'!L54,0)</f>
        <v>0</v>
      </c>
      <c r="I54" s="250">
        <f>IF('G011A (Nisan-Ekim)'!C54&lt;&gt;"",'G011A (Nisan-Ekim)'!C54,0)</f>
        <v>0</v>
      </c>
      <c r="J54" s="249">
        <f>IF('G011A (Nisan-Ekim)'!L54&lt;&gt;"",'G011A (Nisan-Ekim)'!L54,0)</f>
        <v>0</v>
      </c>
      <c r="K54" s="250">
        <f>IF('G011A (Mayıs-Kasım)'!C54&lt;&gt;"",'G011A (Mayıs-Kasım)'!C54,0)</f>
        <v>0</v>
      </c>
      <c r="L54" s="249">
        <f>IF('G011A (Mayıs-Kasım)'!L54&lt;&gt;"",'G011A (Mayıs-Kasım)'!L54,0)</f>
        <v>0</v>
      </c>
      <c r="M54" s="250">
        <f>IF('G011A (Haziran-Aralık)'!C54&lt;&gt;"",'G011A (Haziran-Aralık)'!C54,0)</f>
        <v>0</v>
      </c>
      <c r="N54" s="249">
        <f>IF('G011A (Haziran-Aralık)'!L54&lt;&gt;"",'G011A (Haziran-Aralık)'!L54,0)</f>
        <v>0</v>
      </c>
      <c r="O54" s="257">
        <f t="shared" si="11"/>
        <v>0</v>
      </c>
      <c r="P54" s="258">
        <f t="shared" si="12"/>
        <v>0</v>
      </c>
      <c r="Q54" s="258">
        <f t="shared" si="13"/>
        <v>0</v>
      </c>
      <c r="R54" s="259">
        <f t="shared" si="14"/>
        <v>0</v>
      </c>
      <c r="T54" s="238">
        <f t="shared" si="15"/>
        <v>0</v>
      </c>
      <c r="U54" s="238">
        <f t="shared" si="16"/>
        <v>0</v>
      </c>
      <c r="V54" s="238">
        <f t="shared" si="17"/>
        <v>0</v>
      </c>
      <c r="W54" s="238">
        <f t="shared" si="18"/>
        <v>0</v>
      </c>
      <c r="X54" s="238">
        <f t="shared" si="19"/>
        <v>0</v>
      </c>
      <c r="Y54" s="238">
        <f t="shared" si="20"/>
        <v>0</v>
      </c>
      <c r="Z54" s="238">
        <f t="shared" si="21"/>
        <v>0</v>
      </c>
    </row>
    <row r="55" spans="1:27" ht="23.1" customHeight="1" x14ac:dyDescent="0.25">
      <c r="A55" s="171">
        <v>36</v>
      </c>
      <c r="B55" s="241" t="str">
        <f>IF('Proje ve Personel Bilgileri'!C52&gt;0,'Proje ve Personel Bilgileri'!C52,"")</f>
        <v/>
      </c>
      <c r="C55" s="257">
        <f>IF('G011A (Ocak-Temmuz)'!C55&lt;&gt;"",'G011A (Ocak-Temmuz)'!C55,0)</f>
        <v>0</v>
      </c>
      <c r="D55" s="258">
        <f>IF('G011A (Ocak-Temmuz)'!L55&lt;&gt;"",'G011A (Ocak-Temmuz)'!L55,0)</f>
        <v>0</v>
      </c>
      <c r="E55" s="250">
        <f>IF('G011A (Şubat-Ağustos)'!C55&lt;&gt;"",'G011A (Şubat-Ağustos)'!C55,0)</f>
        <v>0</v>
      </c>
      <c r="F55" s="249">
        <f>IF('G011A (Şubat-Ağustos)'!L55&lt;&gt;"",'G011A (Şubat-Ağustos)'!L55,0)</f>
        <v>0</v>
      </c>
      <c r="G55" s="250">
        <f>IF('G011A (Mart-Eylül)'!C55&lt;&gt;"",'G011A (Mart-Eylül)'!C55,0)</f>
        <v>0</v>
      </c>
      <c r="H55" s="249">
        <f>IF('G011A (Mart-Eylül)'!L55&lt;&gt;"",'G011A (Mart-Eylül)'!L55,0)</f>
        <v>0</v>
      </c>
      <c r="I55" s="250">
        <f>IF('G011A (Nisan-Ekim)'!C55&lt;&gt;"",'G011A (Nisan-Ekim)'!C55,0)</f>
        <v>0</v>
      </c>
      <c r="J55" s="249">
        <f>IF('G011A (Nisan-Ekim)'!L55&lt;&gt;"",'G011A (Nisan-Ekim)'!L55,0)</f>
        <v>0</v>
      </c>
      <c r="K55" s="250">
        <f>IF('G011A (Mayıs-Kasım)'!C55&lt;&gt;"",'G011A (Mayıs-Kasım)'!C55,0)</f>
        <v>0</v>
      </c>
      <c r="L55" s="249">
        <f>IF('G011A (Mayıs-Kasım)'!L55&lt;&gt;"",'G011A (Mayıs-Kasım)'!L55,0)</f>
        <v>0</v>
      </c>
      <c r="M55" s="250">
        <f>IF('G011A (Haziran-Aralık)'!C55&lt;&gt;"",'G011A (Haziran-Aralık)'!C55,0)</f>
        <v>0</v>
      </c>
      <c r="N55" s="249">
        <f>IF('G011A (Haziran-Aralık)'!L55&lt;&gt;"",'G011A (Haziran-Aralık)'!L55,0)</f>
        <v>0</v>
      </c>
      <c r="O55" s="257">
        <f t="shared" si="11"/>
        <v>0</v>
      </c>
      <c r="P55" s="258">
        <f t="shared" si="12"/>
        <v>0</v>
      </c>
      <c r="Q55" s="258">
        <f t="shared" si="13"/>
        <v>0</v>
      </c>
      <c r="R55" s="259">
        <f t="shared" si="14"/>
        <v>0</v>
      </c>
      <c r="T55" s="238">
        <f t="shared" si="15"/>
        <v>0</v>
      </c>
      <c r="U55" s="238">
        <f t="shared" si="16"/>
        <v>0</v>
      </c>
      <c r="V55" s="238">
        <f t="shared" si="17"/>
        <v>0</v>
      </c>
      <c r="W55" s="238">
        <f t="shared" si="18"/>
        <v>0</v>
      </c>
      <c r="X55" s="238">
        <f t="shared" si="19"/>
        <v>0</v>
      </c>
      <c r="Y55" s="238">
        <f t="shared" si="20"/>
        <v>0</v>
      </c>
      <c r="Z55" s="238">
        <f t="shared" si="21"/>
        <v>0</v>
      </c>
    </row>
    <row r="56" spans="1:27" ht="23.1" customHeight="1" x14ac:dyDescent="0.25">
      <c r="A56" s="171">
        <v>37</v>
      </c>
      <c r="B56" s="241" t="str">
        <f>IF('Proje ve Personel Bilgileri'!C53&gt;0,'Proje ve Personel Bilgileri'!C53,"")</f>
        <v/>
      </c>
      <c r="C56" s="257">
        <f>IF('G011A (Ocak-Temmuz)'!C56&lt;&gt;"",'G011A (Ocak-Temmuz)'!C56,0)</f>
        <v>0</v>
      </c>
      <c r="D56" s="258">
        <f>IF('G011A (Ocak-Temmuz)'!L56&lt;&gt;"",'G011A (Ocak-Temmuz)'!L56,0)</f>
        <v>0</v>
      </c>
      <c r="E56" s="250">
        <f>IF('G011A (Şubat-Ağustos)'!C56&lt;&gt;"",'G011A (Şubat-Ağustos)'!C56,0)</f>
        <v>0</v>
      </c>
      <c r="F56" s="249">
        <f>IF('G011A (Şubat-Ağustos)'!L56&lt;&gt;"",'G011A (Şubat-Ağustos)'!L56,0)</f>
        <v>0</v>
      </c>
      <c r="G56" s="250">
        <f>IF('G011A (Mart-Eylül)'!C56&lt;&gt;"",'G011A (Mart-Eylül)'!C56,0)</f>
        <v>0</v>
      </c>
      <c r="H56" s="249">
        <f>IF('G011A (Mart-Eylül)'!L56&lt;&gt;"",'G011A (Mart-Eylül)'!L56,0)</f>
        <v>0</v>
      </c>
      <c r="I56" s="250">
        <f>IF('G011A (Nisan-Ekim)'!C56&lt;&gt;"",'G011A (Nisan-Ekim)'!C56,0)</f>
        <v>0</v>
      </c>
      <c r="J56" s="249">
        <f>IF('G011A (Nisan-Ekim)'!L56&lt;&gt;"",'G011A (Nisan-Ekim)'!L56,0)</f>
        <v>0</v>
      </c>
      <c r="K56" s="250">
        <f>IF('G011A (Mayıs-Kasım)'!C56&lt;&gt;"",'G011A (Mayıs-Kasım)'!C56,0)</f>
        <v>0</v>
      </c>
      <c r="L56" s="249">
        <f>IF('G011A (Mayıs-Kasım)'!L56&lt;&gt;"",'G011A (Mayıs-Kasım)'!L56,0)</f>
        <v>0</v>
      </c>
      <c r="M56" s="250">
        <f>IF('G011A (Haziran-Aralık)'!C56&lt;&gt;"",'G011A (Haziran-Aralık)'!C56,0)</f>
        <v>0</v>
      </c>
      <c r="N56" s="249">
        <f>IF('G011A (Haziran-Aralık)'!L56&lt;&gt;"",'G011A (Haziran-Aralık)'!L56,0)</f>
        <v>0</v>
      </c>
      <c r="O56" s="257">
        <f t="shared" si="11"/>
        <v>0</v>
      </c>
      <c r="P56" s="258">
        <f t="shared" si="12"/>
        <v>0</v>
      </c>
      <c r="Q56" s="258">
        <f t="shared" si="13"/>
        <v>0</v>
      </c>
      <c r="R56" s="259">
        <f t="shared" si="14"/>
        <v>0</v>
      </c>
      <c r="T56" s="238">
        <f t="shared" si="15"/>
        <v>0</v>
      </c>
      <c r="U56" s="238">
        <f t="shared" si="16"/>
        <v>0</v>
      </c>
      <c r="V56" s="238">
        <f t="shared" si="17"/>
        <v>0</v>
      </c>
      <c r="W56" s="238">
        <f t="shared" si="18"/>
        <v>0</v>
      </c>
      <c r="X56" s="238">
        <f t="shared" si="19"/>
        <v>0</v>
      </c>
      <c r="Y56" s="238">
        <f t="shared" si="20"/>
        <v>0</v>
      </c>
      <c r="Z56" s="238">
        <f t="shared" si="21"/>
        <v>0</v>
      </c>
    </row>
    <row r="57" spans="1:27" ht="23.1" customHeight="1" x14ac:dyDescent="0.25">
      <c r="A57" s="171">
        <v>38</v>
      </c>
      <c r="B57" s="241" t="str">
        <f>IF('Proje ve Personel Bilgileri'!C54&gt;0,'Proje ve Personel Bilgileri'!C54,"")</f>
        <v/>
      </c>
      <c r="C57" s="257">
        <f>IF('G011A (Ocak-Temmuz)'!C57&lt;&gt;"",'G011A (Ocak-Temmuz)'!C57,0)</f>
        <v>0</v>
      </c>
      <c r="D57" s="258">
        <f>IF('G011A (Ocak-Temmuz)'!L57&lt;&gt;"",'G011A (Ocak-Temmuz)'!L57,0)</f>
        <v>0</v>
      </c>
      <c r="E57" s="250">
        <f>IF('G011A (Şubat-Ağustos)'!C57&lt;&gt;"",'G011A (Şubat-Ağustos)'!C57,0)</f>
        <v>0</v>
      </c>
      <c r="F57" s="249">
        <f>IF('G011A (Şubat-Ağustos)'!L57&lt;&gt;"",'G011A (Şubat-Ağustos)'!L57,0)</f>
        <v>0</v>
      </c>
      <c r="G57" s="250">
        <f>IF('G011A (Mart-Eylül)'!C57&lt;&gt;"",'G011A (Mart-Eylül)'!C57,0)</f>
        <v>0</v>
      </c>
      <c r="H57" s="249">
        <f>IF('G011A (Mart-Eylül)'!L57&lt;&gt;"",'G011A (Mart-Eylül)'!L57,0)</f>
        <v>0</v>
      </c>
      <c r="I57" s="250">
        <f>IF('G011A (Nisan-Ekim)'!C57&lt;&gt;"",'G011A (Nisan-Ekim)'!C57,0)</f>
        <v>0</v>
      </c>
      <c r="J57" s="249">
        <f>IF('G011A (Nisan-Ekim)'!L57&lt;&gt;"",'G011A (Nisan-Ekim)'!L57,0)</f>
        <v>0</v>
      </c>
      <c r="K57" s="250">
        <f>IF('G011A (Mayıs-Kasım)'!C57&lt;&gt;"",'G011A (Mayıs-Kasım)'!C57,0)</f>
        <v>0</v>
      </c>
      <c r="L57" s="249">
        <f>IF('G011A (Mayıs-Kasım)'!L57&lt;&gt;"",'G011A (Mayıs-Kasım)'!L57,0)</f>
        <v>0</v>
      </c>
      <c r="M57" s="250">
        <f>IF('G011A (Haziran-Aralık)'!C57&lt;&gt;"",'G011A (Haziran-Aralık)'!C57,0)</f>
        <v>0</v>
      </c>
      <c r="N57" s="249">
        <f>IF('G011A (Haziran-Aralık)'!L57&lt;&gt;"",'G011A (Haziran-Aralık)'!L57,0)</f>
        <v>0</v>
      </c>
      <c r="O57" s="257">
        <f t="shared" si="11"/>
        <v>0</v>
      </c>
      <c r="P57" s="258">
        <f t="shared" si="12"/>
        <v>0</v>
      </c>
      <c r="Q57" s="258">
        <f t="shared" si="13"/>
        <v>0</v>
      </c>
      <c r="R57" s="259">
        <f t="shared" si="14"/>
        <v>0</v>
      </c>
      <c r="T57" s="238">
        <f t="shared" si="15"/>
        <v>0</v>
      </c>
      <c r="U57" s="238">
        <f t="shared" si="16"/>
        <v>0</v>
      </c>
      <c r="V57" s="238">
        <f t="shared" si="17"/>
        <v>0</v>
      </c>
      <c r="W57" s="238">
        <f t="shared" si="18"/>
        <v>0</v>
      </c>
      <c r="X57" s="238">
        <f t="shared" si="19"/>
        <v>0</v>
      </c>
      <c r="Y57" s="238">
        <f t="shared" si="20"/>
        <v>0</v>
      </c>
      <c r="Z57" s="238">
        <f t="shared" si="21"/>
        <v>0</v>
      </c>
    </row>
    <row r="58" spans="1:27" ht="23.1" customHeight="1" x14ac:dyDescent="0.25">
      <c r="A58" s="171">
        <v>39</v>
      </c>
      <c r="B58" s="241" t="str">
        <f>IF('Proje ve Personel Bilgileri'!C55&gt;0,'Proje ve Personel Bilgileri'!C55,"")</f>
        <v/>
      </c>
      <c r="C58" s="257">
        <f>IF('G011A (Ocak-Temmuz)'!C58&lt;&gt;"",'G011A (Ocak-Temmuz)'!C58,0)</f>
        <v>0</v>
      </c>
      <c r="D58" s="258">
        <f>IF('G011A (Ocak-Temmuz)'!L58&lt;&gt;"",'G011A (Ocak-Temmuz)'!L58,0)</f>
        <v>0</v>
      </c>
      <c r="E58" s="250">
        <f>IF('G011A (Şubat-Ağustos)'!C58&lt;&gt;"",'G011A (Şubat-Ağustos)'!C58,0)</f>
        <v>0</v>
      </c>
      <c r="F58" s="249">
        <f>IF('G011A (Şubat-Ağustos)'!L58&lt;&gt;"",'G011A (Şubat-Ağustos)'!L58,0)</f>
        <v>0</v>
      </c>
      <c r="G58" s="250">
        <f>IF('G011A (Mart-Eylül)'!C58&lt;&gt;"",'G011A (Mart-Eylül)'!C58,0)</f>
        <v>0</v>
      </c>
      <c r="H58" s="249">
        <f>IF('G011A (Mart-Eylül)'!L58&lt;&gt;"",'G011A (Mart-Eylül)'!L58,0)</f>
        <v>0</v>
      </c>
      <c r="I58" s="250">
        <f>IF('G011A (Nisan-Ekim)'!C58&lt;&gt;"",'G011A (Nisan-Ekim)'!C58,0)</f>
        <v>0</v>
      </c>
      <c r="J58" s="249">
        <f>IF('G011A (Nisan-Ekim)'!L58&lt;&gt;"",'G011A (Nisan-Ekim)'!L58,0)</f>
        <v>0</v>
      </c>
      <c r="K58" s="250">
        <f>IF('G011A (Mayıs-Kasım)'!C58&lt;&gt;"",'G011A (Mayıs-Kasım)'!C58,0)</f>
        <v>0</v>
      </c>
      <c r="L58" s="249">
        <f>IF('G011A (Mayıs-Kasım)'!L58&lt;&gt;"",'G011A (Mayıs-Kasım)'!L58,0)</f>
        <v>0</v>
      </c>
      <c r="M58" s="250">
        <f>IF('G011A (Haziran-Aralık)'!C58&lt;&gt;"",'G011A (Haziran-Aralık)'!C58,0)</f>
        <v>0</v>
      </c>
      <c r="N58" s="249">
        <f>IF('G011A (Haziran-Aralık)'!L58&lt;&gt;"",'G011A (Haziran-Aralık)'!L58,0)</f>
        <v>0</v>
      </c>
      <c r="O58" s="257">
        <f t="shared" si="11"/>
        <v>0</v>
      </c>
      <c r="P58" s="258">
        <f t="shared" si="12"/>
        <v>0</v>
      </c>
      <c r="Q58" s="258">
        <f t="shared" si="13"/>
        <v>0</v>
      </c>
      <c r="R58" s="259">
        <f t="shared" si="14"/>
        <v>0</v>
      </c>
      <c r="T58" s="238">
        <f t="shared" si="15"/>
        <v>0</v>
      </c>
      <c r="U58" s="238">
        <f t="shared" si="16"/>
        <v>0</v>
      </c>
      <c r="V58" s="238">
        <f t="shared" si="17"/>
        <v>0</v>
      </c>
      <c r="W58" s="238">
        <f t="shared" si="18"/>
        <v>0</v>
      </c>
      <c r="X58" s="238">
        <f t="shared" si="19"/>
        <v>0</v>
      </c>
      <c r="Y58" s="238">
        <f t="shared" si="20"/>
        <v>0</v>
      </c>
      <c r="Z58" s="238">
        <f t="shared" si="21"/>
        <v>0</v>
      </c>
    </row>
    <row r="59" spans="1:27" ht="23.1" customHeight="1" thickBot="1" x14ac:dyDescent="0.3">
      <c r="A59" s="174">
        <v>40</v>
      </c>
      <c r="B59" s="243" t="str">
        <f>IF('Proje ve Personel Bilgileri'!C56&gt;0,'Proje ve Personel Bilgileri'!C56,"")</f>
        <v/>
      </c>
      <c r="C59" s="260">
        <f>IF('G011A (Ocak-Temmuz)'!C59&lt;&gt;"",'G011A (Ocak-Temmuz)'!C59,0)</f>
        <v>0</v>
      </c>
      <c r="D59" s="261">
        <f>IF('G011A (Ocak-Temmuz)'!L59&lt;&gt;"",'G011A (Ocak-Temmuz)'!L59,0)</f>
        <v>0</v>
      </c>
      <c r="E59" s="254">
        <f>IF('G011A (Şubat-Ağustos)'!C59&lt;&gt;"",'G011A (Şubat-Ağustos)'!C59,0)</f>
        <v>0</v>
      </c>
      <c r="F59" s="253">
        <f>IF('G011A (Şubat-Ağustos)'!L59&lt;&gt;"",'G011A (Şubat-Ağustos)'!L59,0)</f>
        <v>0</v>
      </c>
      <c r="G59" s="254">
        <f>IF('G011A (Mart-Eylül)'!C59&lt;&gt;"",'G011A (Mart-Eylül)'!C59,0)</f>
        <v>0</v>
      </c>
      <c r="H59" s="253">
        <f>IF('G011A (Mart-Eylül)'!L59&lt;&gt;"",'G011A (Mart-Eylül)'!L59,0)</f>
        <v>0</v>
      </c>
      <c r="I59" s="254">
        <f>IF('G011A (Nisan-Ekim)'!C59&lt;&gt;"",'G011A (Nisan-Ekim)'!C59,0)</f>
        <v>0</v>
      </c>
      <c r="J59" s="253">
        <f>IF('G011A (Nisan-Ekim)'!L59&lt;&gt;"",'G011A (Nisan-Ekim)'!L59,0)</f>
        <v>0</v>
      </c>
      <c r="K59" s="254">
        <f>IF('G011A (Mayıs-Kasım)'!C59&lt;&gt;"",'G011A (Mayıs-Kasım)'!C59,0)</f>
        <v>0</v>
      </c>
      <c r="L59" s="253">
        <f>IF('G011A (Mayıs-Kasım)'!L59&lt;&gt;"",'G011A (Mayıs-Kasım)'!L59,0)</f>
        <v>0</v>
      </c>
      <c r="M59" s="254">
        <f>IF('G011A (Haziran-Aralık)'!C59&lt;&gt;"",'G011A (Haziran-Aralık)'!C59,0)</f>
        <v>0</v>
      </c>
      <c r="N59" s="253">
        <f>IF('G011A (Haziran-Aralık)'!L59&lt;&gt;"",'G011A (Haziran-Aralık)'!L59,0)</f>
        <v>0</v>
      </c>
      <c r="O59" s="260">
        <f t="shared" si="11"/>
        <v>0</v>
      </c>
      <c r="P59" s="261">
        <f t="shared" si="12"/>
        <v>0</v>
      </c>
      <c r="Q59" s="261">
        <f t="shared" si="13"/>
        <v>0</v>
      </c>
      <c r="R59" s="262">
        <f t="shared" si="14"/>
        <v>0</v>
      </c>
      <c r="T59" s="238">
        <f t="shared" si="15"/>
        <v>0</v>
      </c>
      <c r="U59" s="238">
        <f t="shared" si="16"/>
        <v>0</v>
      </c>
      <c r="V59" s="238">
        <f t="shared" si="17"/>
        <v>0</v>
      </c>
      <c r="W59" s="238">
        <f t="shared" si="18"/>
        <v>0</v>
      </c>
      <c r="X59" s="238">
        <f t="shared" si="19"/>
        <v>0</v>
      </c>
      <c r="Y59" s="238">
        <f t="shared" si="20"/>
        <v>0</v>
      </c>
      <c r="Z59" s="238">
        <f t="shared" si="21"/>
        <v>0</v>
      </c>
      <c r="AA59" s="238">
        <f>IF(ISERROR(IF(SUM(C40:R59)&gt;0,1,0)),1,IF(SUM(C40:R59)&gt;0,1,0))</f>
        <v>0</v>
      </c>
    </row>
    <row r="60" spans="1:27" x14ac:dyDescent="0.25">
      <c r="B60" s="7"/>
      <c r="C60" s="7"/>
      <c r="D60" s="7"/>
      <c r="E60" s="7"/>
      <c r="F60" s="7"/>
      <c r="G60" s="7"/>
      <c r="H60" s="7"/>
      <c r="I60" s="7"/>
      <c r="J60" s="4"/>
      <c r="L60" s="160"/>
      <c r="M60" s="160"/>
      <c r="N60" s="160"/>
      <c r="O60" s="160"/>
      <c r="P60" s="160"/>
      <c r="Q60" s="160"/>
    </row>
    <row r="61" spans="1:27" x14ac:dyDescent="0.25">
      <c r="A61" s="7" t="s">
        <v>162</v>
      </c>
      <c r="B61" s="7"/>
      <c r="C61" s="7"/>
      <c r="D61" s="7"/>
      <c r="E61" s="7"/>
      <c r="F61" s="7"/>
      <c r="G61" s="7"/>
      <c r="H61" s="7"/>
      <c r="I61" s="7"/>
      <c r="J61" s="4"/>
      <c r="L61" s="160"/>
      <c r="M61" s="160"/>
      <c r="N61" s="160"/>
      <c r="O61" s="160"/>
      <c r="P61" s="160"/>
      <c r="Q61" s="160"/>
    </row>
    <row r="62" spans="1:27" x14ac:dyDescent="0.25">
      <c r="C62" s="160"/>
      <c r="J62" s="4"/>
      <c r="L62" s="160"/>
      <c r="M62" s="160"/>
      <c r="N62" s="160"/>
      <c r="O62" s="160"/>
    </row>
    <row r="63" spans="1:27" s="119" customFormat="1" ht="21" x14ac:dyDescent="0.35">
      <c r="A63" s="345" t="s">
        <v>48</v>
      </c>
      <c r="B63" s="346">
        <f ca="1">IF(imzatarihi&gt;0,imzatarihi,"")</f>
        <v>46027</v>
      </c>
      <c r="C63" s="410" t="s">
        <v>49</v>
      </c>
      <c r="D63" s="410"/>
      <c r="E63" s="344" t="str">
        <f>IF(kurulusyetkilisi&gt;0,kurulusyetkilisi,"")</f>
        <v/>
      </c>
      <c r="F63" s="344"/>
      <c r="G63" s="344"/>
      <c r="H63" s="344"/>
      <c r="I63" s="344"/>
      <c r="J63" s="97"/>
      <c r="K63" s="97"/>
      <c r="L63" s="15"/>
      <c r="N63" s="178"/>
      <c r="O63" s="178"/>
      <c r="P63" s="178"/>
      <c r="Q63" s="178"/>
    </row>
    <row r="64" spans="1:27" ht="21" x14ac:dyDescent="0.35">
      <c r="A64" s="349"/>
      <c r="B64" s="349"/>
      <c r="C64" s="438" t="s">
        <v>50</v>
      </c>
      <c r="D64" s="438"/>
      <c r="E64" s="439"/>
      <c r="F64" s="439"/>
      <c r="G64" s="439"/>
      <c r="H64" s="349"/>
      <c r="I64" s="349"/>
      <c r="J64" s="4"/>
      <c r="L64" s="160"/>
      <c r="M64" s="160"/>
      <c r="N64" s="160"/>
      <c r="O64" s="160"/>
    </row>
    <row r="65" spans="1:26" ht="15.75" customHeight="1" x14ac:dyDescent="0.25">
      <c r="A65" s="440" t="s">
        <v>55</v>
      </c>
      <c r="B65" s="440"/>
      <c r="C65" s="440"/>
      <c r="D65" s="440"/>
      <c r="E65" s="440"/>
      <c r="F65" s="440"/>
      <c r="G65" s="440"/>
      <c r="H65" s="440"/>
      <c r="I65" s="440"/>
      <c r="J65" s="440"/>
      <c r="K65" s="440"/>
      <c r="L65" s="440"/>
      <c r="M65" s="440"/>
      <c r="N65" s="440"/>
      <c r="O65" s="440"/>
      <c r="P65" s="440"/>
      <c r="Q65" s="440"/>
      <c r="R65" s="440"/>
    </row>
    <row r="66" spans="1:26" x14ac:dyDescent="0.25">
      <c r="A66" s="441" t="str">
        <f>IF(YilDonem&lt;&gt;"",CONCATENATE(YilDonem," dönemine aittir."),"")</f>
        <v/>
      </c>
      <c r="B66" s="441"/>
      <c r="C66" s="441"/>
      <c r="D66" s="441"/>
      <c r="E66" s="441"/>
      <c r="F66" s="441"/>
      <c r="G66" s="441"/>
      <c r="H66" s="441"/>
      <c r="I66" s="441"/>
      <c r="J66" s="441"/>
      <c r="K66" s="441"/>
      <c r="L66" s="441"/>
      <c r="M66" s="441"/>
      <c r="N66" s="441"/>
      <c r="O66" s="441"/>
      <c r="P66" s="441"/>
      <c r="Q66" s="441"/>
      <c r="R66" s="441"/>
    </row>
    <row r="67" spans="1:26" ht="19.5" thickBot="1" x14ac:dyDescent="0.35">
      <c r="A67" s="431" t="s">
        <v>60</v>
      </c>
      <c r="B67" s="431"/>
      <c r="C67" s="431"/>
      <c r="D67" s="431"/>
      <c r="E67" s="431"/>
      <c r="F67" s="431"/>
      <c r="G67" s="431"/>
      <c r="H67" s="431"/>
      <c r="I67" s="431"/>
      <c r="J67" s="431"/>
      <c r="K67" s="431"/>
      <c r="L67" s="431"/>
      <c r="M67" s="431"/>
      <c r="N67" s="431"/>
      <c r="O67" s="431"/>
      <c r="P67" s="431"/>
      <c r="Q67" s="431"/>
      <c r="R67" s="431"/>
    </row>
    <row r="68" spans="1:26" ht="31.7" customHeight="1" thickBot="1" x14ac:dyDescent="0.3">
      <c r="A68" s="1" t="s">
        <v>1</v>
      </c>
      <c r="B68" s="442" t="str">
        <f>IF(ProjeNo&gt;0,ProjeNo,"")</f>
        <v/>
      </c>
      <c r="C68" s="443"/>
      <c r="D68" s="443"/>
      <c r="E68" s="443"/>
      <c r="F68" s="443"/>
      <c r="G68" s="443"/>
      <c r="H68" s="443"/>
      <c r="I68" s="443"/>
      <c r="J68" s="443"/>
      <c r="K68" s="443"/>
      <c r="L68" s="443"/>
      <c r="M68" s="443"/>
      <c r="N68" s="443"/>
      <c r="O68" s="443"/>
      <c r="P68" s="443"/>
      <c r="Q68" s="443"/>
      <c r="R68" s="444"/>
    </row>
    <row r="69" spans="1:26" ht="31.7" customHeight="1" thickBot="1" x14ac:dyDescent="0.3">
      <c r="A69" s="6" t="s">
        <v>14</v>
      </c>
      <c r="B69" s="445" t="str">
        <f>IF(ProjeAdi&gt;0,ProjeAdi,"")</f>
        <v/>
      </c>
      <c r="C69" s="446"/>
      <c r="D69" s="446"/>
      <c r="E69" s="446"/>
      <c r="F69" s="446"/>
      <c r="G69" s="446"/>
      <c r="H69" s="446"/>
      <c r="I69" s="446"/>
      <c r="J69" s="446"/>
      <c r="K69" s="446"/>
      <c r="L69" s="446"/>
      <c r="M69" s="446"/>
      <c r="N69" s="446"/>
      <c r="O69" s="446"/>
      <c r="P69" s="446"/>
      <c r="Q69" s="446"/>
      <c r="R69" s="447"/>
    </row>
    <row r="70" spans="1:26" ht="75.2" customHeight="1" thickBot="1" x14ac:dyDescent="0.3">
      <c r="A70" s="436" t="s">
        <v>9</v>
      </c>
      <c r="B70" s="432" t="s">
        <v>61</v>
      </c>
      <c r="C70" s="434" t="str">
        <f>IF(Dönem=1,"OCAK",IF(Dönem=2,"TEMMUZ",""))</f>
        <v/>
      </c>
      <c r="D70" s="435"/>
      <c r="E70" s="434" t="str">
        <f>IF(Dönem=1,"ŞUBAT",IF(Dönem=2,"AĞUSTOS",""))</f>
        <v/>
      </c>
      <c r="F70" s="435"/>
      <c r="G70" s="434" t="str">
        <f>IF(Dönem=1,"MART",IF(Dönem=2,"EYLÜL",""))</f>
        <v/>
      </c>
      <c r="H70" s="435"/>
      <c r="I70" s="434" t="str">
        <f>IF(Dönem=1,"NİSAN",IF(Dönem=2,"EKİM",""))</f>
        <v/>
      </c>
      <c r="J70" s="435"/>
      <c r="K70" s="434" t="str">
        <f>IF(Dönem=1,"MAYIS",IF(Dönem=2,"KASIM",""))</f>
        <v/>
      </c>
      <c r="L70" s="435"/>
      <c r="M70" s="434" t="str">
        <f>IF(Dönem=1,"HAZİRAN",IF(Dönem=2,"ARALIK",""))</f>
        <v/>
      </c>
      <c r="N70" s="435"/>
      <c r="O70" s="432" t="s">
        <v>56</v>
      </c>
      <c r="P70" s="432" t="s">
        <v>57</v>
      </c>
      <c r="Q70" s="432" t="s">
        <v>58</v>
      </c>
      <c r="R70" s="432" t="s">
        <v>151</v>
      </c>
      <c r="S70" s="5"/>
      <c r="T70" s="5"/>
    </row>
    <row r="71" spans="1:26" ht="49.7" customHeight="1" thickBot="1" x14ac:dyDescent="0.3">
      <c r="A71" s="437"/>
      <c r="B71" s="433"/>
      <c r="C71" s="3" t="s">
        <v>39</v>
      </c>
      <c r="D71" s="3" t="s">
        <v>59</v>
      </c>
      <c r="E71" s="3" t="s">
        <v>39</v>
      </c>
      <c r="F71" s="3" t="s">
        <v>59</v>
      </c>
      <c r="G71" s="3" t="s">
        <v>39</v>
      </c>
      <c r="H71" s="3" t="s">
        <v>59</v>
      </c>
      <c r="I71" s="3" t="s">
        <v>39</v>
      </c>
      <c r="J71" s="3" t="s">
        <v>59</v>
      </c>
      <c r="K71" s="3" t="s">
        <v>39</v>
      </c>
      <c r="L71" s="3" t="s">
        <v>59</v>
      </c>
      <c r="M71" s="3" t="s">
        <v>39</v>
      </c>
      <c r="N71" s="3" t="s">
        <v>59</v>
      </c>
      <c r="O71" s="433"/>
      <c r="P71" s="433"/>
      <c r="Q71" s="433"/>
      <c r="R71" s="433"/>
      <c r="Z71" s="2" t="s">
        <v>94</v>
      </c>
    </row>
    <row r="72" spans="1:26" ht="23.1" customHeight="1" x14ac:dyDescent="0.25">
      <c r="A72" s="168">
        <v>41</v>
      </c>
      <c r="B72" s="239" t="str">
        <f>IF('Proje ve Personel Bilgileri'!C57&gt;0,'Proje ve Personel Bilgileri'!C57,"")</f>
        <v/>
      </c>
      <c r="C72" s="247">
        <f>IF('G011A (Ocak-Temmuz)'!C72&lt;&gt;"",'G011A (Ocak-Temmuz)'!C72,0)</f>
        <v>0</v>
      </c>
      <c r="D72" s="246">
        <f>IF('G011A (Ocak-Temmuz)'!L72&lt;&gt;"",'G011A (Ocak-Temmuz)'!L72,0)</f>
        <v>0</v>
      </c>
      <c r="E72" s="247">
        <f>IF('G011A (Şubat-Ağustos)'!C72&lt;&gt;"",'G011A (Şubat-Ağustos)'!C72,0)</f>
        <v>0</v>
      </c>
      <c r="F72" s="246">
        <f>IF('G011A (Şubat-Ağustos)'!L72&lt;&gt;"",'G011A (Şubat-Ağustos)'!L72,0)</f>
        <v>0</v>
      </c>
      <c r="G72" s="247">
        <f>IF('G011A (Mart-Eylül)'!C72&lt;&gt;"",'G011A (Mart-Eylül)'!C72,0)</f>
        <v>0</v>
      </c>
      <c r="H72" s="246">
        <f>IF('G011A (Mart-Eylül)'!L72&lt;&gt;"",'G011A (Mart-Eylül)'!L72,0)</f>
        <v>0</v>
      </c>
      <c r="I72" s="247">
        <f>IF('G011A (Nisan-Ekim)'!C72&lt;&gt;"",'G011A (Nisan-Ekim)'!C72,0)</f>
        <v>0</v>
      </c>
      <c r="J72" s="246">
        <f>IF('G011A (Nisan-Ekim)'!L72&lt;&gt;"",'G011A (Nisan-Ekim)'!L72,0)</f>
        <v>0</v>
      </c>
      <c r="K72" s="247">
        <f>IF('G011A (Mayıs-Kasım)'!C72&lt;&gt;"",'G011A (Mayıs-Kasım)'!C72,0)</f>
        <v>0</v>
      </c>
      <c r="L72" s="246">
        <f>IF('G011A (Mayıs-Kasım)'!L72&lt;&gt;"",'G011A (Mayıs-Kasım)'!L72,0)</f>
        <v>0</v>
      </c>
      <c r="M72" s="247">
        <f>IF('G011A (Haziran-Aralık)'!C72&lt;&gt;"",'G011A (Haziran-Aralık)'!C72,0)</f>
        <v>0</v>
      </c>
      <c r="N72" s="246">
        <f>IF('G011A (Haziran-Aralık)'!L72&lt;&gt;"",'G011A (Haziran-Aralık)'!L72,0)</f>
        <v>0</v>
      </c>
      <c r="O72" s="247">
        <f>C72+E72+G72+I72+K72+M72</f>
        <v>0</v>
      </c>
      <c r="P72" s="246">
        <f>D72+F72+H72+J72+L72+N72</f>
        <v>0</v>
      </c>
      <c r="Q72" s="246">
        <f>IF(O72=0,0,O72/30)</f>
        <v>0</v>
      </c>
      <c r="R72" s="248">
        <f>IF(P72=0,0,P72/Q72)</f>
        <v>0</v>
      </c>
      <c r="T72" s="238">
        <f>IF(C72&gt;0,1,0)</f>
        <v>0</v>
      </c>
      <c r="U72" s="238">
        <f>IF(E72&gt;0,1,0)</f>
        <v>0</v>
      </c>
      <c r="V72" s="238">
        <f>IF(G72&gt;0,1,0)</f>
        <v>0</v>
      </c>
      <c r="W72" s="238">
        <f>IF(I72&gt;0,1,0)</f>
        <v>0</v>
      </c>
      <c r="X72" s="238">
        <f>IF(K72&gt;0,1,0)</f>
        <v>0</v>
      </c>
      <c r="Y72" s="238">
        <f>IF(M72&gt;0,1,0)</f>
        <v>0</v>
      </c>
      <c r="Z72" s="238">
        <f>SUM(T72:Y72)</f>
        <v>0</v>
      </c>
    </row>
    <row r="73" spans="1:26" ht="23.1" customHeight="1" x14ac:dyDescent="0.25">
      <c r="A73" s="171">
        <v>42</v>
      </c>
      <c r="B73" s="241" t="str">
        <f>IF('Proje ve Personel Bilgileri'!C58&gt;0,'Proje ve Personel Bilgileri'!C58,"")</f>
        <v/>
      </c>
      <c r="C73" s="257">
        <f>IF('G011A (Ocak-Temmuz)'!C73&lt;&gt;"",'G011A (Ocak-Temmuz)'!C73,0)</f>
        <v>0</v>
      </c>
      <c r="D73" s="258">
        <f>IF('G011A (Ocak-Temmuz)'!L73&lt;&gt;"",'G011A (Ocak-Temmuz)'!L73,0)</f>
        <v>0</v>
      </c>
      <c r="E73" s="250">
        <f>IF('G011A (Şubat-Ağustos)'!C73&lt;&gt;"",'G011A (Şubat-Ağustos)'!C73,0)</f>
        <v>0</v>
      </c>
      <c r="F73" s="249">
        <f>IF('G011A (Şubat-Ağustos)'!L73&lt;&gt;"",'G011A (Şubat-Ağustos)'!L73,0)</f>
        <v>0</v>
      </c>
      <c r="G73" s="250">
        <f>IF('G011A (Mart-Eylül)'!C73&lt;&gt;"",'G011A (Mart-Eylül)'!C73,0)</f>
        <v>0</v>
      </c>
      <c r="H73" s="249">
        <f>IF('G011A (Mart-Eylül)'!L73&lt;&gt;"",'G011A (Mart-Eylül)'!L73,0)</f>
        <v>0</v>
      </c>
      <c r="I73" s="250">
        <f>IF('G011A (Nisan-Ekim)'!C73&lt;&gt;"",'G011A (Nisan-Ekim)'!C73,0)</f>
        <v>0</v>
      </c>
      <c r="J73" s="249">
        <f>IF('G011A (Nisan-Ekim)'!L73&lt;&gt;"",'G011A (Nisan-Ekim)'!L73,0)</f>
        <v>0</v>
      </c>
      <c r="K73" s="250">
        <f>IF('G011A (Mayıs-Kasım)'!C73&lt;&gt;"",'G011A (Mayıs-Kasım)'!C73,0)</f>
        <v>0</v>
      </c>
      <c r="L73" s="249">
        <f>IF('G011A (Mayıs-Kasım)'!L73&lt;&gt;"",'G011A (Mayıs-Kasım)'!L73,0)</f>
        <v>0</v>
      </c>
      <c r="M73" s="250">
        <f>IF('G011A (Haziran-Aralık)'!C73&lt;&gt;"",'G011A (Haziran-Aralık)'!C73,0)</f>
        <v>0</v>
      </c>
      <c r="N73" s="249">
        <f>IF('G011A (Haziran-Aralık)'!L73&lt;&gt;"",'G011A (Haziran-Aralık)'!L73,0)</f>
        <v>0</v>
      </c>
      <c r="O73" s="257">
        <f t="shared" ref="O73:O91" si="22">C73+E73+G73+I73+K73+M73</f>
        <v>0</v>
      </c>
      <c r="P73" s="258">
        <f t="shared" ref="P73:P91" si="23">D73+F73+H73+J73+L73+N73</f>
        <v>0</v>
      </c>
      <c r="Q73" s="258">
        <f t="shared" ref="Q73:Q91" si="24">IF(O73=0,0,O73/30)</f>
        <v>0</v>
      </c>
      <c r="R73" s="259">
        <f t="shared" ref="R73:R91" si="25">IF(P73=0,0,P73/Q73)</f>
        <v>0</v>
      </c>
      <c r="T73" s="238">
        <f t="shared" ref="T73:T91" si="26">IF(C73&gt;0,1,0)</f>
        <v>0</v>
      </c>
      <c r="U73" s="238">
        <f t="shared" ref="U73:U91" si="27">IF(E73&gt;0,1,0)</f>
        <v>0</v>
      </c>
      <c r="V73" s="238">
        <f t="shared" ref="V73:V91" si="28">IF(G73&gt;0,1,0)</f>
        <v>0</v>
      </c>
      <c r="W73" s="238">
        <f t="shared" ref="W73:W91" si="29">IF(I73&gt;0,1,0)</f>
        <v>0</v>
      </c>
      <c r="X73" s="238">
        <f t="shared" ref="X73:X91" si="30">IF(K73&gt;0,1,0)</f>
        <v>0</v>
      </c>
      <c r="Y73" s="238">
        <f t="shared" ref="Y73:Y91" si="31">IF(M73&gt;0,1,0)</f>
        <v>0</v>
      </c>
      <c r="Z73" s="238">
        <f t="shared" ref="Z73:Z91" si="32">SUM(T73:Y73)</f>
        <v>0</v>
      </c>
    </row>
    <row r="74" spans="1:26" ht="23.1" customHeight="1" x14ac:dyDescent="0.25">
      <c r="A74" s="171">
        <v>43</v>
      </c>
      <c r="B74" s="241" t="str">
        <f>IF('Proje ve Personel Bilgileri'!C59&gt;0,'Proje ve Personel Bilgileri'!C59,"")</f>
        <v/>
      </c>
      <c r="C74" s="257">
        <f>IF('G011A (Ocak-Temmuz)'!C74&lt;&gt;"",'G011A (Ocak-Temmuz)'!C74,0)</f>
        <v>0</v>
      </c>
      <c r="D74" s="258">
        <f>IF('G011A (Ocak-Temmuz)'!L74&lt;&gt;"",'G011A (Ocak-Temmuz)'!L74,0)</f>
        <v>0</v>
      </c>
      <c r="E74" s="250">
        <f>IF('G011A (Şubat-Ağustos)'!C74&lt;&gt;"",'G011A (Şubat-Ağustos)'!C74,0)</f>
        <v>0</v>
      </c>
      <c r="F74" s="249">
        <f>IF('G011A (Şubat-Ağustos)'!L74&lt;&gt;"",'G011A (Şubat-Ağustos)'!L74,0)</f>
        <v>0</v>
      </c>
      <c r="G74" s="250">
        <f>IF('G011A (Mart-Eylül)'!C74&lt;&gt;"",'G011A (Mart-Eylül)'!C74,0)</f>
        <v>0</v>
      </c>
      <c r="H74" s="249">
        <f>IF('G011A (Mart-Eylül)'!L74&lt;&gt;"",'G011A (Mart-Eylül)'!L74,0)</f>
        <v>0</v>
      </c>
      <c r="I74" s="250">
        <f>IF('G011A (Nisan-Ekim)'!C74&lt;&gt;"",'G011A (Nisan-Ekim)'!C74,0)</f>
        <v>0</v>
      </c>
      <c r="J74" s="249">
        <f>IF('G011A (Nisan-Ekim)'!L74&lt;&gt;"",'G011A (Nisan-Ekim)'!L74,0)</f>
        <v>0</v>
      </c>
      <c r="K74" s="250">
        <f>IF('G011A (Mayıs-Kasım)'!C74&lt;&gt;"",'G011A (Mayıs-Kasım)'!C74,0)</f>
        <v>0</v>
      </c>
      <c r="L74" s="249">
        <f>IF('G011A (Mayıs-Kasım)'!L74&lt;&gt;"",'G011A (Mayıs-Kasım)'!L74,0)</f>
        <v>0</v>
      </c>
      <c r="M74" s="250">
        <f>IF('G011A (Haziran-Aralık)'!C74&lt;&gt;"",'G011A (Haziran-Aralık)'!C74,0)</f>
        <v>0</v>
      </c>
      <c r="N74" s="249">
        <f>IF('G011A (Haziran-Aralık)'!L74&lt;&gt;"",'G011A (Haziran-Aralık)'!L74,0)</f>
        <v>0</v>
      </c>
      <c r="O74" s="257">
        <f t="shared" si="22"/>
        <v>0</v>
      </c>
      <c r="P74" s="258">
        <f t="shared" si="23"/>
        <v>0</v>
      </c>
      <c r="Q74" s="258">
        <f t="shared" si="24"/>
        <v>0</v>
      </c>
      <c r="R74" s="259">
        <f t="shared" si="25"/>
        <v>0</v>
      </c>
      <c r="T74" s="238">
        <f t="shared" si="26"/>
        <v>0</v>
      </c>
      <c r="U74" s="238">
        <f t="shared" si="27"/>
        <v>0</v>
      </c>
      <c r="V74" s="238">
        <f t="shared" si="28"/>
        <v>0</v>
      </c>
      <c r="W74" s="238">
        <f t="shared" si="29"/>
        <v>0</v>
      </c>
      <c r="X74" s="238">
        <f t="shared" si="30"/>
        <v>0</v>
      </c>
      <c r="Y74" s="238">
        <f t="shared" si="31"/>
        <v>0</v>
      </c>
      <c r="Z74" s="238">
        <f t="shared" si="32"/>
        <v>0</v>
      </c>
    </row>
    <row r="75" spans="1:26" ht="23.1" customHeight="1" x14ac:dyDescent="0.25">
      <c r="A75" s="171">
        <v>44</v>
      </c>
      <c r="B75" s="241" t="str">
        <f>IF('Proje ve Personel Bilgileri'!C60&gt;0,'Proje ve Personel Bilgileri'!C60,"")</f>
        <v/>
      </c>
      <c r="C75" s="257">
        <f>IF('G011A (Ocak-Temmuz)'!C75&lt;&gt;"",'G011A (Ocak-Temmuz)'!C75,0)</f>
        <v>0</v>
      </c>
      <c r="D75" s="258">
        <f>IF('G011A (Ocak-Temmuz)'!L75&lt;&gt;"",'G011A (Ocak-Temmuz)'!L75,0)</f>
        <v>0</v>
      </c>
      <c r="E75" s="250">
        <f>IF('G011A (Şubat-Ağustos)'!C75&lt;&gt;"",'G011A (Şubat-Ağustos)'!C75,0)</f>
        <v>0</v>
      </c>
      <c r="F75" s="249">
        <f>IF('G011A (Şubat-Ağustos)'!L75&lt;&gt;"",'G011A (Şubat-Ağustos)'!L75,0)</f>
        <v>0</v>
      </c>
      <c r="G75" s="250">
        <f>IF('G011A (Mart-Eylül)'!C75&lt;&gt;"",'G011A (Mart-Eylül)'!C75,0)</f>
        <v>0</v>
      </c>
      <c r="H75" s="249">
        <f>IF('G011A (Mart-Eylül)'!L75&lt;&gt;"",'G011A (Mart-Eylül)'!L75,0)</f>
        <v>0</v>
      </c>
      <c r="I75" s="250">
        <f>IF('G011A (Nisan-Ekim)'!C75&lt;&gt;"",'G011A (Nisan-Ekim)'!C75,0)</f>
        <v>0</v>
      </c>
      <c r="J75" s="249">
        <f>IF('G011A (Nisan-Ekim)'!L75&lt;&gt;"",'G011A (Nisan-Ekim)'!L75,0)</f>
        <v>0</v>
      </c>
      <c r="K75" s="250">
        <f>IF('G011A (Mayıs-Kasım)'!C75&lt;&gt;"",'G011A (Mayıs-Kasım)'!C75,0)</f>
        <v>0</v>
      </c>
      <c r="L75" s="249">
        <f>IF('G011A (Mayıs-Kasım)'!L75&lt;&gt;"",'G011A (Mayıs-Kasım)'!L75,0)</f>
        <v>0</v>
      </c>
      <c r="M75" s="250">
        <f>IF('G011A (Haziran-Aralık)'!C75&lt;&gt;"",'G011A (Haziran-Aralık)'!C75,0)</f>
        <v>0</v>
      </c>
      <c r="N75" s="249">
        <f>IF('G011A (Haziran-Aralık)'!L75&lt;&gt;"",'G011A (Haziran-Aralık)'!L75,0)</f>
        <v>0</v>
      </c>
      <c r="O75" s="257">
        <f t="shared" si="22"/>
        <v>0</v>
      </c>
      <c r="P75" s="258">
        <f t="shared" si="23"/>
        <v>0</v>
      </c>
      <c r="Q75" s="258">
        <f t="shared" si="24"/>
        <v>0</v>
      </c>
      <c r="R75" s="259">
        <f t="shared" si="25"/>
        <v>0</v>
      </c>
      <c r="T75" s="238">
        <f t="shared" si="26"/>
        <v>0</v>
      </c>
      <c r="U75" s="238">
        <f t="shared" si="27"/>
        <v>0</v>
      </c>
      <c r="V75" s="238">
        <f t="shared" si="28"/>
        <v>0</v>
      </c>
      <c r="W75" s="238">
        <f t="shared" si="29"/>
        <v>0</v>
      </c>
      <c r="X75" s="238">
        <f t="shared" si="30"/>
        <v>0</v>
      </c>
      <c r="Y75" s="238">
        <f t="shared" si="31"/>
        <v>0</v>
      </c>
      <c r="Z75" s="238">
        <f t="shared" si="32"/>
        <v>0</v>
      </c>
    </row>
    <row r="76" spans="1:26" ht="23.1" customHeight="1" x14ac:dyDescent="0.25">
      <c r="A76" s="171">
        <v>45</v>
      </c>
      <c r="B76" s="241" t="str">
        <f>IF('Proje ve Personel Bilgileri'!C61&gt;0,'Proje ve Personel Bilgileri'!C61,"")</f>
        <v/>
      </c>
      <c r="C76" s="257">
        <f>IF('G011A (Ocak-Temmuz)'!C76&lt;&gt;"",'G011A (Ocak-Temmuz)'!C76,0)</f>
        <v>0</v>
      </c>
      <c r="D76" s="258">
        <f>IF('G011A (Ocak-Temmuz)'!L76&lt;&gt;"",'G011A (Ocak-Temmuz)'!L76,0)</f>
        <v>0</v>
      </c>
      <c r="E76" s="250">
        <f>IF('G011A (Şubat-Ağustos)'!C76&lt;&gt;"",'G011A (Şubat-Ağustos)'!C76,0)</f>
        <v>0</v>
      </c>
      <c r="F76" s="249">
        <f>IF('G011A (Şubat-Ağustos)'!L76&lt;&gt;"",'G011A (Şubat-Ağustos)'!L76,0)</f>
        <v>0</v>
      </c>
      <c r="G76" s="250">
        <f>IF('G011A (Mart-Eylül)'!C76&lt;&gt;"",'G011A (Mart-Eylül)'!C76,0)</f>
        <v>0</v>
      </c>
      <c r="H76" s="249">
        <f>IF('G011A (Mart-Eylül)'!L76&lt;&gt;"",'G011A (Mart-Eylül)'!L76,0)</f>
        <v>0</v>
      </c>
      <c r="I76" s="250">
        <f>IF('G011A (Nisan-Ekim)'!C76&lt;&gt;"",'G011A (Nisan-Ekim)'!C76,0)</f>
        <v>0</v>
      </c>
      <c r="J76" s="249">
        <f>IF('G011A (Nisan-Ekim)'!L76&lt;&gt;"",'G011A (Nisan-Ekim)'!L76,0)</f>
        <v>0</v>
      </c>
      <c r="K76" s="250">
        <f>IF('G011A (Mayıs-Kasım)'!C76&lt;&gt;"",'G011A (Mayıs-Kasım)'!C76,0)</f>
        <v>0</v>
      </c>
      <c r="L76" s="249">
        <f>IF('G011A (Mayıs-Kasım)'!L76&lt;&gt;"",'G011A (Mayıs-Kasım)'!L76,0)</f>
        <v>0</v>
      </c>
      <c r="M76" s="250">
        <f>IF('G011A (Haziran-Aralık)'!C76&lt;&gt;"",'G011A (Haziran-Aralık)'!C76,0)</f>
        <v>0</v>
      </c>
      <c r="N76" s="249">
        <f>IF('G011A (Haziran-Aralık)'!L76&lt;&gt;"",'G011A (Haziran-Aralık)'!L76,0)</f>
        <v>0</v>
      </c>
      <c r="O76" s="257">
        <f t="shared" si="22"/>
        <v>0</v>
      </c>
      <c r="P76" s="258">
        <f t="shared" si="23"/>
        <v>0</v>
      </c>
      <c r="Q76" s="258">
        <f t="shared" si="24"/>
        <v>0</v>
      </c>
      <c r="R76" s="259">
        <f t="shared" si="25"/>
        <v>0</v>
      </c>
      <c r="T76" s="238">
        <f t="shared" si="26"/>
        <v>0</v>
      </c>
      <c r="U76" s="238">
        <f t="shared" si="27"/>
        <v>0</v>
      </c>
      <c r="V76" s="238">
        <f t="shared" si="28"/>
        <v>0</v>
      </c>
      <c r="W76" s="238">
        <f t="shared" si="29"/>
        <v>0</v>
      </c>
      <c r="X76" s="238">
        <f t="shared" si="30"/>
        <v>0</v>
      </c>
      <c r="Y76" s="238">
        <f t="shared" si="31"/>
        <v>0</v>
      </c>
      <c r="Z76" s="238">
        <f t="shared" si="32"/>
        <v>0</v>
      </c>
    </row>
    <row r="77" spans="1:26" ht="23.1" customHeight="1" x14ac:dyDescent="0.25">
      <c r="A77" s="171">
        <v>46</v>
      </c>
      <c r="B77" s="241" t="str">
        <f>IF('Proje ve Personel Bilgileri'!C62&gt;0,'Proje ve Personel Bilgileri'!C62,"")</f>
        <v/>
      </c>
      <c r="C77" s="257">
        <f>IF('G011A (Ocak-Temmuz)'!C77&lt;&gt;"",'G011A (Ocak-Temmuz)'!C77,0)</f>
        <v>0</v>
      </c>
      <c r="D77" s="258">
        <f>IF('G011A (Ocak-Temmuz)'!L77&lt;&gt;"",'G011A (Ocak-Temmuz)'!L77,0)</f>
        <v>0</v>
      </c>
      <c r="E77" s="250">
        <f>IF('G011A (Şubat-Ağustos)'!C77&lt;&gt;"",'G011A (Şubat-Ağustos)'!C77,0)</f>
        <v>0</v>
      </c>
      <c r="F77" s="249">
        <f>IF('G011A (Şubat-Ağustos)'!L77&lt;&gt;"",'G011A (Şubat-Ağustos)'!L77,0)</f>
        <v>0</v>
      </c>
      <c r="G77" s="250">
        <f>IF('G011A (Mart-Eylül)'!C77&lt;&gt;"",'G011A (Mart-Eylül)'!C77,0)</f>
        <v>0</v>
      </c>
      <c r="H77" s="249">
        <f>IF('G011A (Mart-Eylül)'!L77&lt;&gt;"",'G011A (Mart-Eylül)'!L77,0)</f>
        <v>0</v>
      </c>
      <c r="I77" s="250">
        <f>IF('G011A (Nisan-Ekim)'!C77&lt;&gt;"",'G011A (Nisan-Ekim)'!C77,0)</f>
        <v>0</v>
      </c>
      <c r="J77" s="249">
        <f>IF('G011A (Nisan-Ekim)'!L77&lt;&gt;"",'G011A (Nisan-Ekim)'!L77,0)</f>
        <v>0</v>
      </c>
      <c r="K77" s="250">
        <f>IF('G011A (Mayıs-Kasım)'!C77&lt;&gt;"",'G011A (Mayıs-Kasım)'!C77,0)</f>
        <v>0</v>
      </c>
      <c r="L77" s="249">
        <f>IF('G011A (Mayıs-Kasım)'!L77&lt;&gt;"",'G011A (Mayıs-Kasım)'!L77,0)</f>
        <v>0</v>
      </c>
      <c r="M77" s="250">
        <f>IF('G011A (Haziran-Aralık)'!C77&lt;&gt;"",'G011A (Haziran-Aralık)'!C77,0)</f>
        <v>0</v>
      </c>
      <c r="N77" s="249">
        <f>IF('G011A (Haziran-Aralık)'!L77&lt;&gt;"",'G011A (Haziran-Aralık)'!L77,0)</f>
        <v>0</v>
      </c>
      <c r="O77" s="257">
        <f t="shared" si="22"/>
        <v>0</v>
      </c>
      <c r="P77" s="258">
        <f t="shared" si="23"/>
        <v>0</v>
      </c>
      <c r="Q77" s="258">
        <f t="shared" si="24"/>
        <v>0</v>
      </c>
      <c r="R77" s="259">
        <f t="shared" si="25"/>
        <v>0</v>
      </c>
      <c r="T77" s="238">
        <f t="shared" si="26"/>
        <v>0</v>
      </c>
      <c r="U77" s="238">
        <f t="shared" si="27"/>
        <v>0</v>
      </c>
      <c r="V77" s="238">
        <f t="shared" si="28"/>
        <v>0</v>
      </c>
      <c r="W77" s="238">
        <f t="shared" si="29"/>
        <v>0</v>
      </c>
      <c r="X77" s="238">
        <f t="shared" si="30"/>
        <v>0</v>
      </c>
      <c r="Y77" s="238">
        <f t="shared" si="31"/>
        <v>0</v>
      </c>
      <c r="Z77" s="238">
        <f t="shared" si="32"/>
        <v>0</v>
      </c>
    </row>
    <row r="78" spans="1:26" ht="23.1" customHeight="1" x14ac:dyDescent="0.25">
      <c r="A78" s="171">
        <v>47</v>
      </c>
      <c r="B78" s="241" t="str">
        <f>IF('Proje ve Personel Bilgileri'!C63&gt;0,'Proje ve Personel Bilgileri'!C63,"")</f>
        <v/>
      </c>
      <c r="C78" s="257">
        <f>IF('G011A (Ocak-Temmuz)'!C78&lt;&gt;"",'G011A (Ocak-Temmuz)'!C78,0)</f>
        <v>0</v>
      </c>
      <c r="D78" s="258">
        <f>IF('G011A (Ocak-Temmuz)'!L78&lt;&gt;"",'G011A (Ocak-Temmuz)'!L78,0)</f>
        <v>0</v>
      </c>
      <c r="E78" s="250">
        <f>IF('G011A (Şubat-Ağustos)'!C78&lt;&gt;"",'G011A (Şubat-Ağustos)'!C78,0)</f>
        <v>0</v>
      </c>
      <c r="F78" s="249">
        <f>IF('G011A (Şubat-Ağustos)'!L78&lt;&gt;"",'G011A (Şubat-Ağustos)'!L78,0)</f>
        <v>0</v>
      </c>
      <c r="G78" s="250">
        <f>IF('G011A (Mart-Eylül)'!C78&lt;&gt;"",'G011A (Mart-Eylül)'!C78,0)</f>
        <v>0</v>
      </c>
      <c r="H78" s="249">
        <f>IF('G011A (Mart-Eylül)'!L78&lt;&gt;"",'G011A (Mart-Eylül)'!L78,0)</f>
        <v>0</v>
      </c>
      <c r="I78" s="250">
        <f>IF('G011A (Nisan-Ekim)'!C78&lt;&gt;"",'G011A (Nisan-Ekim)'!C78,0)</f>
        <v>0</v>
      </c>
      <c r="J78" s="249">
        <f>IF('G011A (Nisan-Ekim)'!L78&lt;&gt;"",'G011A (Nisan-Ekim)'!L78,0)</f>
        <v>0</v>
      </c>
      <c r="K78" s="250">
        <f>IF('G011A (Mayıs-Kasım)'!C78&lt;&gt;"",'G011A (Mayıs-Kasım)'!C78,0)</f>
        <v>0</v>
      </c>
      <c r="L78" s="249">
        <f>IF('G011A (Mayıs-Kasım)'!L78&lt;&gt;"",'G011A (Mayıs-Kasım)'!L78,0)</f>
        <v>0</v>
      </c>
      <c r="M78" s="250">
        <f>IF('G011A (Haziran-Aralık)'!C78&lt;&gt;"",'G011A (Haziran-Aralık)'!C78,0)</f>
        <v>0</v>
      </c>
      <c r="N78" s="249">
        <f>IF('G011A (Haziran-Aralık)'!L78&lt;&gt;"",'G011A (Haziran-Aralık)'!L78,0)</f>
        <v>0</v>
      </c>
      <c r="O78" s="257">
        <f t="shared" si="22"/>
        <v>0</v>
      </c>
      <c r="P78" s="258">
        <f t="shared" si="23"/>
        <v>0</v>
      </c>
      <c r="Q78" s="258">
        <f t="shared" si="24"/>
        <v>0</v>
      </c>
      <c r="R78" s="259">
        <f t="shared" si="25"/>
        <v>0</v>
      </c>
      <c r="T78" s="238">
        <f t="shared" si="26"/>
        <v>0</v>
      </c>
      <c r="U78" s="238">
        <f t="shared" si="27"/>
        <v>0</v>
      </c>
      <c r="V78" s="238">
        <f t="shared" si="28"/>
        <v>0</v>
      </c>
      <c r="W78" s="238">
        <f t="shared" si="29"/>
        <v>0</v>
      </c>
      <c r="X78" s="238">
        <f t="shared" si="30"/>
        <v>0</v>
      </c>
      <c r="Y78" s="238">
        <f t="shared" si="31"/>
        <v>0</v>
      </c>
      <c r="Z78" s="238">
        <f t="shared" si="32"/>
        <v>0</v>
      </c>
    </row>
    <row r="79" spans="1:26" ht="23.1" customHeight="1" x14ac:dyDescent="0.25">
      <c r="A79" s="171">
        <v>48</v>
      </c>
      <c r="B79" s="241" t="str">
        <f>IF('Proje ve Personel Bilgileri'!C64&gt;0,'Proje ve Personel Bilgileri'!C64,"")</f>
        <v/>
      </c>
      <c r="C79" s="257">
        <f>IF('G011A (Ocak-Temmuz)'!C79&lt;&gt;"",'G011A (Ocak-Temmuz)'!C79,0)</f>
        <v>0</v>
      </c>
      <c r="D79" s="258">
        <f>IF('G011A (Ocak-Temmuz)'!L79&lt;&gt;"",'G011A (Ocak-Temmuz)'!L79,0)</f>
        <v>0</v>
      </c>
      <c r="E79" s="250">
        <f>IF('G011A (Şubat-Ağustos)'!C79&lt;&gt;"",'G011A (Şubat-Ağustos)'!C79,0)</f>
        <v>0</v>
      </c>
      <c r="F79" s="249">
        <f>IF('G011A (Şubat-Ağustos)'!L79&lt;&gt;"",'G011A (Şubat-Ağustos)'!L79,0)</f>
        <v>0</v>
      </c>
      <c r="G79" s="250">
        <f>IF('G011A (Mart-Eylül)'!C79&lt;&gt;"",'G011A (Mart-Eylül)'!C79,0)</f>
        <v>0</v>
      </c>
      <c r="H79" s="249">
        <f>IF('G011A (Mart-Eylül)'!L79&lt;&gt;"",'G011A (Mart-Eylül)'!L79,0)</f>
        <v>0</v>
      </c>
      <c r="I79" s="250">
        <f>IF('G011A (Nisan-Ekim)'!C79&lt;&gt;"",'G011A (Nisan-Ekim)'!C79,0)</f>
        <v>0</v>
      </c>
      <c r="J79" s="249">
        <f>IF('G011A (Nisan-Ekim)'!L79&lt;&gt;"",'G011A (Nisan-Ekim)'!L79,0)</f>
        <v>0</v>
      </c>
      <c r="K79" s="250">
        <f>IF('G011A (Mayıs-Kasım)'!C79&lt;&gt;"",'G011A (Mayıs-Kasım)'!C79,0)</f>
        <v>0</v>
      </c>
      <c r="L79" s="249">
        <f>IF('G011A (Mayıs-Kasım)'!L79&lt;&gt;"",'G011A (Mayıs-Kasım)'!L79,0)</f>
        <v>0</v>
      </c>
      <c r="M79" s="250">
        <f>IF('G011A (Haziran-Aralık)'!C79&lt;&gt;"",'G011A (Haziran-Aralık)'!C79,0)</f>
        <v>0</v>
      </c>
      <c r="N79" s="249">
        <f>IF('G011A (Haziran-Aralık)'!L79&lt;&gt;"",'G011A (Haziran-Aralık)'!L79,0)</f>
        <v>0</v>
      </c>
      <c r="O79" s="257">
        <f t="shared" si="22"/>
        <v>0</v>
      </c>
      <c r="P79" s="258">
        <f t="shared" si="23"/>
        <v>0</v>
      </c>
      <c r="Q79" s="258">
        <f t="shared" si="24"/>
        <v>0</v>
      </c>
      <c r="R79" s="259">
        <f t="shared" si="25"/>
        <v>0</v>
      </c>
      <c r="T79" s="238">
        <f t="shared" si="26"/>
        <v>0</v>
      </c>
      <c r="U79" s="238">
        <f t="shared" si="27"/>
        <v>0</v>
      </c>
      <c r="V79" s="238">
        <f t="shared" si="28"/>
        <v>0</v>
      </c>
      <c r="W79" s="238">
        <f t="shared" si="29"/>
        <v>0</v>
      </c>
      <c r="X79" s="238">
        <f t="shared" si="30"/>
        <v>0</v>
      </c>
      <c r="Y79" s="238">
        <f t="shared" si="31"/>
        <v>0</v>
      </c>
      <c r="Z79" s="238">
        <f t="shared" si="32"/>
        <v>0</v>
      </c>
    </row>
    <row r="80" spans="1:26" ht="23.1" customHeight="1" x14ac:dyDescent="0.25">
      <c r="A80" s="171">
        <v>49</v>
      </c>
      <c r="B80" s="241" t="str">
        <f>IF('Proje ve Personel Bilgileri'!C65&gt;0,'Proje ve Personel Bilgileri'!C65,"")</f>
        <v/>
      </c>
      <c r="C80" s="257">
        <f>IF('G011A (Ocak-Temmuz)'!C80&lt;&gt;"",'G011A (Ocak-Temmuz)'!C80,0)</f>
        <v>0</v>
      </c>
      <c r="D80" s="258">
        <f>IF('G011A (Ocak-Temmuz)'!L80&lt;&gt;"",'G011A (Ocak-Temmuz)'!L80,0)</f>
        <v>0</v>
      </c>
      <c r="E80" s="250">
        <f>IF('G011A (Şubat-Ağustos)'!C80&lt;&gt;"",'G011A (Şubat-Ağustos)'!C80,0)</f>
        <v>0</v>
      </c>
      <c r="F80" s="249">
        <f>IF('G011A (Şubat-Ağustos)'!L80&lt;&gt;"",'G011A (Şubat-Ağustos)'!L80,0)</f>
        <v>0</v>
      </c>
      <c r="G80" s="250">
        <f>IF('G011A (Mart-Eylül)'!C80&lt;&gt;"",'G011A (Mart-Eylül)'!C80,0)</f>
        <v>0</v>
      </c>
      <c r="H80" s="249">
        <f>IF('G011A (Mart-Eylül)'!L80&lt;&gt;"",'G011A (Mart-Eylül)'!L80,0)</f>
        <v>0</v>
      </c>
      <c r="I80" s="250">
        <f>IF('G011A (Nisan-Ekim)'!C80&lt;&gt;"",'G011A (Nisan-Ekim)'!C80,0)</f>
        <v>0</v>
      </c>
      <c r="J80" s="249">
        <f>IF('G011A (Nisan-Ekim)'!L80&lt;&gt;"",'G011A (Nisan-Ekim)'!L80,0)</f>
        <v>0</v>
      </c>
      <c r="K80" s="250">
        <f>IF('G011A (Mayıs-Kasım)'!C80&lt;&gt;"",'G011A (Mayıs-Kasım)'!C80,0)</f>
        <v>0</v>
      </c>
      <c r="L80" s="249">
        <f>IF('G011A (Mayıs-Kasım)'!L80&lt;&gt;"",'G011A (Mayıs-Kasım)'!L80,0)</f>
        <v>0</v>
      </c>
      <c r="M80" s="250">
        <f>IF('G011A (Haziran-Aralık)'!C80&lt;&gt;"",'G011A (Haziran-Aralık)'!C80,0)</f>
        <v>0</v>
      </c>
      <c r="N80" s="249">
        <f>IF('G011A (Haziran-Aralık)'!L80&lt;&gt;"",'G011A (Haziran-Aralık)'!L80,0)</f>
        <v>0</v>
      </c>
      <c r="O80" s="257">
        <f t="shared" si="22"/>
        <v>0</v>
      </c>
      <c r="P80" s="258">
        <f t="shared" si="23"/>
        <v>0</v>
      </c>
      <c r="Q80" s="258">
        <f t="shared" si="24"/>
        <v>0</v>
      </c>
      <c r="R80" s="259">
        <f t="shared" si="25"/>
        <v>0</v>
      </c>
      <c r="T80" s="238">
        <f t="shared" si="26"/>
        <v>0</v>
      </c>
      <c r="U80" s="238">
        <f t="shared" si="27"/>
        <v>0</v>
      </c>
      <c r="V80" s="238">
        <f t="shared" si="28"/>
        <v>0</v>
      </c>
      <c r="W80" s="238">
        <f t="shared" si="29"/>
        <v>0</v>
      </c>
      <c r="X80" s="238">
        <f t="shared" si="30"/>
        <v>0</v>
      </c>
      <c r="Y80" s="238">
        <f t="shared" si="31"/>
        <v>0</v>
      </c>
      <c r="Z80" s="238">
        <f t="shared" si="32"/>
        <v>0</v>
      </c>
    </row>
    <row r="81" spans="1:27" ht="23.1" customHeight="1" x14ac:dyDescent="0.25">
      <c r="A81" s="171">
        <v>50</v>
      </c>
      <c r="B81" s="241" t="str">
        <f>IF('Proje ve Personel Bilgileri'!C66&gt;0,'Proje ve Personel Bilgileri'!C66,"")</f>
        <v/>
      </c>
      <c r="C81" s="257">
        <f>IF('G011A (Ocak-Temmuz)'!C81&lt;&gt;"",'G011A (Ocak-Temmuz)'!C81,0)</f>
        <v>0</v>
      </c>
      <c r="D81" s="258">
        <f>IF('G011A (Ocak-Temmuz)'!L81&lt;&gt;"",'G011A (Ocak-Temmuz)'!L81,0)</f>
        <v>0</v>
      </c>
      <c r="E81" s="250">
        <f>IF('G011A (Şubat-Ağustos)'!C81&lt;&gt;"",'G011A (Şubat-Ağustos)'!C81,0)</f>
        <v>0</v>
      </c>
      <c r="F81" s="249">
        <f>IF('G011A (Şubat-Ağustos)'!L81&lt;&gt;"",'G011A (Şubat-Ağustos)'!L81,0)</f>
        <v>0</v>
      </c>
      <c r="G81" s="250">
        <f>IF('G011A (Mart-Eylül)'!C81&lt;&gt;"",'G011A (Mart-Eylül)'!C81,0)</f>
        <v>0</v>
      </c>
      <c r="H81" s="249">
        <f>IF('G011A (Mart-Eylül)'!L81&lt;&gt;"",'G011A (Mart-Eylül)'!L81,0)</f>
        <v>0</v>
      </c>
      <c r="I81" s="250">
        <f>IF('G011A (Nisan-Ekim)'!C81&lt;&gt;"",'G011A (Nisan-Ekim)'!C81,0)</f>
        <v>0</v>
      </c>
      <c r="J81" s="249">
        <f>IF('G011A (Nisan-Ekim)'!L81&lt;&gt;"",'G011A (Nisan-Ekim)'!L81,0)</f>
        <v>0</v>
      </c>
      <c r="K81" s="250">
        <f>IF('G011A (Mayıs-Kasım)'!C81&lt;&gt;"",'G011A (Mayıs-Kasım)'!C81,0)</f>
        <v>0</v>
      </c>
      <c r="L81" s="249">
        <f>IF('G011A (Mayıs-Kasım)'!L81&lt;&gt;"",'G011A (Mayıs-Kasım)'!L81,0)</f>
        <v>0</v>
      </c>
      <c r="M81" s="250">
        <f>IF('G011A (Haziran-Aralık)'!C81&lt;&gt;"",'G011A (Haziran-Aralık)'!C81,0)</f>
        <v>0</v>
      </c>
      <c r="N81" s="249">
        <f>IF('G011A (Haziran-Aralık)'!L81&lt;&gt;"",'G011A (Haziran-Aralık)'!L81,0)</f>
        <v>0</v>
      </c>
      <c r="O81" s="257">
        <f t="shared" si="22"/>
        <v>0</v>
      </c>
      <c r="P81" s="258">
        <f t="shared" si="23"/>
        <v>0</v>
      </c>
      <c r="Q81" s="258">
        <f t="shared" si="24"/>
        <v>0</v>
      </c>
      <c r="R81" s="259">
        <f t="shared" si="25"/>
        <v>0</v>
      </c>
      <c r="T81" s="238">
        <f t="shared" si="26"/>
        <v>0</v>
      </c>
      <c r="U81" s="238">
        <f t="shared" si="27"/>
        <v>0</v>
      </c>
      <c r="V81" s="238">
        <f t="shared" si="28"/>
        <v>0</v>
      </c>
      <c r="W81" s="238">
        <f t="shared" si="29"/>
        <v>0</v>
      </c>
      <c r="X81" s="238">
        <f t="shared" si="30"/>
        <v>0</v>
      </c>
      <c r="Y81" s="238">
        <f t="shared" si="31"/>
        <v>0</v>
      </c>
      <c r="Z81" s="238">
        <f t="shared" si="32"/>
        <v>0</v>
      </c>
    </row>
    <row r="82" spans="1:27" ht="23.1" customHeight="1" x14ac:dyDescent="0.25">
      <c r="A82" s="171">
        <v>51</v>
      </c>
      <c r="B82" s="241" t="str">
        <f>IF('Proje ve Personel Bilgileri'!C67&gt;0,'Proje ve Personel Bilgileri'!C67,"")</f>
        <v/>
      </c>
      <c r="C82" s="257">
        <f>IF('G011A (Ocak-Temmuz)'!C82&lt;&gt;"",'G011A (Ocak-Temmuz)'!C82,0)</f>
        <v>0</v>
      </c>
      <c r="D82" s="258">
        <f>IF('G011A (Ocak-Temmuz)'!L82&lt;&gt;"",'G011A (Ocak-Temmuz)'!L82,0)</f>
        <v>0</v>
      </c>
      <c r="E82" s="250">
        <f>IF('G011A (Şubat-Ağustos)'!C82&lt;&gt;"",'G011A (Şubat-Ağustos)'!C82,0)</f>
        <v>0</v>
      </c>
      <c r="F82" s="249">
        <f>IF('G011A (Şubat-Ağustos)'!L82&lt;&gt;"",'G011A (Şubat-Ağustos)'!L82,0)</f>
        <v>0</v>
      </c>
      <c r="G82" s="250">
        <f>IF('G011A (Mart-Eylül)'!C82&lt;&gt;"",'G011A (Mart-Eylül)'!C82,0)</f>
        <v>0</v>
      </c>
      <c r="H82" s="249">
        <f>IF('G011A (Mart-Eylül)'!L82&lt;&gt;"",'G011A (Mart-Eylül)'!L82,0)</f>
        <v>0</v>
      </c>
      <c r="I82" s="250">
        <f>IF('G011A (Nisan-Ekim)'!C82&lt;&gt;"",'G011A (Nisan-Ekim)'!C82,0)</f>
        <v>0</v>
      </c>
      <c r="J82" s="249">
        <f>IF('G011A (Nisan-Ekim)'!L82&lt;&gt;"",'G011A (Nisan-Ekim)'!L82,0)</f>
        <v>0</v>
      </c>
      <c r="K82" s="250">
        <f>IF('G011A (Mayıs-Kasım)'!C82&lt;&gt;"",'G011A (Mayıs-Kasım)'!C82,0)</f>
        <v>0</v>
      </c>
      <c r="L82" s="249">
        <f>IF('G011A (Mayıs-Kasım)'!L82&lt;&gt;"",'G011A (Mayıs-Kasım)'!L82,0)</f>
        <v>0</v>
      </c>
      <c r="M82" s="250">
        <f>IF('G011A (Haziran-Aralık)'!C82&lt;&gt;"",'G011A (Haziran-Aralık)'!C82,0)</f>
        <v>0</v>
      </c>
      <c r="N82" s="249">
        <f>IF('G011A (Haziran-Aralık)'!L82&lt;&gt;"",'G011A (Haziran-Aralık)'!L82,0)</f>
        <v>0</v>
      </c>
      <c r="O82" s="257">
        <f t="shared" si="22"/>
        <v>0</v>
      </c>
      <c r="P82" s="258">
        <f t="shared" si="23"/>
        <v>0</v>
      </c>
      <c r="Q82" s="258">
        <f t="shared" si="24"/>
        <v>0</v>
      </c>
      <c r="R82" s="259">
        <f t="shared" si="25"/>
        <v>0</v>
      </c>
      <c r="T82" s="238">
        <f t="shared" si="26"/>
        <v>0</v>
      </c>
      <c r="U82" s="238">
        <f t="shared" si="27"/>
        <v>0</v>
      </c>
      <c r="V82" s="238">
        <f t="shared" si="28"/>
        <v>0</v>
      </c>
      <c r="W82" s="238">
        <f t="shared" si="29"/>
        <v>0</v>
      </c>
      <c r="X82" s="238">
        <f t="shared" si="30"/>
        <v>0</v>
      </c>
      <c r="Y82" s="238">
        <f t="shared" si="31"/>
        <v>0</v>
      </c>
      <c r="Z82" s="238">
        <f t="shared" si="32"/>
        <v>0</v>
      </c>
    </row>
    <row r="83" spans="1:27" ht="23.1" customHeight="1" x14ac:dyDescent="0.25">
      <c r="A83" s="171">
        <v>52</v>
      </c>
      <c r="B83" s="241" t="str">
        <f>IF('Proje ve Personel Bilgileri'!C68&gt;0,'Proje ve Personel Bilgileri'!C68,"")</f>
        <v/>
      </c>
      <c r="C83" s="257">
        <f>IF('G011A (Ocak-Temmuz)'!C83&lt;&gt;"",'G011A (Ocak-Temmuz)'!C83,0)</f>
        <v>0</v>
      </c>
      <c r="D83" s="258">
        <f>IF('G011A (Ocak-Temmuz)'!L83&lt;&gt;"",'G011A (Ocak-Temmuz)'!L83,0)</f>
        <v>0</v>
      </c>
      <c r="E83" s="250">
        <f>IF('G011A (Şubat-Ağustos)'!C83&lt;&gt;"",'G011A (Şubat-Ağustos)'!C83,0)</f>
        <v>0</v>
      </c>
      <c r="F83" s="249">
        <f>IF('G011A (Şubat-Ağustos)'!L83&lt;&gt;"",'G011A (Şubat-Ağustos)'!L83,0)</f>
        <v>0</v>
      </c>
      <c r="G83" s="250">
        <f>IF('G011A (Mart-Eylül)'!C83&lt;&gt;"",'G011A (Mart-Eylül)'!C83,0)</f>
        <v>0</v>
      </c>
      <c r="H83" s="249">
        <f>IF('G011A (Mart-Eylül)'!L83&lt;&gt;"",'G011A (Mart-Eylül)'!L83,0)</f>
        <v>0</v>
      </c>
      <c r="I83" s="250">
        <f>IF('G011A (Nisan-Ekim)'!C83&lt;&gt;"",'G011A (Nisan-Ekim)'!C83,0)</f>
        <v>0</v>
      </c>
      <c r="J83" s="249">
        <f>IF('G011A (Nisan-Ekim)'!L83&lt;&gt;"",'G011A (Nisan-Ekim)'!L83,0)</f>
        <v>0</v>
      </c>
      <c r="K83" s="250">
        <f>IF('G011A (Mayıs-Kasım)'!C83&lt;&gt;"",'G011A (Mayıs-Kasım)'!C83,0)</f>
        <v>0</v>
      </c>
      <c r="L83" s="249">
        <f>IF('G011A (Mayıs-Kasım)'!L83&lt;&gt;"",'G011A (Mayıs-Kasım)'!L83,0)</f>
        <v>0</v>
      </c>
      <c r="M83" s="250">
        <f>IF('G011A (Haziran-Aralık)'!C83&lt;&gt;"",'G011A (Haziran-Aralık)'!C83,0)</f>
        <v>0</v>
      </c>
      <c r="N83" s="249">
        <f>IF('G011A (Haziran-Aralık)'!L83&lt;&gt;"",'G011A (Haziran-Aralık)'!L83,0)</f>
        <v>0</v>
      </c>
      <c r="O83" s="257">
        <f t="shared" si="22"/>
        <v>0</v>
      </c>
      <c r="P83" s="258">
        <f t="shared" si="23"/>
        <v>0</v>
      </c>
      <c r="Q83" s="258">
        <f t="shared" si="24"/>
        <v>0</v>
      </c>
      <c r="R83" s="259">
        <f t="shared" si="25"/>
        <v>0</v>
      </c>
      <c r="T83" s="238">
        <f t="shared" si="26"/>
        <v>0</v>
      </c>
      <c r="U83" s="238">
        <f t="shared" si="27"/>
        <v>0</v>
      </c>
      <c r="V83" s="238">
        <f t="shared" si="28"/>
        <v>0</v>
      </c>
      <c r="W83" s="238">
        <f t="shared" si="29"/>
        <v>0</v>
      </c>
      <c r="X83" s="238">
        <f t="shared" si="30"/>
        <v>0</v>
      </c>
      <c r="Y83" s="238">
        <f t="shared" si="31"/>
        <v>0</v>
      </c>
      <c r="Z83" s="238">
        <f t="shared" si="32"/>
        <v>0</v>
      </c>
    </row>
    <row r="84" spans="1:27" ht="23.1" customHeight="1" x14ac:dyDescent="0.25">
      <c r="A84" s="171">
        <v>53</v>
      </c>
      <c r="B84" s="241" t="str">
        <f>IF('Proje ve Personel Bilgileri'!C69&gt;0,'Proje ve Personel Bilgileri'!C69,"")</f>
        <v/>
      </c>
      <c r="C84" s="257">
        <f>IF('G011A (Ocak-Temmuz)'!C84&lt;&gt;"",'G011A (Ocak-Temmuz)'!C84,0)</f>
        <v>0</v>
      </c>
      <c r="D84" s="258">
        <f>IF('G011A (Ocak-Temmuz)'!L84&lt;&gt;"",'G011A (Ocak-Temmuz)'!L84,0)</f>
        <v>0</v>
      </c>
      <c r="E84" s="250">
        <f>IF('G011A (Şubat-Ağustos)'!C84&lt;&gt;"",'G011A (Şubat-Ağustos)'!C84,0)</f>
        <v>0</v>
      </c>
      <c r="F84" s="249">
        <f>IF('G011A (Şubat-Ağustos)'!L84&lt;&gt;"",'G011A (Şubat-Ağustos)'!L84,0)</f>
        <v>0</v>
      </c>
      <c r="G84" s="250">
        <f>IF('G011A (Mart-Eylül)'!C84&lt;&gt;"",'G011A (Mart-Eylül)'!C84,0)</f>
        <v>0</v>
      </c>
      <c r="H84" s="249">
        <f>IF('G011A (Mart-Eylül)'!L84&lt;&gt;"",'G011A (Mart-Eylül)'!L84,0)</f>
        <v>0</v>
      </c>
      <c r="I84" s="250">
        <f>IF('G011A (Nisan-Ekim)'!C84&lt;&gt;"",'G011A (Nisan-Ekim)'!C84,0)</f>
        <v>0</v>
      </c>
      <c r="J84" s="249">
        <f>IF('G011A (Nisan-Ekim)'!L84&lt;&gt;"",'G011A (Nisan-Ekim)'!L84,0)</f>
        <v>0</v>
      </c>
      <c r="K84" s="250">
        <f>IF('G011A (Mayıs-Kasım)'!C84&lt;&gt;"",'G011A (Mayıs-Kasım)'!C84,0)</f>
        <v>0</v>
      </c>
      <c r="L84" s="249">
        <f>IF('G011A (Mayıs-Kasım)'!L84&lt;&gt;"",'G011A (Mayıs-Kasım)'!L84,0)</f>
        <v>0</v>
      </c>
      <c r="M84" s="250">
        <f>IF('G011A (Haziran-Aralık)'!C84&lt;&gt;"",'G011A (Haziran-Aralık)'!C84,0)</f>
        <v>0</v>
      </c>
      <c r="N84" s="249">
        <f>IF('G011A (Haziran-Aralık)'!L84&lt;&gt;"",'G011A (Haziran-Aralık)'!L84,0)</f>
        <v>0</v>
      </c>
      <c r="O84" s="257">
        <f t="shared" si="22"/>
        <v>0</v>
      </c>
      <c r="P84" s="258">
        <f t="shared" si="23"/>
        <v>0</v>
      </c>
      <c r="Q84" s="258">
        <f t="shared" si="24"/>
        <v>0</v>
      </c>
      <c r="R84" s="259">
        <f t="shared" si="25"/>
        <v>0</v>
      </c>
      <c r="T84" s="238">
        <f t="shared" si="26"/>
        <v>0</v>
      </c>
      <c r="U84" s="238">
        <f t="shared" si="27"/>
        <v>0</v>
      </c>
      <c r="V84" s="238">
        <f t="shared" si="28"/>
        <v>0</v>
      </c>
      <c r="W84" s="238">
        <f t="shared" si="29"/>
        <v>0</v>
      </c>
      <c r="X84" s="238">
        <f t="shared" si="30"/>
        <v>0</v>
      </c>
      <c r="Y84" s="238">
        <f t="shared" si="31"/>
        <v>0</v>
      </c>
      <c r="Z84" s="238">
        <f t="shared" si="32"/>
        <v>0</v>
      </c>
    </row>
    <row r="85" spans="1:27" ht="23.1" customHeight="1" x14ac:dyDescent="0.25">
      <c r="A85" s="171">
        <v>54</v>
      </c>
      <c r="B85" s="241" t="str">
        <f>IF('Proje ve Personel Bilgileri'!C70&gt;0,'Proje ve Personel Bilgileri'!C70,"")</f>
        <v/>
      </c>
      <c r="C85" s="257">
        <f>IF('G011A (Ocak-Temmuz)'!C85&lt;&gt;"",'G011A (Ocak-Temmuz)'!C85,0)</f>
        <v>0</v>
      </c>
      <c r="D85" s="258">
        <f>IF('G011A (Ocak-Temmuz)'!L85&lt;&gt;"",'G011A (Ocak-Temmuz)'!L85,0)</f>
        <v>0</v>
      </c>
      <c r="E85" s="250">
        <f>IF('G011A (Şubat-Ağustos)'!C85&lt;&gt;"",'G011A (Şubat-Ağustos)'!C85,0)</f>
        <v>0</v>
      </c>
      <c r="F85" s="249">
        <f>IF('G011A (Şubat-Ağustos)'!L85&lt;&gt;"",'G011A (Şubat-Ağustos)'!L85,0)</f>
        <v>0</v>
      </c>
      <c r="G85" s="250">
        <f>IF('G011A (Mart-Eylül)'!C85&lt;&gt;"",'G011A (Mart-Eylül)'!C85,0)</f>
        <v>0</v>
      </c>
      <c r="H85" s="249">
        <f>IF('G011A (Mart-Eylül)'!L85&lt;&gt;"",'G011A (Mart-Eylül)'!L85,0)</f>
        <v>0</v>
      </c>
      <c r="I85" s="250">
        <f>IF('G011A (Nisan-Ekim)'!C85&lt;&gt;"",'G011A (Nisan-Ekim)'!C85,0)</f>
        <v>0</v>
      </c>
      <c r="J85" s="249">
        <f>IF('G011A (Nisan-Ekim)'!L85&lt;&gt;"",'G011A (Nisan-Ekim)'!L85,0)</f>
        <v>0</v>
      </c>
      <c r="K85" s="250">
        <f>IF('G011A (Mayıs-Kasım)'!C85&lt;&gt;"",'G011A (Mayıs-Kasım)'!C85,0)</f>
        <v>0</v>
      </c>
      <c r="L85" s="249">
        <f>IF('G011A (Mayıs-Kasım)'!L85&lt;&gt;"",'G011A (Mayıs-Kasım)'!L85,0)</f>
        <v>0</v>
      </c>
      <c r="M85" s="250">
        <f>IF('G011A (Haziran-Aralık)'!C85&lt;&gt;"",'G011A (Haziran-Aralık)'!C85,0)</f>
        <v>0</v>
      </c>
      <c r="N85" s="249">
        <f>IF('G011A (Haziran-Aralık)'!L85&lt;&gt;"",'G011A (Haziran-Aralık)'!L85,0)</f>
        <v>0</v>
      </c>
      <c r="O85" s="257">
        <f t="shared" si="22"/>
        <v>0</v>
      </c>
      <c r="P85" s="258">
        <f t="shared" si="23"/>
        <v>0</v>
      </c>
      <c r="Q85" s="258">
        <f t="shared" si="24"/>
        <v>0</v>
      </c>
      <c r="R85" s="259">
        <f t="shared" si="25"/>
        <v>0</v>
      </c>
      <c r="T85" s="238">
        <f t="shared" si="26"/>
        <v>0</v>
      </c>
      <c r="U85" s="238">
        <f t="shared" si="27"/>
        <v>0</v>
      </c>
      <c r="V85" s="238">
        <f t="shared" si="28"/>
        <v>0</v>
      </c>
      <c r="W85" s="238">
        <f t="shared" si="29"/>
        <v>0</v>
      </c>
      <c r="X85" s="238">
        <f t="shared" si="30"/>
        <v>0</v>
      </c>
      <c r="Y85" s="238">
        <f t="shared" si="31"/>
        <v>0</v>
      </c>
      <c r="Z85" s="238">
        <f t="shared" si="32"/>
        <v>0</v>
      </c>
    </row>
    <row r="86" spans="1:27" ht="23.1" customHeight="1" x14ac:dyDescent="0.25">
      <c r="A86" s="171">
        <v>55</v>
      </c>
      <c r="B86" s="241" t="str">
        <f>IF('Proje ve Personel Bilgileri'!C71&gt;0,'Proje ve Personel Bilgileri'!C71,"")</f>
        <v/>
      </c>
      <c r="C86" s="257">
        <f>IF('G011A (Ocak-Temmuz)'!C86&lt;&gt;"",'G011A (Ocak-Temmuz)'!C86,0)</f>
        <v>0</v>
      </c>
      <c r="D86" s="258">
        <f>IF('G011A (Ocak-Temmuz)'!L86&lt;&gt;"",'G011A (Ocak-Temmuz)'!L86,0)</f>
        <v>0</v>
      </c>
      <c r="E86" s="250">
        <f>IF('G011A (Şubat-Ağustos)'!C86&lt;&gt;"",'G011A (Şubat-Ağustos)'!C86,0)</f>
        <v>0</v>
      </c>
      <c r="F86" s="249">
        <f>IF('G011A (Şubat-Ağustos)'!L86&lt;&gt;"",'G011A (Şubat-Ağustos)'!L86,0)</f>
        <v>0</v>
      </c>
      <c r="G86" s="250">
        <f>IF('G011A (Mart-Eylül)'!C86&lt;&gt;"",'G011A (Mart-Eylül)'!C86,0)</f>
        <v>0</v>
      </c>
      <c r="H86" s="249">
        <f>IF('G011A (Mart-Eylül)'!L86&lt;&gt;"",'G011A (Mart-Eylül)'!L86,0)</f>
        <v>0</v>
      </c>
      <c r="I86" s="250">
        <f>IF('G011A (Nisan-Ekim)'!C86&lt;&gt;"",'G011A (Nisan-Ekim)'!C86,0)</f>
        <v>0</v>
      </c>
      <c r="J86" s="249">
        <f>IF('G011A (Nisan-Ekim)'!L86&lt;&gt;"",'G011A (Nisan-Ekim)'!L86,0)</f>
        <v>0</v>
      </c>
      <c r="K86" s="250">
        <f>IF('G011A (Mayıs-Kasım)'!C86&lt;&gt;"",'G011A (Mayıs-Kasım)'!C86,0)</f>
        <v>0</v>
      </c>
      <c r="L86" s="249">
        <f>IF('G011A (Mayıs-Kasım)'!L86&lt;&gt;"",'G011A (Mayıs-Kasım)'!L86,0)</f>
        <v>0</v>
      </c>
      <c r="M86" s="250">
        <f>IF('G011A (Haziran-Aralık)'!C86&lt;&gt;"",'G011A (Haziran-Aralık)'!C86,0)</f>
        <v>0</v>
      </c>
      <c r="N86" s="249">
        <f>IF('G011A (Haziran-Aralık)'!L86&lt;&gt;"",'G011A (Haziran-Aralık)'!L86,0)</f>
        <v>0</v>
      </c>
      <c r="O86" s="257">
        <f t="shared" si="22"/>
        <v>0</v>
      </c>
      <c r="P86" s="258">
        <f t="shared" si="23"/>
        <v>0</v>
      </c>
      <c r="Q86" s="258">
        <f t="shared" si="24"/>
        <v>0</v>
      </c>
      <c r="R86" s="259">
        <f t="shared" si="25"/>
        <v>0</v>
      </c>
      <c r="T86" s="238">
        <f t="shared" si="26"/>
        <v>0</v>
      </c>
      <c r="U86" s="238">
        <f t="shared" si="27"/>
        <v>0</v>
      </c>
      <c r="V86" s="238">
        <f t="shared" si="28"/>
        <v>0</v>
      </c>
      <c r="W86" s="238">
        <f t="shared" si="29"/>
        <v>0</v>
      </c>
      <c r="X86" s="238">
        <f t="shared" si="30"/>
        <v>0</v>
      </c>
      <c r="Y86" s="238">
        <f t="shared" si="31"/>
        <v>0</v>
      </c>
      <c r="Z86" s="238">
        <f t="shared" si="32"/>
        <v>0</v>
      </c>
    </row>
    <row r="87" spans="1:27" ht="23.1" customHeight="1" x14ac:dyDescent="0.25">
      <c r="A87" s="171">
        <v>56</v>
      </c>
      <c r="B87" s="241" t="str">
        <f>IF('Proje ve Personel Bilgileri'!C72&gt;0,'Proje ve Personel Bilgileri'!C72,"")</f>
        <v/>
      </c>
      <c r="C87" s="257">
        <f>IF('G011A (Ocak-Temmuz)'!C87&lt;&gt;"",'G011A (Ocak-Temmuz)'!C87,0)</f>
        <v>0</v>
      </c>
      <c r="D87" s="258">
        <f>IF('G011A (Ocak-Temmuz)'!L87&lt;&gt;"",'G011A (Ocak-Temmuz)'!L87,0)</f>
        <v>0</v>
      </c>
      <c r="E87" s="250">
        <f>IF('G011A (Şubat-Ağustos)'!C87&lt;&gt;"",'G011A (Şubat-Ağustos)'!C87,0)</f>
        <v>0</v>
      </c>
      <c r="F87" s="249">
        <f>IF('G011A (Şubat-Ağustos)'!L87&lt;&gt;"",'G011A (Şubat-Ağustos)'!L87,0)</f>
        <v>0</v>
      </c>
      <c r="G87" s="250">
        <f>IF('G011A (Mart-Eylül)'!C87&lt;&gt;"",'G011A (Mart-Eylül)'!C87,0)</f>
        <v>0</v>
      </c>
      <c r="H87" s="249">
        <f>IF('G011A (Mart-Eylül)'!L87&lt;&gt;"",'G011A (Mart-Eylül)'!L87,0)</f>
        <v>0</v>
      </c>
      <c r="I87" s="250">
        <f>IF('G011A (Nisan-Ekim)'!C87&lt;&gt;"",'G011A (Nisan-Ekim)'!C87,0)</f>
        <v>0</v>
      </c>
      <c r="J87" s="249">
        <f>IF('G011A (Nisan-Ekim)'!L87&lt;&gt;"",'G011A (Nisan-Ekim)'!L87,0)</f>
        <v>0</v>
      </c>
      <c r="K87" s="250">
        <f>IF('G011A (Mayıs-Kasım)'!C87&lt;&gt;"",'G011A (Mayıs-Kasım)'!C87,0)</f>
        <v>0</v>
      </c>
      <c r="L87" s="249">
        <f>IF('G011A (Mayıs-Kasım)'!L87&lt;&gt;"",'G011A (Mayıs-Kasım)'!L87,0)</f>
        <v>0</v>
      </c>
      <c r="M87" s="250">
        <f>IF('G011A (Haziran-Aralık)'!C87&lt;&gt;"",'G011A (Haziran-Aralık)'!C87,0)</f>
        <v>0</v>
      </c>
      <c r="N87" s="249">
        <f>IF('G011A (Haziran-Aralık)'!L87&lt;&gt;"",'G011A (Haziran-Aralık)'!L87,0)</f>
        <v>0</v>
      </c>
      <c r="O87" s="257">
        <f t="shared" si="22"/>
        <v>0</v>
      </c>
      <c r="P87" s="258">
        <f t="shared" si="23"/>
        <v>0</v>
      </c>
      <c r="Q87" s="258">
        <f t="shared" si="24"/>
        <v>0</v>
      </c>
      <c r="R87" s="259">
        <f t="shared" si="25"/>
        <v>0</v>
      </c>
      <c r="T87" s="238">
        <f t="shared" si="26"/>
        <v>0</v>
      </c>
      <c r="U87" s="238">
        <f t="shared" si="27"/>
        <v>0</v>
      </c>
      <c r="V87" s="238">
        <f t="shared" si="28"/>
        <v>0</v>
      </c>
      <c r="W87" s="238">
        <f t="shared" si="29"/>
        <v>0</v>
      </c>
      <c r="X87" s="238">
        <f t="shared" si="30"/>
        <v>0</v>
      </c>
      <c r="Y87" s="238">
        <f t="shared" si="31"/>
        <v>0</v>
      </c>
      <c r="Z87" s="238">
        <f t="shared" si="32"/>
        <v>0</v>
      </c>
    </row>
    <row r="88" spans="1:27" ht="23.1" customHeight="1" x14ac:dyDescent="0.25">
      <c r="A88" s="171">
        <v>57</v>
      </c>
      <c r="B88" s="241" t="str">
        <f>IF('Proje ve Personel Bilgileri'!C73&gt;0,'Proje ve Personel Bilgileri'!C73,"")</f>
        <v/>
      </c>
      <c r="C88" s="257">
        <f>IF('G011A (Ocak-Temmuz)'!C88&lt;&gt;"",'G011A (Ocak-Temmuz)'!C88,0)</f>
        <v>0</v>
      </c>
      <c r="D88" s="258">
        <f>IF('G011A (Ocak-Temmuz)'!L88&lt;&gt;"",'G011A (Ocak-Temmuz)'!L88,0)</f>
        <v>0</v>
      </c>
      <c r="E88" s="250">
        <f>IF('G011A (Şubat-Ağustos)'!C88&lt;&gt;"",'G011A (Şubat-Ağustos)'!C88,0)</f>
        <v>0</v>
      </c>
      <c r="F88" s="249">
        <f>IF('G011A (Şubat-Ağustos)'!L88&lt;&gt;"",'G011A (Şubat-Ağustos)'!L88,0)</f>
        <v>0</v>
      </c>
      <c r="G88" s="250">
        <f>IF('G011A (Mart-Eylül)'!C88&lt;&gt;"",'G011A (Mart-Eylül)'!C88,0)</f>
        <v>0</v>
      </c>
      <c r="H88" s="249">
        <f>IF('G011A (Mart-Eylül)'!L88&lt;&gt;"",'G011A (Mart-Eylül)'!L88,0)</f>
        <v>0</v>
      </c>
      <c r="I88" s="250">
        <f>IF('G011A (Nisan-Ekim)'!C88&lt;&gt;"",'G011A (Nisan-Ekim)'!C88,0)</f>
        <v>0</v>
      </c>
      <c r="J88" s="249">
        <f>IF('G011A (Nisan-Ekim)'!L88&lt;&gt;"",'G011A (Nisan-Ekim)'!L88,0)</f>
        <v>0</v>
      </c>
      <c r="K88" s="250">
        <f>IF('G011A (Mayıs-Kasım)'!C88&lt;&gt;"",'G011A (Mayıs-Kasım)'!C88,0)</f>
        <v>0</v>
      </c>
      <c r="L88" s="249">
        <f>IF('G011A (Mayıs-Kasım)'!L88&lt;&gt;"",'G011A (Mayıs-Kasım)'!L88,0)</f>
        <v>0</v>
      </c>
      <c r="M88" s="250">
        <f>IF('G011A (Haziran-Aralık)'!C88&lt;&gt;"",'G011A (Haziran-Aralık)'!C88,0)</f>
        <v>0</v>
      </c>
      <c r="N88" s="249">
        <f>IF('G011A (Haziran-Aralık)'!L88&lt;&gt;"",'G011A (Haziran-Aralık)'!L88,0)</f>
        <v>0</v>
      </c>
      <c r="O88" s="257">
        <f t="shared" si="22"/>
        <v>0</v>
      </c>
      <c r="P88" s="258">
        <f t="shared" si="23"/>
        <v>0</v>
      </c>
      <c r="Q88" s="258">
        <f t="shared" si="24"/>
        <v>0</v>
      </c>
      <c r="R88" s="259">
        <f t="shared" si="25"/>
        <v>0</v>
      </c>
      <c r="T88" s="238">
        <f t="shared" si="26"/>
        <v>0</v>
      </c>
      <c r="U88" s="238">
        <f t="shared" si="27"/>
        <v>0</v>
      </c>
      <c r="V88" s="238">
        <f t="shared" si="28"/>
        <v>0</v>
      </c>
      <c r="W88" s="238">
        <f t="shared" si="29"/>
        <v>0</v>
      </c>
      <c r="X88" s="238">
        <f t="shared" si="30"/>
        <v>0</v>
      </c>
      <c r="Y88" s="238">
        <f t="shared" si="31"/>
        <v>0</v>
      </c>
      <c r="Z88" s="238">
        <f t="shared" si="32"/>
        <v>0</v>
      </c>
    </row>
    <row r="89" spans="1:27" ht="23.1" customHeight="1" x14ac:dyDescent="0.25">
      <c r="A89" s="171">
        <v>58</v>
      </c>
      <c r="B89" s="241" t="str">
        <f>IF('Proje ve Personel Bilgileri'!C74&gt;0,'Proje ve Personel Bilgileri'!C74,"")</f>
        <v/>
      </c>
      <c r="C89" s="257">
        <f>IF('G011A (Ocak-Temmuz)'!C89&lt;&gt;"",'G011A (Ocak-Temmuz)'!C89,0)</f>
        <v>0</v>
      </c>
      <c r="D89" s="258">
        <f>IF('G011A (Ocak-Temmuz)'!L89&lt;&gt;"",'G011A (Ocak-Temmuz)'!L89,0)</f>
        <v>0</v>
      </c>
      <c r="E89" s="250">
        <f>IF('G011A (Şubat-Ağustos)'!C89&lt;&gt;"",'G011A (Şubat-Ağustos)'!C89,0)</f>
        <v>0</v>
      </c>
      <c r="F89" s="249">
        <f>IF('G011A (Şubat-Ağustos)'!L89&lt;&gt;"",'G011A (Şubat-Ağustos)'!L89,0)</f>
        <v>0</v>
      </c>
      <c r="G89" s="250">
        <f>IF('G011A (Mart-Eylül)'!C89&lt;&gt;"",'G011A (Mart-Eylül)'!C89,0)</f>
        <v>0</v>
      </c>
      <c r="H89" s="249">
        <f>IF('G011A (Mart-Eylül)'!L89&lt;&gt;"",'G011A (Mart-Eylül)'!L89,0)</f>
        <v>0</v>
      </c>
      <c r="I89" s="250">
        <f>IF('G011A (Nisan-Ekim)'!C89&lt;&gt;"",'G011A (Nisan-Ekim)'!C89,0)</f>
        <v>0</v>
      </c>
      <c r="J89" s="249">
        <f>IF('G011A (Nisan-Ekim)'!L89&lt;&gt;"",'G011A (Nisan-Ekim)'!L89,0)</f>
        <v>0</v>
      </c>
      <c r="K89" s="250">
        <f>IF('G011A (Mayıs-Kasım)'!C89&lt;&gt;"",'G011A (Mayıs-Kasım)'!C89,0)</f>
        <v>0</v>
      </c>
      <c r="L89" s="249">
        <f>IF('G011A (Mayıs-Kasım)'!L89&lt;&gt;"",'G011A (Mayıs-Kasım)'!L89,0)</f>
        <v>0</v>
      </c>
      <c r="M89" s="250">
        <f>IF('G011A (Haziran-Aralık)'!C89&lt;&gt;"",'G011A (Haziran-Aralık)'!C89,0)</f>
        <v>0</v>
      </c>
      <c r="N89" s="249">
        <f>IF('G011A (Haziran-Aralık)'!L89&lt;&gt;"",'G011A (Haziran-Aralık)'!L89,0)</f>
        <v>0</v>
      </c>
      <c r="O89" s="257">
        <f t="shared" si="22"/>
        <v>0</v>
      </c>
      <c r="P89" s="258">
        <f t="shared" si="23"/>
        <v>0</v>
      </c>
      <c r="Q89" s="258">
        <f t="shared" si="24"/>
        <v>0</v>
      </c>
      <c r="R89" s="259">
        <f t="shared" si="25"/>
        <v>0</v>
      </c>
      <c r="T89" s="238">
        <f t="shared" si="26"/>
        <v>0</v>
      </c>
      <c r="U89" s="238">
        <f t="shared" si="27"/>
        <v>0</v>
      </c>
      <c r="V89" s="238">
        <f t="shared" si="28"/>
        <v>0</v>
      </c>
      <c r="W89" s="238">
        <f t="shared" si="29"/>
        <v>0</v>
      </c>
      <c r="X89" s="238">
        <f t="shared" si="30"/>
        <v>0</v>
      </c>
      <c r="Y89" s="238">
        <f t="shared" si="31"/>
        <v>0</v>
      </c>
      <c r="Z89" s="238">
        <f t="shared" si="32"/>
        <v>0</v>
      </c>
    </row>
    <row r="90" spans="1:27" ht="23.1" customHeight="1" x14ac:dyDescent="0.25">
      <c r="A90" s="171">
        <v>59</v>
      </c>
      <c r="B90" s="241" t="str">
        <f>IF('Proje ve Personel Bilgileri'!C75&gt;0,'Proje ve Personel Bilgileri'!C75,"")</f>
        <v/>
      </c>
      <c r="C90" s="257">
        <f>IF('G011A (Ocak-Temmuz)'!C90&lt;&gt;"",'G011A (Ocak-Temmuz)'!C90,0)</f>
        <v>0</v>
      </c>
      <c r="D90" s="258">
        <f>IF('G011A (Ocak-Temmuz)'!L90&lt;&gt;"",'G011A (Ocak-Temmuz)'!L90,0)</f>
        <v>0</v>
      </c>
      <c r="E90" s="250">
        <f>IF('G011A (Şubat-Ağustos)'!C90&lt;&gt;"",'G011A (Şubat-Ağustos)'!C90,0)</f>
        <v>0</v>
      </c>
      <c r="F90" s="249">
        <f>IF('G011A (Şubat-Ağustos)'!L90&lt;&gt;"",'G011A (Şubat-Ağustos)'!L90,0)</f>
        <v>0</v>
      </c>
      <c r="G90" s="250">
        <f>IF('G011A (Mart-Eylül)'!C90&lt;&gt;"",'G011A (Mart-Eylül)'!C90,0)</f>
        <v>0</v>
      </c>
      <c r="H90" s="249">
        <f>IF('G011A (Mart-Eylül)'!L90&lt;&gt;"",'G011A (Mart-Eylül)'!L90,0)</f>
        <v>0</v>
      </c>
      <c r="I90" s="250">
        <f>IF('G011A (Nisan-Ekim)'!C90&lt;&gt;"",'G011A (Nisan-Ekim)'!C90,0)</f>
        <v>0</v>
      </c>
      <c r="J90" s="249">
        <f>IF('G011A (Nisan-Ekim)'!L90&lt;&gt;"",'G011A (Nisan-Ekim)'!L90,0)</f>
        <v>0</v>
      </c>
      <c r="K90" s="250">
        <f>IF('G011A (Mayıs-Kasım)'!C90&lt;&gt;"",'G011A (Mayıs-Kasım)'!C90,0)</f>
        <v>0</v>
      </c>
      <c r="L90" s="249">
        <f>IF('G011A (Mayıs-Kasım)'!L90&lt;&gt;"",'G011A (Mayıs-Kasım)'!L90,0)</f>
        <v>0</v>
      </c>
      <c r="M90" s="250">
        <f>IF('G011A (Haziran-Aralık)'!C90&lt;&gt;"",'G011A (Haziran-Aralık)'!C90,0)</f>
        <v>0</v>
      </c>
      <c r="N90" s="249">
        <f>IF('G011A (Haziran-Aralık)'!L90&lt;&gt;"",'G011A (Haziran-Aralık)'!L90,0)</f>
        <v>0</v>
      </c>
      <c r="O90" s="257">
        <f t="shared" si="22"/>
        <v>0</v>
      </c>
      <c r="P90" s="258">
        <f t="shared" si="23"/>
        <v>0</v>
      </c>
      <c r="Q90" s="258">
        <f t="shared" si="24"/>
        <v>0</v>
      </c>
      <c r="R90" s="259">
        <f t="shared" si="25"/>
        <v>0</v>
      </c>
      <c r="T90" s="238">
        <f t="shared" si="26"/>
        <v>0</v>
      </c>
      <c r="U90" s="238">
        <f t="shared" si="27"/>
        <v>0</v>
      </c>
      <c r="V90" s="238">
        <f t="shared" si="28"/>
        <v>0</v>
      </c>
      <c r="W90" s="238">
        <f t="shared" si="29"/>
        <v>0</v>
      </c>
      <c r="X90" s="238">
        <f t="shared" si="30"/>
        <v>0</v>
      </c>
      <c r="Y90" s="238">
        <f t="shared" si="31"/>
        <v>0</v>
      </c>
      <c r="Z90" s="238">
        <f t="shared" si="32"/>
        <v>0</v>
      </c>
    </row>
    <row r="91" spans="1:27" ht="23.1" customHeight="1" thickBot="1" x14ac:dyDescent="0.3">
      <c r="A91" s="174">
        <v>60</v>
      </c>
      <c r="B91" s="243" t="str">
        <f>IF('Proje ve Personel Bilgileri'!C76&gt;0,'Proje ve Personel Bilgileri'!C76,"")</f>
        <v/>
      </c>
      <c r="C91" s="260">
        <f>IF('G011A (Ocak-Temmuz)'!C91&lt;&gt;"",'G011A (Ocak-Temmuz)'!C91,0)</f>
        <v>0</v>
      </c>
      <c r="D91" s="261">
        <f>IF('G011A (Ocak-Temmuz)'!L91&lt;&gt;"",'G011A (Ocak-Temmuz)'!L91,0)</f>
        <v>0</v>
      </c>
      <c r="E91" s="254">
        <f>IF('G011A (Şubat-Ağustos)'!C91&lt;&gt;"",'G011A (Şubat-Ağustos)'!C91,0)</f>
        <v>0</v>
      </c>
      <c r="F91" s="253">
        <f>IF('G011A (Şubat-Ağustos)'!L91&lt;&gt;"",'G011A (Şubat-Ağustos)'!L91,0)</f>
        <v>0</v>
      </c>
      <c r="G91" s="254">
        <f>IF('G011A (Mart-Eylül)'!C91&lt;&gt;"",'G011A (Mart-Eylül)'!C91,0)</f>
        <v>0</v>
      </c>
      <c r="H91" s="253">
        <f>IF('G011A (Mart-Eylül)'!L91&lt;&gt;"",'G011A (Mart-Eylül)'!L91,0)</f>
        <v>0</v>
      </c>
      <c r="I91" s="254">
        <f>IF('G011A (Nisan-Ekim)'!C91&lt;&gt;"",'G011A (Nisan-Ekim)'!C91,0)</f>
        <v>0</v>
      </c>
      <c r="J91" s="253">
        <f>IF('G011A (Nisan-Ekim)'!L91&lt;&gt;"",'G011A (Nisan-Ekim)'!L91,0)</f>
        <v>0</v>
      </c>
      <c r="K91" s="254">
        <f>IF('G011A (Mayıs-Kasım)'!C91&lt;&gt;"",'G011A (Mayıs-Kasım)'!C91,0)</f>
        <v>0</v>
      </c>
      <c r="L91" s="253">
        <f>IF('G011A (Mayıs-Kasım)'!L91&lt;&gt;"",'G011A (Mayıs-Kasım)'!L91,0)</f>
        <v>0</v>
      </c>
      <c r="M91" s="254">
        <f>IF('G011A (Haziran-Aralık)'!C91&lt;&gt;"",'G011A (Haziran-Aralık)'!C91,0)</f>
        <v>0</v>
      </c>
      <c r="N91" s="253">
        <f>IF('G011A (Haziran-Aralık)'!L91&lt;&gt;"",'G011A (Haziran-Aralık)'!L91,0)</f>
        <v>0</v>
      </c>
      <c r="O91" s="260">
        <f t="shared" si="22"/>
        <v>0</v>
      </c>
      <c r="P91" s="261">
        <f t="shared" si="23"/>
        <v>0</v>
      </c>
      <c r="Q91" s="261">
        <f t="shared" si="24"/>
        <v>0</v>
      </c>
      <c r="R91" s="262">
        <f t="shared" si="25"/>
        <v>0</v>
      </c>
      <c r="T91" s="238">
        <f t="shared" si="26"/>
        <v>0</v>
      </c>
      <c r="U91" s="238">
        <f t="shared" si="27"/>
        <v>0</v>
      </c>
      <c r="V91" s="238">
        <f t="shared" si="28"/>
        <v>0</v>
      </c>
      <c r="W91" s="238">
        <f t="shared" si="29"/>
        <v>0</v>
      </c>
      <c r="X91" s="238">
        <f t="shared" si="30"/>
        <v>0</v>
      </c>
      <c r="Y91" s="238">
        <f t="shared" si="31"/>
        <v>0</v>
      </c>
      <c r="Z91" s="238">
        <f t="shared" si="32"/>
        <v>0</v>
      </c>
      <c r="AA91" s="238">
        <f>IF(ISERROR(IF(SUM(C72:R91)&gt;0,1,0)),1,IF(SUM(C72:R91)&gt;0,1,0))</f>
        <v>0</v>
      </c>
    </row>
    <row r="92" spans="1:27" x14ac:dyDescent="0.25">
      <c r="B92" s="7"/>
      <c r="C92" s="7"/>
      <c r="D92" s="7"/>
      <c r="E92" s="7"/>
      <c r="F92" s="7"/>
      <c r="G92" s="7"/>
      <c r="H92" s="7"/>
      <c r="I92" s="7"/>
      <c r="J92" s="4"/>
      <c r="L92" s="160"/>
      <c r="M92" s="160"/>
      <c r="N92" s="160"/>
      <c r="O92" s="160"/>
      <c r="P92" s="160"/>
      <c r="Q92" s="160"/>
    </row>
    <row r="93" spans="1:27" x14ac:dyDescent="0.25">
      <c r="A93" s="7" t="s">
        <v>162</v>
      </c>
      <c r="B93" s="7"/>
      <c r="C93" s="7"/>
      <c r="D93" s="7"/>
      <c r="E93" s="7"/>
      <c r="F93" s="7"/>
      <c r="G93" s="7"/>
      <c r="H93" s="7"/>
      <c r="I93" s="7"/>
      <c r="J93" s="4"/>
      <c r="L93" s="160"/>
      <c r="M93" s="160"/>
      <c r="N93" s="160"/>
      <c r="O93" s="160"/>
      <c r="P93" s="160"/>
      <c r="Q93" s="160"/>
    </row>
    <row r="94" spans="1:27" x14ac:dyDescent="0.25">
      <c r="C94" s="160"/>
      <c r="J94" s="4"/>
      <c r="L94" s="160"/>
      <c r="M94" s="160"/>
      <c r="N94" s="160"/>
      <c r="O94" s="160"/>
    </row>
    <row r="95" spans="1:27" s="119" customFormat="1" ht="21" x14ac:dyDescent="0.35">
      <c r="A95" s="345" t="s">
        <v>48</v>
      </c>
      <c r="B95" s="346">
        <f ca="1">IF(imzatarihi&gt;0,imzatarihi,"")</f>
        <v>46027</v>
      </c>
      <c r="C95" s="410" t="s">
        <v>49</v>
      </c>
      <c r="D95" s="410"/>
      <c r="E95" s="344" t="str">
        <f>IF(kurulusyetkilisi&gt;0,kurulusyetkilisi,"")</f>
        <v/>
      </c>
      <c r="F95" s="344"/>
      <c r="G95" s="344"/>
      <c r="H95" s="344"/>
      <c r="I95" s="344"/>
      <c r="J95" s="97"/>
      <c r="K95" s="97"/>
      <c r="L95" s="15"/>
      <c r="N95" s="178"/>
      <c r="O95" s="178"/>
      <c r="P95" s="178"/>
      <c r="Q95" s="178"/>
    </row>
    <row r="96" spans="1:27" ht="21" x14ac:dyDescent="0.35">
      <c r="A96" s="349"/>
      <c r="B96" s="349"/>
      <c r="C96" s="438" t="s">
        <v>50</v>
      </c>
      <c r="D96" s="438"/>
      <c r="E96" s="439"/>
      <c r="F96" s="439"/>
      <c r="G96" s="439"/>
      <c r="H96" s="349"/>
      <c r="I96" s="349"/>
      <c r="J96" s="4"/>
      <c r="L96" s="160"/>
      <c r="M96" s="160"/>
      <c r="N96" s="160"/>
      <c r="O96" s="160"/>
    </row>
    <row r="97" spans="1:26" ht="15.75" customHeight="1" x14ac:dyDescent="0.25">
      <c r="A97" s="440" t="s">
        <v>55</v>
      </c>
      <c r="B97" s="440"/>
      <c r="C97" s="440"/>
      <c r="D97" s="440"/>
      <c r="E97" s="440"/>
      <c r="F97" s="440"/>
      <c r="G97" s="440"/>
      <c r="H97" s="440"/>
      <c r="I97" s="440"/>
      <c r="J97" s="440"/>
      <c r="K97" s="440"/>
      <c r="L97" s="440"/>
      <c r="M97" s="440"/>
      <c r="N97" s="440"/>
      <c r="O97" s="440"/>
      <c r="P97" s="440"/>
      <c r="Q97" s="440"/>
      <c r="R97" s="440"/>
    </row>
    <row r="98" spans="1:26" x14ac:dyDescent="0.25">
      <c r="A98" s="441" t="str">
        <f>IF(YilDonem&lt;&gt;"",CONCATENATE(YilDonem," dönemine aittir."),"")</f>
        <v/>
      </c>
      <c r="B98" s="441"/>
      <c r="C98" s="441"/>
      <c r="D98" s="441"/>
      <c r="E98" s="441"/>
      <c r="F98" s="441"/>
      <c r="G98" s="441"/>
      <c r="H98" s="441"/>
      <c r="I98" s="441"/>
      <c r="J98" s="441"/>
      <c r="K98" s="441"/>
      <c r="L98" s="441"/>
      <c r="M98" s="441"/>
      <c r="N98" s="441"/>
      <c r="O98" s="441"/>
      <c r="P98" s="441"/>
      <c r="Q98" s="441"/>
      <c r="R98" s="441"/>
    </row>
    <row r="99" spans="1:26" ht="19.5" thickBot="1" x14ac:dyDescent="0.35">
      <c r="A99" s="431" t="s">
        <v>60</v>
      </c>
      <c r="B99" s="431"/>
      <c r="C99" s="431"/>
      <c r="D99" s="431"/>
      <c r="E99" s="431"/>
      <c r="F99" s="431"/>
      <c r="G99" s="431"/>
      <c r="H99" s="431"/>
      <c r="I99" s="431"/>
      <c r="J99" s="431"/>
      <c r="K99" s="431"/>
      <c r="L99" s="431"/>
      <c r="M99" s="431"/>
      <c r="N99" s="431"/>
      <c r="O99" s="431"/>
      <c r="P99" s="431"/>
      <c r="Q99" s="431"/>
      <c r="R99" s="431"/>
    </row>
    <row r="100" spans="1:26" ht="31.7" customHeight="1" thickBot="1" x14ac:dyDescent="0.3">
      <c r="A100" s="1" t="s">
        <v>1</v>
      </c>
      <c r="B100" s="442" t="str">
        <f>IF(ProjeNo&gt;0,ProjeNo,"")</f>
        <v/>
      </c>
      <c r="C100" s="443"/>
      <c r="D100" s="443"/>
      <c r="E100" s="443"/>
      <c r="F100" s="443"/>
      <c r="G100" s="443"/>
      <c r="H100" s="443"/>
      <c r="I100" s="443"/>
      <c r="J100" s="443"/>
      <c r="K100" s="443"/>
      <c r="L100" s="443"/>
      <c r="M100" s="443"/>
      <c r="N100" s="443"/>
      <c r="O100" s="443"/>
      <c r="P100" s="443"/>
      <c r="Q100" s="443"/>
      <c r="R100" s="444"/>
    </row>
    <row r="101" spans="1:26" ht="31.7" customHeight="1" thickBot="1" x14ac:dyDescent="0.3">
      <c r="A101" s="6" t="s">
        <v>14</v>
      </c>
      <c r="B101" s="445" t="str">
        <f>IF(ProjeAdi&gt;0,ProjeAdi,"")</f>
        <v/>
      </c>
      <c r="C101" s="446"/>
      <c r="D101" s="446"/>
      <c r="E101" s="446"/>
      <c r="F101" s="446"/>
      <c r="G101" s="446"/>
      <c r="H101" s="446"/>
      <c r="I101" s="446"/>
      <c r="J101" s="446"/>
      <c r="K101" s="446"/>
      <c r="L101" s="446"/>
      <c r="M101" s="446"/>
      <c r="N101" s="446"/>
      <c r="O101" s="446"/>
      <c r="P101" s="446"/>
      <c r="Q101" s="446"/>
      <c r="R101" s="447"/>
    </row>
    <row r="102" spans="1:26" ht="75.2" customHeight="1" thickBot="1" x14ac:dyDescent="0.3">
      <c r="A102" s="436" t="s">
        <v>9</v>
      </c>
      <c r="B102" s="432" t="s">
        <v>61</v>
      </c>
      <c r="C102" s="434" t="str">
        <f>IF(Dönem=1,"OCAK",IF(Dönem=2,"TEMMUZ",""))</f>
        <v/>
      </c>
      <c r="D102" s="435"/>
      <c r="E102" s="434" t="str">
        <f>IF(Dönem=1,"ŞUBAT",IF(Dönem=2,"AĞUSTOS",""))</f>
        <v/>
      </c>
      <c r="F102" s="435"/>
      <c r="G102" s="434" t="str">
        <f>IF(Dönem=1,"MART",IF(Dönem=2,"EYLÜL",""))</f>
        <v/>
      </c>
      <c r="H102" s="435"/>
      <c r="I102" s="434" t="str">
        <f>IF(Dönem=1,"NİSAN",IF(Dönem=2,"EKİM",""))</f>
        <v/>
      </c>
      <c r="J102" s="435"/>
      <c r="K102" s="434" t="str">
        <f>IF(Dönem=1,"MAYIS",IF(Dönem=2,"KASIM",""))</f>
        <v/>
      </c>
      <c r="L102" s="435"/>
      <c r="M102" s="434" t="str">
        <f>IF(Dönem=1,"HAZİRAN",IF(Dönem=2,"ARALIK",""))</f>
        <v/>
      </c>
      <c r="N102" s="435"/>
      <c r="O102" s="432" t="s">
        <v>56</v>
      </c>
      <c r="P102" s="432" t="s">
        <v>57</v>
      </c>
      <c r="Q102" s="432" t="s">
        <v>58</v>
      </c>
      <c r="R102" s="432" t="s">
        <v>151</v>
      </c>
      <c r="S102" s="5"/>
      <c r="T102" s="5"/>
    </row>
    <row r="103" spans="1:26" ht="49.7" customHeight="1" thickBot="1" x14ac:dyDescent="0.3">
      <c r="A103" s="437"/>
      <c r="B103" s="433"/>
      <c r="C103" s="3" t="s">
        <v>39</v>
      </c>
      <c r="D103" s="3" t="s">
        <v>59</v>
      </c>
      <c r="E103" s="3" t="s">
        <v>39</v>
      </c>
      <c r="F103" s="3" t="s">
        <v>59</v>
      </c>
      <c r="G103" s="3" t="s">
        <v>39</v>
      </c>
      <c r="H103" s="3" t="s">
        <v>59</v>
      </c>
      <c r="I103" s="3" t="s">
        <v>39</v>
      </c>
      <c r="J103" s="3" t="s">
        <v>59</v>
      </c>
      <c r="K103" s="3" t="s">
        <v>39</v>
      </c>
      <c r="L103" s="3" t="s">
        <v>59</v>
      </c>
      <c r="M103" s="3" t="s">
        <v>39</v>
      </c>
      <c r="N103" s="3" t="s">
        <v>59</v>
      </c>
      <c r="O103" s="433"/>
      <c r="P103" s="433"/>
      <c r="Q103" s="433"/>
      <c r="R103" s="433"/>
      <c r="Z103" s="2" t="s">
        <v>94</v>
      </c>
    </row>
    <row r="104" spans="1:26" ht="23.1" customHeight="1" x14ac:dyDescent="0.25">
      <c r="A104" s="168">
        <v>61</v>
      </c>
      <c r="B104" s="239" t="str">
        <f>IF('Proje ve Personel Bilgileri'!C77&gt;0,'Proje ve Personel Bilgileri'!C77,"")</f>
        <v/>
      </c>
      <c r="C104" s="247">
        <f>IF('G011A (Ocak-Temmuz)'!C104&lt;&gt;"",'G011A (Ocak-Temmuz)'!C104,0)</f>
        <v>0</v>
      </c>
      <c r="D104" s="246">
        <f>IF('G011A (Ocak-Temmuz)'!L104&lt;&gt;"",'G011A (Ocak-Temmuz)'!L104,0)</f>
        <v>0</v>
      </c>
      <c r="E104" s="247">
        <f>IF('G011A (Şubat-Ağustos)'!C104&lt;&gt;"",'G011A (Şubat-Ağustos)'!C104,0)</f>
        <v>0</v>
      </c>
      <c r="F104" s="246">
        <f>IF('G011A (Şubat-Ağustos)'!L104&lt;&gt;"",'G011A (Şubat-Ağustos)'!L104,0)</f>
        <v>0</v>
      </c>
      <c r="G104" s="247">
        <f>IF('G011A (Mart-Eylül)'!C104&lt;&gt;"",'G011A (Mart-Eylül)'!C104,0)</f>
        <v>0</v>
      </c>
      <c r="H104" s="246">
        <f>IF('G011A (Mart-Eylül)'!L104&lt;&gt;"",'G011A (Mart-Eylül)'!L104,0)</f>
        <v>0</v>
      </c>
      <c r="I104" s="247">
        <f>IF('G011A (Nisan-Ekim)'!C104&lt;&gt;"",'G011A (Nisan-Ekim)'!C104,0)</f>
        <v>0</v>
      </c>
      <c r="J104" s="246">
        <f>IF('G011A (Nisan-Ekim)'!L104&lt;&gt;"",'G011A (Nisan-Ekim)'!L104,0)</f>
        <v>0</v>
      </c>
      <c r="K104" s="247">
        <f>IF('G011A (Mayıs-Kasım)'!C104&lt;&gt;"",'G011A (Mayıs-Kasım)'!C104,0)</f>
        <v>0</v>
      </c>
      <c r="L104" s="246">
        <f>IF('G011A (Mayıs-Kasım)'!L104&lt;&gt;"",'G011A (Mayıs-Kasım)'!L104,0)</f>
        <v>0</v>
      </c>
      <c r="M104" s="247">
        <f>IF('G011A (Haziran-Aralık)'!C104&lt;&gt;"",'G011A (Haziran-Aralık)'!C104,0)</f>
        <v>0</v>
      </c>
      <c r="N104" s="246">
        <f>IF('G011A (Haziran-Aralık)'!L104&lt;&gt;"",'G011A (Haziran-Aralık)'!L104,0)</f>
        <v>0</v>
      </c>
      <c r="O104" s="247">
        <f>C104+E104+G104+I104+K104+M104</f>
        <v>0</v>
      </c>
      <c r="P104" s="246">
        <f>D104+F104+H104+J104+L104+N104</f>
        <v>0</v>
      </c>
      <c r="Q104" s="246">
        <f>IF(O104=0,0,O104/30)</f>
        <v>0</v>
      </c>
      <c r="R104" s="248">
        <f>IF(P104=0,0,P104/Q104)</f>
        <v>0</v>
      </c>
      <c r="T104" s="238">
        <f>IF(C104&gt;0,1,0)</f>
        <v>0</v>
      </c>
      <c r="U104" s="238">
        <f>IF(E104&gt;0,1,0)</f>
        <v>0</v>
      </c>
      <c r="V104" s="238">
        <f>IF(G104&gt;0,1,0)</f>
        <v>0</v>
      </c>
      <c r="W104" s="238">
        <f>IF(I104&gt;0,1,0)</f>
        <v>0</v>
      </c>
      <c r="X104" s="238">
        <f>IF(K104&gt;0,1,0)</f>
        <v>0</v>
      </c>
      <c r="Y104" s="238">
        <f>IF(M104&gt;0,1,0)</f>
        <v>0</v>
      </c>
      <c r="Z104" s="238">
        <f>SUM(T104:Y104)</f>
        <v>0</v>
      </c>
    </row>
    <row r="105" spans="1:26" ht="23.1" customHeight="1" x14ac:dyDescent="0.25">
      <c r="A105" s="171">
        <v>62</v>
      </c>
      <c r="B105" s="241" t="str">
        <f>IF('Proje ve Personel Bilgileri'!C78&gt;0,'Proje ve Personel Bilgileri'!C78,"")</f>
        <v/>
      </c>
      <c r="C105" s="257">
        <f>IF('G011A (Ocak-Temmuz)'!C105&lt;&gt;"",'G011A (Ocak-Temmuz)'!C105,0)</f>
        <v>0</v>
      </c>
      <c r="D105" s="258">
        <f>IF('G011A (Ocak-Temmuz)'!L105&lt;&gt;"",'G011A (Ocak-Temmuz)'!L105,0)</f>
        <v>0</v>
      </c>
      <c r="E105" s="250">
        <f>IF('G011A (Şubat-Ağustos)'!C105&lt;&gt;"",'G011A (Şubat-Ağustos)'!C105,0)</f>
        <v>0</v>
      </c>
      <c r="F105" s="249">
        <f>IF('G011A (Şubat-Ağustos)'!L105&lt;&gt;"",'G011A (Şubat-Ağustos)'!L105,0)</f>
        <v>0</v>
      </c>
      <c r="G105" s="250">
        <f>IF('G011A (Mart-Eylül)'!C105&lt;&gt;"",'G011A (Mart-Eylül)'!C105,0)</f>
        <v>0</v>
      </c>
      <c r="H105" s="249">
        <f>IF('G011A (Mart-Eylül)'!L105&lt;&gt;"",'G011A (Mart-Eylül)'!L105,0)</f>
        <v>0</v>
      </c>
      <c r="I105" s="250">
        <f>IF('G011A (Nisan-Ekim)'!C105&lt;&gt;"",'G011A (Nisan-Ekim)'!C105,0)</f>
        <v>0</v>
      </c>
      <c r="J105" s="249">
        <f>IF('G011A (Nisan-Ekim)'!L105&lt;&gt;"",'G011A (Nisan-Ekim)'!L105,0)</f>
        <v>0</v>
      </c>
      <c r="K105" s="250">
        <f>IF('G011A (Mayıs-Kasım)'!C105&lt;&gt;"",'G011A (Mayıs-Kasım)'!C105,0)</f>
        <v>0</v>
      </c>
      <c r="L105" s="249">
        <f>IF('G011A (Mayıs-Kasım)'!L105&lt;&gt;"",'G011A (Mayıs-Kasım)'!L105,0)</f>
        <v>0</v>
      </c>
      <c r="M105" s="250">
        <f>IF('G011A (Haziran-Aralık)'!C105&lt;&gt;"",'G011A (Haziran-Aralık)'!C105,0)</f>
        <v>0</v>
      </c>
      <c r="N105" s="249">
        <f>IF('G011A (Haziran-Aralık)'!L105&lt;&gt;"",'G011A (Haziran-Aralık)'!L105,0)</f>
        <v>0</v>
      </c>
      <c r="O105" s="257">
        <f t="shared" ref="O105:O123" si="33">C105+E105+G105+I105+K105+M105</f>
        <v>0</v>
      </c>
      <c r="P105" s="258">
        <f t="shared" ref="P105:P123" si="34">D105+F105+H105+J105+L105+N105</f>
        <v>0</v>
      </c>
      <c r="Q105" s="258">
        <f t="shared" ref="Q105:Q123" si="35">IF(O105=0,0,O105/30)</f>
        <v>0</v>
      </c>
      <c r="R105" s="259">
        <f t="shared" ref="R105:R123" si="36">IF(P105=0,0,P105/Q105)</f>
        <v>0</v>
      </c>
      <c r="T105" s="238">
        <f t="shared" ref="T105:T123" si="37">IF(C105&gt;0,1,0)</f>
        <v>0</v>
      </c>
      <c r="U105" s="238">
        <f t="shared" ref="U105:U123" si="38">IF(E105&gt;0,1,0)</f>
        <v>0</v>
      </c>
      <c r="V105" s="238">
        <f t="shared" ref="V105:V123" si="39">IF(G105&gt;0,1,0)</f>
        <v>0</v>
      </c>
      <c r="W105" s="238">
        <f t="shared" ref="W105:W123" si="40">IF(I105&gt;0,1,0)</f>
        <v>0</v>
      </c>
      <c r="X105" s="238">
        <f t="shared" ref="X105:X123" si="41">IF(K105&gt;0,1,0)</f>
        <v>0</v>
      </c>
      <c r="Y105" s="238">
        <f t="shared" ref="Y105:Y123" si="42">IF(M105&gt;0,1,0)</f>
        <v>0</v>
      </c>
      <c r="Z105" s="238">
        <f t="shared" ref="Z105:Z123" si="43">SUM(T105:Y105)</f>
        <v>0</v>
      </c>
    </row>
    <row r="106" spans="1:26" ht="23.1" customHeight="1" x14ac:dyDescent="0.25">
      <c r="A106" s="171">
        <v>63</v>
      </c>
      <c r="B106" s="241" t="str">
        <f>IF('Proje ve Personel Bilgileri'!C79&gt;0,'Proje ve Personel Bilgileri'!C79,"")</f>
        <v/>
      </c>
      <c r="C106" s="257">
        <f>IF('G011A (Ocak-Temmuz)'!C106&lt;&gt;"",'G011A (Ocak-Temmuz)'!C106,0)</f>
        <v>0</v>
      </c>
      <c r="D106" s="258">
        <f>IF('G011A (Ocak-Temmuz)'!L106&lt;&gt;"",'G011A (Ocak-Temmuz)'!L106,0)</f>
        <v>0</v>
      </c>
      <c r="E106" s="250">
        <f>IF('G011A (Şubat-Ağustos)'!C106&lt;&gt;"",'G011A (Şubat-Ağustos)'!C106,0)</f>
        <v>0</v>
      </c>
      <c r="F106" s="249">
        <f>IF('G011A (Şubat-Ağustos)'!L106&lt;&gt;"",'G011A (Şubat-Ağustos)'!L106,0)</f>
        <v>0</v>
      </c>
      <c r="G106" s="250">
        <f>IF('G011A (Mart-Eylül)'!C106&lt;&gt;"",'G011A (Mart-Eylül)'!C106,0)</f>
        <v>0</v>
      </c>
      <c r="H106" s="249">
        <f>IF('G011A (Mart-Eylül)'!L106&lt;&gt;"",'G011A (Mart-Eylül)'!L106,0)</f>
        <v>0</v>
      </c>
      <c r="I106" s="250">
        <f>IF('G011A (Nisan-Ekim)'!C106&lt;&gt;"",'G011A (Nisan-Ekim)'!C106,0)</f>
        <v>0</v>
      </c>
      <c r="J106" s="249">
        <f>IF('G011A (Nisan-Ekim)'!L106&lt;&gt;"",'G011A (Nisan-Ekim)'!L106,0)</f>
        <v>0</v>
      </c>
      <c r="K106" s="250">
        <f>IF('G011A (Mayıs-Kasım)'!C106&lt;&gt;"",'G011A (Mayıs-Kasım)'!C106,0)</f>
        <v>0</v>
      </c>
      <c r="L106" s="249">
        <f>IF('G011A (Mayıs-Kasım)'!L106&lt;&gt;"",'G011A (Mayıs-Kasım)'!L106,0)</f>
        <v>0</v>
      </c>
      <c r="M106" s="250">
        <f>IF('G011A (Haziran-Aralık)'!C106&lt;&gt;"",'G011A (Haziran-Aralık)'!C106,0)</f>
        <v>0</v>
      </c>
      <c r="N106" s="249">
        <f>IF('G011A (Haziran-Aralık)'!L106&lt;&gt;"",'G011A (Haziran-Aralık)'!L106,0)</f>
        <v>0</v>
      </c>
      <c r="O106" s="257">
        <f t="shared" si="33"/>
        <v>0</v>
      </c>
      <c r="P106" s="258">
        <f t="shared" si="34"/>
        <v>0</v>
      </c>
      <c r="Q106" s="258">
        <f t="shared" si="35"/>
        <v>0</v>
      </c>
      <c r="R106" s="259">
        <f t="shared" si="36"/>
        <v>0</v>
      </c>
      <c r="T106" s="238">
        <f t="shared" si="37"/>
        <v>0</v>
      </c>
      <c r="U106" s="238">
        <f t="shared" si="38"/>
        <v>0</v>
      </c>
      <c r="V106" s="238">
        <f t="shared" si="39"/>
        <v>0</v>
      </c>
      <c r="W106" s="238">
        <f t="shared" si="40"/>
        <v>0</v>
      </c>
      <c r="X106" s="238">
        <f t="shared" si="41"/>
        <v>0</v>
      </c>
      <c r="Y106" s="238">
        <f t="shared" si="42"/>
        <v>0</v>
      </c>
      <c r="Z106" s="238">
        <f t="shared" si="43"/>
        <v>0</v>
      </c>
    </row>
    <row r="107" spans="1:26" ht="23.1" customHeight="1" x14ac:dyDescent="0.25">
      <c r="A107" s="171">
        <v>64</v>
      </c>
      <c r="B107" s="241" t="str">
        <f>IF('Proje ve Personel Bilgileri'!C80&gt;0,'Proje ve Personel Bilgileri'!C80,"")</f>
        <v/>
      </c>
      <c r="C107" s="257">
        <f>IF('G011A (Ocak-Temmuz)'!C107&lt;&gt;"",'G011A (Ocak-Temmuz)'!C107,0)</f>
        <v>0</v>
      </c>
      <c r="D107" s="258">
        <f>IF('G011A (Ocak-Temmuz)'!L107&lt;&gt;"",'G011A (Ocak-Temmuz)'!L107,0)</f>
        <v>0</v>
      </c>
      <c r="E107" s="250">
        <f>IF('G011A (Şubat-Ağustos)'!C107&lt;&gt;"",'G011A (Şubat-Ağustos)'!C107,0)</f>
        <v>0</v>
      </c>
      <c r="F107" s="249">
        <f>IF('G011A (Şubat-Ağustos)'!L107&lt;&gt;"",'G011A (Şubat-Ağustos)'!L107,0)</f>
        <v>0</v>
      </c>
      <c r="G107" s="250">
        <f>IF('G011A (Mart-Eylül)'!C107&lt;&gt;"",'G011A (Mart-Eylül)'!C107,0)</f>
        <v>0</v>
      </c>
      <c r="H107" s="249">
        <f>IF('G011A (Mart-Eylül)'!L107&lt;&gt;"",'G011A (Mart-Eylül)'!L107,0)</f>
        <v>0</v>
      </c>
      <c r="I107" s="250">
        <f>IF('G011A (Nisan-Ekim)'!C107&lt;&gt;"",'G011A (Nisan-Ekim)'!C107,0)</f>
        <v>0</v>
      </c>
      <c r="J107" s="249">
        <f>IF('G011A (Nisan-Ekim)'!L107&lt;&gt;"",'G011A (Nisan-Ekim)'!L107,0)</f>
        <v>0</v>
      </c>
      <c r="K107" s="250">
        <f>IF('G011A (Mayıs-Kasım)'!C107&lt;&gt;"",'G011A (Mayıs-Kasım)'!C107,0)</f>
        <v>0</v>
      </c>
      <c r="L107" s="249">
        <f>IF('G011A (Mayıs-Kasım)'!L107&lt;&gt;"",'G011A (Mayıs-Kasım)'!L107,0)</f>
        <v>0</v>
      </c>
      <c r="M107" s="250">
        <f>IF('G011A (Haziran-Aralık)'!C107&lt;&gt;"",'G011A (Haziran-Aralık)'!C107,0)</f>
        <v>0</v>
      </c>
      <c r="N107" s="249">
        <f>IF('G011A (Haziran-Aralık)'!L107&lt;&gt;"",'G011A (Haziran-Aralık)'!L107,0)</f>
        <v>0</v>
      </c>
      <c r="O107" s="257">
        <f t="shared" si="33"/>
        <v>0</v>
      </c>
      <c r="P107" s="258">
        <f t="shared" si="34"/>
        <v>0</v>
      </c>
      <c r="Q107" s="258">
        <f t="shared" si="35"/>
        <v>0</v>
      </c>
      <c r="R107" s="259">
        <f t="shared" si="36"/>
        <v>0</v>
      </c>
      <c r="T107" s="238">
        <f t="shared" si="37"/>
        <v>0</v>
      </c>
      <c r="U107" s="238">
        <f t="shared" si="38"/>
        <v>0</v>
      </c>
      <c r="V107" s="238">
        <f t="shared" si="39"/>
        <v>0</v>
      </c>
      <c r="W107" s="238">
        <f t="shared" si="40"/>
        <v>0</v>
      </c>
      <c r="X107" s="238">
        <f t="shared" si="41"/>
        <v>0</v>
      </c>
      <c r="Y107" s="238">
        <f t="shared" si="42"/>
        <v>0</v>
      </c>
      <c r="Z107" s="238">
        <f t="shared" si="43"/>
        <v>0</v>
      </c>
    </row>
    <row r="108" spans="1:26" ht="23.1" customHeight="1" x14ac:dyDescent="0.25">
      <c r="A108" s="171">
        <v>65</v>
      </c>
      <c r="B108" s="241" t="str">
        <f>IF('Proje ve Personel Bilgileri'!C81&gt;0,'Proje ve Personel Bilgileri'!C81,"")</f>
        <v/>
      </c>
      <c r="C108" s="257">
        <f>IF('G011A (Ocak-Temmuz)'!C108&lt;&gt;"",'G011A (Ocak-Temmuz)'!C108,0)</f>
        <v>0</v>
      </c>
      <c r="D108" s="258">
        <f>IF('G011A (Ocak-Temmuz)'!L108&lt;&gt;"",'G011A (Ocak-Temmuz)'!L108,0)</f>
        <v>0</v>
      </c>
      <c r="E108" s="250">
        <f>IF('G011A (Şubat-Ağustos)'!C108&lt;&gt;"",'G011A (Şubat-Ağustos)'!C108,0)</f>
        <v>0</v>
      </c>
      <c r="F108" s="249">
        <f>IF('G011A (Şubat-Ağustos)'!L108&lt;&gt;"",'G011A (Şubat-Ağustos)'!L108,0)</f>
        <v>0</v>
      </c>
      <c r="G108" s="250">
        <f>IF('G011A (Mart-Eylül)'!C108&lt;&gt;"",'G011A (Mart-Eylül)'!C108,0)</f>
        <v>0</v>
      </c>
      <c r="H108" s="249">
        <f>IF('G011A (Mart-Eylül)'!L108&lt;&gt;"",'G011A (Mart-Eylül)'!L108,0)</f>
        <v>0</v>
      </c>
      <c r="I108" s="250">
        <f>IF('G011A (Nisan-Ekim)'!C108&lt;&gt;"",'G011A (Nisan-Ekim)'!C108,0)</f>
        <v>0</v>
      </c>
      <c r="J108" s="249">
        <f>IF('G011A (Nisan-Ekim)'!L108&lt;&gt;"",'G011A (Nisan-Ekim)'!L108,0)</f>
        <v>0</v>
      </c>
      <c r="K108" s="250">
        <f>IF('G011A (Mayıs-Kasım)'!C108&lt;&gt;"",'G011A (Mayıs-Kasım)'!C108,0)</f>
        <v>0</v>
      </c>
      <c r="L108" s="249">
        <f>IF('G011A (Mayıs-Kasım)'!L108&lt;&gt;"",'G011A (Mayıs-Kasım)'!L108,0)</f>
        <v>0</v>
      </c>
      <c r="M108" s="250">
        <f>IF('G011A (Haziran-Aralık)'!C108&lt;&gt;"",'G011A (Haziran-Aralık)'!C108,0)</f>
        <v>0</v>
      </c>
      <c r="N108" s="249">
        <f>IF('G011A (Haziran-Aralık)'!L108&lt;&gt;"",'G011A (Haziran-Aralık)'!L108,0)</f>
        <v>0</v>
      </c>
      <c r="O108" s="257">
        <f t="shared" si="33"/>
        <v>0</v>
      </c>
      <c r="P108" s="258">
        <f t="shared" si="34"/>
        <v>0</v>
      </c>
      <c r="Q108" s="258">
        <f t="shared" si="35"/>
        <v>0</v>
      </c>
      <c r="R108" s="259">
        <f t="shared" si="36"/>
        <v>0</v>
      </c>
      <c r="T108" s="238">
        <f t="shared" si="37"/>
        <v>0</v>
      </c>
      <c r="U108" s="238">
        <f t="shared" si="38"/>
        <v>0</v>
      </c>
      <c r="V108" s="238">
        <f t="shared" si="39"/>
        <v>0</v>
      </c>
      <c r="W108" s="238">
        <f t="shared" si="40"/>
        <v>0</v>
      </c>
      <c r="X108" s="238">
        <f t="shared" si="41"/>
        <v>0</v>
      </c>
      <c r="Y108" s="238">
        <f t="shared" si="42"/>
        <v>0</v>
      </c>
      <c r="Z108" s="238">
        <f t="shared" si="43"/>
        <v>0</v>
      </c>
    </row>
    <row r="109" spans="1:26" ht="23.1" customHeight="1" x14ac:dyDescent="0.25">
      <c r="A109" s="171">
        <v>66</v>
      </c>
      <c r="B109" s="241" t="str">
        <f>IF('Proje ve Personel Bilgileri'!C82&gt;0,'Proje ve Personel Bilgileri'!C82,"")</f>
        <v/>
      </c>
      <c r="C109" s="257">
        <f>IF('G011A (Ocak-Temmuz)'!C109&lt;&gt;"",'G011A (Ocak-Temmuz)'!C109,0)</f>
        <v>0</v>
      </c>
      <c r="D109" s="258">
        <f>IF('G011A (Ocak-Temmuz)'!L109&lt;&gt;"",'G011A (Ocak-Temmuz)'!L109,0)</f>
        <v>0</v>
      </c>
      <c r="E109" s="250">
        <f>IF('G011A (Şubat-Ağustos)'!C109&lt;&gt;"",'G011A (Şubat-Ağustos)'!C109,0)</f>
        <v>0</v>
      </c>
      <c r="F109" s="249">
        <f>IF('G011A (Şubat-Ağustos)'!L109&lt;&gt;"",'G011A (Şubat-Ağustos)'!L109,0)</f>
        <v>0</v>
      </c>
      <c r="G109" s="250">
        <f>IF('G011A (Mart-Eylül)'!C109&lt;&gt;"",'G011A (Mart-Eylül)'!C109,0)</f>
        <v>0</v>
      </c>
      <c r="H109" s="249">
        <f>IF('G011A (Mart-Eylül)'!L109&lt;&gt;"",'G011A (Mart-Eylül)'!L109,0)</f>
        <v>0</v>
      </c>
      <c r="I109" s="250">
        <f>IF('G011A (Nisan-Ekim)'!C109&lt;&gt;"",'G011A (Nisan-Ekim)'!C109,0)</f>
        <v>0</v>
      </c>
      <c r="J109" s="249">
        <f>IF('G011A (Nisan-Ekim)'!L109&lt;&gt;"",'G011A (Nisan-Ekim)'!L109,0)</f>
        <v>0</v>
      </c>
      <c r="K109" s="250">
        <f>IF('G011A (Mayıs-Kasım)'!C109&lt;&gt;"",'G011A (Mayıs-Kasım)'!C109,0)</f>
        <v>0</v>
      </c>
      <c r="L109" s="249">
        <f>IF('G011A (Mayıs-Kasım)'!L109&lt;&gt;"",'G011A (Mayıs-Kasım)'!L109,0)</f>
        <v>0</v>
      </c>
      <c r="M109" s="250">
        <f>IF('G011A (Haziran-Aralık)'!C109&lt;&gt;"",'G011A (Haziran-Aralık)'!C109,0)</f>
        <v>0</v>
      </c>
      <c r="N109" s="249">
        <f>IF('G011A (Haziran-Aralık)'!L109&lt;&gt;"",'G011A (Haziran-Aralık)'!L109,0)</f>
        <v>0</v>
      </c>
      <c r="O109" s="257">
        <f t="shared" si="33"/>
        <v>0</v>
      </c>
      <c r="P109" s="258">
        <f t="shared" si="34"/>
        <v>0</v>
      </c>
      <c r="Q109" s="258">
        <f t="shared" si="35"/>
        <v>0</v>
      </c>
      <c r="R109" s="259">
        <f t="shared" si="36"/>
        <v>0</v>
      </c>
      <c r="T109" s="238">
        <f t="shared" si="37"/>
        <v>0</v>
      </c>
      <c r="U109" s="238">
        <f t="shared" si="38"/>
        <v>0</v>
      </c>
      <c r="V109" s="238">
        <f t="shared" si="39"/>
        <v>0</v>
      </c>
      <c r="W109" s="238">
        <f t="shared" si="40"/>
        <v>0</v>
      </c>
      <c r="X109" s="238">
        <f t="shared" si="41"/>
        <v>0</v>
      </c>
      <c r="Y109" s="238">
        <f t="shared" si="42"/>
        <v>0</v>
      </c>
      <c r="Z109" s="238">
        <f t="shared" si="43"/>
        <v>0</v>
      </c>
    </row>
    <row r="110" spans="1:26" ht="23.1" customHeight="1" x14ac:dyDescent="0.25">
      <c r="A110" s="171">
        <v>67</v>
      </c>
      <c r="B110" s="241" t="str">
        <f>IF('Proje ve Personel Bilgileri'!C83&gt;0,'Proje ve Personel Bilgileri'!C83,"")</f>
        <v/>
      </c>
      <c r="C110" s="257">
        <f>IF('G011A (Ocak-Temmuz)'!C110&lt;&gt;"",'G011A (Ocak-Temmuz)'!C110,0)</f>
        <v>0</v>
      </c>
      <c r="D110" s="258">
        <f>IF('G011A (Ocak-Temmuz)'!L110&lt;&gt;"",'G011A (Ocak-Temmuz)'!L110,0)</f>
        <v>0</v>
      </c>
      <c r="E110" s="250">
        <f>IF('G011A (Şubat-Ağustos)'!C110&lt;&gt;"",'G011A (Şubat-Ağustos)'!C110,0)</f>
        <v>0</v>
      </c>
      <c r="F110" s="249">
        <f>IF('G011A (Şubat-Ağustos)'!L110&lt;&gt;"",'G011A (Şubat-Ağustos)'!L110,0)</f>
        <v>0</v>
      </c>
      <c r="G110" s="250">
        <f>IF('G011A (Mart-Eylül)'!C110&lt;&gt;"",'G011A (Mart-Eylül)'!C110,0)</f>
        <v>0</v>
      </c>
      <c r="H110" s="249">
        <f>IF('G011A (Mart-Eylül)'!L110&lt;&gt;"",'G011A (Mart-Eylül)'!L110,0)</f>
        <v>0</v>
      </c>
      <c r="I110" s="250">
        <f>IF('G011A (Nisan-Ekim)'!C110&lt;&gt;"",'G011A (Nisan-Ekim)'!C110,0)</f>
        <v>0</v>
      </c>
      <c r="J110" s="249">
        <f>IF('G011A (Nisan-Ekim)'!L110&lt;&gt;"",'G011A (Nisan-Ekim)'!L110,0)</f>
        <v>0</v>
      </c>
      <c r="K110" s="250">
        <f>IF('G011A (Mayıs-Kasım)'!C110&lt;&gt;"",'G011A (Mayıs-Kasım)'!C110,0)</f>
        <v>0</v>
      </c>
      <c r="L110" s="249">
        <f>IF('G011A (Mayıs-Kasım)'!L110&lt;&gt;"",'G011A (Mayıs-Kasım)'!L110,0)</f>
        <v>0</v>
      </c>
      <c r="M110" s="250">
        <f>IF('G011A (Haziran-Aralık)'!C110&lt;&gt;"",'G011A (Haziran-Aralık)'!C110,0)</f>
        <v>0</v>
      </c>
      <c r="N110" s="249">
        <f>IF('G011A (Haziran-Aralık)'!L110&lt;&gt;"",'G011A (Haziran-Aralık)'!L110,0)</f>
        <v>0</v>
      </c>
      <c r="O110" s="257">
        <f t="shared" si="33"/>
        <v>0</v>
      </c>
      <c r="P110" s="258">
        <f t="shared" si="34"/>
        <v>0</v>
      </c>
      <c r="Q110" s="258">
        <f t="shared" si="35"/>
        <v>0</v>
      </c>
      <c r="R110" s="259">
        <f t="shared" si="36"/>
        <v>0</v>
      </c>
      <c r="T110" s="238">
        <f t="shared" si="37"/>
        <v>0</v>
      </c>
      <c r="U110" s="238">
        <f t="shared" si="38"/>
        <v>0</v>
      </c>
      <c r="V110" s="238">
        <f t="shared" si="39"/>
        <v>0</v>
      </c>
      <c r="W110" s="238">
        <f t="shared" si="40"/>
        <v>0</v>
      </c>
      <c r="X110" s="238">
        <f t="shared" si="41"/>
        <v>0</v>
      </c>
      <c r="Y110" s="238">
        <f t="shared" si="42"/>
        <v>0</v>
      </c>
      <c r="Z110" s="238">
        <f t="shared" si="43"/>
        <v>0</v>
      </c>
    </row>
    <row r="111" spans="1:26" ht="23.1" customHeight="1" x14ac:dyDescent="0.25">
      <c r="A111" s="171">
        <v>68</v>
      </c>
      <c r="B111" s="241" t="str">
        <f>IF('Proje ve Personel Bilgileri'!C84&gt;0,'Proje ve Personel Bilgileri'!C84,"")</f>
        <v/>
      </c>
      <c r="C111" s="257">
        <f>IF('G011A (Ocak-Temmuz)'!C111&lt;&gt;"",'G011A (Ocak-Temmuz)'!C111,0)</f>
        <v>0</v>
      </c>
      <c r="D111" s="258">
        <f>IF('G011A (Ocak-Temmuz)'!L111&lt;&gt;"",'G011A (Ocak-Temmuz)'!L111,0)</f>
        <v>0</v>
      </c>
      <c r="E111" s="250">
        <f>IF('G011A (Şubat-Ağustos)'!C111&lt;&gt;"",'G011A (Şubat-Ağustos)'!C111,0)</f>
        <v>0</v>
      </c>
      <c r="F111" s="249">
        <f>IF('G011A (Şubat-Ağustos)'!L111&lt;&gt;"",'G011A (Şubat-Ağustos)'!L111,0)</f>
        <v>0</v>
      </c>
      <c r="G111" s="250">
        <f>IF('G011A (Mart-Eylül)'!C111&lt;&gt;"",'G011A (Mart-Eylül)'!C111,0)</f>
        <v>0</v>
      </c>
      <c r="H111" s="249">
        <f>IF('G011A (Mart-Eylül)'!L111&lt;&gt;"",'G011A (Mart-Eylül)'!L111,0)</f>
        <v>0</v>
      </c>
      <c r="I111" s="250">
        <f>IF('G011A (Nisan-Ekim)'!C111&lt;&gt;"",'G011A (Nisan-Ekim)'!C111,0)</f>
        <v>0</v>
      </c>
      <c r="J111" s="249">
        <f>IF('G011A (Nisan-Ekim)'!L111&lt;&gt;"",'G011A (Nisan-Ekim)'!L111,0)</f>
        <v>0</v>
      </c>
      <c r="K111" s="250">
        <f>IF('G011A (Mayıs-Kasım)'!C111&lt;&gt;"",'G011A (Mayıs-Kasım)'!C111,0)</f>
        <v>0</v>
      </c>
      <c r="L111" s="249">
        <f>IF('G011A (Mayıs-Kasım)'!L111&lt;&gt;"",'G011A (Mayıs-Kasım)'!L111,0)</f>
        <v>0</v>
      </c>
      <c r="M111" s="250">
        <f>IF('G011A (Haziran-Aralık)'!C111&lt;&gt;"",'G011A (Haziran-Aralık)'!C111,0)</f>
        <v>0</v>
      </c>
      <c r="N111" s="249">
        <f>IF('G011A (Haziran-Aralık)'!L111&lt;&gt;"",'G011A (Haziran-Aralık)'!L111,0)</f>
        <v>0</v>
      </c>
      <c r="O111" s="257">
        <f t="shared" si="33"/>
        <v>0</v>
      </c>
      <c r="P111" s="258">
        <f t="shared" si="34"/>
        <v>0</v>
      </c>
      <c r="Q111" s="258">
        <f t="shared" si="35"/>
        <v>0</v>
      </c>
      <c r="R111" s="259">
        <f t="shared" si="36"/>
        <v>0</v>
      </c>
      <c r="T111" s="238">
        <f t="shared" si="37"/>
        <v>0</v>
      </c>
      <c r="U111" s="238">
        <f t="shared" si="38"/>
        <v>0</v>
      </c>
      <c r="V111" s="238">
        <f t="shared" si="39"/>
        <v>0</v>
      </c>
      <c r="W111" s="238">
        <f t="shared" si="40"/>
        <v>0</v>
      </c>
      <c r="X111" s="238">
        <f t="shared" si="41"/>
        <v>0</v>
      </c>
      <c r="Y111" s="238">
        <f t="shared" si="42"/>
        <v>0</v>
      </c>
      <c r="Z111" s="238">
        <f t="shared" si="43"/>
        <v>0</v>
      </c>
    </row>
    <row r="112" spans="1:26" ht="23.1" customHeight="1" x14ac:dyDescent="0.25">
      <c r="A112" s="171">
        <v>69</v>
      </c>
      <c r="B112" s="241" t="str">
        <f>IF('Proje ve Personel Bilgileri'!C85&gt;0,'Proje ve Personel Bilgileri'!C85,"")</f>
        <v/>
      </c>
      <c r="C112" s="257">
        <f>IF('G011A (Ocak-Temmuz)'!C112&lt;&gt;"",'G011A (Ocak-Temmuz)'!C112,0)</f>
        <v>0</v>
      </c>
      <c r="D112" s="258">
        <f>IF('G011A (Ocak-Temmuz)'!L112&lt;&gt;"",'G011A (Ocak-Temmuz)'!L112,0)</f>
        <v>0</v>
      </c>
      <c r="E112" s="250">
        <f>IF('G011A (Şubat-Ağustos)'!C112&lt;&gt;"",'G011A (Şubat-Ağustos)'!C112,0)</f>
        <v>0</v>
      </c>
      <c r="F112" s="249">
        <f>IF('G011A (Şubat-Ağustos)'!L112&lt;&gt;"",'G011A (Şubat-Ağustos)'!L112,0)</f>
        <v>0</v>
      </c>
      <c r="G112" s="250">
        <f>IF('G011A (Mart-Eylül)'!C112&lt;&gt;"",'G011A (Mart-Eylül)'!C112,0)</f>
        <v>0</v>
      </c>
      <c r="H112" s="249">
        <f>IF('G011A (Mart-Eylül)'!L112&lt;&gt;"",'G011A (Mart-Eylül)'!L112,0)</f>
        <v>0</v>
      </c>
      <c r="I112" s="250">
        <f>IF('G011A (Nisan-Ekim)'!C112&lt;&gt;"",'G011A (Nisan-Ekim)'!C112,0)</f>
        <v>0</v>
      </c>
      <c r="J112" s="249">
        <f>IF('G011A (Nisan-Ekim)'!L112&lt;&gt;"",'G011A (Nisan-Ekim)'!L112,0)</f>
        <v>0</v>
      </c>
      <c r="K112" s="250">
        <f>IF('G011A (Mayıs-Kasım)'!C112&lt;&gt;"",'G011A (Mayıs-Kasım)'!C112,0)</f>
        <v>0</v>
      </c>
      <c r="L112" s="249">
        <f>IF('G011A (Mayıs-Kasım)'!L112&lt;&gt;"",'G011A (Mayıs-Kasım)'!L112,0)</f>
        <v>0</v>
      </c>
      <c r="M112" s="250">
        <f>IF('G011A (Haziran-Aralık)'!C112&lt;&gt;"",'G011A (Haziran-Aralık)'!C112,0)</f>
        <v>0</v>
      </c>
      <c r="N112" s="249">
        <f>IF('G011A (Haziran-Aralık)'!L112&lt;&gt;"",'G011A (Haziran-Aralık)'!L112,0)</f>
        <v>0</v>
      </c>
      <c r="O112" s="257">
        <f t="shared" si="33"/>
        <v>0</v>
      </c>
      <c r="P112" s="258">
        <f t="shared" si="34"/>
        <v>0</v>
      </c>
      <c r="Q112" s="258">
        <f t="shared" si="35"/>
        <v>0</v>
      </c>
      <c r="R112" s="259">
        <f t="shared" si="36"/>
        <v>0</v>
      </c>
      <c r="T112" s="238">
        <f t="shared" si="37"/>
        <v>0</v>
      </c>
      <c r="U112" s="238">
        <f t="shared" si="38"/>
        <v>0</v>
      </c>
      <c r="V112" s="238">
        <f t="shared" si="39"/>
        <v>0</v>
      </c>
      <c r="W112" s="238">
        <f t="shared" si="40"/>
        <v>0</v>
      </c>
      <c r="X112" s="238">
        <f t="shared" si="41"/>
        <v>0</v>
      </c>
      <c r="Y112" s="238">
        <f t="shared" si="42"/>
        <v>0</v>
      </c>
      <c r="Z112" s="238">
        <f t="shared" si="43"/>
        <v>0</v>
      </c>
    </row>
    <row r="113" spans="1:27" ht="23.1" customHeight="1" x14ac:dyDescent="0.25">
      <c r="A113" s="171">
        <v>70</v>
      </c>
      <c r="B113" s="241" t="str">
        <f>IF('Proje ve Personel Bilgileri'!C86&gt;0,'Proje ve Personel Bilgileri'!C86,"")</f>
        <v/>
      </c>
      <c r="C113" s="257">
        <f>IF('G011A (Ocak-Temmuz)'!C113&lt;&gt;"",'G011A (Ocak-Temmuz)'!C113,0)</f>
        <v>0</v>
      </c>
      <c r="D113" s="258">
        <f>IF('G011A (Ocak-Temmuz)'!L113&lt;&gt;"",'G011A (Ocak-Temmuz)'!L113,0)</f>
        <v>0</v>
      </c>
      <c r="E113" s="250">
        <f>IF('G011A (Şubat-Ağustos)'!C113&lt;&gt;"",'G011A (Şubat-Ağustos)'!C113,0)</f>
        <v>0</v>
      </c>
      <c r="F113" s="249">
        <f>IF('G011A (Şubat-Ağustos)'!L113&lt;&gt;"",'G011A (Şubat-Ağustos)'!L113,0)</f>
        <v>0</v>
      </c>
      <c r="G113" s="250">
        <f>IF('G011A (Mart-Eylül)'!C113&lt;&gt;"",'G011A (Mart-Eylül)'!C113,0)</f>
        <v>0</v>
      </c>
      <c r="H113" s="249">
        <f>IF('G011A (Mart-Eylül)'!L113&lt;&gt;"",'G011A (Mart-Eylül)'!L113,0)</f>
        <v>0</v>
      </c>
      <c r="I113" s="250">
        <f>IF('G011A (Nisan-Ekim)'!C113&lt;&gt;"",'G011A (Nisan-Ekim)'!C113,0)</f>
        <v>0</v>
      </c>
      <c r="J113" s="249">
        <f>IF('G011A (Nisan-Ekim)'!L113&lt;&gt;"",'G011A (Nisan-Ekim)'!L113,0)</f>
        <v>0</v>
      </c>
      <c r="K113" s="250">
        <f>IF('G011A (Mayıs-Kasım)'!C113&lt;&gt;"",'G011A (Mayıs-Kasım)'!C113,0)</f>
        <v>0</v>
      </c>
      <c r="L113" s="249">
        <f>IF('G011A (Mayıs-Kasım)'!L113&lt;&gt;"",'G011A (Mayıs-Kasım)'!L113,0)</f>
        <v>0</v>
      </c>
      <c r="M113" s="250">
        <f>IF('G011A (Haziran-Aralık)'!C113&lt;&gt;"",'G011A (Haziran-Aralık)'!C113,0)</f>
        <v>0</v>
      </c>
      <c r="N113" s="249">
        <f>IF('G011A (Haziran-Aralık)'!L113&lt;&gt;"",'G011A (Haziran-Aralık)'!L113,0)</f>
        <v>0</v>
      </c>
      <c r="O113" s="257">
        <f t="shared" si="33"/>
        <v>0</v>
      </c>
      <c r="P113" s="258">
        <f t="shared" si="34"/>
        <v>0</v>
      </c>
      <c r="Q113" s="258">
        <f t="shared" si="35"/>
        <v>0</v>
      </c>
      <c r="R113" s="259">
        <f t="shared" si="36"/>
        <v>0</v>
      </c>
      <c r="T113" s="238">
        <f t="shared" si="37"/>
        <v>0</v>
      </c>
      <c r="U113" s="238">
        <f t="shared" si="38"/>
        <v>0</v>
      </c>
      <c r="V113" s="238">
        <f t="shared" si="39"/>
        <v>0</v>
      </c>
      <c r="W113" s="238">
        <f t="shared" si="40"/>
        <v>0</v>
      </c>
      <c r="X113" s="238">
        <f t="shared" si="41"/>
        <v>0</v>
      </c>
      <c r="Y113" s="238">
        <f t="shared" si="42"/>
        <v>0</v>
      </c>
      <c r="Z113" s="238">
        <f t="shared" si="43"/>
        <v>0</v>
      </c>
    </row>
    <row r="114" spans="1:27" ht="23.1" customHeight="1" x14ac:dyDescent="0.25">
      <c r="A114" s="171">
        <v>71</v>
      </c>
      <c r="B114" s="241" t="str">
        <f>IF('Proje ve Personel Bilgileri'!C87&gt;0,'Proje ve Personel Bilgileri'!C87,"")</f>
        <v/>
      </c>
      <c r="C114" s="257">
        <f>IF('G011A (Ocak-Temmuz)'!C114&lt;&gt;"",'G011A (Ocak-Temmuz)'!C114,0)</f>
        <v>0</v>
      </c>
      <c r="D114" s="258">
        <f>IF('G011A (Ocak-Temmuz)'!L114&lt;&gt;"",'G011A (Ocak-Temmuz)'!L114,0)</f>
        <v>0</v>
      </c>
      <c r="E114" s="250">
        <f>IF('G011A (Şubat-Ağustos)'!C114&lt;&gt;"",'G011A (Şubat-Ağustos)'!C114,0)</f>
        <v>0</v>
      </c>
      <c r="F114" s="249">
        <f>IF('G011A (Şubat-Ağustos)'!L114&lt;&gt;"",'G011A (Şubat-Ağustos)'!L114,0)</f>
        <v>0</v>
      </c>
      <c r="G114" s="250">
        <f>IF('G011A (Mart-Eylül)'!C114&lt;&gt;"",'G011A (Mart-Eylül)'!C114,0)</f>
        <v>0</v>
      </c>
      <c r="H114" s="249">
        <f>IF('G011A (Mart-Eylül)'!L114&lt;&gt;"",'G011A (Mart-Eylül)'!L114,0)</f>
        <v>0</v>
      </c>
      <c r="I114" s="250">
        <f>IF('G011A (Nisan-Ekim)'!C114&lt;&gt;"",'G011A (Nisan-Ekim)'!C114,0)</f>
        <v>0</v>
      </c>
      <c r="J114" s="249">
        <f>IF('G011A (Nisan-Ekim)'!L114&lt;&gt;"",'G011A (Nisan-Ekim)'!L114,0)</f>
        <v>0</v>
      </c>
      <c r="K114" s="250">
        <f>IF('G011A (Mayıs-Kasım)'!C114&lt;&gt;"",'G011A (Mayıs-Kasım)'!C114,0)</f>
        <v>0</v>
      </c>
      <c r="L114" s="249">
        <f>IF('G011A (Mayıs-Kasım)'!L114&lt;&gt;"",'G011A (Mayıs-Kasım)'!L114,0)</f>
        <v>0</v>
      </c>
      <c r="M114" s="250">
        <f>IF('G011A (Haziran-Aralık)'!C114&lt;&gt;"",'G011A (Haziran-Aralık)'!C114,0)</f>
        <v>0</v>
      </c>
      <c r="N114" s="249">
        <f>IF('G011A (Haziran-Aralık)'!L114&lt;&gt;"",'G011A (Haziran-Aralık)'!L114,0)</f>
        <v>0</v>
      </c>
      <c r="O114" s="257">
        <f t="shared" si="33"/>
        <v>0</v>
      </c>
      <c r="P114" s="258">
        <f t="shared" si="34"/>
        <v>0</v>
      </c>
      <c r="Q114" s="258">
        <f t="shared" si="35"/>
        <v>0</v>
      </c>
      <c r="R114" s="259">
        <f t="shared" si="36"/>
        <v>0</v>
      </c>
      <c r="T114" s="238">
        <f t="shared" si="37"/>
        <v>0</v>
      </c>
      <c r="U114" s="238">
        <f t="shared" si="38"/>
        <v>0</v>
      </c>
      <c r="V114" s="238">
        <f t="shared" si="39"/>
        <v>0</v>
      </c>
      <c r="W114" s="238">
        <f t="shared" si="40"/>
        <v>0</v>
      </c>
      <c r="X114" s="238">
        <f t="shared" si="41"/>
        <v>0</v>
      </c>
      <c r="Y114" s="238">
        <f t="shared" si="42"/>
        <v>0</v>
      </c>
      <c r="Z114" s="238">
        <f t="shared" si="43"/>
        <v>0</v>
      </c>
    </row>
    <row r="115" spans="1:27" ht="23.1" customHeight="1" x14ac:dyDescent="0.25">
      <c r="A115" s="171">
        <v>72</v>
      </c>
      <c r="B115" s="241" t="str">
        <f>IF('Proje ve Personel Bilgileri'!C88&gt;0,'Proje ve Personel Bilgileri'!C88,"")</f>
        <v/>
      </c>
      <c r="C115" s="257">
        <f>IF('G011A (Ocak-Temmuz)'!C115&lt;&gt;"",'G011A (Ocak-Temmuz)'!C115,0)</f>
        <v>0</v>
      </c>
      <c r="D115" s="258">
        <f>IF('G011A (Ocak-Temmuz)'!L115&lt;&gt;"",'G011A (Ocak-Temmuz)'!L115,0)</f>
        <v>0</v>
      </c>
      <c r="E115" s="250">
        <f>IF('G011A (Şubat-Ağustos)'!C115&lt;&gt;"",'G011A (Şubat-Ağustos)'!C115,0)</f>
        <v>0</v>
      </c>
      <c r="F115" s="249">
        <f>IF('G011A (Şubat-Ağustos)'!L115&lt;&gt;"",'G011A (Şubat-Ağustos)'!L115,0)</f>
        <v>0</v>
      </c>
      <c r="G115" s="250">
        <f>IF('G011A (Mart-Eylül)'!C115&lt;&gt;"",'G011A (Mart-Eylül)'!C115,0)</f>
        <v>0</v>
      </c>
      <c r="H115" s="249">
        <f>IF('G011A (Mart-Eylül)'!L115&lt;&gt;"",'G011A (Mart-Eylül)'!L115,0)</f>
        <v>0</v>
      </c>
      <c r="I115" s="250">
        <f>IF('G011A (Nisan-Ekim)'!C115&lt;&gt;"",'G011A (Nisan-Ekim)'!C115,0)</f>
        <v>0</v>
      </c>
      <c r="J115" s="249">
        <f>IF('G011A (Nisan-Ekim)'!L115&lt;&gt;"",'G011A (Nisan-Ekim)'!L115,0)</f>
        <v>0</v>
      </c>
      <c r="K115" s="250">
        <f>IF('G011A (Mayıs-Kasım)'!C115&lt;&gt;"",'G011A (Mayıs-Kasım)'!C115,0)</f>
        <v>0</v>
      </c>
      <c r="L115" s="249">
        <f>IF('G011A (Mayıs-Kasım)'!L115&lt;&gt;"",'G011A (Mayıs-Kasım)'!L115,0)</f>
        <v>0</v>
      </c>
      <c r="M115" s="250">
        <f>IF('G011A (Haziran-Aralık)'!C115&lt;&gt;"",'G011A (Haziran-Aralık)'!C115,0)</f>
        <v>0</v>
      </c>
      <c r="N115" s="249">
        <f>IF('G011A (Haziran-Aralık)'!L115&lt;&gt;"",'G011A (Haziran-Aralık)'!L115,0)</f>
        <v>0</v>
      </c>
      <c r="O115" s="257">
        <f t="shared" si="33"/>
        <v>0</v>
      </c>
      <c r="P115" s="258">
        <f t="shared" si="34"/>
        <v>0</v>
      </c>
      <c r="Q115" s="258">
        <f t="shared" si="35"/>
        <v>0</v>
      </c>
      <c r="R115" s="259">
        <f t="shared" si="36"/>
        <v>0</v>
      </c>
      <c r="T115" s="238">
        <f t="shared" si="37"/>
        <v>0</v>
      </c>
      <c r="U115" s="238">
        <f t="shared" si="38"/>
        <v>0</v>
      </c>
      <c r="V115" s="238">
        <f t="shared" si="39"/>
        <v>0</v>
      </c>
      <c r="W115" s="238">
        <f t="shared" si="40"/>
        <v>0</v>
      </c>
      <c r="X115" s="238">
        <f t="shared" si="41"/>
        <v>0</v>
      </c>
      <c r="Y115" s="238">
        <f t="shared" si="42"/>
        <v>0</v>
      </c>
      <c r="Z115" s="238">
        <f t="shared" si="43"/>
        <v>0</v>
      </c>
    </row>
    <row r="116" spans="1:27" ht="23.1" customHeight="1" x14ac:dyDescent="0.25">
      <c r="A116" s="171">
        <v>73</v>
      </c>
      <c r="B116" s="241" t="str">
        <f>IF('Proje ve Personel Bilgileri'!C89&gt;0,'Proje ve Personel Bilgileri'!C89,"")</f>
        <v/>
      </c>
      <c r="C116" s="257">
        <f>IF('G011A (Ocak-Temmuz)'!C116&lt;&gt;"",'G011A (Ocak-Temmuz)'!C116,0)</f>
        <v>0</v>
      </c>
      <c r="D116" s="258">
        <f>IF('G011A (Ocak-Temmuz)'!L116&lt;&gt;"",'G011A (Ocak-Temmuz)'!L116,0)</f>
        <v>0</v>
      </c>
      <c r="E116" s="250">
        <f>IF('G011A (Şubat-Ağustos)'!C116&lt;&gt;"",'G011A (Şubat-Ağustos)'!C116,0)</f>
        <v>0</v>
      </c>
      <c r="F116" s="249">
        <f>IF('G011A (Şubat-Ağustos)'!L116&lt;&gt;"",'G011A (Şubat-Ağustos)'!L116,0)</f>
        <v>0</v>
      </c>
      <c r="G116" s="250">
        <f>IF('G011A (Mart-Eylül)'!C116&lt;&gt;"",'G011A (Mart-Eylül)'!C116,0)</f>
        <v>0</v>
      </c>
      <c r="H116" s="249">
        <f>IF('G011A (Mart-Eylül)'!L116&lt;&gt;"",'G011A (Mart-Eylül)'!L116,0)</f>
        <v>0</v>
      </c>
      <c r="I116" s="250">
        <f>IF('G011A (Nisan-Ekim)'!C116&lt;&gt;"",'G011A (Nisan-Ekim)'!C116,0)</f>
        <v>0</v>
      </c>
      <c r="J116" s="249">
        <f>IF('G011A (Nisan-Ekim)'!L116&lt;&gt;"",'G011A (Nisan-Ekim)'!L116,0)</f>
        <v>0</v>
      </c>
      <c r="K116" s="250">
        <f>IF('G011A (Mayıs-Kasım)'!C116&lt;&gt;"",'G011A (Mayıs-Kasım)'!C116,0)</f>
        <v>0</v>
      </c>
      <c r="L116" s="249">
        <f>IF('G011A (Mayıs-Kasım)'!L116&lt;&gt;"",'G011A (Mayıs-Kasım)'!L116,0)</f>
        <v>0</v>
      </c>
      <c r="M116" s="250">
        <f>IF('G011A (Haziran-Aralık)'!C116&lt;&gt;"",'G011A (Haziran-Aralık)'!C116,0)</f>
        <v>0</v>
      </c>
      <c r="N116" s="249">
        <f>IF('G011A (Haziran-Aralık)'!L116&lt;&gt;"",'G011A (Haziran-Aralık)'!L116,0)</f>
        <v>0</v>
      </c>
      <c r="O116" s="257">
        <f t="shared" si="33"/>
        <v>0</v>
      </c>
      <c r="P116" s="258">
        <f t="shared" si="34"/>
        <v>0</v>
      </c>
      <c r="Q116" s="258">
        <f t="shared" si="35"/>
        <v>0</v>
      </c>
      <c r="R116" s="259">
        <f t="shared" si="36"/>
        <v>0</v>
      </c>
      <c r="T116" s="238">
        <f t="shared" si="37"/>
        <v>0</v>
      </c>
      <c r="U116" s="238">
        <f t="shared" si="38"/>
        <v>0</v>
      </c>
      <c r="V116" s="238">
        <f t="shared" si="39"/>
        <v>0</v>
      </c>
      <c r="W116" s="238">
        <f t="shared" si="40"/>
        <v>0</v>
      </c>
      <c r="X116" s="238">
        <f t="shared" si="41"/>
        <v>0</v>
      </c>
      <c r="Y116" s="238">
        <f t="shared" si="42"/>
        <v>0</v>
      </c>
      <c r="Z116" s="238">
        <f t="shared" si="43"/>
        <v>0</v>
      </c>
    </row>
    <row r="117" spans="1:27" ht="23.1" customHeight="1" x14ac:dyDescent="0.25">
      <c r="A117" s="171">
        <v>74</v>
      </c>
      <c r="B117" s="241" t="str">
        <f>IF('Proje ve Personel Bilgileri'!C90&gt;0,'Proje ve Personel Bilgileri'!C90,"")</f>
        <v/>
      </c>
      <c r="C117" s="257">
        <f>IF('G011A (Ocak-Temmuz)'!C117&lt;&gt;"",'G011A (Ocak-Temmuz)'!C117,0)</f>
        <v>0</v>
      </c>
      <c r="D117" s="258">
        <f>IF('G011A (Ocak-Temmuz)'!L117&lt;&gt;"",'G011A (Ocak-Temmuz)'!L117,0)</f>
        <v>0</v>
      </c>
      <c r="E117" s="250">
        <f>IF('G011A (Şubat-Ağustos)'!C117&lt;&gt;"",'G011A (Şubat-Ağustos)'!C117,0)</f>
        <v>0</v>
      </c>
      <c r="F117" s="249">
        <f>IF('G011A (Şubat-Ağustos)'!L117&lt;&gt;"",'G011A (Şubat-Ağustos)'!L117,0)</f>
        <v>0</v>
      </c>
      <c r="G117" s="250">
        <f>IF('G011A (Mart-Eylül)'!C117&lt;&gt;"",'G011A (Mart-Eylül)'!C117,0)</f>
        <v>0</v>
      </c>
      <c r="H117" s="249">
        <f>IF('G011A (Mart-Eylül)'!L117&lt;&gt;"",'G011A (Mart-Eylül)'!L117,0)</f>
        <v>0</v>
      </c>
      <c r="I117" s="250">
        <f>IF('G011A (Nisan-Ekim)'!C117&lt;&gt;"",'G011A (Nisan-Ekim)'!C117,0)</f>
        <v>0</v>
      </c>
      <c r="J117" s="249">
        <f>IF('G011A (Nisan-Ekim)'!L117&lt;&gt;"",'G011A (Nisan-Ekim)'!L117,0)</f>
        <v>0</v>
      </c>
      <c r="K117" s="250">
        <f>IF('G011A (Mayıs-Kasım)'!C117&lt;&gt;"",'G011A (Mayıs-Kasım)'!C117,0)</f>
        <v>0</v>
      </c>
      <c r="L117" s="249">
        <f>IF('G011A (Mayıs-Kasım)'!L117&lt;&gt;"",'G011A (Mayıs-Kasım)'!L117,0)</f>
        <v>0</v>
      </c>
      <c r="M117" s="250">
        <f>IF('G011A (Haziran-Aralık)'!C117&lt;&gt;"",'G011A (Haziran-Aralık)'!C117,0)</f>
        <v>0</v>
      </c>
      <c r="N117" s="249">
        <f>IF('G011A (Haziran-Aralık)'!L117&lt;&gt;"",'G011A (Haziran-Aralık)'!L117,0)</f>
        <v>0</v>
      </c>
      <c r="O117" s="257">
        <f t="shared" si="33"/>
        <v>0</v>
      </c>
      <c r="P117" s="258">
        <f t="shared" si="34"/>
        <v>0</v>
      </c>
      <c r="Q117" s="258">
        <f t="shared" si="35"/>
        <v>0</v>
      </c>
      <c r="R117" s="259">
        <f t="shared" si="36"/>
        <v>0</v>
      </c>
      <c r="T117" s="238">
        <f t="shared" si="37"/>
        <v>0</v>
      </c>
      <c r="U117" s="238">
        <f t="shared" si="38"/>
        <v>0</v>
      </c>
      <c r="V117" s="238">
        <f t="shared" si="39"/>
        <v>0</v>
      </c>
      <c r="W117" s="238">
        <f t="shared" si="40"/>
        <v>0</v>
      </c>
      <c r="X117" s="238">
        <f t="shared" si="41"/>
        <v>0</v>
      </c>
      <c r="Y117" s="238">
        <f t="shared" si="42"/>
        <v>0</v>
      </c>
      <c r="Z117" s="238">
        <f t="shared" si="43"/>
        <v>0</v>
      </c>
    </row>
    <row r="118" spans="1:27" ht="23.1" customHeight="1" x14ac:dyDescent="0.25">
      <c r="A118" s="171">
        <v>75</v>
      </c>
      <c r="B118" s="241" t="str">
        <f>IF('Proje ve Personel Bilgileri'!C91&gt;0,'Proje ve Personel Bilgileri'!C91,"")</f>
        <v/>
      </c>
      <c r="C118" s="257">
        <f>IF('G011A (Ocak-Temmuz)'!C118&lt;&gt;"",'G011A (Ocak-Temmuz)'!C118,0)</f>
        <v>0</v>
      </c>
      <c r="D118" s="258">
        <f>IF('G011A (Ocak-Temmuz)'!L118&lt;&gt;"",'G011A (Ocak-Temmuz)'!L118,0)</f>
        <v>0</v>
      </c>
      <c r="E118" s="250">
        <f>IF('G011A (Şubat-Ağustos)'!C118&lt;&gt;"",'G011A (Şubat-Ağustos)'!C118,0)</f>
        <v>0</v>
      </c>
      <c r="F118" s="249">
        <f>IF('G011A (Şubat-Ağustos)'!L118&lt;&gt;"",'G011A (Şubat-Ağustos)'!L118,0)</f>
        <v>0</v>
      </c>
      <c r="G118" s="250">
        <f>IF('G011A (Mart-Eylül)'!C118&lt;&gt;"",'G011A (Mart-Eylül)'!C118,0)</f>
        <v>0</v>
      </c>
      <c r="H118" s="249">
        <f>IF('G011A (Mart-Eylül)'!L118&lt;&gt;"",'G011A (Mart-Eylül)'!L118,0)</f>
        <v>0</v>
      </c>
      <c r="I118" s="250">
        <f>IF('G011A (Nisan-Ekim)'!C118&lt;&gt;"",'G011A (Nisan-Ekim)'!C118,0)</f>
        <v>0</v>
      </c>
      <c r="J118" s="249">
        <f>IF('G011A (Nisan-Ekim)'!L118&lt;&gt;"",'G011A (Nisan-Ekim)'!L118,0)</f>
        <v>0</v>
      </c>
      <c r="K118" s="250">
        <f>IF('G011A (Mayıs-Kasım)'!C118&lt;&gt;"",'G011A (Mayıs-Kasım)'!C118,0)</f>
        <v>0</v>
      </c>
      <c r="L118" s="249">
        <f>IF('G011A (Mayıs-Kasım)'!L118&lt;&gt;"",'G011A (Mayıs-Kasım)'!L118,0)</f>
        <v>0</v>
      </c>
      <c r="M118" s="250">
        <f>IF('G011A (Haziran-Aralık)'!C118&lt;&gt;"",'G011A (Haziran-Aralık)'!C118,0)</f>
        <v>0</v>
      </c>
      <c r="N118" s="249">
        <f>IF('G011A (Haziran-Aralık)'!L118&lt;&gt;"",'G011A (Haziran-Aralık)'!L118,0)</f>
        <v>0</v>
      </c>
      <c r="O118" s="257">
        <f t="shared" si="33"/>
        <v>0</v>
      </c>
      <c r="P118" s="258">
        <f t="shared" si="34"/>
        <v>0</v>
      </c>
      <c r="Q118" s="258">
        <f t="shared" si="35"/>
        <v>0</v>
      </c>
      <c r="R118" s="259">
        <f t="shared" si="36"/>
        <v>0</v>
      </c>
      <c r="T118" s="238">
        <f t="shared" si="37"/>
        <v>0</v>
      </c>
      <c r="U118" s="238">
        <f t="shared" si="38"/>
        <v>0</v>
      </c>
      <c r="V118" s="238">
        <f t="shared" si="39"/>
        <v>0</v>
      </c>
      <c r="W118" s="238">
        <f t="shared" si="40"/>
        <v>0</v>
      </c>
      <c r="X118" s="238">
        <f t="shared" si="41"/>
        <v>0</v>
      </c>
      <c r="Y118" s="238">
        <f t="shared" si="42"/>
        <v>0</v>
      </c>
      <c r="Z118" s="238">
        <f t="shared" si="43"/>
        <v>0</v>
      </c>
    </row>
    <row r="119" spans="1:27" ht="23.1" customHeight="1" x14ac:dyDescent="0.25">
      <c r="A119" s="171">
        <v>76</v>
      </c>
      <c r="B119" s="241" t="str">
        <f>IF('Proje ve Personel Bilgileri'!C92&gt;0,'Proje ve Personel Bilgileri'!C92,"")</f>
        <v/>
      </c>
      <c r="C119" s="257">
        <f>IF('G011A (Ocak-Temmuz)'!C119&lt;&gt;"",'G011A (Ocak-Temmuz)'!C119,0)</f>
        <v>0</v>
      </c>
      <c r="D119" s="258">
        <f>IF('G011A (Ocak-Temmuz)'!L119&lt;&gt;"",'G011A (Ocak-Temmuz)'!L119,0)</f>
        <v>0</v>
      </c>
      <c r="E119" s="250">
        <f>IF('G011A (Şubat-Ağustos)'!C119&lt;&gt;"",'G011A (Şubat-Ağustos)'!C119,0)</f>
        <v>0</v>
      </c>
      <c r="F119" s="249">
        <f>IF('G011A (Şubat-Ağustos)'!L119&lt;&gt;"",'G011A (Şubat-Ağustos)'!L119,0)</f>
        <v>0</v>
      </c>
      <c r="G119" s="250">
        <f>IF('G011A (Mart-Eylül)'!C119&lt;&gt;"",'G011A (Mart-Eylül)'!C119,0)</f>
        <v>0</v>
      </c>
      <c r="H119" s="249">
        <f>IF('G011A (Mart-Eylül)'!L119&lt;&gt;"",'G011A (Mart-Eylül)'!L119,0)</f>
        <v>0</v>
      </c>
      <c r="I119" s="250">
        <f>IF('G011A (Nisan-Ekim)'!C119&lt;&gt;"",'G011A (Nisan-Ekim)'!C119,0)</f>
        <v>0</v>
      </c>
      <c r="J119" s="249">
        <f>IF('G011A (Nisan-Ekim)'!L119&lt;&gt;"",'G011A (Nisan-Ekim)'!L119,0)</f>
        <v>0</v>
      </c>
      <c r="K119" s="250">
        <f>IF('G011A (Mayıs-Kasım)'!C119&lt;&gt;"",'G011A (Mayıs-Kasım)'!C119,0)</f>
        <v>0</v>
      </c>
      <c r="L119" s="249">
        <f>IF('G011A (Mayıs-Kasım)'!L119&lt;&gt;"",'G011A (Mayıs-Kasım)'!L119,0)</f>
        <v>0</v>
      </c>
      <c r="M119" s="250">
        <f>IF('G011A (Haziran-Aralık)'!C119&lt;&gt;"",'G011A (Haziran-Aralık)'!C119,0)</f>
        <v>0</v>
      </c>
      <c r="N119" s="249">
        <f>IF('G011A (Haziran-Aralık)'!L119&lt;&gt;"",'G011A (Haziran-Aralık)'!L119,0)</f>
        <v>0</v>
      </c>
      <c r="O119" s="257">
        <f t="shared" si="33"/>
        <v>0</v>
      </c>
      <c r="P119" s="258">
        <f t="shared" si="34"/>
        <v>0</v>
      </c>
      <c r="Q119" s="258">
        <f t="shared" si="35"/>
        <v>0</v>
      </c>
      <c r="R119" s="259">
        <f t="shared" si="36"/>
        <v>0</v>
      </c>
      <c r="T119" s="238">
        <f t="shared" si="37"/>
        <v>0</v>
      </c>
      <c r="U119" s="238">
        <f t="shared" si="38"/>
        <v>0</v>
      </c>
      <c r="V119" s="238">
        <f t="shared" si="39"/>
        <v>0</v>
      </c>
      <c r="W119" s="238">
        <f t="shared" si="40"/>
        <v>0</v>
      </c>
      <c r="X119" s="238">
        <f t="shared" si="41"/>
        <v>0</v>
      </c>
      <c r="Y119" s="238">
        <f t="shared" si="42"/>
        <v>0</v>
      </c>
      <c r="Z119" s="238">
        <f t="shared" si="43"/>
        <v>0</v>
      </c>
    </row>
    <row r="120" spans="1:27" ht="23.1" customHeight="1" x14ac:dyDescent="0.25">
      <c r="A120" s="171">
        <v>77</v>
      </c>
      <c r="B120" s="241" t="str">
        <f>IF('Proje ve Personel Bilgileri'!C93&gt;0,'Proje ve Personel Bilgileri'!C93,"")</f>
        <v/>
      </c>
      <c r="C120" s="257">
        <f>IF('G011A (Ocak-Temmuz)'!C120&lt;&gt;"",'G011A (Ocak-Temmuz)'!C120,0)</f>
        <v>0</v>
      </c>
      <c r="D120" s="258">
        <f>IF('G011A (Ocak-Temmuz)'!L120&lt;&gt;"",'G011A (Ocak-Temmuz)'!L120,0)</f>
        <v>0</v>
      </c>
      <c r="E120" s="250">
        <f>IF('G011A (Şubat-Ağustos)'!C120&lt;&gt;"",'G011A (Şubat-Ağustos)'!C120,0)</f>
        <v>0</v>
      </c>
      <c r="F120" s="249">
        <f>IF('G011A (Şubat-Ağustos)'!L120&lt;&gt;"",'G011A (Şubat-Ağustos)'!L120,0)</f>
        <v>0</v>
      </c>
      <c r="G120" s="250">
        <f>IF('G011A (Mart-Eylül)'!C120&lt;&gt;"",'G011A (Mart-Eylül)'!C120,0)</f>
        <v>0</v>
      </c>
      <c r="H120" s="249">
        <f>IF('G011A (Mart-Eylül)'!L120&lt;&gt;"",'G011A (Mart-Eylül)'!L120,0)</f>
        <v>0</v>
      </c>
      <c r="I120" s="250">
        <f>IF('G011A (Nisan-Ekim)'!C120&lt;&gt;"",'G011A (Nisan-Ekim)'!C120,0)</f>
        <v>0</v>
      </c>
      <c r="J120" s="249">
        <f>IF('G011A (Nisan-Ekim)'!L120&lt;&gt;"",'G011A (Nisan-Ekim)'!L120,0)</f>
        <v>0</v>
      </c>
      <c r="K120" s="250">
        <f>IF('G011A (Mayıs-Kasım)'!C120&lt;&gt;"",'G011A (Mayıs-Kasım)'!C120,0)</f>
        <v>0</v>
      </c>
      <c r="L120" s="249">
        <f>IF('G011A (Mayıs-Kasım)'!L120&lt;&gt;"",'G011A (Mayıs-Kasım)'!L120,0)</f>
        <v>0</v>
      </c>
      <c r="M120" s="250">
        <f>IF('G011A (Haziran-Aralık)'!C120&lt;&gt;"",'G011A (Haziran-Aralık)'!C120,0)</f>
        <v>0</v>
      </c>
      <c r="N120" s="249">
        <f>IF('G011A (Haziran-Aralık)'!L120&lt;&gt;"",'G011A (Haziran-Aralık)'!L120,0)</f>
        <v>0</v>
      </c>
      <c r="O120" s="257">
        <f t="shared" si="33"/>
        <v>0</v>
      </c>
      <c r="P120" s="258">
        <f t="shared" si="34"/>
        <v>0</v>
      </c>
      <c r="Q120" s="258">
        <f t="shared" si="35"/>
        <v>0</v>
      </c>
      <c r="R120" s="259">
        <f t="shared" si="36"/>
        <v>0</v>
      </c>
      <c r="T120" s="238">
        <f t="shared" si="37"/>
        <v>0</v>
      </c>
      <c r="U120" s="238">
        <f t="shared" si="38"/>
        <v>0</v>
      </c>
      <c r="V120" s="238">
        <f t="shared" si="39"/>
        <v>0</v>
      </c>
      <c r="W120" s="238">
        <f t="shared" si="40"/>
        <v>0</v>
      </c>
      <c r="X120" s="238">
        <f t="shared" si="41"/>
        <v>0</v>
      </c>
      <c r="Y120" s="238">
        <f t="shared" si="42"/>
        <v>0</v>
      </c>
      <c r="Z120" s="238">
        <f t="shared" si="43"/>
        <v>0</v>
      </c>
    </row>
    <row r="121" spans="1:27" ht="23.1" customHeight="1" x14ac:dyDescent="0.25">
      <c r="A121" s="171">
        <v>78</v>
      </c>
      <c r="B121" s="241" t="str">
        <f>IF('Proje ve Personel Bilgileri'!C94&gt;0,'Proje ve Personel Bilgileri'!C94,"")</f>
        <v/>
      </c>
      <c r="C121" s="257">
        <f>IF('G011A (Ocak-Temmuz)'!C121&lt;&gt;"",'G011A (Ocak-Temmuz)'!C121,0)</f>
        <v>0</v>
      </c>
      <c r="D121" s="258">
        <f>IF('G011A (Ocak-Temmuz)'!L121&lt;&gt;"",'G011A (Ocak-Temmuz)'!L121,0)</f>
        <v>0</v>
      </c>
      <c r="E121" s="250">
        <f>IF('G011A (Şubat-Ağustos)'!C121&lt;&gt;"",'G011A (Şubat-Ağustos)'!C121,0)</f>
        <v>0</v>
      </c>
      <c r="F121" s="249">
        <f>IF('G011A (Şubat-Ağustos)'!L121&lt;&gt;"",'G011A (Şubat-Ağustos)'!L121,0)</f>
        <v>0</v>
      </c>
      <c r="G121" s="250">
        <f>IF('G011A (Mart-Eylül)'!C121&lt;&gt;"",'G011A (Mart-Eylül)'!C121,0)</f>
        <v>0</v>
      </c>
      <c r="H121" s="249">
        <f>IF('G011A (Mart-Eylül)'!L121&lt;&gt;"",'G011A (Mart-Eylül)'!L121,0)</f>
        <v>0</v>
      </c>
      <c r="I121" s="250">
        <f>IF('G011A (Nisan-Ekim)'!C121&lt;&gt;"",'G011A (Nisan-Ekim)'!C121,0)</f>
        <v>0</v>
      </c>
      <c r="J121" s="249">
        <f>IF('G011A (Nisan-Ekim)'!L121&lt;&gt;"",'G011A (Nisan-Ekim)'!L121,0)</f>
        <v>0</v>
      </c>
      <c r="K121" s="250">
        <f>IF('G011A (Mayıs-Kasım)'!C121&lt;&gt;"",'G011A (Mayıs-Kasım)'!C121,0)</f>
        <v>0</v>
      </c>
      <c r="L121" s="249">
        <f>IF('G011A (Mayıs-Kasım)'!L121&lt;&gt;"",'G011A (Mayıs-Kasım)'!L121,0)</f>
        <v>0</v>
      </c>
      <c r="M121" s="250">
        <f>IF('G011A (Haziran-Aralık)'!C121&lt;&gt;"",'G011A (Haziran-Aralık)'!C121,0)</f>
        <v>0</v>
      </c>
      <c r="N121" s="249">
        <f>IF('G011A (Haziran-Aralık)'!L121&lt;&gt;"",'G011A (Haziran-Aralık)'!L121,0)</f>
        <v>0</v>
      </c>
      <c r="O121" s="257">
        <f t="shared" si="33"/>
        <v>0</v>
      </c>
      <c r="P121" s="258">
        <f t="shared" si="34"/>
        <v>0</v>
      </c>
      <c r="Q121" s="258">
        <f t="shared" si="35"/>
        <v>0</v>
      </c>
      <c r="R121" s="259">
        <f t="shared" si="36"/>
        <v>0</v>
      </c>
      <c r="T121" s="238">
        <f t="shared" si="37"/>
        <v>0</v>
      </c>
      <c r="U121" s="238">
        <f t="shared" si="38"/>
        <v>0</v>
      </c>
      <c r="V121" s="238">
        <f t="shared" si="39"/>
        <v>0</v>
      </c>
      <c r="W121" s="238">
        <f t="shared" si="40"/>
        <v>0</v>
      </c>
      <c r="X121" s="238">
        <f t="shared" si="41"/>
        <v>0</v>
      </c>
      <c r="Y121" s="238">
        <f t="shared" si="42"/>
        <v>0</v>
      </c>
      <c r="Z121" s="238">
        <f t="shared" si="43"/>
        <v>0</v>
      </c>
    </row>
    <row r="122" spans="1:27" ht="23.1" customHeight="1" x14ac:dyDescent="0.25">
      <c r="A122" s="171">
        <v>79</v>
      </c>
      <c r="B122" s="241" t="str">
        <f>IF('Proje ve Personel Bilgileri'!C95&gt;0,'Proje ve Personel Bilgileri'!C95,"")</f>
        <v/>
      </c>
      <c r="C122" s="257">
        <f>IF('G011A (Ocak-Temmuz)'!C122&lt;&gt;"",'G011A (Ocak-Temmuz)'!C122,0)</f>
        <v>0</v>
      </c>
      <c r="D122" s="258">
        <f>IF('G011A (Ocak-Temmuz)'!L122&lt;&gt;"",'G011A (Ocak-Temmuz)'!L122,0)</f>
        <v>0</v>
      </c>
      <c r="E122" s="250">
        <f>IF('G011A (Şubat-Ağustos)'!C122&lt;&gt;"",'G011A (Şubat-Ağustos)'!C122,0)</f>
        <v>0</v>
      </c>
      <c r="F122" s="249">
        <f>IF('G011A (Şubat-Ağustos)'!L122&lt;&gt;"",'G011A (Şubat-Ağustos)'!L122,0)</f>
        <v>0</v>
      </c>
      <c r="G122" s="250">
        <f>IF('G011A (Mart-Eylül)'!C122&lt;&gt;"",'G011A (Mart-Eylül)'!C122,0)</f>
        <v>0</v>
      </c>
      <c r="H122" s="249">
        <f>IF('G011A (Mart-Eylül)'!L122&lt;&gt;"",'G011A (Mart-Eylül)'!L122,0)</f>
        <v>0</v>
      </c>
      <c r="I122" s="250">
        <f>IF('G011A (Nisan-Ekim)'!C122&lt;&gt;"",'G011A (Nisan-Ekim)'!C122,0)</f>
        <v>0</v>
      </c>
      <c r="J122" s="249">
        <f>IF('G011A (Nisan-Ekim)'!L122&lt;&gt;"",'G011A (Nisan-Ekim)'!L122,0)</f>
        <v>0</v>
      </c>
      <c r="K122" s="250">
        <f>IF('G011A (Mayıs-Kasım)'!C122&lt;&gt;"",'G011A (Mayıs-Kasım)'!C122,0)</f>
        <v>0</v>
      </c>
      <c r="L122" s="249">
        <f>IF('G011A (Mayıs-Kasım)'!L122&lt;&gt;"",'G011A (Mayıs-Kasım)'!L122,0)</f>
        <v>0</v>
      </c>
      <c r="M122" s="250">
        <f>IF('G011A (Haziran-Aralık)'!C122&lt;&gt;"",'G011A (Haziran-Aralık)'!C122,0)</f>
        <v>0</v>
      </c>
      <c r="N122" s="249">
        <f>IF('G011A (Haziran-Aralık)'!L122&lt;&gt;"",'G011A (Haziran-Aralık)'!L122,0)</f>
        <v>0</v>
      </c>
      <c r="O122" s="257">
        <f t="shared" si="33"/>
        <v>0</v>
      </c>
      <c r="P122" s="258">
        <f t="shared" si="34"/>
        <v>0</v>
      </c>
      <c r="Q122" s="258">
        <f t="shared" si="35"/>
        <v>0</v>
      </c>
      <c r="R122" s="259">
        <f t="shared" si="36"/>
        <v>0</v>
      </c>
      <c r="T122" s="238">
        <f t="shared" si="37"/>
        <v>0</v>
      </c>
      <c r="U122" s="238">
        <f t="shared" si="38"/>
        <v>0</v>
      </c>
      <c r="V122" s="238">
        <f t="shared" si="39"/>
        <v>0</v>
      </c>
      <c r="W122" s="238">
        <f t="shared" si="40"/>
        <v>0</v>
      </c>
      <c r="X122" s="238">
        <f t="shared" si="41"/>
        <v>0</v>
      </c>
      <c r="Y122" s="238">
        <f t="shared" si="42"/>
        <v>0</v>
      </c>
      <c r="Z122" s="238">
        <f t="shared" si="43"/>
        <v>0</v>
      </c>
    </row>
    <row r="123" spans="1:27" ht="23.1" customHeight="1" thickBot="1" x14ac:dyDescent="0.3">
      <c r="A123" s="174">
        <v>80</v>
      </c>
      <c r="B123" s="243" t="str">
        <f>IF('Proje ve Personel Bilgileri'!C96&gt;0,'Proje ve Personel Bilgileri'!C96,"")</f>
        <v/>
      </c>
      <c r="C123" s="260">
        <f>IF('G011A (Ocak-Temmuz)'!C123&lt;&gt;"",'G011A (Ocak-Temmuz)'!C123,0)</f>
        <v>0</v>
      </c>
      <c r="D123" s="261">
        <f>IF('G011A (Ocak-Temmuz)'!L123&lt;&gt;"",'G011A (Ocak-Temmuz)'!L123,0)</f>
        <v>0</v>
      </c>
      <c r="E123" s="254">
        <f>IF('G011A (Şubat-Ağustos)'!C123&lt;&gt;"",'G011A (Şubat-Ağustos)'!C123,0)</f>
        <v>0</v>
      </c>
      <c r="F123" s="253">
        <f>IF('G011A (Şubat-Ağustos)'!L123&lt;&gt;"",'G011A (Şubat-Ağustos)'!L123,0)</f>
        <v>0</v>
      </c>
      <c r="G123" s="254">
        <f>IF('G011A (Mart-Eylül)'!C123&lt;&gt;"",'G011A (Mart-Eylül)'!C123,0)</f>
        <v>0</v>
      </c>
      <c r="H123" s="253">
        <f>IF('G011A (Mart-Eylül)'!L123&lt;&gt;"",'G011A (Mart-Eylül)'!L123,0)</f>
        <v>0</v>
      </c>
      <c r="I123" s="254">
        <f>IF('G011A (Nisan-Ekim)'!C123&lt;&gt;"",'G011A (Nisan-Ekim)'!C123,0)</f>
        <v>0</v>
      </c>
      <c r="J123" s="253">
        <f>IF('G011A (Nisan-Ekim)'!L123&lt;&gt;"",'G011A (Nisan-Ekim)'!L123,0)</f>
        <v>0</v>
      </c>
      <c r="K123" s="254">
        <f>IF('G011A (Mayıs-Kasım)'!C123&lt;&gt;"",'G011A (Mayıs-Kasım)'!C123,0)</f>
        <v>0</v>
      </c>
      <c r="L123" s="253">
        <f>IF('G011A (Mayıs-Kasım)'!L123&lt;&gt;"",'G011A (Mayıs-Kasım)'!L123,0)</f>
        <v>0</v>
      </c>
      <c r="M123" s="254">
        <f>IF('G011A (Haziran-Aralık)'!C123&lt;&gt;"",'G011A (Haziran-Aralık)'!C123,0)</f>
        <v>0</v>
      </c>
      <c r="N123" s="253">
        <f>IF('G011A (Haziran-Aralık)'!L123&lt;&gt;"",'G011A (Haziran-Aralık)'!L123,0)</f>
        <v>0</v>
      </c>
      <c r="O123" s="260">
        <f t="shared" si="33"/>
        <v>0</v>
      </c>
      <c r="P123" s="261">
        <f t="shared" si="34"/>
        <v>0</v>
      </c>
      <c r="Q123" s="261">
        <f t="shared" si="35"/>
        <v>0</v>
      </c>
      <c r="R123" s="262">
        <f t="shared" si="36"/>
        <v>0</v>
      </c>
      <c r="T123" s="238">
        <f t="shared" si="37"/>
        <v>0</v>
      </c>
      <c r="U123" s="238">
        <f t="shared" si="38"/>
        <v>0</v>
      </c>
      <c r="V123" s="238">
        <f t="shared" si="39"/>
        <v>0</v>
      </c>
      <c r="W123" s="238">
        <f t="shared" si="40"/>
        <v>0</v>
      </c>
      <c r="X123" s="238">
        <f t="shared" si="41"/>
        <v>0</v>
      </c>
      <c r="Y123" s="238">
        <f t="shared" si="42"/>
        <v>0</v>
      </c>
      <c r="Z123" s="238">
        <f t="shared" si="43"/>
        <v>0</v>
      </c>
      <c r="AA123" s="238">
        <f>IF(ISERROR(IF(SUM(C104:R123)&gt;0,1,0)),1,IF(SUM(C104:R123)&gt;0,1,0))</f>
        <v>0</v>
      </c>
    </row>
    <row r="124" spans="1:27" x14ac:dyDescent="0.25">
      <c r="B124" s="7"/>
      <c r="C124" s="7"/>
      <c r="D124" s="7"/>
      <c r="E124" s="7"/>
      <c r="F124" s="7"/>
      <c r="G124" s="7"/>
      <c r="H124" s="7"/>
      <c r="I124" s="7"/>
      <c r="J124" s="4"/>
      <c r="L124" s="160"/>
      <c r="M124" s="160"/>
      <c r="N124" s="160"/>
      <c r="O124" s="160"/>
      <c r="P124" s="160"/>
      <c r="Q124" s="160"/>
    </row>
    <row r="125" spans="1:27" x14ac:dyDescent="0.25">
      <c r="A125" s="7" t="s">
        <v>162</v>
      </c>
      <c r="B125" s="7"/>
      <c r="C125" s="7"/>
      <c r="D125" s="7"/>
      <c r="E125" s="7"/>
      <c r="F125" s="7"/>
      <c r="G125" s="7"/>
      <c r="H125" s="7"/>
      <c r="I125" s="7"/>
      <c r="J125" s="4"/>
      <c r="L125" s="160"/>
      <c r="M125" s="160"/>
      <c r="N125" s="160"/>
      <c r="O125" s="160"/>
      <c r="P125" s="160"/>
      <c r="Q125" s="160"/>
    </row>
    <row r="126" spans="1:27" x14ac:dyDescent="0.25">
      <c r="C126" s="160"/>
      <c r="J126" s="4"/>
      <c r="L126" s="160"/>
      <c r="M126" s="160"/>
      <c r="N126" s="160"/>
      <c r="O126" s="160"/>
    </row>
    <row r="127" spans="1:27" s="119" customFormat="1" ht="21" x14ac:dyDescent="0.35">
      <c r="A127" s="345" t="s">
        <v>48</v>
      </c>
      <c r="B127" s="346">
        <f ca="1">IF(imzatarihi&gt;0,imzatarihi,"")</f>
        <v>46027</v>
      </c>
      <c r="C127" s="410" t="s">
        <v>49</v>
      </c>
      <c r="D127" s="410"/>
      <c r="E127" s="344" t="str">
        <f>IF(kurulusyetkilisi&gt;0,kurulusyetkilisi,"")</f>
        <v/>
      </c>
      <c r="F127" s="344"/>
      <c r="G127" s="344"/>
      <c r="H127" s="344"/>
      <c r="I127" s="344"/>
      <c r="J127" s="97"/>
      <c r="K127" s="97"/>
      <c r="L127" s="15"/>
      <c r="N127" s="178"/>
      <c r="O127" s="178"/>
      <c r="P127" s="178"/>
      <c r="Q127" s="178"/>
    </row>
    <row r="128" spans="1:27" ht="21" x14ac:dyDescent="0.35">
      <c r="A128" s="349"/>
      <c r="B128" s="349"/>
      <c r="C128" s="438" t="s">
        <v>50</v>
      </c>
      <c r="D128" s="438"/>
      <c r="E128" s="439"/>
      <c r="F128" s="439"/>
      <c r="G128" s="439"/>
      <c r="H128" s="349"/>
      <c r="I128" s="349"/>
      <c r="J128" s="4"/>
      <c r="L128" s="160"/>
      <c r="M128" s="160"/>
      <c r="N128" s="160"/>
      <c r="O128" s="160"/>
    </row>
    <row r="129" spans="1:26" ht="15.75" customHeight="1" x14ac:dyDescent="0.25">
      <c r="A129" s="440" t="s">
        <v>55</v>
      </c>
      <c r="B129" s="440"/>
      <c r="C129" s="440"/>
      <c r="D129" s="440"/>
      <c r="E129" s="440"/>
      <c r="F129" s="440"/>
      <c r="G129" s="440"/>
      <c r="H129" s="440"/>
      <c r="I129" s="440"/>
      <c r="J129" s="440"/>
      <c r="K129" s="440"/>
      <c r="L129" s="440"/>
      <c r="M129" s="440"/>
      <c r="N129" s="440"/>
      <c r="O129" s="440"/>
      <c r="P129" s="440"/>
      <c r="Q129" s="440"/>
      <c r="R129" s="440"/>
    </row>
    <row r="130" spans="1:26" x14ac:dyDescent="0.25">
      <c r="A130" s="441" t="str">
        <f>IF(YilDonem&lt;&gt;"",CONCATENATE(YilDonem," dönemine aittir."),"")</f>
        <v/>
      </c>
      <c r="B130" s="441"/>
      <c r="C130" s="441"/>
      <c r="D130" s="441"/>
      <c r="E130" s="441"/>
      <c r="F130" s="441"/>
      <c r="G130" s="441"/>
      <c r="H130" s="441"/>
      <c r="I130" s="441"/>
      <c r="J130" s="441"/>
      <c r="K130" s="441"/>
      <c r="L130" s="441"/>
      <c r="M130" s="441"/>
      <c r="N130" s="441"/>
      <c r="O130" s="441"/>
      <c r="P130" s="441"/>
      <c r="Q130" s="441"/>
      <c r="R130" s="441"/>
    </row>
    <row r="131" spans="1:26" ht="19.5" thickBot="1" x14ac:dyDescent="0.35">
      <c r="A131" s="431" t="s">
        <v>60</v>
      </c>
      <c r="B131" s="431"/>
      <c r="C131" s="431"/>
      <c r="D131" s="431"/>
      <c r="E131" s="431"/>
      <c r="F131" s="431"/>
      <c r="G131" s="431"/>
      <c r="H131" s="431"/>
      <c r="I131" s="431"/>
      <c r="J131" s="431"/>
      <c r="K131" s="431"/>
      <c r="L131" s="431"/>
      <c r="M131" s="431"/>
      <c r="N131" s="431"/>
      <c r="O131" s="431"/>
      <c r="P131" s="431"/>
      <c r="Q131" s="431"/>
      <c r="R131" s="431"/>
    </row>
    <row r="132" spans="1:26" ht="31.7" customHeight="1" thickBot="1" x14ac:dyDescent="0.3">
      <c r="A132" s="1" t="s">
        <v>1</v>
      </c>
      <c r="B132" s="442" t="str">
        <f>IF(ProjeNo&gt;0,ProjeNo,"")</f>
        <v/>
      </c>
      <c r="C132" s="443"/>
      <c r="D132" s="443"/>
      <c r="E132" s="443"/>
      <c r="F132" s="443"/>
      <c r="G132" s="443"/>
      <c r="H132" s="443"/>
      <c r="I132" s="443"/>
      <c r="J132" s="443"/>
      <c r="K132" s="443"/>
      <c r="L132" s="443"/>
      <c r="M132" s="443"/>
      <c r="N132" s="443"/>
      <c r="O132" s="443"/>
      <c r="P132" s="443"/>
      <c r="Q132" s="443"/>
      <c r="R132" s="444"/>
    </row>
    <row r="133" spans="1:26" ht="31.7" customHeight="1" thickBot="1" x14ac:dyDescent="0.3">
      <c r="A133" s="6" t="s">
        <v>14</v>
      </c>
      <c r="B133" s="445" t="str">
        <f>IF(ProjeAdi&gt;0,ProjeAdi,"")</f>
        <v/>
      </c>
      <c r="C133" s="446"/>
      <c r="D133" s="446"/>
      <c r="E133" s="446"/>
      <c r="F133" s="446"/>
      <c r="G133" s="446"/>
      <c r="H133" s="446"/>
      <c r="I133" s="446"/>
      <c r="J133" s="446"/>
      <c r="K133" s="446"/>
      <c r="L133" s="446"/>
      <c r="M133" s="446"/>
      <c r="N133" s="446"/>
      <c r="O133" s="446"/>
      <c r="P133" s="446"/>
      <c r="Q133" s="446"/>
      <c r="R133" s="447"/>
    </row>
    <row r="134" spans="1:26" ht="75.2" customHeight="1" thickBot="1" x14ac:dyDescent="0.3">
      <c r="A134" s="436" t="s">
        <v>9</v>
      </c>
      <c r="B134" s="432" t="s">
        <v>61</v>
      </c>
      <c r="C134" s="434" t="str">
        <f>IF(Dönem=1,"OCAK",IF(Dönem=2,"TEMMUZ",""))</f>
        <v/>
      </c>
      <c r="D134" s="435"/>
      <c r="E134" s="434" t="str">
        <f>IF(Dönem=1,"ŞUBAT",IF(Dönem=2,"AĞUSTOS",""))</f>
        <v/>
      </c>
      <c r="F134" s="435"/>
      <c r="G134" s="434" t="str">
        <f>IF(Dönem=1,"MART",IF(Dönem=2,"EYLÜL",""))</f>
        <v/>
      </c>
      <c r="H134" s="435"/>
      <c r="I134" s="434" t="str">
        <f>IF(Dönem=1,"NİSAN",IF(Dönem=2,"EKİM",""))</f>
        <v/>
      </c>
      <c r="J134" s="435"/>
      <c r="K134" s="434" t="str">
        <f>IF(Dönem=1,"MAYIS",IF(Dönem=2,"KASIM",""))</f>
        <v/>
      </c>
      <c r="L134" s="435"/>
      <c r="M134" s="434" t="str">
        <f>IF(Dönem=1,"HAZİRAN",IF(Dönem=2,"ARALIK",""))</f>
        <v/>
      </c>
      <c r="N134" s="435"/>
      <c r="O134" s="432" t="s">
        <v>56</v>
      </c>
      <c r="P134" s="432" t="s">
        <v>57</v>
      </c>
      <c r="Q134" s="432" t="s">
        <v>58</v>
      </c>
      <c r="R134" s="432" t="s">
        <v>151</v>
      </c>
      <c r="S134" s="5"/>
      <c r="T134" s="5"/>
    </row>
    <row r="135" spans="1:26" ht="49.7" customHeight="1" thickBot="1" x14ac:dyDescent="0.3">
      <c r="A135" s="437"/>
      <c r="B135" s="433"/>
      <c r="C135" s="3" t="s">
        <v>39</v>
      </c>
      <c r="D135" s="3" t="s">
        <v>59</v>
      </c>
      <c r="E135" s="3" t="s">
        <v>39</v>
      </c>
      <c r="F135" s="3" t="s">
        <v>59</v>
      </c>
      <c r="G135" s="3" t="s">
        <v>39</v>
      </c>
      <c r="H135" s="3" t="s">
        <v>59</v>
      </c>
      <c r="I135" s="3" t="s">
        <v>39</v>
      </c>
      <c r="J135" s="3" t="s">
        <v>59</v>
      </c>
      <c r="K135" s="3" t="s">
        <v>39</v>
      </c>
      <c r="L135" s="3" t="s">
        <v>59</v>
      </c>
      <c r="M135" s="3" t="s">
        <v>39</v>
      </c>
      <c r="N135" s="3" t="s">
        <v>59</v>
      </c>
      <c r="O135" s="433"/>
      <c r="P135" s="433"/>
      <c r="Q135" s="433"/>
      <c r="R135" s="433"/>
      <c r="Z135" s="2" t="s">
        <v>94</v>
      </c>
    </row>
    <row r="136" spans="1:26" ht="23.1" customHeight="1" x14ac:dyDescent="0.25">
      <c r="A136" s="168">
        <v>81</v>
      </c>
      <c r="B136" s="239" t="str">
        <f>IF('Proje ve Personel Bilgileri'!C97&gt;0,'Proje ve Personel Bilgileri'!C97,"")</f>
        <v/>
      </c>
      <c r="C136" s="247">
        <f>IF('G011A (Ocak-Temmuz)'!C136&lt;&gt;"",'G011A (Ocak-Temmuz)'!C136,0)</f>
        <v>0</v>
      </c>
      <c r="D136" s="246">
        <f>IF('G011A (Ocak-Temmuz)'!L136&lt;&gt;"",'G011A (Ocak-Temmuz)'!L136,0)</f>
        <v>0</v>
      </c>
      <c r="E136" s="247">
        <f>IF('G011A (Şubat-Ağustos)'!C136&lt;&gt;"",'G011A (Şubat-Ağustos)'!C136,0)</f>
        <v>0</v>
      </c>
      <c r="F136" s="246">
        <f>IF('G011A (Şubat-Ağustos)'!L136&lt;&gt;"",'G011A (Şubat-Ağustos)'!L136,0)</f>
        <v>0</v>
      </c>
      <c r="G136" s="247">
        <f>IF('G011A (Mart-Eylül)'!C136&lt;&gt;"",'G011A (Mart-Eylül)'!C136,0)</f>
        <v>0</v>
      </c>
      <c r="H136" s="246">
        <f>IF('G011A (Mart-Eylül)'!L136&lt;&gt;"",'G011A (Mart-Eylül)'!L136,0)</f>
        <v>0</v>
      </c>
      <c r="I136" s="247">
        <f>IF('G011A (Nisan-Ekim)'!C136&lt;&gt;"",'G011A (Nisan-Ekim)'!C136,0)</f>
        <v>0</v>
      </c>
      <c r="J136" s="246">
        <f>IF('G011A (Nisan-Ekim)'!L136&lt;&gt;"",'G011A (Nisan-Ekim)'!L136,0)</f>
        <v>0</v>
      </c>
      <c r="K136" s="247">
        <f>IF('G011A (Mayıs-Kasım)'!C136&lt;&gt;"",'G011A (Mayıs-Kasım)'!C136,0)</f>
        <v>0</v>
      </c>
      <c r="L136" s="246">
        <f>IF('G011A (Mayıs-Kasım)'!L136&lt;&gt;"",'G011A (Mayıs-Kasım)'!L136,0)</f>
        <v>0</v>
      </c>
      <c r="M136" s="247">
        <f>IF('G011A (Haziran-Aralık)'!C136&lt;&gt;"",'G011A (Haziran-Aralık)'!C136,0)</f>
        <v>0</v>
      </c>
      <c r="N136" s="246">
        <f>IF('G011A (Haziran-Aralık)'!L136&lt;&gt;"",'G011A (Haziran-Aralık)'!L136,0)</f>
        <v>0</v>
      </c>
      <c r="O136" s="247">
        <f>C136+E136+G136+I136+K136+M136</f>
        <v>0</v>
      </c>
      <c r="P136" s="246">
        <f>D136+F136+H136+J136+L136+N136</f>
        <v>0</v>
      </c>
      <c r="Q136" s="246">
        <f>IF(O136=0,0,O136/30)</f>
        <v>0</v>
      </c>
      <c r="R136" s="248">
        <f>IF(P136=0,0,P136/Q136)</f>
        <v>0</v>
      </c>
      <c r="T136" s="238">
        <f>IF(C136&gt;0,1,0)</f>
        <v>0</v>
      </c>
      <c r="U136" s="238">
        <f>IF(E136&gt;0,1,0)</f>
        <v>0</v>
      </c>
      <c r="V136" s="238">
        <f>IF(G136&gt;0,1,0)</f>
        <v>0</v>
      </c>
      <c r="W136" s="238">
        <f>IF(I136&gt;0,1,0)</f>
        <v>0</v>
      </c>
      <c r="X136" s="238">
        <f>IF(K136&gt;0,1,0)</f>
        <v>0</v>
      </c>
      <c r="Y136" s="238">
        <f>IF(M136&gt;0,1,0)</f>
        <v>0</v>
      </c>
      <c r="Z136" s="238">
        <f>SUM(T136:Y136)</f>
        <v>0</v>
      </c>
    </row>
    <row r="137" spans="1:26" ht="23.1" customHeight="1" x14ac:dyDescent="0.25">
      <c r="A137" s="171">
        <v>82</v>
      </c>
      <c r="B137" s="241" t="str">
        <f>IF('Proje ve Personel Bilgileri'!C98&gt;0,'Proje ve Personel Bilgileri'!C98,"")</f>
        <v/>
      </c>
      <c r="C137" s="257">
        <f>IF('G011A (Ocak-Temmuz)'!C137&lt;&gt;"",'G011A (Ocak-Temmuz)'!C137,0)</f>
        <v>0</v>
      </c>
      <c r="D137" s="258">
        <f>IF('G011A (Ocak-Temmuz)'!L137&lt;&gt;"",'G011A (Ocak-Temmuz)'!L137,0)</f>
        <v>0</v>
      </c>
      <c r="E137" s="250">
        <f>IF('G011A (Şubat-Ağustos)'!C137&lt;&gt;"",'G011A (Şubat-Ağustos)'!C137,0)</f>
        <v>0</v>
      </c>
      <c r="F137" s="249">
        <f>IF('G011A (Şubat-Ağustos)'!L137&lt;&gt;"",'G011A (Şubat-Ağustos)'!L137,0)</f>
        <v>0</v>
      </c>
      <c r="G137" s="250">
        <f>IF('G011A (Mart-Eylül)'!C137&lt;&gt;"",'G011A (Mart-Eylül)'!C137,0)</f>
        <v>0</v>
      </c>
      <c r="H137" s="249">
        <f>IF('G011A (Mart-Eylül)'!L137&lt;&gt;"",'G011A (Mart-Eylül)'!L137,0)</f>
        <v>0</v>
      </c>
      <c r="I137" s="250">
        <f>IF('G011A (Nisan-Ekim)'!C137&lt;&gt;"",'G011A (Nisan-Ekim)'!C137,0)</f>
        <v>0</v>
      </c>
      <c r="J137" s="249">
        <f>IF('G011A (Nisan-Ekim)'!L137&lt;&gt;"",'G011A (Nisan-Ekim)'!L137,0)</f>
        <v>0</v>
      </c>
      <c r="K137" s="250">
        <f>IF('G011A (Mayıs-Kasım)'!C137&lt;&gt;"",'G011A (Mayıs-Kasım)'!C137,0)</f>
        <v>0</v>
      </c>
      <c r="L137" s="249">
        <f>IF('G011A (Mayıs-Kasım)'!L137&lt;&gt;"",'G011A (Mayıs-Kasım)'!L137,0)</f>
        <v>0</v>
      </c>
      <c r="M137" s="250">
        <f>IF('G011A (Haziran-Aralık)'!C137&lt;&gt;"",'G011A (Haziran-Aralık)'!C137,0)</f>
        <v>0</v>
      </c>
      <c r="N137" s="249">
        <f>IF('G011A (Haziran-Aralık)'!L137&lt;&gt;"",'G011A (Haziran-Aralık)'!L137,0)</f>
        <v>0</v>
      </c>
      <c r="O137" s="257">
        <f t="shared" ref="O137:O155" si="44">C137+E137+G137+I137+K137+M137</f>
        <v>0</v>
      </c>
      <c r="P137" s="258">
        <f t="shared" ref="P137:P155" si="45">D137+F137+H137+J137+L137+N137</f>
        <v>0</v>
      </c>
      <c r="Q137" s="258">
        <f t="shared" ref="Q137:Q155" si="46">IF(O137=0,0,O137/30)</f>
        <v>0</v>
      </c>
      <c r="R137" s="259">
        <f t="shared" ref="R137:R155" si="47">IF(P137=0,0,P137/Q137)</f>
        <v>0</v>
      </c>
      <c r="T137" s="238">
        <f t="shared" ref="T137:T155" si="48">IF(C137&gt;0,1,0)</f>
        <v>0</v>
      </c>
      <c r="U137" s="238">
        <f t="shared" ref="U137:U155" si="49">IF(E137&gt;0,1,0)</f>
        <v>0</v>
      </c>
      <c r="V137" s="238">
        <f t="shared" ref="V137:V155" si="50">IF(G137&gt;0,1,0)</f>
        <v>0</v>
      </c>
      <c r="W137" s="238">
        <f t="shared" ref="W137:W155" si="51">IF(I137&gt;0,1,0)</f>
        <v>0</v>
      </c>
      <c r="X137" s="238">
        <f t="shared" ref="X137:X155" si="52">IF(K137&gt;0,1,0)</f>
        <v>0</v>
      </c>
      <c r="Y137" s="238">
        <f t="shared" ref="Y137:Y155" si="53">IF(M137&gt;0,1,0)</f>
        <v>0</v>
      </c>
      <c r="Z137" s="238">
        <f t="shared" ref="Z137:Z155" si="54">SUM(T137:Y137)</f>
        <v>0</v>
      </c>
    </row>
    <row r="138" spans="1:26" ht="23.1" customHeight="1" x14ac:dyDescent="0.25">
      <c r="A138" s="171">
        <v>83</v>
      </c>
      <c r="B138" s="241" t="str">
        <f>IF('Proje ve Personel Bilgileri'!C99&gt;0,'Proje ve Personel Bilgileri'!C99,"")</f>
        <v/>
      </c>
      <c r="C138" s="257">
        <f>IF('G011A (Ocak-Temmuz)'!C138&lt;&gt;"",'G011A (Ocak-Temmuz)'!C138,0)</f>
        <v>0</v>
      </c>
      <c r="D138" s="258">
        <f>IF('G011A (Ocak-Temmuz)'!L138&lt;&gt;"",'G011A (Ocak-Temmuz)'!L138,0)</f>
        <v>0</v>
      </c>
      <c r="E138" s="250">
        <f>IF('G011A (Şubat-Ağustos)'!C138&lt;&gt;"",'G011A (Şubat-Ağustos)'!C138,0)</f>
        <v>0</v>
      </c>
      <c r="F138" s="249">
        <f>IF('G011A (Şubat-Ağustos)'!L138&lt;&gt;"",'G011A (Şubat-Ağustos)'!L138,0)</f>
        <v>0</v>
      </c>
      <c r="G138" s="250">
        <f>IF('G011A (Mart-Eylül)'!C138&lt;&gt;"",'G011A (Mart-Eylül)'!C138,0)</f>
        <v>0</v>
      </c>
      <c r="H138" s="249">
        <f>IF('G011A (Mart-Eylül)'!L138&lt;&gt;"",'G011A (Mart-Eylül)'!L138,0)</f>
        <v>0</v>
      </c>
      <c r="I138" s="250">
        <f>IF('G011A (Nisan-Ekim)'!C138&lt;&gt;"",'G011A (Nisan-Ekim)'!C138,0)</f>
        <v>0</v>
      </c>
      <c r="J138" s="249">
        <f>IF('G011A (Nisan-Ekim)'!L138&lt;&gt;"",'G011A (Nisan-Ekim)'!L138,0)</f>
        <v>0</v>
      </c>
      <c r="K138" s="250">
        <f>IF('G011A (Mayıs-Kasım)'!C138&lt;&gt;"",'G011A (Mayıs-Kasım)'!C138,0)</f>
        <v>0</v>
      </c>
      <c r="L138" s="249">
        <f>IF('G011A (Mayıs-Kasım)'!L138&lt;&gt;"",'G011A (Mayıs-Kasım)'!L138,0)</f>
        <v>0</v>
      </c>
      <c r="M138" s="250">
        <f>IF('G011A (Haziran-Aralık)'!C138&lt;&gt;"",'G011A (Haziran-Aralık)'!C138,0)</f>
        <v>0</v>
      </c>
      <c r="N138" s="249">
        <f>IF('G011A (Haziran-Aralık)'!L138&lt;&gt;"",'G011A (Haziran-Aralık)'!L138,0)</f>
        <v>0</v>
      </c>
      <c r="O138" s="257">
        <f t="shared" si="44"/>
        <v>0</v>
      </c>
      <c r="P138" s="258">
        <f t="shared" si="45"/>
        <v>0</v>
      </c>
      <c r="Q138" s="258">
        <f t="shared" si="46"/>
        <v>0</v>
      </c>
      <c r="R138" s="259">
        <f t="shared" si="47"/>
        <v>0</v>
      </c>
      <c r="T138" s="238">
        <f t="shared" si="48"/>
        <v>0</v>
      </c>
      <c r="U138" s="238">
        <f t="shared" si="49"/>
        <v>0</v>
      </c>
      <c r="V138" s="238">
        <f t="shared" si="50"/>
        <v>0</v>
      </c>
      <c r="W138" s="238">
        <f t="shared" si="51"/>
        <v>0</v>
      </c>
      <c r="X138" s="238">
        <f t="shared" si="52"/>
        <v>0</v>
      </c>
      <c r="Y138" s="238">
        <f t="shared" si="53"/>
        <v>0</v>
      </c>
      <c r="Z138" s="238">
        <f t="shared" si="54"/>
        <v>0</v>
      </c>
    </row>
    <row r="139" spans="1:26" ht="23.1" customHeight="1" x14ac:dyDescent="0.25">
      <c r="A139" s="171">
        <v>84</v>
      </c>
      <c r="B139" s="241" t="str">
        <f>IF('Proje ve Personel Bilgileri'!C100&gt;0,'Proje ve Personel Bilgileri'!C100,"")</f>
        <v/>
      </c>
      <c r="C139" s="257">
        <f>IF('G011A (Ocak-Temmuz)'!C139&lt;&gt;"",'G011A (Ocak-Temmuz)'!C139,0)</f>
        <v>0</v>
      </c>
      <c r="D139" s="258">
        <f>IF('G011A (Ocak-Temmuz)'!L139&lt;&gt;"",'G011A (Ocak-Temmuz)'!L139,0)</f>
        <v>0</v>
      </c>
      <c r="E139" s="250">
        <f>IF('G011A (Şubat-Ağustos)'!C139&lt;&gt;"",'G011A (Şubat-Ağustos)'!C139,0)</f>
        <v>0</v>
      </c>
      <c r="F139" s="249">
        <f>IF('G011A (Şubat-Ağustos)'!L139&lt;&gt;"",'G011A (Şubat-Ağustos)'!L139,0)</f>
        <v>0</v>
      </c>
      <c r="G139" s="250">
        <f>IF('G011A (Mart-Eylül)'!C139&lt;&gt;"",'G011A (Mart-Eylül)'!C139,0)</f>
        <v>0</v>
      </c>
      <c r="H139" s="249">
        <f>IF('G011A (Mart-Eylül)'!L139&lt;&gt;"",'G011A (Mart-Eylül)'!L139,0)</f>
        <v>0</v>
      </c>
      <c r="I139" s="250">
        <f>IF('G011A (Nisan-Ekim)'!C139&lt;&gt;"",'G011A (Nisan-Ekim)'!C139,0)</f>
        <v>0</v>
      </c>
      <c r="J139" s="249">
        <f>IF('G011A (Nisan-Ekim)'!L139&lt;&gt;"",'G011A (Nisan-Ekim)'!L139,0)</f>
        <v>0</v>
      </c>
      <c r="K139" s="250">
        <f>IF('G011A (Mayıs-Kasım)'!C139&lt;&gt;"",'G011A (Mayıs-Kasım)'!C139,0)</f>
        <v>0</v>
      </c>
      <c r="L139" s="249">
        <f>IF('G011A (Mayıs-Kasım)'!L139&lt;&gt;"",'G011A (Mayıs-Kasım)'!L139,0)</f>
        <v>0</v>
      </c>
      <c r="M139" s="250">
        <f>IF('G011A (Haziran-Aralık)'!C139&lt;&gt;"",'G011A (Haziran-Aralık)'!C139,0)</f>
        <v>0</v>
      </c>
      <c r="N139" s="249">
        <f>IF('G011A (Haziran-Aralık)'!L139&lt;&gt;"",'G011A (Haziran-Aralık)'!L139,0)</f>
        <v>0</v>
      </c>
      <c r="O139" s="257">
        <f t="shared" si="44"/>
        <v>0</v>
      </c>
      <c r="P139" s="258">
        <f t="shared" si="45"/>
        <v>0</v>
      </c>
      <c r="Q139" s="258">
        <f t="shared" si="46"/>
        <v>0</v>
      </c>
      <c r="R139" s="259">
        <f t="shared" si="47"/>
        <v>0</v>
      </c>
      <c r="T139" s="238">
        <f t="shared" si="48"/>
        <v>0</v>
      </c>
      <c r="U139" s="238">
        <f t="shared" si="49"/>
        <v>0</v>
      </c>
      <c r="V139" s="238">
        <f t="shared" si="50"/>
        <v>0</v>
      </c>
      <c r="W139" s="238">
        <f t="shared" si="51"/>
        <v>0</v>
      </c>
      <c r="X139" s="238">
        <f t="shared" si="52"/>
        <v>0</v>
      </c>
      <c r="Y139" s="238">
        <f t="shared" si="53"/>
        <v>0</v>
      </c>
      <c r="Z139" s="238">
        <f t="shared" si="54"/>
        <v>0</v>
      </c>
    </row>
    <row r="140" spans="1:26" ht="23.1" customHeight="1" x14ac:dyDescent="0.25">
      <c r="A140" s="171">
        <v>85</v>
      </c>
      <c r="B140" s="241" t="str">
        <f>IF('Proje ve Personel Bilgileri'!C101&gt;0,'Proje ve Personel Bilgileri'!C101,"")</f>
        <v/>
      </c>
      <c r="C140" s="257">
        <f>IF('G011A (Ocak-Temmuz)'!C140&lt;&gt;"",'G011A (Ocak-Temmuz)'!C140,0)</f>
        <v>0</v>
      </c>
      <c r="D140" s="258">
        <f>IF('G011A (Ocak-Temmuz)'!L140&lt;&gt;"",'G011A (Ocak-Temmuz)'!L140,0)</f>
        <v>0</v>
      </c>
      <c r="E140" s="250">
        <f>IF('G011A (Şubat-Ağustos)'!C140&lt;&gt;"",'G011A (Şubat-Ağustos)'!C140,0)</f>
        <v>0</v>
      </c>
      <c r="F140" s="249">
        <f>IF('G011A (Şubat-Ağustos)'!L140&lt;&gt;"",'G011A (Şubat-Ağustos)'!L140,0)</f>
        <v>0</v>
      </c>
      <c r="G140" s="250">
        <f>IF('G011A (Mart-Eylül)'!C140&lt;&gt;"",'G011A (Mart-Eylül)'!C140,0)</f>
        <v>0</v>
      </c>
      <c r="H140" s="249">
        <f>IF('G011A (Mart-Eylül)'!L140&lt;&gt;"",'G011A (Mart-Eylül)'!L140,0)</f>
        <v>0</v>
      </c>
      <c r="I140" s="250">
        <f>IF('G011A (Nisan-Ekim)'!C140&lt;&gt;"",'G011A (Nisan-Ekim)'!C140,0)</f>
        <v>0</v>
      </c>
      <c r="J140" s="249">
        <f>IF('G011A (Nisan-Ekim)'!L140&lt;&gt;"",'G011A (Nisan-Ekim)'!L140,0)</f>
        <v>0</v>
      </c>
      <c r="K140" s="250">
        <f>IF('G011A (Mayıs-Kasım)'!C140&lt;&gt;"",'G011A (Mayıs-Kasım)'!C140,0)</f>
        <v>0</v>
      </c>
      <c r="L140" s="249">
        <f>IF('G011A (Mayıs-Kasım)'!L140&lt;&gt;"",'G011A (Mayıs-Kasım)'!L140,0)</f>
        <v>0</v>
      </c>
      <c r="M140" s="250">
        <f>IF('G011A (Haziran-Aralık)'!C140&lt;&gt;"",'G011A (Haziran-Aralık)'!C140,0)</f>
        <v>0</v>
      </c>
      <c r="N140" s="249">
        <f>IF('G011A (Haziran-Aralık)'!L140&lt;&gt;"",'G011A (Haziran-Aralık)'!L140,0)</f>
        <v>0</v>
      </c>
      <c r="O140" s="257">
        <f t="shared" si="44"/>
        <v>0</v>
      </c>
      <c r="P140" s="258">
        <f t="shared" si="45"/>
        <v>0</v>
      </c>
      <c r="Q140" s="258">
        <f t="shared" si="46"/>
        <v>0</v>
      </c>
      <c r="R140" s="259">
        <f t="shared" si="47"/>
        <v>0</v>
      </c>
      <c r="T140" s="238">
        <f t="shared" si="48"/>
        <v>0</v>
      </c>
      <c r="U140" s="238">
        <f t="shared" si="49"/>
        <v>0</v>
      </c>
      <c r="V140" s="238">
        <f t="shared" si="50"/>
        <v>0</v>
      </c>
      <c r="W140" s="238">
        <f t="shared" si="51"/>
        <v>0</v>
      </c>
      <c r="X140" s="238">
        <f t="shared" si="52"/>
        <v>0</v>
      </c>
      <c r="Y140" s="238">
        <f t="shared" si="53"/>
        <v>0</v>
      </c>
      <c r="Z140" s="238">
        <f t="shared" si="54"/>
        <v>0</v>
      </c>
    </row>
    <row r="141" spans="1:26" ht="23.1" customHeight="1" x14ac:dyDescent="0.25">
      <c r="A141" s="171">
        <v>86</v>
      </c>
      <c r="B141" s="241" t="str">
        <f>IF('Proje ve Personel Bilgileri'!C102&gt;0,'Proje ve Personel Bilgileri'!C102,"")</f>
        <v/>
      </c>
      <c r="C141" s="257">
        <f>IF('G011A (Ocak-Temmuz)'!C141&lt;&gt;"",'G011A (Ocak-Temmuz)'!C141,0)</f>
        <v>0</v>
      </c>
      <c r="D141" s="258">
        <f>IF('G011A (Ocak-Temmuz)'!L141&lt;&gt;"",'G011A (Ocak-Temmuz)'!L141,0)</f>
        <v>0</v>
      </c>
      <c r="E141" s="250">
        <f>IF('G011A (Şubat-Ağustos)'!C141&lt;&gt;"",'G011A (Şubat-Ağustos)'!C141,0)</f>
        <v>0</v>
      </c>
      <c r="F141" s="249">
        <f>IF('G011A (Şubat-Ağustos)'!L141&lt;&gt;"",'G011A (Şubat-Ağustos)'!L141,0)</f>
        <v>0</v>
      </c>
      <c r="G141" s="250">
        <f>IF('G011A (Mart-Eylül)'!C141&lt;&gt;"",'G011A (Mart-Eylül)'!C141,0)</f>
        <v>0</v>
      </c>
      <c r="H141" s="249">
        <f>IF('G011A (Mart-Eylül)'!L141&lt;&gt;"",'G011A (Mart-Eylül)'!L141,0)</f>
        <v>0</v>
      </c>
      <c r="I141" s="250">
        <f>IF('G011A (Nisan-Ekim)'!C141&lt;&gt;"",'G011A (Nisan-Ekim)'!C141,0)</f>
        <v>0</v>
      </c>
      <c r="J141" s="249">
        <f>IF('G011A (Nisan-Ekim)'!L141&lt;&gt;"",'G011A (Nisan-Ekim)'!L141,0)</f>
        <v>0</v>
      </c>
      <c r="K141" s="250">
        <f>IF('G011A (Mayıs-Kasım)'!C141&lt;&gt;"",'G011A (Mayıs-Kasım)'!C141,0)</f>
        <v>0</v>
      </c>
      <c r="L141" s="249">
        <f>IF('G011A (Mayıs-Kasım)'!L141&lt;&gt;"",'G011A (Mayıs-Kasım)'!L141,0)</f>
        <v>0</v>
      </c>
      <c r="M141" s="250">
        <f>IF('G011A (Haziran-Aralık)'!C141&lt;&gt;"",'G011A (Haziran-Aralık)'!C141,0)</f>
        <v>0</v>
      </c>
      <c r="N141" s="249">
        <f>IF('G011A (Haziran-Aralık)'!L141&lt;&gt;"",'G011A (Haziran-Aralık)'!L141,0)</f>
        <v>0</v>
      </c>
      <c r="O141" s="257">
        <f t="shared" si="44"/>
        <v>0</v>
      </c>
      <c r="P141" s="258">
        <f t="shared" si="45"/>
        <v>0</v>
      </c>
      <c r="Q141" s="258">
        <f t="shared" si="46"/>
        <v>0</v>
      </c>
      <c r="R141" s="259">
        <f t="shared" si="47"/>
        <v>0</v>
      </c>
      <c r="T141" s="238">
        <f t="shared" si="48"/>
        <v>0</v>
      </c>
      <c r="U141" s="238">
        <f t="shared" si="49"/>
        <v>0</v>
      </c>
      <c r="V141" s="238">
        <f t="shared" si="50"/>
        <v>0</v>
      </c>
      <c r="W141" s="238">
        <f t="shared" si="51"/>
        <v>0</v>
      </c>
      <c r="X141" s="238">
        <f t="shared" si="52"/>
        <v>0</v>
      </c>
      <c r="Y141" s="238">
        <f t="shared" si="53"/>
        <v>0</v>
      </c>
      <c r="Z141" s="238">
        <f t="shared" si="54"/>
        <v>0</v>
      </c>
    </row>
    <row r="142" spans="1:26" ht="23.1" customHeight="1" x14ac:dyDescent="0.25">
      <c r="A142" s="171">
        <v>87</v>
      </c>
      <c r="B142" s="241" t="str">
        <f>IF('Proje ve Personel Bilgileri'!C103&gt;0,'Proje ve Personel Bilgileri'!C103,"")</f>
        <v/>
      </c>
      <c r="C142" s="257">
        <f>IF('G011A (Ocak-Temmuz)'!C142&lt;&gt;"",'G011A (Ocak-Temmuz)'!C142,0)</f>
        <v>0</v>
      </c>
      <c r="D142" s="258">
        <f>IF('G011A (Ocak-Temmuz)'!L142&lt;&gt;"",'G011A (Ocak-Temmuz)'!L142,0)</f>
        <v>0</v>
      </c>
      <c r="E142" s="250">
        <f>IF('G011A (Şubat-Ağustos)'!C142&lt;&gt;"",'G011A (Şubat-Ağustos)'!C142,0)</f>
        <v>0</v>
      </c>
      <c r="F142" s="249">
        <f>IF('G011A (Şubat-Ağustos)'!L142&lt;&gt;"",'G011A (Şubat-Ağustos)'!L142,0)</f>
        <v>0</v>
      </c>
      <c r="G142" s="250">
        <f>IF('G011A (Mart-Eylül)'!C142&lt;&gt;"",'G011A (Mart-Eylül)'!C142,0)</f>
        <v>0</v>
      </c>
      <c r="H142" s="249">
        <f>IF('G011A (Mart-Eylül)'!L142&lt;&gt;"",'G011A (Mart-Eylül)'!L142,0)</f>
        <v>0</v>
      </c>
      <c r="I142" s="250">
        <f>IF('G011A (Nisan-Ekim)'!C142&lt;&gt;"",'G011A (Nisan-Ekim)'!C142,0)</f>
        <v>0</v>
      </c>
      <c r="J142" s="249">
        <f>IF('G011A (Nisan-Ekim)'!L142&lt;&gt;"",'G011A (Nisan-Ekim)'!L142,0)</f>
        <v>0</v>
      </c>
      <c r="K142" s="250">
        <f>IF('G011A (Mayıs-Kasım)'!C142&lt;&gt;"",'G011A (Mayıs-Kasım)'!C142,0)</f>
        <v>0</v>
      </c>
      <c r="L142" s="249">
        <f>IF('G011A (Mayıs-Kasım)'!L142&lt;&gt;"",'G011A (Mayıs-Kasım)'!L142,0)</f>
        <v>0</v>
      </c>
      <c r="M142" s="250">
        <f>IF('G011A (Haziran-Aralık)'!C142&lt;&gt;"",'G011A (Haziran-Aralık)'!C142,0)</f>
        <v>0</v>
      </c>
      <c r="N142" s="249">
        <f>IF('G011A (Haziran-Aralık)'!L142&lt;&gt;"",'G011A (Haziran-Aralık)'!L142,0)</f>
        <v>0</v>
      </c>
      <c r="O142" s="257">
        <f t="shared" si="44"/>
        <v>0</v>
      </c>
      <c r="P142" s="258">
        <f t="shared" si="45"/>
        <v>0</v>
      </c>
      <c r="Q142" s="258">
        <f t="shared" si="46"/>
        <v>0</v>
      </c>
      <c r="R142" s="259">
        <f t="shared" si="47"/>
        <v>0</v>
      </c>
      <c r="T142" s="238">
        <f t="shared" si="48"/>
        <v>0</v>
      </c>
      <c r="U142" s="238">
        <f t="shared" si="49"/>
        <v>0</v>
      </c>
      <c r="V142" s="238">
        <f t="shared" si="50"/>
        <v>0</v>
      </c>
      <c r="W142" s="238">
        <f t="shared" si="51"/>
        <v>0</v>
      </c>
      <c r="X142" s="238">
        <f t="shared" si="52"/>
        <v>0</v>
      </c>
      <c r="Y142" s="238">
        <f t="shared" si="53"/>
        <v>0</v>
      </c>
      <c r="Z142" s="238">
        <f t="shared" si="54"/>
        <v>0</v>
      </c>
    </row>
    <row r="143" spans="1:26" ht="23.1" customHeight="1" x14ac:dyDescent="0.25">
      <c r="A143" s="171">
        <v>88</v>
      </c>
      <c r="B143" s="241" t="str">
        <f>IF('Proje ve Personel Bilgileri'!C104&gt;0,'Proje ve Personel Bilgileri'!C104,"")</f>
        <v/>
      </c>
      <c r="C143" s="257">
        <f>IF('G011A (Ocak-Temmuz)'!C143&lt;&gt;"",'G011A (Ocak-Temmuz)'!C143,0)</f>
        <v>0</v>
      </c>
      <c r="D143" s="258">
        <f>IF('G011A (Ocak-Temmuz)'!L143&lt;&gt;"",'G011A (Ocak-Temmuz)'!L143,0)</f>
        <v>0</v>
      </c>
      <c r="E143" s="250">
        <f>IF('G011A (Şubat-Ağustos)'!C143&lt;&gt;"",'G011A (Şubat-Ağustos)'!C143,0)</f>
        <v>0</v>
      </c>
      <c r="F143" s="249">
        <f>IF('G011A (Şubat-Ağustos)'!L143&lt;&gt;"",'G011A (Şubat-Ağustos)'!L143,0)</f>
        <v>0</v>
      </c>
      <c r="G143" s="250">
        <f>IF('G011A (Mart-Eylül)'!C143&lt;&gt;"",'G011A (Mart-Eylül)'!C143,0)</f>
        <v>0</v>
      </c>
      <c r="H143" s="249">
        <f>IF('G011A (Mart-Eylül)'!L143&lt;&gt;"",'G011A (Mart-Eylül)'!L143,0)</f>
        <v>0</v>
      </c>
      <c r="I143" s="250">
        <f>IF('G011A (Nisan-Ekim)'!C143&lt;&gt;"",'G011A (Nisan-Ekim)'!C143,0)</f>
        <v>0</v>
      </c>
      <c r="J143" s="249">
        <f>IF('G011A (Nisan-Ekim)'!L143&lt;&gt;"",'G011A (Nisan-Ekim)'!L143,0)</f>
        <v>0</v>
      </c>
      <c r="K143" s="250">
        <f>IF('G011A (Mayıs-Kasım)'!C143&lt;&gt;"",'G011A (Mayıs-Kasım)'!C143,0)</f>
        <v>0</v>
      </c>
      <c r="L143" s="249">
        <f>IF('G011A (Mayıs-Kasım)'!L143&lt;&gt;"",'G011A (Mayıs-Kasım)'!L143,0)</f>
        <v>0</v>
      </c>
      <c r="M143" s="250">
        <f>IF('G011A (Haziran-Aralık)'!C143&lt;&gt;"",'G011A (Haziran-Aralık)'!C143,0)</f>
        <v>0</v>
      </c>
      <c r="N143" s="249">
        <f>IF('G011A (Haziran-Aralık)'!L143&lt;&gt;"",'G011A (Haziran-Aralık)'!L143,0)</f>
        <v>0</v>
      </c>
      <c r="O143" s="257">
        <f t="shared" si="44"/>
        <v>0</v>
      </c>
      <c r="P143" s="258">
        <f t="shared" si="45"/>
        <v>0</v>
      </c>
      <c r="Q143" s="258">
        <f t="shared" si="46"/>
        <v>0</v>
      </c>
      <c r="R143" s="259">
        <f t="shared" si="47"/>
        <v>0</v>
      </c>
      <c r="T143" s="238">
        <f t="shared" si="48"/>
        <v>0</v>
      </c>
      <c r="U143" s="238">
        <f t="shared" si="49"/>
        <v>0</v>
      </c>
      <c r="V143" s="238">
        <f t="shared" si="50"/>
        <v>0</v>
      </c>
      <c r="W143" s="238">
        <f t="shared" si="51"/>
        <v>0</v>
      </c>
      <c r="X143" s="238">
        <f t="shared" si="52"/>
        <v>0</v>
      </c>
      <c r="Y143" s="238">
        <f t="shared" si="53"/>
        <v>0</v>
      </c>
      <c r="Z143" s="238">
        <f t="shared" si="54"/>
        <v>0</v>
      </c>
    </row>
    <row r="144" spans="1:26" ht="23.1" customHeight="1" x14ac:dyDescent="0.25">
      <c r="A144" s="171">
        <v>89</v>
      </c>
      <c r="B144" s="241" t="str">
        <f>IF('Proje ve Personel Bilgileri'!C105&gt;0,'Proje ve Personel Bilgileri'!C105,"")</f>
        <v/>
      </c>
      <c r="C144" s="257">
        <f>IF('G011A (Ocak-Temmuz)'!C144&lt;&gt;"",'G011A (Ocak-Temmuz)'!C144,0)</f>
        <v>0</v>
      </c>
      <c r="D144" s="258">
        <f>IF('G011A (Ocak-Temmuz)'!L144&lt;&gt;"",'G011A (Ocak-Temmuz)'!L144,0)</f>
        <v>0</v>
      </c>
      <c r="E144" s="250">
        <f>IF('G011A (Şubat-Ağustos)'!C144&lt;&gt;"",'G011A (Şubat-Ağustos)'!C144,0)</f>
        <v>0</v>
      </c>
      <c r="F144" s="249">
        <f>IF('G011A (Şubat-Ağustos)'!L144&lt;&gt;"",'G011A (Şubat-Ağustos)'!L144,0)</f>
        <v>0</v>
      </c>
      <c r="G144" s="250">
        <f>IF('G011A (Mart-Eylül)'!C144&lt;&gt;"",'G011A (Mart-Eylül)'!C144,0)</f>
        <v>0</v>
      </c>
      <c r="H144" s="249">
        <f>IF('G011A (Mart-Eylül)'!L144&lt;&gt;"",'G011A (Mart-Eylül)'!L144,0)</f>
        <v>0</v>
      </c>
      <c r="I144" s="250">
        <f>IF('G011A (Nisan-Ekim)'!C144&lt;&gt;"",'G011A (Nisan-Ekim)'!C144,0)</f>
        <v>0</v>
      </c>
      <c r="J144" s="249">
        <f>IF('G011A (Nisan-Ekim)'!L144&lt;&gt;"",'G011A (Nisan-Ekim)'!L144,0)</f>
        <v>0</v>
      </c>
      <c r="K144" s="250">
        <f>IF('G011A (Mayıs-Kasım)'!C144&lt;&gt;"",'G011A (Mayıs-Kasım)'!C144,0)</f>
        <v>0</v>
      </c>
      <c r="L144" s="249">
        <f>IF('G011A (Mayıs-Kasım)'!L144&lt;&gt;"",'G011A (Mayıs-Kasım)'!L144,0)</f>
        <v>0</v>
      </c>
      <c r="M144" s="250">
        <f>IF('G011A (Haziran-Aralık)'!C144&lt;&gt;"",'G011A (Haziran-Aralık)'!C144,0)</f>
        <v>0</v>
      </c>
      <c r="N144" s="249">
        <f>IF('G011A (Haziran-Aralık)'!L144&lt;&gt;"",'G011A (Haziran-Aralık)'!L144,0)</f>
        <v>0</v>
      </c>
      <c r="O144" s="257">
        <f t="shared" si="44"/>
        <v>0</v>
      </c>
      <c r="P144" s="258">
        <f t="shared" si="45"/>
        <v>0</v>
      </c>
      <c r="Q144" s="258">
        <f t="shared" si="46"/>
        <v>0</v>
      </c>
      <c r="R144" s="259">
        <f t="shared" si="47"/>
        <v>0</v>
      </c>
      <c r="T144" s="238">
        <f t="shared" si="48"/>
        <v>0</v>
      </c>
      <c r="U144" s="238">
        <f t="shared" si="49"/>
        <v>0</v>
      </c>
      <c r="V144" s="238">
        <f t="shared" si="50"/>
        <v>0</v>
      </c>
      <c r="W144" s="238">
        <f t="shared" si="51"/>
        <v>0</v>
      </c>
      <c r="X144" s="238">
        <f t="shared" si="52"/>
        <v>0</v>
      </c>
      <c r="Y144" s="238">
        <f t="shared" si="53"/>
        <v>0</v>
      </c>
      <c r="Z144" s="238">
        <f t="shared" si="54"/>
        <v>0</v>
      </c>
    </row>
    <row r="145" spans="1:27" ht="23.1" customHeight="1" x14ac:dyDescent="0.25">
      <c r="A145" s="171">
        <v>90</v>
      </c>
      <c r="B145" s="241" t="str">
        <f>IF('Proje ve Personel Bilgileri'!C106&gt;0,'Proje ve Personel Bilgileri'!C106,"")</f>
        <v/>
      </c>
      <c r="C145" s="257">
        <f>IF('G011A (Ocak-Temmuz)'!C145&lt;&gt;"",'G011A (Ocak-Temmuz)'!C145,0)</f>
        <v>0</v>
      </c>
      <c r="D145" s="258">
        <f>IF('G011A (Ocak-Temmuz)'!L145&lt;&gt;"",'G011A (Ocak-Temmuz)'!L145,0)</f>
        <v>0</v>
      </c>
      <c r="E145" s="250">
        <f>IF('G011A (Şubat-Ağustos)'!C145&lt;&gt;"",'G011A (Şubat-Ağustos)'!C145,0)</f>
        <v>0</v>
      </c>
      <c r="F145" s="249">
        <f>IF('G011A (Şubat-Ağustos)'!L145&lt;&gt;"",'G011A (Şubat-Ağustos)'!L145,0)</f>
        <v>0</v>
      </c>
      <c r="G145" s="250">
        <f>IF('G011A (Mart-Eylül)'!C145&lt;&gt;"",'G011A (Mart-Eylül)'!C145,0)</f>
        <v>0</v>
      </c>
      <c r="H145" s="249">
        <f>IF('G011A (Mart-Eylül)'!L145&lt;&gt;"",'G011A (Mart-Eylül)'!L145,0)</f>
        <v>0</v>
      </c>
      <c r="I145" s="250">
        <f>IF('G011A (Nisan-Ekim)'!C145&lt;&gt;"",'G011A (Nisan-Ekim)'!C145,0)</f>
        <v>0</v>
      </c>
      <c r="J145" s="249">
        <f>IF('G011A (Nisan-Ekim)'!L145&lt;&gt;"",'G011A (Nisan-Ekim)'!L145,0)</f>
        <v>0</v>
      </c>
      <c r="K145" s="250">
        <f>IF('G011A (Mayıs-Kasım)'!C145&lt;&gt;"",'G011A (Mayıs-Kasım)'!C145,0)</f>
        <v>0</v>
      </c>
      <c r="L145" s="249">
        <f>IF('G011A (Mayıs-Kasım)'!L145&lt;&gt;"",'G011A (Mayıs-Kasım)'!L145,0)</f>
        <v>0</v>
      </c>
      <c r="M145" s="250">
        <f>IF('G011A (Haziran-Aralık)'!C145&lt;&gt;"",'G011A (Haziran-Aralık)'!C145,0)</f>
        <v>0</v>
      </c>
      <c r="N145" s="249">
        <f>IF('G011A (Haziran-Aralık)'!L145&lt;&gt;"",'G011A (Haziran-Aralık)'!L145,0)</f>
        <v>0</v>
      </c>
      <c r="O145" s="257">
        <f t="shared" si="44"/>
        <v>0</v>
      </c>
      <c r="P145" s="258">
        <f t="shared" si="45"/>
        <v>0</v>
      </c>
      <c r="Q145" s="258">
        <f t="shared" si="46"/>
        <v>0</v>
      </c>
      <c r="R145" s="259">
        <f t="shared" si="47"/>
        <v>0</v>
      </c>
      <c r="T145" s="238">
        <f t="shared" si="48"/>
        <v>0</v>
      </c>
      <c r="U145" s="238">
        <f t="shared" si="49"/>
        <v>0</v>
      </c>
      <c r="V145" s="238">
        <f t="shared" si="50"/>
        <v>0</v>
      </c>
      <c r="W145" s="238">
        <f t="shared" si="51"/>
        <v>0</v>
      </c>
      <c r="X145" s="238">
        <f t="shared" si="52"/>
        <v>0</v>
      </c>
      <c r="Y145" s="238">
        <f t="shared" si="53"/>
        <v>0</v>
      </c>
      <c r="Z145" s="238">
        <f t="shared" si="54"/>
        <v>0</v>
      </c>
    </row>
    <row r="146" spans="1:27" ht="23.1" customHeight="1" x14ac:dyDescent="0.25">
      <c r="A146" s="171">
        <v>91</v>
      </c>
      <c r="B146" s="241" t="str">
        <f>IF('Proje ve Personel Bilgileri'!C107&gt;0,'Proje ve Personel Bilgileri'!C107,"")</f>
        <v/>
      </c>
      <c r="C146" s="257">
        <f>IF('G011A (Ocak-Temmuz)'!C146&lt;&gt;"",'G011A (Ocak-Temmuz)'!C146,0)</f>
        <v>0</v>
      </c>
      <c r="D146" s="258">
        <f>IF('G011A (Ocak-Temmuz)'!L146&lt;&gt;"",'G011A (Ocak-Temmuz)'!L146,0)</f>
        <v>0</v>
      </c>
      <c r="E146" s="250">
        <f>IF('G011A (Şubat-Ağustos)'!C146&lt;&gt;"",'G011A (Şubat-Ağustos)'!C146,0)</f>
        <v>0</v>
      </c>
      <c r="F146" s="249">
        <f>IF('G011A (Şubat-Ağustos)'!L146&lt;&gt;"",'G011A (Şubat-Ağustos)'!L146,0)</f>
        <v>0</v>
      </c>
      <c r="G146" s="250">
        <f>IF('G011A (Mart-Eylül)'!C146&lt;&gt;"",'G011A (Mart-Eylül)'!C146,0)</f>
        <v>0</v>
      </c>
      <c r="H146" s="249">
        <f>IF('G011A (Mart-Eylül)'!L146&lt;&gt;"",'G011A (Mart-Eylül)'!L146,0)</f>
        <v>0</v>
      </c>
      <c r="I146" s="250">
        <f>IF('G011A (Nisan-Ekim)'!C146&lt;&gt;"",'G011A (Nisan-Ekim)'!C146,0)</f>
        <v>0</v>
      </c>
      <c r="J146" s="249">
        <f>IF('G011A (Nisan-Ekim)'!L146&lt;&gt;"",'G011A (Nisan-Ekim)'!L146,0)</f>
        <v>0</v>
      </c>
      <c r="K146" s="250">
        <f>IF('G011A (Mayıs-Kasım)'!C146&lt;&gt;"",'G011A (Mayıs-Kasım)'!C146,0)</f>
        <v>0</v>
      </c>
      <c r="L146" s="249">
        <f>IF('G011A (Mayıs-Kasım)'!L146&lt;&gt;"",'G011A (Mayıs-Kasım)'!L146,0)</f>
        <v>0</v>
      </c>
      <c r="M146" s="250">
        <f>IF('G011A (Haziran-Aralık)'!C146&lt;&gt;"",'G011A (Haziran-Aralık)'!C146,0)</f>
        <v>0</v>
      </c>
      <c r="N146" s="249">
        <f>IF('G011A (Haziran-Aralık)'!L146&lt;&gt;"",'G011A (Haziran-Aralık)'!L146,0)</f>
        <v>0</v>
      </c>
      <c r="O146" s="257">
        <f t="shared" si="44"/>
        <v>0</v>
      </c>
      <c r="P146" s="258">
        <f t="shared" si="45"/>
        <v>0</v>
      </c>
      <c r="Q146" s="258">
        <f t="shared" si="46"/>
        <v>0</v>
      </c>
      <c r="R146" s="259">
        <f t="shared" si="47"/>
        <v>0</v>
      </c>
      <c r="T146" s="238">
        <f t="shared" si="48"/>
        <v>0</v>
      </c>
      <c r="U146" s="238">
        <f t="shared" si="49"/>
        <v>0</v>
      </c>
      <c r="V146" s="238">
        <f t="shared" si="50"/>
        <v>0</v>
      </c>
      <c r="W146" s="238">
        <f t="shared" si="51"/>
        <v>0</v>
      </c>
      <c r="X146" s="238">
        <f t="shared" si="52"/>
        <v>0</v>
      </c>
      <c r="Y146" s="238">
        <f t="shared" si="53"/>
        <v>0</v>
      </c>
      <c r="Z146" s="238">
        <f t="shared" si="54"/>
        <v>0</v>
      </c>
    </row>
    <row r="147" spans="1:27" ht="23.1" customHeight="1" x14ac:dyDescent="0.25">
      <c r="A147" s="171">
        <v>92</v>
      </c>
      <c r="B147" s="241" t="str">
        <f>IF('Proje ve Personel Bilgileri'!C108&gt;0,'Proje ve Personel Bilgileri'!C108,"")</f>
        <v/>
      </c>
      <c r="C147" s="257">
        <f>IF('G011A (Ocak-Temmuz)'!C147&lt;&gt;"",'G011A (Ocak-Temmuz)'!C147,0)</f>
        <v>0</v>
      </c>
      <c r="D147" s="258">
        <f>IF('G011A (Ocak-Temmuz)'!L147&lt;&gt;"",'G011A (Ocak-Temmuz)'!L147,0)</f>
        <v>0</v>
      </c>
      <c r="E147" s="250">
        <f>IF('G011A (Şubat-Ağustos)'!C147&lt;&gt;"",'G011A (Şubat-Ağustos)'!C147,0)</f>
        <v>0</v>
      </c>
      <c r="F147" s="249">
        <f>IF('G011A (Şubat-Ağustos)'!L147&lt;&gt;"",'G011A (Şubat-Ağustos)'!L147,0)</f>
        <v>0</v>
      </c>
      <c r="G147" s="250">
        <f>IF('G011A (Mart-Eylül)'!C147&lt;&gt;"",'G011A (Mart-Eylül)'!C147,0)</f>
        <v>0</v>
      </c>
      <c r="H147" s="249">
        <f>IF('G011A (Mart-Eylül)'!L147&lt;&gt;"",'G011A (Mart-Eylül)'!L147,0)</f>
        <v>0</v>
      </c>
      <c r="I147" s="250">
        <f>IF('G011A (Nisan-Ekim)'!C147&lt;&gt;"",'G011A (Nisan-Ekim)'!C147,0)</f>
        <v>0</v>
      </c>
      <c r="J147" s="249">
        <f>IF('G011A (Nisan-Ekim)'!L147&lt;&gt;"",'G011A (Nisan-Ekim)'!L147,0)</f>
        <v>0</v>
      </c>
      <c r="K147" s="250">
        <f>IF('G011A (Mayıs-Kasım)'!C147&lt;&gt;"",'G011A (Mayıs-Kasım)'!C147,0)</f>
        <v>0</v>
      </c>
      <c r="L147" s="249">
        <f>IF('G011A (Mayıs-Kasım)'!L147&lt;&gt;"",'G011A (Mayıs-Kasım)'!L147,0)</f>
        <v>0</v>
      </c>
      <c r="M147" s="250">
        <f>IF('G011A (Haziran-Aralık)'!C147&lt;&gt;"",'G011A (Haziran-Aralık)'!C147,0)</f>
        <v>0</v>
      </c>
      <c r="N147" s="249">
        <f>IF('G011A (Haziran-Aralık)'!L147&lt;&gt;"",'G011A (Haziran-Aralık)'!L147,0)</f>
        <v>0</v>
      </c>
      <c r="O147" s="257">
        <f t="shared" si="44"/>
        <v>0</v>
      </c>
      <c r="P147" s="258">
        <f t="shared" si="45"/>
        <v>0</v>
      </c>
      <c r="Q147" s="258">
        <f t="shared" si="46"/>
        <v>0</v>
      </c>
      <c r="R147" s="259">
        <f t="shared" si="47"/>
        <v>0</v>
      </c>
      <c r="T147" s="238">
        <f t="shared" si="48"/>
        <v>0</v>
      </c>
      <c r="U147" s="238">
        <f t="shared" si="49"/>
        <v>0</v>
      </c>
      <c r="V147" s="238">
        <f t="shared" si="50"/>
        <v>0</v>
      </c>
      <c r="W147" s="238">
        <f t="shared" si="51"/>
        <v>0</v>
      </c>
      <c r="X147" s="238">
        <f t="shared" si="52"/>
        <v>0</v>
      </c>
      <c r="Y147" s="238">
        <f t="shared" si="53"/>
        <v>0</v>
      </c>
      <c r="Z147" s="238">
        <f t="shared" si="54"/>
        <v>0</v>
      </c>
    </row>
    <row r="148" spans="1:27" ht="23.1" customHeight="1" x14ac:dyDescent="0.25">
      <c r="A148" s="171">
        <v>93</v>
      </c>
      <c r="B148" s="241" t="str">
        <f>IF('Proje ve Personel Bilgileri'!C109&gt;0,'Proje ve Personel Bilgileri'!C109,"")</f>
        <v/>
      </c>
      <c r="C148" s="257">
        <f>IF('G011A (Ocak-Temmuz)'!C148&lt;&gt;"",'G011A (Ocak-Temmuz)'!C148,0)</f>
        <v>0</v>
      </c>
      <c r="D148" s="258">
        <f>IF('G011A (Ocak-Temmuz)'!L148&lt;&gt;"",'G011A (Ocak-Temmuz)'!L148,0)</f>
        <v>0</v>
      </c>
      <c r="E148" s="250">
        <f>IF('G011A (Şubat-Ağustos)'!C148&lt;&gt;"",'G011A (Şubat-Ağustos)'!C148,0)</f>
        <v>0</v>
      </c>
      <c r="F148" s="249">
        <f>IF('G011A (Şubat-Ağustos)'!L148&lt;&gt;"",'G011A (Şubat-Ağustos)'!L148,0)</f>
        <v>0</v>
      </c>
      <c r="G148" s="250">
        <f>IF('G011A (Mart-Eylül)'!C148&lt;&gt;"",'G011A (Mart-Eylül)'!C148,0)</f>
        <v>0</v>
      </c>
      <c r="H148" s="249">
        <f>IF('G011A (Mart-Eylül)'!L148&lt;&gt;"",'G011A (Mart-Eylül)'!L148,0)</f>
        <v>0</v>
      </c>
      <c r="I148" s="250">
        <f>IF('G011A (Nisan-Ekim)'!C148&lt;&gt;"",'G011A (Nisan-Ekim)'!C148,0)</f>
        <v>0</v>
      </c>
      <c r="J148" s="249">
        <f>IF('G011A (Nisan-Ekim)'!L148&lt;&gt;"",'G011A (Nisan-Ekim)'!L148,0)</f>
        <v>0</v>
      </c>
      <c r="K148" s="250">
        <f>IF('G011A (Mayıs-Kasım)'!C148&lt;&gt;"",'G011A (Mayıs-Kasım)'!C148,0)</f>
        <v>0</v>
      </c>
      <c r="L148" s="249">
        <f>IF('G011A (Mayıs-Kasım)'!L148&lt;&gt;"",'G011A (Mayıs-Kasım)'!L148,0)</f>
        <v>0</v>
      </c>
      <c r="M148" s="250">
        <f>IF('G011A (Haziran-Aralık)'!C148&lt;&gt;"",'G011A (Haziran-Aralık)'!C148,0)</f>
        <v>0</v>
      </c>
      <c r="N148" s="249">
        <f>IF('G011A (Haziran-Aralık)'!L148&lt;&gt;"",'G011A (Haziran-Aralık)'!L148,0)</f>
        <v>0</v>
      </c>
      <c r="O148" s="257">
        <f t="shared" si="44"/>
        <v>0</v>
      </c>
      <c r="P148" s="258">
        <f t="shared" si="45"/>
        <v>0</v>
      </c>
      <c r="Q148" s="258">
        <f t="shared" si="46"/>
        <v>0</v>
      </c>
      <c r="R148" s="259">
        <f t="shared" si="47"/>
        <v>0</v>
      </c>
      <c r="T148" s="238">
        <f t="shared" si="48"/>
        <v>0</v>
      </c>
      <c r="U148" s="238">
        <f t="shared" si="49"/>
        <v>0</v>
      </c>
      <c r="V148" s="238">
        <f t="shared" si="50"/>
        <v>0</v>
      </c>
      <c r="W148" s="238">
        <f t="shared" si="51"/>
        <v>0</v>
      </c>
      <c r="X148" s="238">
        <f t="shared" si="52"/>
        <v>0</v>
      </c>
      <c r="Y148" s="238">
        <f t="shared" si="53"/>
        <v>0</v>
      </c>
      <c r="Z148" s="238">
        <f t="shared" si="54"/>
        <v>0</v>
      </c>
    </row>
    <row r="149" spans="1:27" ht="23.1" customHeight="1" x14ac:dyDescent="0.25">
      <c r="A149" s="171">
        <v>94</v>
      </c>
      <c r="B149" s="241" t="str">
        <f>IF('Proje ve Personel Bilgileri'!C110&gt;0,'Proje ve Personel Bilgileri'!C110,"")</f>
        <v/>
      </c>
      <c r="C149" s="257">
        <f>IF('G011A (Ocak-Temmuz)'!C149&lt;&gt;"",'G011A (Ocak-Temmuz)'!C149,0)</f>
        <v>0</v>
      </c>
      <c r="D149" s="258">
        <f>IF('G011A (Ocak-Temmuz)'!L149&lt;&gt;"",'G011A (Ocak-Temmuz)'!L149,0)</f>
        <v>0</v>
      </c>
      <c r="E149" s="250">
        <f>IF('G011A (Şubat-Ağustos)'!C149&lt;&gt;"",'G011A (Şubat-Ağustos)'!C149,0)</f>
        <v>0</v>
      </c>
      <c r="F149" s="249">
        <f>IF('G011A (Şubat-Ağustos)'!L149&lt;&gt;"",'G011A (Şubat-Ağustos)'!L149,0)</f>
        <v>0</v>
      </c>
      <c r="G149" s="250">
        <f>IF('G011A (Mart-Eylül)'!C149&lt;&gt;"",'G011A (Mart-Eylül)'!C149,0)</f>
        <v>0</v>
      </c>
      <c r="H149" s="249">
        <f>IF('G011A (Mart-Eylül)'!L149&lt;&gt;"",'G011A (Mart-Eylül)'!L149,0)</f>
        <v>0</v>
      </c>
      <c r="I149" s="250">
        <f>IF('G011A (Nisan-Ekim)'!C149&lt;&gt;"",'G011A (Nisan-Ekim)'!C149,0)</f>
        <v>0</v>
      </c>
      <c r="J149" s="249">
        <f>IF('G011A (Nisan-Ekim)'!L149&lt;&gt;"",'G011A (Nisan-Ekim)'!L149,0)</f>
        <v>0</v>
      </c>
      <c r="K149" s="250">
        <f>IF('G011A (Mayıs-Kasım)'!C149&lt;&gt;"",'G011A (Mayıs-Kasım)'!C149,0)</f>
        <v>0</v>
      </c>
      <c r="L149" s="249">
        <f>IF('G011A (Mayıs-Kasım)'!L149&lt;&gt;"",'G011A (Mayıs-Kasım)'!L149,0)</f>
        <v>0</v>
      </c>
      <c r="M149" s="250">
        <f>IF('G011A (Haziran-Aralık)'!C149&lt;&gt;"",'G011A (Haziran-Aralık)'!C149,0)</f>
        <v>0</v>
      </c>
      <c r="N149" s="249">
        <f>IF('G011A (Haziran-Aralık)'!L149&lt;&gt;"",'G011A (Haziran-Aralık)'!L149,0)</f>
        <v>0</v>
      </c>
      <c r="O149" s="257">
        <f t="shared" si="44"/>
        <v>0</v>
      </c>
      <c r="P149" s="258">
        <f t="shared" si="45"/>
        <v>0</v>
      </c>
      <c r="Q149" s="258">
        <f t="shared" si="46"/>
        <v>0</v>
      </c>
      <c r="R149" s="259">
        <f t="shared" si="47"/>
        <v>0</v>
      </c>
      <c r="T149" s="238">
        <f t="shared" si="48"/>
        <v>0</v>
      </c>
      <c r="U149" s="238">
        <f t="shared" si="49"/>
        <v>0</v>
      </c>
      <c r="V149" s="238">
        <f t="shared" si="50"/>
        <v>0</v>
      </c>
      <c r="W149" s="238">
        <f t="shared" si="51"/>
        <v>0</v>
      </c>
      <c r="X149" s="238">
        <f t="shared" si="52"/>
        <v>0</v>
      </c>
      <c r="Y149" s="238">
        <f t="shared" si="53"/>
        <v>0</v>
      </c>
      <c r="Z149" s="238">
        <f t="shared" si="54"/>
        <v>0</v>
      </c>
    </row>
    <row r="150" spans="1:27" ht="23.1" customHeight="1" x14ac:dyDescent="0.25">
      <c r="A150" s="171">
        <v>95</v>
      </c>
      <c r="B150" s="241" t="str">
        <f>IF('Proje ve Personel Bilgileri'!C111&gt;0,'Proje ve Personel Bilgileri'!C111,"")</f>
        <v/>
      </c>
      <c r="C150" s="257">
        <f>IF('G011A (Ocak-Temmuz)'!C150&lt;&gt;"",'G011A (Ocak-Temmuz)'!C150,0)</f>
        <v>0</v>
      </c>
      <c r="D150" s="258">
        <f>IF('G011A (Ocak-Temmuz)'!L150&lt;&gt;"",'G011A (Ocak-Temmuz)'!L150,0)</f>
        <v>0</v>
      </c>
      <c r="E150" s="250">
        <f>IF('G011A (Şubat-Ağustos)'!C150&lt;&gt;"",'G011A (Şubat-Ağustos)'!C150,0)</f>
        <v>0</v>
      </c>
      <c r="F150" s="249">
        <f>IF('G011A (Şubat-Ağustos)'!L150&lt;&gt;"",'G011A (Şubat-Ağustos)'!L150,0)</f>
        <v>0</v>
      </c>
      <c r="G150" s="250">
        <f>IF('G011A (Mart-Eylül)'!C150&lt;&gt;"",'G011A (Mart-Eylül)'!C150,0)</f>
        <v>0</v>
      </c>
      <c r="H150" s="249">
        <f>IF('G011A (Mart-Eylül)'!L150&lt;&gt;"",'G011A (Mart-Eylül)'!L150,0)</f>
        <v>0</v>
      </c>
      <c r="I150" s="250">
        <f>IF('G011A (Nisan-Ekim)'!C150&lt;&gt;"",'G011A (Nisan-Ekim)'!C150,0)</f>
        <v>0</v>
      </c>
      <c r="J150" s="249">
        <f>IF('G011A (Nisan-Ekim)'!L150&lt;&gt;"",'G011A (Nisan-Ekim)'!L150,0)</f>
        <v>0</v>
      </c>
      <c r="K150" s="250">
        <f>IF('G011A (Mayıs-Kasım)'!C150&lt;&gt;"",'G011A (Mayıs-Kasım)'!C150,0)</f>
        <v>0</v>
      </c>
      <c r="L150" s="249">
        <f>IF('G011A (Mayıs-Kasım)'!L150&lt;&gt;"",'G011A (Mayıs-Kasım)'!L150,0)</f>
        <v>0</v>
      </c>
      <c r="M150" s="250">
        <f>IF('G011A (Haziran-Aralık)'!C150&lt;&gt;"",'G011A (Haziran-Aralık)'!C150,0)</f>
        <v>0</v>
      </c>
      <c r="N150" s="249">
        <f>IF('G011A (Haziran-Aralık)'!L150&lt;&gt;"",'G011A (Haziran-Aralık)'!L150,0)</f>
        <v>0</v>
      </c>
      <c r="O150" s="257">
        <f t="shared" si="44"/>
        <v>0</v>
      </c>
      <c r="P150" s="258">
        <f t="shared" si="45"/>
        <v>0</v>
      </c>
      <c r="Q150" s="258">
        <f t="shared" si="46"/>
        <v>0</v>
      </c>
      <c r="R150" s="259">
        <f t="shared" si="47"/>
        <v>0</v>
      </c>
      <c r="T150" s="238">
        <f t="shared" si="48"/>
        <v>0</v>
      </c>
      <c r="U150" s="238">
        <f t="shared" si="49"/>
        <v>0</v>
      </c>
      <c r="V150" s="238">
        <f t="shared" si="50"/>
        <v>0</v>
      </c>
      <c r="W150" s="238">
        <f t="shared" si="51"/>
        <v>0</v>
      </c>
      <c r="X150" s="238">
        <f t="shared" si="52"/>
        <v>0</v>
      </c>
      <c r="Y150" s="238">
        <f t="shared" si="53"/>
        <v>0</v>
      </c>
      <c r="Z150" s="238">
        <f t="shared" si="54"/>
        <v>0</v>
      </c>
    </row>
    <row r="151" spans="1:27" ht="23.1" customHeight="1" x14ac:dyDescent="0.25">
      <c r="A151" s="171">
        <v>96</v>
      </c>
      <c r="B151" s="241" t="str">
        <f>IF('Proje ve Personel Bilgileri'!C112&gt;0,'Proje ve Personel Bilgileri'!C112,"")</f>
        <v/>
      </c>
      <c r="C151" s="257">
        <f>IF('G011A (Ocak-Temmuz)'!C151&lt;&gt;"",'G011A (Ocak-Temmuz)'!C151,0)</f>
        <v>0</v>
      </c>
      <c r="D151" s="258">
        <f>IF('G011A (Ocak-Temmuz)'!L151&lt;&gt;"",'G011A (Ocak-Temmuz)'!L151,0)</f>
        <v>0</v>
      </c>
      <c r="E151" s="250">
        <f>IF('G011A (Şubat-Ağustos)'!C151&lt;&gt;"",'G011A (Şubat-Ağustos)'!C151,0)</f>
        <v>0</v>
      </c>
      <c r="F151" s="249">
        <f>IF('G011A (Şubat-Ağustos)'!L151&lt;&gt;"",'G011A (Şubat-Ağustos)'!L151,0)</f>
        <v>0</v>
      </c>
      <c r="G151" s="250">
        <f>IF('G011A (Mart-Eylül)'!C151&lt;&gt;"",'G011A (Mart-Eylül)'!C151,0)</f>
        <v>0</v>
      </c>
      <c r="H151" s="249">
        <f>IF('G011A (Mart-Eylül)'!L151&lt;&gt;"",'G011A (Mart-Eylül)'!L151,0)</f>
        <v>0</v>
      </c>
      <c r="I151" s="250">
        <f>IF('G011A (Nisan-Ekim)'!C151&lt;&gt;"",'G011A (Nisan-Ekim)'!C151,0)</f>
        <v>0</v>
      </c>
      <c r="J151" s="249">
        <f>IF('G011A (Nisan-Ekim)'!L151&lt;&gt;"",'G011A (Nisan-Ekim)'!L151,0)</f>
        <v>0</v>
      </c>
      <c r="K151" s="250">
        <f>IF('G011A (Mayıs-Kasım)'!C151&lt;&gt;"",'G011A (Mayıs-Kasım)'!C151,0)</f>
        <v>0</v>
      </c>
      <c r="L151" s="249">
        <f>IF('G011A (Mayıs-Kasım)'!L151&lt;&gt;"",'G011A (Mayıs-Kasım)'!L151,0)</f>
        <v>0</v>
      </c>
      <c r="M151" s="250">
        <f>IF('G011A (Haziran-Aralık)'!C151&lt;&gt;"",'G011A (Haziran-Aralık)'!C151,0)</f>
        <v>0</v>
      </c>
      <c r="N151" s="249">
        <f>IF('G011A (Haziran-Aralık)'!L151&lt;&gt;"",'G011A (Haziran-Aralık)'!L151,0)</f>
        <v>0</v>
      </c>
      <c r="O151" s="257">
        <f t="shared" si="44"/>
        <v>0</v>
      </c>
      <c r="P151" s="258">
        <f t="shared" si="45"/>
        <v>0</v>
      </c>
      <c r="Q151" s="258">
        <f t="shared" si="46"/>
        <v>0</v>
      </c>
      <c r="R151" s="259">
        <f t="shared" si="47"/>
        <v>0</v>
      </c>
      <c r="T151" s="238">
        <f t="shared" si="48"/>
        <v>0</v>
      </c>
      <c r="U151" s="238">
        <f t="shared" si="49"/>
        <v>0</v>
      </c>
      <c r="V151" s="238">
        <f t="shared" si="50"/>
        <v>0</v>
      </c>
      <c r="W151" s="238">
        <f t="shared" si="51"/>
        <v>0</v>
      </c>
      <c r="X151" s="238">
        <f t="shared" si="52"/>
        <v>0</v>
      </c>
      <c r="Y151" s="238">
        <f t="shared" si="53"/>
        <v>0</v>
      </c>
      <c r="Z151" s="238">
        <f t="shared" si="54"/>
        <v>0</v>
      </c>
    </row>
    <row r="152" spans="1:27" ht="23.1" customHeight="1" x14ac:dyDescent="0.25">
      <c r="A152" s="171">
        <v>97</v>
      </c>
      <c r="B152" s="241" t="str">
        <f>IF('Proje ve Personel Bilgileri'!C113&gt;0,'Proje ve Personel Bilgileri'!C113,"")</f>
        <v/>
      </c>
      <c r="C152" s="257">
        <f>IF('G011A (Ocak-Temmuz)'!C152&lt;&gt;"",'G011A (Ocak-Temmuz)'!C152,0)</f>
        <v>0</v>
      </c>
      <c r="D152" s="258">
        <f>IF('G011A (Ocak-Temmuz)'!L152&lt;&gt;"",'G011A (Ocak-Temmuz)'!L152,0)</f>
        <v>0</v>
      </c>
      <c r="E152" s="250">
        <f>IF('G011A (Şubat-Ağustos)'!C152&lt;&gt;"",'G011A (Şubat-Ağustos)'!C152,0)</f>
        <v>0</v>
      </c>
      <c r="F152" s="249">
        <f>IF('G011A (Şubat-Ağustos)'!L152&lt;&gt;"",'G011A (Şubat-Ağustos)'!L152,0)</f>
        <v>0</v>
      </c>
      <c r="G152" s="250">
        <f>IF('G011A (Mart-Eylül)'!C152&lt;&gt;"",'G011A (Mart-Eylül)'!C152,0)</f>
        <v>0</v>
      </c>
      <c r="H152" s="249">
        <f>IF('G011A (Mart-Eylül)'!L152&lt;&gt;"",'G011A (Mart-Eylül)'!L152,0)</f>
        <v>0</v>
      </c>
      <c r="I152" s="250">
        <f>IF('G011A (Nisan-Ekim)'!C152&lt;&gt;"",'G011A (Nisan-Ekim)'!C152,0)</f>
        <v>0</v>
      </c>
      <c r="J152" s="249">
        <f>IF('G011A (Nisan-Ekim)'!L152&lt;&gt;"",'G011A (Nisan-Ekim)'!L152,0)</f>
        <v>0</v>
      </c>
      <c r="K152" s="250">
        <f>IF('G011A (Mayıs-Kasım)'!C152&lt;&gt;"",'G011A (Mayıs-Kasım)'!C152,0)</f>
        <v>0</v>
      </c>
      <c r="L152" s="249">
        <f>IF('G011A (Mayıs-Kasım)'!L152&lt;&gt;"",'G011A (Mayıs-Kasım)'!L152,0)</f>
        <v>0</v>
      </c>
      <c r="M152" s="250">
        <f>IF('G011A (Haziran-Aralık)'!C152&lt;&gt;"",'G011A (Haziran-Aralık)'!C152,0)</f>
        <v>0</v>
      </c>
      <c r="N152" s="249">
        <f>IF('G011A (Haziran-Aralık)'!L152&lt;&gt;"",'G011A (Haziran-Aralık)'!L152,0)</f>
        <v>0</v>
      </c>
      <c r="O152" s="257">
        <f t="shared" si="44"/>
        <v>0</v>
      </c>
      <c r="P152" s="258">
        <f t="shared" si="45"/>
        <v>0</v>
      </c>
      <c r="Q152" s="258">
        <f t="shared" si="46"/>
        <v>0</v>
      </c>
      <c r="R152" s="259">
        <f t="shared" si="47"/>
        <v>0</v>
      </c>
      <c r="T152" s="238">
        <f t="shared" si="48"/>
        <v>0</v>
      </c>
      <c r="U152" s="238">
        <f t="shared" si="49"/>
        <v>0</v>
      </c>
      <c r="V152" s="238">
        <f t="shared" si="50"/>
        <v>0</v>
      </c>
      <c r="W152" s="238">
        <f t="shared" si="51"/>
        <v>0</v>
      </c>
      <c r="X152" s="238">
        <f t="shared" si="52"/>
        <v>0</v>
      </c>
      <c r="Y152" s="238">
        <f t="shared" si="53"/>
        <v>0</v>
      </c>
      <c r="Z152" s="238">
        <f t="shared" si="54"/>
        <v>0</v>
      </c>
    </row>
    <row r="153" spans="1:27" ht="23.1" customHeight="1" x14ac:dyDescent="0.25">
      <c r="A153" s="171">
        <v>98</v>
      </c>
      <c r="B153" s="241" t="str">
        <f>IF('Proje ve Personel Bilgileri'!C114&gt;0,'Proje ve Personel Bilgileri'!C114,"")</f>
        <v/>
      </c>
      <c r="C153" s="257">
        <f>IF('G011A (Ocak-Temmuz)'!C153&lt;&gt;"",'G011A (Ocak-Temmuz)'!C153,0)</f>
        <v>0</v>
      </c>
      <c r="D153" s="258">
        <f>IF('G011A (Ocak-Temmuz)'!L153&lt;&gt;"",'G011A (Ocak-Temmuz)'!L153,0)</f>
        <v>0</v>
      </c>
      <c r="E153" s="250">
        <f>IF('G011A (Şubat-Ağustos)'!C153&lt;&gt;"",'G011A (Şubat-Ağustos)'!C153,0)</f>
        <v>0</v>
      </c>
      <c r="F153" s="249">
        <f>IF('G011A (Şubat-Ağustos)'!L153&lt;&gt;"",'G011A (Şubat-Ağustos)'!L153,0)</f>
        <v>0</v>
      </c>
      <c r="G153" s="250">
        <f>IF('G011A (Mart-Eylül)'!C153&lt;&gt;"",'G011A (Mart-Eylül)'!C153,0)</f>
        <v>0</v>
      </c>
      <c r="H153" s="249">
        <f>IF('G011A (Mart-Eylül)'!L153&lt;&gt;"",'G011A (Mart-Eylül)'!L153,0)</f>
        <v>0</v>
      </c>
      <c r="I153" s="250">
        <f>IF('G011A (Nisan-Ekim)'!C153&lt;&gt;"",'G011A (Nisan-Ekim)'!C153,0)</f>
        <v>0</v>
      </c>
      <c r="J153" s="249">
        <f>IF('G011A (Nisan-Ekim)'!L153&lt;&gt;"",'G011A (Nisan-Ekim)'!L153,0)</f>
        <v>0</v>
      </c>
      <c r="K153" s="250">
        <f>IF('G011A (Mayıs-Kasım)'!C153&lt;&gt;"",'G011A (Mayıs-Kasım)'!C153,0)</f>
        <v>0</v>
      </c>
      <c r="L153" s="249">
        <f>IF('G011A (Mayıs-Kasım)'!L153&lt;&gt;"",'G011A (Mayıs-Kasım)'!L153,0)</f>
        <v>0</v>
      </c>
      <c r="M153" s="250">
        <f>IF('G011A (Haziran-Aralık)'!C153&lt;&gt;"",'G011A (Haziran-Aralık)'!C153,0)</f>
        <v>0</v>
      </c>
      <c r="N153" s="249">
        <f>IF('G011A (Haziran-Aralık)'!L153&lt;&gt;"",'G011A (Haziran-Aralık)'!L153,0)</f>
        <v>0</v>
      </c>
      <c r="O153" s="257">
        <f t="shared" si="44"/>
        <v>0</v>
      </c>
      <c r="P153" s="258">
        <f t="shared" si="45"/>
        <v>0</v>
      </c>
      <c r="Q153" s="258">
        <f t="shared" si="46"/>
        <v>0</v>
      </c>
      <c r="R153" s="259">
        <f t="shared" si="47"/>
        <v>0</v>
      </c>
      <c r="T153" s="238">
        <f t="shared" si="48"/>
        <v>0</v>
      </c>
      <c r="U153" s="238">
        <f t="shared" si="49"/>
        <v>0</v>
      </c>
      <c r="V153" s="238">
        <f t="shared" si="50"/>
        <v>0</v>
      </c>
      <c r="W153" s="238">
        <f t="shared" si="51"/>
        <v>0</v>
      </c>
      <c r="X153" s="238">
        <f t="shared" si="52"/>
        <v>0</v>
      </c>
      <c r="Y153" s="238">
        <f t="shared" si="53"/>
        <v>0</v>
      </c>
      <c r="Z153" s="238">
        <f t="shared" si="54"/>
        <v>0</v>
      </c>
    </row>
    <row r="154" spans="1:27" ht="23.1" customHeight="1" x14ac:dyDescent="0.25">
      <c r="A154" s="171">
        <v>99</v>
      </c>
      <c r="B154" s="241" t="str">
        <f>IF('Proje ve Personel Bilgileri'!C115&gt;0,'Proje ve Personel Bilgileri'!C115,"")</f>
        <v/>
      </c>
      <c r="C154" s="257">
        <f>IF('G011A (Ocak-Temmuz)'!C154&lt;&gt;"",'G011A (Ocak-Temmuz)'!C154,0)</f>
        <v>0</v>
      </c>
      <c r="D154" s="258">
        <f>IF('G011A (Ocak-Temmuz)'!L154&lt;&gt;"",'G011A (Ocak-Temmuz)'!L154,0)</f>
        <v>0</v>
      </c>
      <c r="E154" s="250">
        <f>IF('G011A (Şubat-Ağustos)'!C154&lt;&gt;"",'G011A (Şubat-Ağustos)'!C154,0)</f>
        <v>0</v>
      </c>
      <c r="F154" s="249">
        <f>IF('G011A (Şubat-Ağustos)'!L154&lt;&gt;"",'G011A (Şubat-Ağustos)'!L154,0)</f>
        <v>0</v>
      </c>
      <c r="G154" s="250">
        <f>IF('G011A (Mart-Eylül)'!C154&lt;&gt;"",'G011A (Mart-Eylül)'!C154,0)</f>
        <v>0</v>
      </c>
      <c r="H154" s="249">
        <f>IF('G011A (Mart-Eylül)'!L154&lt;&gt;"",'G011A (Mart-Eylül)'!L154,0)</f>
        <v>0</v>
      </c>
      <c r="I154" s="250">
        <f>IF('G011A (Nisan-Ekim)'!C154&lt;&gt;"",'G011A (Nisan-Ekim)'!C154,0)</f>
        <v>0</v>
      </c>
      <c r="J154" s="249">
        <f>IF('G011A (Nisan-Ekim)'!L154&lt;&gt;"",'G011A (Nisan-Ekim)'!L154,0)</f>
        <v>0</v>
      </c>
      <c r="K154" s="250">
        <f>IF('G011A (Mayıs-Kasım)'!C154&lt;&gt;"",'G011A (Mayıs-Kasım)'!C154,0)</f>
        <v>0</v>
      </c>
      <c r="L154" s="249">
        <f>IF('G011A (Mayıs-Kasım)'!L154&lt;&gt;"",'G011A (Mayıs-Kasım)'!L154,0)</f>
        <v>0</v>
      </c>
      <c r="M154" s="250">
        <f>IF('G011A (Haziran-Aralık)'!C154&lt;&gt;"",'G011A (Haziran-Aralık)'!C154,0)</f>
        <v>0</v>
      </c>
      <c r="N154" s="249">
        <f>IF('G011A (Haziran-Aralık)'!L154&lt;&gt;"",'G011A (Haziran-Aralık)'!L154,0)</f>
        <v>0</v>
      </c>
      <c r="O154" s="257">
        <f t="shared" si="44"/>
        <v>0</v>
      </c>
      <c r="P154" s="258">
        <f t="shared" si="45"/>
        <v>0</v>
      </c>
      <c r="Q154" s="258">
        <f t="shared" si="46"/>
        <v>0</v>
      </c>
      <c r="R154" s="259">
        <f t="shared" si="47"/>
        <v>0</v>
      </c>
      <c r="T154" s="238">
        <f t="shared" si="48"/>
        <v>0</v>
      </c>
      <c r="U154" s="238">
        <f t="shared" si="49"/>
        <v>0</v>
      </c>
      <c r="V154" s="238">
        <f t="shared" si="50"/>
        <v>0</v>
      </c>
      <c r="W154" s="238">
        <f t="shared" si="51"/>
        <v>0</v>
      </c>
      <c r="X154" s="238">
        <f t="shared" si="52"/>
        <v>0</v>
      </c>
      <c r="Y154" s="238">
        <f t="shared" si="53"/>
        <v>0</v>
      </c>
      <c r="Z154" s="238">
        <f t="shared" si="54"/>
        <v>0</v>
      </c>
    </row>
    <row r="155" spans="1:27" ht="23.1" customHeight="1" thickBot="1" x14ac:dyDescent="0.3">
      <c r="A155" s="174">
        <v>100</v>
      </c>
      <c r="B155" s="243" t="str">
        <f>IF('Proje ve Personel Bilgileri'!C116&gt;0,'Proje ve Personel Bilgileri'!C116,"")</f>
        <v/>
      </c>
      <c r="C155" s="260">
        <f>IF('G011A (Ocak-Temmuz)'!C155&lt;&gt;"",'G011A (Ocak-Temmuz)'!C155,0)</f>
        <v>0</v>
      </c>
      <c r="D155" s="261">
        <f>IF('G011A (Ocak-Temmuz)'!L155&lt;&gt;"",'G011A (Ocak-Temmuz)'!L155,0)</f>
        <v>0</v>
      </c>
      <c r="E155" s="254">
        <f>IF('G011A (Şubat-Ağustos)'!C155&lt;&gt;"",'G011A (Şubat-Ağustos)'!C155,0)</f>
        <v>0</v>
      </c>
      <c r="F155" s="253">
        <f>IF('G011A (Şubat-Ağustos)'!L155&lt;&gt;"",'G011A (Şubat-Ağustos)'!L155,0)</f>
        <v>0</v>
      </c>
      <c r="G155" s="254">
        <f>IF('G011A (Mart-Eylül)'!C155&lt;&gt;"",'G011A (Mart-Eylül)'!C155,0)</f>
        <v>0</v>
      </c>
      <c r="H155" s="253">
        <f>IF('G011A (Mart-Eylül)'!L155&lt;&gt;"",'G011A (Mart-Eylül)'!L155,0)</f>
        <v>0</v>
      </c>
      <c r="I155" s="254">
        <f>IF('G011A (Nisan-Ekim)'!C155&lt;&gt;"",'G011A (Nisan-Ekim)'!C155,0)</f>
        <v>0</v>
      </c>
      <c r="J155" s="253">
        <f>IF('G011A (Nisan-Ekim)'!L155&lt;&gt;"",'G011A (Nisan-Ekim)'!L155,0)</f>
        <v>0</v>
      </c>
      <c r="K155" s="254">
        <f>IF('G011A (Mayıs-Kasım)'!C155&lt;&gt;"",'G011A (Mayıs-Kasım)'!C155,0)</f>
        <v>0</v>
      </c>
      <c r="L155" s="253">
        <f>IF('G011A (Mayıs-Kasım)'!L155&lt;&gt;"",'G011A (Mayıs-Kasım)'!L155,0)</f>
        <v>0</v>
      </c>
      <c r="M155" s="254">
        <f>IF('G011A (Haziran-Aralık)'!C155&lt;&gt;"",'G011A (Haziran-Aralık)'!C155,0)</f>
        <v>0</v>
      </c>
      <c r="N155" s="253">
        <f>IF('G011A (Haziran-Aralık)'!L155&lt;&gt;"",'G011A (Haziran-Aralık)'!L155,0)</f>
        <v>0</v>
      </c>
      <c r="O155" s="260">
        <f t="shared" si="44"/>
        <v>0</v>
      </c>
      <c r="P155" s="261">
        <f t="shared" si="45"/>
        <v>0</v>
      </c>
      <c r="Q155" s="261">
        <f t="shared" si="46"/>
        <v>0</v>
      </c>
      <c r="R155" s="262">
        <f t="shared" si="47"/>
        <v>0</v>
      </c>
      <c r="T155" s="238">
        <f t="shared" si="48"/>
        <v>0</v>
      </c>
      <c r="U155" s="238">
        <f t="shared" si="49"/>
        <v>0</v>
      </c>
      <c r="V155" s="238">
        <f t="shared" si="50"/>
        <v>0</v>
      </c>
      <c r="W155" s="238">
        <f t="shared" si="51"/>
        <v>0</v>
      </c>
      <c r="X155" s="238">
        <f t="shared" si="52"/>
        <v>0</v>
      </c>
      <c r="Y155" s="238">
        <f t="shared" si="53"/>
        <v>0</v>
      </c>
      <c r="Z155" s="238">
        <f t="shared" si="54"/>
        <v>0</v>
      </c>
      <c r="AA155" s="238">
        <f>IF(ISERROR(IF(SUM(C136:R155)&gt;0,1,0)),1,IF(SUM(C136:R155)&gt;0,1,0))</f>
        <v>0</v>
      </c>
    </row>
    <row r="156" spans="1:27" x14ac:dyDescent="0.25">
      <c r="B156" s="7"/>
      <c r="C156" s="7"/>
      <c r="D156" s="7"/>
      <c r="E156" s="7"/>
      <c r="F156" s="7"/>
      <c r="G156" s="7"/>
      <c r="H156" s="7"/>
      <c r="I156" s="7"/>
      <c r="J156" s="4"/>
      <c r="L156" s="160"/>
      <c r="M156" s="160"/>
      <c r="N156" s="160"/>
      <c r="O156" s="160"/>
      <c r="P156" s="160"/>
      <c r="Q156" s="160"/>
    </row>
    <row r="157" spans="1:27" x14ac:dyDescent="0.25">
      <c r="A157" s="7" t="s">
        <v>162</v>
      </c>
      <c r="B157" s="7"/>
      <c r="C157" s="7"/>
      <c r="D157" s="7"/>
      <c r="E157" s="7"/>
      <c r="F157" s="7"/>
      <c r="G157" s="7"/>
      <c r="H157" s="7"/>
      <c r="I157" s="7"/>
      <c r="J157" s="4"/>
      <c r="L157" s="160"/>
      <c r="M157" s="160"/>
      <c r="N157" s="160"/>
      <c r="O157" s="160"/>
      <c r="P157" s="160"/>
      <c r="Q157" s="160"/>
    </row>
    <row r="158" spans="1:27" x14ac:dyDescent="0.25">
      <c r="C158" s="160"/>
      <c r="J158" s="4"/>
      <c r="L158" s="160"/>
      <c r="M158" s="160"/>
      <c r="N158" s="160"/>
      <c r="O158" s="160"/>
    </row>
    <row r="159" spans="1:27" s="119" customFormat="1" ht="21" x14ac:dyDescent="0.35">
      <c r="A159" s="345" t="s">
        <v>48</v>
      </c>
      <c r="B159" s="346">
        <f ca="1">IF(imzatarihi&gt;0,imzatarihi,"")</f>
        <v>46027</v>
      </c>
      <c r="C159" s="410" t="s">
        <v>49</v>
      </c>
      <c r="D159" s="410"/>
      <c r="E159" s="344" t="str">
        <f>IF(kurulusyetkilisi&gt;0,kurulusyetkilisi,"")</f>
        <v/>
      </c>
      <c r="F159" s="344"/>
      <c r="G159" s="344"/>
      <c r="H159" s="344"/>
      <c r="I159" s="344"/>
      <c r="J159" s="97"/>
      <c r="K159" s="97"/>
      <c r="L159" s="15"/>
      <c r="N159" s="178"/>
      <c r="O159" s="178"/>
      <c r="P159" s="178"/>
      <c r="Q159" s="178"/>
    </row>
    <row r="160" spans="1:27" ht="21" x14ac:dyDescent="0.35">
      <c r="A160" s="349"/>
      <c r="B160" s="349"/>
      <c r="C160" s="438" t="s">
        <v>50</v>
      </c>
      <c r="D160" s="438"/>
      <c r="E160" s="439"/>
      <c r="F160" s="439"/>
      <c r="G160" s="439"/>
      <c r="H160" s="349"/>
      <c r="I160" s="349"/>
      <c r="J160" s="4"/>
      <c r="L160" s="160"/>
      <c r="M160" s="160"/>
      <c r="N160" s="160"/>
      <c r="O160" s="160"/>
    </row>
    <row r="161" spans="1:26" ht="15.75" customHeight="1" x14ac:dyDescent="0.25">
      <c r="A161" s="440" t="s">
        <v>55</v>
      </c>
      <c r="B161" s="440"/>
      <c r="C161" s="440"/>
      <c r="D161" s="440"/>
      <c r="E161" s="440"/>
      <c r="F161" s="440"/>
      <c r="G161" s="440"/>
      <c r="H161" s="440"/>
      <c r="I161" s="440"/>
      <c r="J161" s="440"/>
      <c r="K161" s="440"/>
      <c r="L161" s="440"/>
      <c r="M161" s="440"/>
      <c r="N161" s="440"/>
      <c r="O161" s="440"/>
      <c r="P161" s="440"/>
      <c r="Q161" s="440"/>
      <c r="R161" s="440"/>
    </row>
    <row r="162" spans="1:26" x14ac:dyDescent="0.25">
      <c r="A162" s="441" t="str">
        <f>IF(YilDonem&lt;&gt;"",CONCATENATE(YilDonem," dönemine aittir."),"")</f>
        <v/>
      </c>
      <c r="B162" s="441"/>
      <c r="C162" s="441"/>
      <c r="D162" s="441"/>
      <c r="E162" s="441"/>
      <c r="F162" s="441"/>
      <c r="G162" s="441"/>
      <c r="H162" s="441"/>
      <c r="I162" s="441"/>
      <c r="J162" s="441"/>
      <c r="K162" s="441"/>
      <c r="L162" s="441"/>
      <c r="M162" s="441"/>
      <c r="N162" s="441"/>
      <c r="O162" s="441"/>
      <c r="P162" s="441"/>
      <c r="Q162" s="441"/>
      <c r="R162" s="441"/>
    </row>
    <row r="163" spans="1:26" ht="19.5" thickBot="1" x14ac:dyDescent="0.35">
      <c r="A163" s="431" t="s">
        <v>60</v>
      </c>
      <c r="B163" s="431"/>
      <c r="C163" s="431"/>
      <c r="D163" s="431"/>
      <c r="E163" s="431"/>
      <c r="F163" s="431"/>
      <c r="G163" s="431"/>
      <c r="H163" s="431"/>
      <c r="I163" s="431"/>
      <c r="J163" s="431"/>
      <c r="K163" s="431"/>
      <c r="L163" s="431"/>
      <c r="M163" s="431"/>
      <c r="N163" s="431"/>
      <c r="O163" s="431"/>
      <c r="P163" s="431"/>
      <c r="Q163" s="431"/>
      <c r="R163" s="431"/>
    </row>
    <row r="164" spans="1:26" ht="31.7" customHeight="1" thickBot="1" x14ac:dyDescent="0.3">
      <c r="A164" s="1" t="s">
        <v>1</v>
      </c>
      <c r="B164" s="442" t="str">
        <f>IF(ProjeNo&gt;0,ProjeNo,"")</f>
        <v/>
      </c>
      <c r="C164" s="443"/>
      <c r="D164" s="443"/>
      <c r="E164" s="443"/>
      <c r="F164" s="443"/>
      <c r="G164" s="443"/>
      <c r="H164" s="443"/>
      <c r="I164" s="443"/>
      <c r="J164" s="443"/>
      <c r="K164" s="443"/>
      <c r="L164" s="443"/>
      <c r="M164" s="443"/>
      <c r="N164" s="443"/>
      <c r="O164" s="443"/>
      <c r="P164" s="443"/>
      <c r="Q164" s="443"/>
      <c r="R164" s="444"/>
    </row>
    <row r="165" spans="1:26" ht="31.7" customHeight="1" thickBot="1" x14ac:dyDescent="0.3">
      <c r="A165" s="6" t="s">
        <v>14</v>
      </c>
      <c r="B165" s="445" t="str">
        <f>IF(ProjeAdi&gt;0,ProjeAdi,"")</f>
        <v/>
      </c>
      <c r="C165" s="446"/>
      <c r="D165" s="446"/>
      <c r="E165" s="446"/>
      <c r="F165" s="446"/>
      <c r="G165" s="446"/>
      <c r="H165" s="446"/>
      <c r="I165" s="446"/>
      <c r="J165" s="446"/>
      <c r="K165" s="446"/>
      <c r="L165" s="446"/>
      <c r="M165" s="446"/>
      <c r="N165" s="446"/>
      <c r="O165" s="446"/>
      <c r="P165" s="446"/>
      <c r="Q165" s="446"/>
      <c r="R165" s="447"/>
    </row>
    <row r="166" spans="1:26" ht="75.2" customHeight="1" thickBot="1" x14ac:dyDescent="0.3">
      <c r="A166" s="436" t="s">
        <v>9</v>
      </c>
      <c r="B166" s="432" t="s">
        <v>61</v>
      </c>
      <c r="C166" s="434" t="str">
        <f>IF(Dönem=1,"OCAK",IF(Dönem=2,"TEMMUZ",""))</f>
        <v/>
      </c>
      <c r="D166" s="435"/>
      <c r="E166" s="434" t="str">
        <f>IF(Dönem=1,"ŞUBAT",IF(Dönem=2,"AĞUSTOS",""))</f>
        <v/>
      </c>
      <c r="F166" s="435"/>
      <c r="G166" s="434" t="str">
        <f>IF(Dönem=1,"MART",IF(Dönem=2,"EYLÜL",""))</f>
        <v/>
      </c>
      <c r="H166" s="435"/>
      <c r="I166" s="434" t="str">
        <f>IF(Dönem=1,"NİSAN",IF(Dönem=2,"EKİM",""))</f>
        <v/>
      </c>
      <c r="J166" s="435"/>
      <c r="K166" s="434" t="str">
        <f>IF(Dönem=1,"MAYIS",IF(Dönem=2,"KASIM",""))</f>
        <v/>
      </c>
      <c r="L166" s="435"/>
      <c r="M166" s="434" t="str">
        <f>IF(Dönem=1,"HAZİRAN",IF(Dönem=2,"ARALIK",""))</f>
        <v/>
      </c>
      <c r="N166" s="435"/>
      <c r="O166" s="432" t="s">
        <v>56</v>
      </c>
      <c r="P166" s="432" t="s">
        <v>57</v>
      </c>
      <c r="Q166" s="432" t="s">
        <v>58</v>
      </c>
      <c r="R166" s="432" t="s">
        <v>151</v>
      </c>
      <c r="S166" s="5"/>
      <c r="T166" s="5"/>
    </row>
    <row r="167" spans="1:26" ht="49.7" customHeight="1" thickBot="1" x14ac:dyDescent="0.3">
      <c r="A167" s="437"/>
      <c r="B167" s="433"/>
      <c r="C167" s="3" t="s">
        <v>39</v>
      </c>
      <c r="D167" s="3" t="s">
        <v>59</v>
      </c>
      <c r="E167" s="3" t="s">
        <v>39</v>
      </c>
      <c r="F167" s="3" t="s">
        <v>59</v>
      </c>
      <c r="G167" s="3" t="s">
        <v>39</v>
      </c>
      <c r="H167" s="3" t="s">
        <v>59</v>
      </c>
      <c r="I167" s="3" t="s">
        <v>39</v>
      </c>
      <c r="J167" s="3" t="s">
        <v>59</v>
      </c>
      <c r="K167" s="3" t="s">
        <v>39</v>
      </c>
      <c r="L167" s="3" t="s">
        <v>59</v>
      </c>
      <c r="M167" s="3" t="s">
        <v>39</v>
      </c>
      <c r="N167" s="3" t="s">
        <v>59</v>
      </c>
      <c r="O167" s="433"/>
      <c r="P167" s="433"/>
      <c r="Q167" s="433"/>
      <c r="R167" s="433"/>
      <c r="Z167" s="2" t="s">
        <v>94</v>
      </c>
    </row>
    <row r="168" spans="1:26" ht="23.1" customHeight="1" x14ac:dyDescent="0.25">
      <c r="A168" s="168">
        <v>101</v>
      </c>
      <c r="B168" s="239" t="str">
        <f>IF('Proje ve Personel Bilgileri'!C117&gt;0,'Proje ve Personel Bilgileri'!C117,"")</f>
        <v/>
      </c>
      <c r="C168" s="247">
        <f>IF('G011A (Ocak-Temmuz)'!C168&lt;&gt;"",'G011A (Ocak-Temmuz)'!C168,0)</f>
        <v>0</v>
      </c>
      <c r="D168" s="246">
        <f>IF('G011A (Ocak-Temmuz)'!L168&lt;&gt;"",'G011A (Ocak-Temmuz)'!L168,0)</f>
        <v>0</v>
      </c>
      <c r="E168" s="247">
        <f>IF('G011A (Şubat-Ağustos)'!C168&lt;&gt;"",'G011A (Şubat-Ağustos)'!C168,0)</f>
        <v>0</v>
      </c>
      <c r="F168" s="246">
        <f>IF('G011A (Şubat-Ağustos)'!L168&lt;&gt;"",'G011A (Şubat-Ağustos)'!L168,0)</f>
        <v>0</v>
      </c>
      <c r="G168" s="247">
        <f>IF('G011A (Mart-Eylül)'!C168&lt;&gt;"",'G011A (Mart-Eylül)'!C168,0)</f>
        <v>0</v>
      </c>
      <c r="H168" s="246">
        <f>IF('G011A (Mart-Eylül)'!L168&lt;&gt;"",'G011A (Mart-Eylül)'!L168,0)</f>
        <v>0</v>
      </c>
      <c r="I168" s="247">
        <f>IF('G011A (Nisan-Ekim)'!C168&lt;&gt;"",'G011A (Nisan-Ekim)'!C168,0)</f>
        <v>0</v>
      </c>
      <c r="J168" s="246">
        <f>IF('G011A (Nisan-Ekim)'!L168&lt;&gt;"",'G011A (Nisan-Ekim)'!L168,0)</f>
        <v>0</v>
      </c>
      <c r="K168" s="247">
        <f>IF('G011A (Mayıs-Kasım)'!C168&lt;&gt;"",'G011A (Mayıs-Kasım)'!C168,0)</f>
        <v>0</v>
      </c>
      <c r="L168" s="246">
        <f>IF('G011A (Mayıs-Kasım)'!L168&lt;&gt;"",'G011A (Mayıs-Kasım)'!L168,0)</f>
        <v>0</v>
      </c>
      <c r="M168" s="247">
        <f>IF('G011A (Haziran-Aralık)'!C168&lt;&gt;"",'G011A (Haziran-Aralık)'!C168,0)</f>
        <v>0</v>
      </c>
      <c r="N168" s="246">
        <f>IF('G011A (Haziran-Aralık)'!L168&lt;&gt;"",'G011A (Haziran-Aralık)'!L168,0)</f>
        <v>0</v>
      </c>
      <c r="O168" s="247">
        <f>C168+E168+G168+I168+K168+M168</f>
        <v>0</v>
      </c>
      <c r="P168" s="246">
        <f>D168+F168+H168+J168+L168+N168</f>
        <v>0</v>
      </c>
      <c r="Q168" s="246">
        <f>IF(O168=0,0,O168/30)</f>
        <v>0</v>
      </c>
      <c r="R168" s="248">
        <f>IF(P168=0,0,P168/Q168)</f>
        <v>0</v>
      </c>
      <c r="T168" s="238">
        <f>IF(C168&gt;0,1,0)</f>
        <v>0</v>
      </c>
      <c r="U168" s="238">
        <f>IF(E168&gt;0,1,0)</f>
        <v>0</v>
      </c>
      <c r="V168" s="238">
        <f>IF(G168&gt;0,1,0)</f>
        <v>0</v>
      </c>
      <c r="W168" s="238">
        <f>IF(I168&gt;0,1,0)</f>
        <v>0</v>
      </c>
      <c r="X168" s="238">
        <f>IF(K168&gt;0,1,0)</f>
        <v>0</v>
      </c>
      <c r="Y168" s="238">
        <f>IF(M168&gt;0,1,0)</f>
        <v>0</v>
      </c>
      <c r="Z168" s="238">
        <f>SUM(T168:Y168)</f>
        <v>0</v>
      </c>
    </row>
    <row r="169" spans="1:26" ht="23.1" customHeight="1" x14ac:dyDescent="0.25">
      <c r="A169" s="171">
        <v>102</v>
      </c>
      <c r="B169" s="241" t="str">
        <f>IF('Proje ve Personel Bilgileri'!C118&gt;0,'Proje ve Personel Bilgileri'!C118,"")</f>
        <v/>
      </c>
      <c r="C169" s="257">
        <f>IF('G011A (Ocak-Temmuz)'!C169&lt;&gt;"",'G011A (Ocak-Temmuz)'!C169,0)</f>
        <v>0</v>
      </c>
      <c r="D169" s="258">
        <f>IF('G011A (Ocak-Temmuz)'!L169&lt;&gt;"",'G011A (Ocak-Temmuz)'!L169,0)</f>
        <v>0</v>
      </c>
      <c r="E169" s="250">
        <f>IF('G011A (Şubat-Ağustos)'!C169&lt;&gt;"",'G011A (Şubat-Ağustos)'!C169,0)</f>
        <v>0</v>
      </c>
      <c r="F169" s="249">
        <f>IF('G011A (Şubat-Ağustos)'!L169&lt;&gt;"",'G011A (Şubat-Ağustos)'!L169,0)</f>
        <v>0</v>
      </c>
      <c r="G169" s="250">
        <f>IF('G011A (Mart-Eylül)'!C169&lt;&gt;"",'G011A (Mart-Eylül)'!C169,0)</f>
        <v>0</v>
      </c>
      <c r="H169" s="249">
        <f>IF('G011A (Mart-Eylül)'!L169&lt;&gt;"",'G011A (Mart-Eylül)'!L169,0)</f>
        <v>0</v>
      </c>
      <c r="I169" s="250">
        <f>IF('G011A (Nisan-Ekim)'!C169&lt;&gt;"",'G011A (Nisan-Ekim)'!C169,0)</f>
        <v>0</v>
      </c>
      <c r="J169" s="249">
        <f>IF('G011A (Nisan-Ekim)'!L169&lt;&gt;"",'G011A (Nisan-Ekim)'!L169,0)</f>
        <v>0</v>
      </c>
      <c r="K169" s="250">
        <f>IF('G011A (Mayıs-Kasım)'!C169&lt;&gt;"",'G011A (Mayıs-Kasım)'!C169,0)</f>
        <v>0</v>
      </c>
      <c r="L169" s="249">
        <f>IF('G011A (Mayıs-Kasım)'!L169&lt;&gt;"",'G011A (Mayıs-Kasım)'!L169,0)</f>
        <v>0</v>
      </c>
      <c r="M169" s="250">
        <f>IF('G011A (Haziran-Aralık)'!C169&lt;&gt;"",'G011A (Haziran-Aralık)'!C169,0)</f>
        <v>0</v>
      </c>
      <c r="N169" s="249">
        <f>IF('G011A (Haziran-Aralık)'!L169&lt;&gt;"",'G011A (Haziran-Aralık)'!L169,0)</f>
        <v>0</v>
      </c>
      <c r="O169" s="257">
        <f t="shared" ref="O169:O187" si="55">C169+E169+G169+I169+K169+M169</f>
        <v>0</v>
      </c>
      <c r="P169" s="258">
        <f t="shared" ref="P169:P187" si="56">D169+F169+H169+J169+L169+N169</f>
        <v>0</v>
      </c>
      <c r="Q169" s="258">
        <f t="shared" ref="Q169:Q187" si="57">IF(O169=0,0,O169/30)</f>
        <v>0</v>
      </c>
      <c r="R169" s="259">
        <f t="shared" ref="R169:R187" si="58">IF(P169=0,0,P169/Q169)</f>
        <v>0</v>
      </c>
      <c r="T169" s="238">
        <f t="shared" ref="T169:T187" si="59">IF(C169&gt;0,1,0)</f>
        <v>0</v>
      </c>
      <c r="U169" s="238">
        <f t="shared" ref="U169:U187" si="60">IF(E169&gt;0,1,0)</f>
        <v>0</v>
      </c>
      <c r="V169" s="238">
        <f t="shared" ref="V169:V187" si="61">IF(G169&gt;0,1,0)</f>
        <v>0</v>
      </c>
      <c r="W169" s="238">
        <f t="shared" ref="W169:W187" si="62">IF(I169&gt;0,1,0)</f>
        <v>0</v>
      </c>
      <c r="X169" s="238">
        <f t="shared" ref="X169:X187" si="63">IF(K169&gt;0,1,0)</f>
        <v>0</v>
      </c>
      <c r="Y169" s="238">
        <f t="shared" ref="Y169:Y187" si="64">IF(M169&gt;0,1,0)</f>
        <v>0</v>
      </c>
      <c r="Z169" s="238">
        <f t="shared" ref="Z169:Z187" si="65">SUM(T169:Y169)</f>
        <v>0</v>
      </c>
    </row>
    <row r="170" spans="1:26" ht="23.1" customHeight="1" x14ac:dyDescent="0.25">
      <c r="A170" s="171">
        <v>103</v>
      </c>
      <c r="B170" s="241" t="str">
        <f>IF('Proje ve Personel Bilgileri'!C119&gt;0,'Proje ve Personel Bilgileri'!C119,"")</f>
        <v/>
      </c>
      <c r="C170" s="257">
        <f>IF('G011A (Ocak-Temmuz)'!C170&lt;&gt;"",'G011A (Ocak-Temmuz)'!C170,0)</f>
        <v>0</v>
      </c>
      <c r="D170" s="258">
        <f>IF('G011A (Ocak-Temmuz)'!L170&lt;&gt;"",'G011A (Ocak-Temmuz)'!L170,0)</f>
        <v>0</v>
      </c>
      <c r="E170" s="250">
        <f>IF('G011A (Şubat-Ağustos)'!C170&lt;&gt;"",'G011A (Şubat-Ağustos)'!C170,0)</f>
        <v>0</v>
      </c>
      <c r="F170" s="249">
        <f>IF('G011A (Şubat-Ağustos)'!L170&lt;&gt;"",'G011A (Şubat-Ağustos)'!L170,0)</f>
        <v>0</v>
      </c>
      <c r="G170" s="250">
        <f>IF('G011A (Mart-Eylül)'!C170&lt;&gt;"",'G011A (Mart-Eylül)'!C170,0)</f>
        <v>0</v>
      </c>
      <c r="H170" s="249">
        <f>IF('G011A (Mart-Eylül)'!L170&lt;&gt;"",'G011A (Mart-Eylül)'!L170,0)</f>
        <v>0</v>
      </c>
      <c r="I170" s="250">
        <f>IF('G011A (Nisan-Ekim)'!C170&lt;&gt;"",'G011A (Nisan-Ekim)'!C170,0)</f>
        <v>0</v>
      </c>
      <c r="J170" s="249">
        <f>IF('G011A (Nisan-Ekim)'!L170&lt;&gt;"",'G011A (Nisan-Ekim)'!L170,0)</f>
        <v>0</v>
      </c>
      <c r="K170" s="250">
        <f>IF('G011A (Mayıs-Kasım)'!C170&lt;&gt;"",'G011A (Mayıs-Kasım)'!C170,0)</f>
        <v>0</v>
      </c>
      <c r="L170" s="249">
        <f>IF('G011A (Mayıs-Kasım)'!L170&lt;&gt;"",'G011A (Mayıs-Kasım)'!L170,0)</f>
        <v>0</v>
      </c>
      <c r="M170" s="250">
        <f>IF('G011A (Haziran-Aralık)'!C170&lt;&gt;"",'G011A (Haziran-Aralık)'!C170,0)</f>
        <v>0</v>
      </c>
      <c r="N170" s="249">
        <f>IF('G011A (Haziran-Aralık)'!L170&lt;&gt;"",'G011A (Haziran-Aralık)'!L170,0)</f>
        <v>0</v>
      </c>
      <c r="O170" s="257">
        <f t="shared" si="55"/>
        <v>0</v>
      </c>
      <c r="P170" s="258">
        <f t="shared" si="56"/>
        <v>0</v>
      </c>
      <c r="Q170" s="258">
        <f t="shared" si="57"/>
        <v>0</v>
      </c>
      <c r="R170" s="259">
        <f t="shared" si="58"/>
        <v>0</v>
      </c>
      <c r="T170" s="238">
        <f t="shared" si="59"/>
        <v>0</v>
      </c>
      <c r="U170" s="238">
        <f t="shared" si="60"/>
        <v>0</v>
      </c>
      <c r="V170" s="238">
        <f t="shared" si="61"/>
        <v>0</v>
      </c>
      <c r="W170" s="238">
        <f t="shared" si="62"/>
        <v>0</v>
      </c>
      <c r="X170" s="238">
        <f t="shared" si="63"/>
        <v>0</v>
      </c>
      <c r="Y170" s="238">
        <f t="shared" si="64"/>
        <v>0</v>
      </c>
      <c r="Z170" s="238">
        <f t="shared" si="65"/>
        <v>0</v>
      </c>
    </row>
    <row r="171" spans="1:26" ht="23.1" customHeight="1" x14ac:dyDescent="0.25">
      <c r="A171" s="171">
        <v>104</v>
      </c>
      <c r="B171" s="241" t="str">
        <f>IF('Proje ve Personel Bilgileri'!C120&gt;0,'Proje ve Personel Bilgileri'!C120,"")</f>
        <v/>
      </c>
      <c r="C171" s="257">
        <f>IF('G011A (Ocak-Temmuz)'!C171&lt;&gt;"",'G011A (Ocak-Temmuz)'!C171,0)</f>
        <v>0</v>
      </c>
      <c r="D171" s="258">
        <f>IF('G011A (Ocak-Temmuz)'!L171&lt;&gt;"",'G011A (Ocak-Temmuz)'!L171,0)</f>
        <v>0</v>
      </c>
      <c r="E171" s="250">
        <f>IF('G011A (Şubat-Ağustos)'!C171&lt;&gt;"",'G011A (Şubat-Ağustos)'!C171,0)</f>
        <v>0</v>
      </c>
      <c r="F171" s="249">
        <f>IF('G011A (Şubat-Ağustos)'!L171&lt;&gt;"",'G011A (Şubat-Ağustos)'!L171,0)</f>
        <v>0</v>
      </c>
      <c r="G171" s="250">
        <f>IF('G011A (Mart-Eylül)'!C171&lt;&gt;"",'G011A (Mart-Eylül)'!C171,0)</f>
        <v>0</v>
      </c>
      <c r="H171" s="249">
        <f>IF('G011A (Mart-Eylül)'!L171&lt;&gt;"",'G011A (Mart-Eylül)'!L171,0)</f>
        <v>0</v>
      </c>
      <c r="I171" s="250">
        <f>IF('G011A (Nisan-Ekim)'!C171&lt;&gt;"",'G011A (Nisan-Ekim)'!C171,0)</f>
        <v>0</v>
      </c>
      <c r="J171" s="249">
        <f>IF('G011A (Nisan-Ekim)'!L171&lt;&gt;"",'G011A (Nisan-Ekim)'!L171,0)</f>
        <v>0</v>
      </c>
      <c r="K171" s="250">
        <f>IF('G011A (Mayıs-Kasım)'!C171&lt;&gt;"",'G011A (Mayıs-Kasım)'!C171,0)</f>
        <v>0</v>
      </c>
      <c r="L171" s="249">
        <f>IF('G011A (Mayıs-Kasım)'!L171&lt;&gt;"",'G011A (Mayıs-Kasım)'!L171,0)</f>
        <v>0</v>
      </c>
      <c r="M171" s="250">
        <f>IF('G011A (Haziran-Aralık)'!C171&lt;&gt;"",'G011A (Haziran-Aralık)'!C171,0)</f>
        <v>0</v>
      </c>
      <c r="N171" s="249">
        <f>IF('G011A (Haziran-Aralık)'!L171&lt;&gt;"",'G011A (Haziran-Aralık)'!L171,0)</f>
        <v>0</v>
      </c>
      <c r="O171" s="257">
        <f t="shared" si="55"/>
        <v>0</v>
      </c>
      <c r="P171" s="258">
        <f t="shared" si="56"/>
        <v>0</v>
      </c>
      <c r="Q171" s="258">
        <f t="shared" si="57"/>
        <v>0</v>
      </c>
      <c r="R171" s="259">
        <f t="shared" si="58"/>
        <v>0</v>
      </c>
      <c r="T171" s="238">
        <f t="shared" si="59"/>
        <v>0</v>
      </c>
      <c r="U171" s="238">
        <f t="shared" si="60"/>
        <v>0</v>
      </c>
      <c r="V171" s="238">
        <f t="shared" si="61"/>
        <v>0</v>
      </c>
      <c r="W171" s="238">
        <f t="shared" si="62"/>
        <v>0</v>
      </c>
      <c r="X171" s="238">
        <f t="shared" si="63"/>
        <v>0</v>
      </c>
      <c r="Y171" s="238">
        <f t="shared" si="64"/>
        <v>0</v>
      </c>
      <c r="Z171" s="238">
        <f t="shared" si="65"/>
        <v>0</v>
      </c>
    </row>
    <row r="172" spans="1:26" ht="23.1" customHeight="1" x14ac:dyDescent="0.25">
      <c r="A172" s="171">
        <v>105</v>
      </c>
      <c r="B172" s="241" t="str">
        <f>IF('Proje ve Personel Bilgileri'!C121&gt;0,'Proje ve Personel Bilgileri'!C121,"")</f>
        <v/>
      </c>
      <c r="C172" s="257">
        <f>IF('G011A (Ocak-Temmuz)'!C172&lt;&gt;"",'G011A (Ocak-Temmuz)'!C172,0)</f>
        <v>0</v>
      </c>
      <c r="D172" s="258">
        <f>IF('G011A (Ocak-Temmuz)'!L172&lt;&gt;"",'G011A (Ocak-Temmuz)'!L172,0)</f>
        <v>0</v>
      </c>
      <c r="E172" s="250">
        <f>IF('G011A (Şubat-Ağustos)'!C172&lt;&gt;"",'G011A (Şubat-Ağustos)'!C172,0)</f>
        <v>0</v>
      </c>
      <c r="F172" s="249">
        <f>IF('G011A (Şubat-Ağustos)'!L172&lt;&gt;"",'G011A (Şubat-Ağustos)'!L172,0)</f>
        <v>0</v>
      </c>
      <c r="G172" s="250">
        <f>IF('G011A (Mart-Eylül)'!C172&lt;&gt;"",'G011A (Mart-Eylül)'!C172,0)</f>
        <v>0</v>
      </c>
      <c r="H172" s="249">
        <f>IF('G011A (Mart-Eylül)'!L172&lt;&gt;"",'G011A (Mart-Eylül)'!L172,0)</f>
        <v>0</v>
      </c>
      <c r="I172" s="250">
        <f>IF('G011A (Nisan-Ekim)'!C172&lt;&gt;"",'G011A (Nisan-Ekim)'!C172,0)</f>
        <v>0</v>
      </c>
      <c r="J172" s="249">
        <f>IF('G011A (Nisan-Ekim)'!L172&lt;&gt;"",'G011A (Nisan-Ekim)'!L172,0)</f>
        <v>0</v>
      </c>
      <c r="K172" s="250">
        <f>IF('G011A (Mayıs-Kasım)'!C172&lt;&gt;"",'G011A (Mayıs-Kasım)'!C172,0)</f>
        <v>0</v>
      </c>
      <c r="L172" s="249">
        <f>IF('G011A (Mayıs-Kasım)'!L172&lt;&gt;"",'G011A (Mayıs-Kasım)'!L172,0)</f>
        <v>0</v>
      </c>
      <c r="M172" s="250">
        <f>IF('G011A (Haziran-Aralık)'!C172&lt;&gt;"",'G011A (Haziran-Aralık)'!C172,0)</f>
        <v>0</v>
      </c>
      <c r="N172" s="249">
        <f>IF('G011A (Haziran-Aralık)'!L172&lt;&gt;"",'G011A (Haziran-Aralık)'!L172,0)</f>
        <v>0</v>
      </c>
      <c r="O172" s="257">
        <f t="shared" si="55"/>
        <v>0</v>
      </c>
      <c r="P172" s="258">
        <f t="shared" si="56"/>
        <v>0</v>
      </c>
      <c r="Q172" s="258">
        <f t="shared" si="57"/>
        <v>0</v>
      </c>
      <c r="R172" s="259">
        <f t="shared" si="58"/>
        <v>0</v>
      </c>
      <c r="T172" s="238">
        <f t="shared" si="59"/>
        <v>0</v>
      </c>
      <c r="U172" s="238">
        <f t="shared" si="60"/>
        <v>0</v>
      </c>
      <c r="V172" s="238">
        <f t="shared" si="61"/>
        <v>0</v>
      </c>
      <c r="W172" s="238">
        <f t="shared" si="62"/>
        <v>0</v>
      </c>
      <c r="X172" s="238">
        <f t="shared" si="63"/>
        <v>0</v>
      </c>
      <c r="Y172" s="238">
        <f t="shared" si="64"/>
        <v>0</v>
      </c>
      <c r="Z172" s="238">
        <f t="shared" si="65"/>
        <v>0</v>
      </c>
    </row>
    <row r="173" spans="1:26" ht="23.1" customHeight="1" x14ac:dyDescent="0.25">
      <c r="A173" s="171">
        <v>106</v>
      </c>
      <c r="B173" s="241" t="str">
        <f>IF('Proje ve Personel Bilgileri'!C122&gt;0,'Proje ve Personel Bilgileri'!C122,"")</f>
        <v/>
      </c>
      <c r="C173" s="257">
        <f>IF('G011A (Ocak-Temmuz)'!C173&lt;&gt;"",'G011A (Ocak-Temmuz)'!C173,0)</f>
        <v>0</v>
      </c>
      <c r="D173" s="258">
        <f>IF('G011A (Ocak-Temmuz)'!L173&lt;&gt;"",'G011A (Ocak-Temmuz)'!L173,0)</f>
        <v>0</v>
      </c>
      <c r="E173" s="250">
        <f>IF('G011A (Şubat-Ağustos)'!C173&lt;&gt;"",'G011A (Şubat-Ağustos)'!C173,0)</f>
        <v>0</v>
      </c>
      <c r="F173" s="249">
        <f>IF('G011A (Şubat-Ağustos)'!L173&lt;&gt;"",'G011A (Şubat-Ağustos)'!L173,0)</f>
        <v>0</v>
      </c>
      <c r="G173" s="250">
        <f>IF('G011A (Mart-Eylül)'!C173&lt;&gt;"",'G011A (Mart-Eylül)'!C173,0)</f>
        <v>0</v>
      </c>
      <c r="H173" s="249">
        <f>IF('G011A (Mart-Eylül)'!L173&lt;&gt;"",'G011A (Mart-Eylül)'!L173,0)</f>
        <v>0</v>
      </c>
      <c r="I173" s="250">
        <f>IF('G011A (Nisan-Ekim)'!C173&lt;&gt;"",'G011A (Nisan-Ekim)'!C173,0)</f>
        <v>0</v>
      </c>
      <c r="J173" s="249">
        <f>IF('G011A (Nisan-Ekim)'!L173&lt;&gt;"",'G011A (Nisan-Ekim)'!L173,0)</f>
        <v>0</v>
      </c>
      <c r="K173" s="250">
        <f>IF('G011A (Mayıs-Kasım)'!C173&lt;&gt;"",'G011A (Mayıs-Kasım)'!C173,0)</f>
        <v>0</v>
      </c>
      <c r="L173" s="249">
        <f>IF('G011A (Mayıs-Kasım)'!L173&lt;&gt;"",'G011A (Mayıs-Kasım)'!L173,0)</f>
        <v>0</v>
      </c>
      <c r="M173" s="250">
        <f>IF('G011A (Haziran-Aralık)'!C173&lt;&gt;"",'G011A (Haziran-Aralık)'!C173,0)</f>
        <v>0</v>
      </c>
      <c r="N173" s="249">
        <f>IF('G011A (Haziran-Aralık)'!L173&lt;&gt;"",'G011A (Haziran-Aralık)'!L173,0)</f>
        <v>0</v>
      </c>
      <c r="O173" s="257">
        <f t="shared" si="55"/>
        <v>0</v>
      </c>
      <c r="P173" s="258">
        <f t="shared" si="56"/>
        <v>0</v>
      </c>
      <c r="Q173" s="258">
        <f t="shared" si="57"/>
        <v>0</v>
      </c>
      <c r="R173" s="259">
        <f t="shared" si="58"/>
        <v>0</v>
      </c>
      <c r="T173" s="238">
        <f t="shared" si="59"/>
        <v>0</v>
      </c>
      <c r="U173" s="238">
        <f t="shared" si="60"/>
        <v>0</v>
      </c>
      <c r="V173" s="238">
        <f t="shared" si="61"/>
        <v>0</v>
      </c>
      <c r="W173" s="238">
        <f t="shared" si="62"/>
        <v>0</v>
      </c>
      <c r="X173" s="238">
        <f t="shared" si="63"/>
        <v>0</v>
      </c>
      <c r="Y173" s="238">
        <f t="shared" si="64"/>
        <v>0</v>
      </c>
      <c r="Z173" s="238">
        <f t="shared" si="65"/>
        <v>0</v>
      </c>
    </row>
    <row r="174" spans="1:26" ht="23.1" customHeight="1" x14ac:dyDescent="0.25">
      <c r="A174" s="171">
        <v>107</v>
      </c>
      <c r="B174" s="241" t="str">
        <f>IF('Proje ve Personel Bilgileri'!C123&gt;0,'Proje ve Personel Bilgileri'!C123,"")</f>
        <v/>
      </c>
      <c r="C174" s="257">
        <f>IF('G011A (Ocak-Temmuz)'!C174&lt;&gt;"",'G011A (Ocak-Temmuz)'!C174,0)</f>
        <v>0</v>
      </c>
      <c r="D174" s="258">
        <f>IF('G011A (Ocak-Temmuz)'!L174&lt;&gt;"",'G011A (Ocak-Temmuz)'!L174,0)</f>
        <v>0</v>
      </c>
      <c r="E174" s="250">
        <f>IF('G011A (Şubat-Ağustos)'!C174&lt;&gt;"",'G011A (Şubat-Ağustos)'!C174,0)</f>
        <v>0</v>
      </c>
      <c r="F174" s="249">
        <f>IF('G011A (Şubat-Ağustos)'!L174&lt;&gt;"",'G011A (Şubat-Ağustos)'!L174,0)</f>
        <v>0</v>
      </c>
      <c r="G174" s="250">
        <f>IF('G011A (Mart-Eylül)'!C174&lt;&gt;"",'G011A (Mart-Eylül)'!C174,0)</f>
        <v>0</v>
      </c>
      <c r="H174" s="249">
        <f>IF('G011A (Mart-Eylül)'!L174&lt;&gt;"",'G011A (Mart-Eylül)'!L174,0)</f>
        <v>0</v>
      </c>
      <c r="I174" s="250">
        <f>IF('G011A (Nisan-Ekim)'!C174&lt;&gt;"",'G011A (Nisan-Ekim)'!C174,0)</f>
        <v>0</v>
      </c>
      <c r="J174" s="249">
        <f>IF('G011A (Nisan-Ekim)'!L174&lt;&gt;"",'G011A (Nisan-Ekim)'!L174,0)</f>
        <v>0</v>
      </c>
      <c r="K174" s="250">
        <f>IF('G011A (Mayıs-Kasım)'!C174&lt;&gt;"",'G011A (Mayıs-Kasım)'!C174,0)</f>
        <v>0</v>
      </c>
      <c r="L174" s="249">
        <f>IF('G011A (Mayıs-Kasım)'!L174&lt;&gt;"",'G011A (Mayıs-Kasım)'!L174,0)</f>
        <v>0</v>
      </c>
      <c r="M174" s="250">
        <f>IF('G011A (Haziran-Aralık)'!C174&lt;&gt;"",'G011A (Haziran-Aralık)'!C174,0)</f>
        <v>0</v>
      </c>
      <c r="N174" s="249">
        <f>IF('G011A (Haziran-Aralık)'!L174&lt;&gt;"",'G011A (Haziran-Aralık)'!L174,0)</f>
        <v>0</v>
      </c>
      <c r="O174" s="257">
        <f t="shared" si="55"/>
        <v>0</v>
      </c>
      <c r="P174" s="258">
        <f t="shared" si="56"/>
        <v>0</v>
      </c>
      <c r="Q174" s="258">
        <f t="shared" si="57"/>
        <v>0</v>
      </c>
      <c r="R174" s="259">
        <f t="shared" si="58"/>
        <v>0</v>
      </c>
      <c r="T174" s="238">
        <f t="shared" si="59"/>
        <v>0</v>
      </c>
      <c r="U174" s="238">
        <f t="shared" si="60"/>
        <v>0</v>
      </c>
      <c r="V174" s="238">
        <f t="shared" si="61"/>
        <v>0</v>
      </c>
      <c r="W174" s="238">
        <f t="shared" si="62"/>
        <v>0</v>
      </c>
      <c r="X174" s="238">
        <f t="shared" si="63"/>
        <v>0</v>
      </c>
      <c r="Y174" s="238">
        <f t="shared" si="64"/>
        <v>0</v>
      </c>
      <c r="Z174" s="238">
        <f t="shared" si="65"/>
        <v>0</v>
      </c>
    </row>
    <row r="175" spans="1:26" ht="23.1" customHeight="1" x14ac:dyDescent="0.25">
      <c r="A175" s="171">
        <v>108</v>
      </c>
      <c r="B175" s="241" t="str">
        <f>IF('Proje ve Personel Bilgileri'!C124&gt;0,'Proje ve Personel Bilgileri'!C124,"")</f>
        <v/>
      </c>
      <c r="C175" s="257">
        <f>IF('G011A (Ocak-Temmuz)'!C175&lt;&gt;"",'G011A (Ocak-Temmuz)'!C175,0)</f>
        <v>0</v>
      </c>
      <c r="D175" s="258">
        <f>IF('G011A (Ocak-Temmuz)'!L175&lt;&gt;"",'G011A (Ocak-Temmuz)'!L175,0)</f>
        <v>0</v>
      </c>
      <c r="E175" s="250">
        <f>IF('G011A (Şubat-Ağustos)'!C175&lt;&gt;"",'G011A (Şubat-Ağustos)'!C175,0)</f>
        <v>0</v>
      </c>
      <c r="F175" s="249">
        <f>IF('G011A (Şubat-Ağustos)'!L175&lt;&gt;"",'G011A (Şubat-Ağustos)'!L175,0)</f>
        <v>0</v>
      </c>
      <c r="G175" s="250">
        <f>IF('G011A (Mart-Eylül)'!C175&lt;&gt;"",'G011A (Mart-Eylül)'!C175,0)</f>
        <v>0</v>
      </c>
      <c r="H175" s="249">
        <f>IF('G011A (Mart-Eylül)'!L175&lt;&gt;"",'G011A (Mart-Eylül)'!L175,0)</f>
        <v>0</v>
      </c>
      <c r="I175" s="250">
        <f>IF('G011A (Nisan-Ekim)'!C175&lt;&gt;"",'G011A (Nisan-Ekim)'!C175,0)</f>
        <v>0</v>
      </c>
      <c r="J175" s="249">
        <f>IF('G011A (Nisan-Ekim)'!L175&lt;&gt;"",'G011A (Nisan-Ekim)'!L175,0)</f>
        <v>0</v>
      </c>
      <c r="K175" s="250">
        <f>IF('G011A (Mayıs-Kasım)'!C175&lt;&gt;"",'G011A (Mayıs-Kasım)'!C175,0)</f>
        <v>0</v>
      </c>
      <c r="L175" s="249">
        <f>IF('G011A (Mayıs-Kasım)'!L175&lt;&gt;"",'G011A (Mayıs-Kasım)'!L175,0)</f>
        <v>0</v>
      </c>
      <c r="M175" s="250">
        <f>IF('G011A (Haziran-Aralık)'!C175&lt;&gt;"",'G011A (Haziran-Aralık)'!C175,0)</f>
        <v>0</v>
      </c>
      <c r="N175" s="249">
        <f>IF('G011A (Haziran-Aralık)'!L175&lt;&gt;"",'G011A (Haziran-Aralık)'!L175,0)</f>
        <v>0</v>
      </c>
      <c r="O175" s="257">
        <f t="shared" si="55"/>
        <v>0</v>
      </c>
      <c r="P175" s="258">
        <f t="shared" si="56"/>
        <v>0</v>
      </c>
      <c r="Q175" s="258">
        <f t="shared" si="57"/>
        <v>0</v>
      </c>
      <c r="R175" s="259">
        <f t="shared" si="58"/>
        <v>0</v>
      </c>
      <c r="T175" s="238">
        <f t="shared" si="59"/>
        <v>0</v>
      </c>
      <c r="U175" s="238">
        <f t="shared" si="60"/>
        <v>0</v>
      </c>
      <c r="V175" s="238">
        <f t="shared" si="61"/>
        <v>0</v>
      </c>
      <c r="W175" s="238">
        <f t="shared" si="62"/>
        <v>0</v>
      </c>
      <c r="X175" s="238">
        <f t="shared" si="63"/>
        <v>0</v>
      </c>
      <c r="Y175" s="238">
        <f t="shared" si="64"/>
        <v>0</v>
      </c>
      <c r="Z175" s="238">
        <f t="shared" si="65"/>
        <v>0</v>
      </c>
    </row>
    <row r="176" spans="1:26" ht="23.1" customHeight="1" x14ac:dyDescent="0.25">
      <c r="A176" s="171">
        <v>109</v>
      </c>
      <c r="B176" s="241" t="str">
        <f>IF('Proje ve Personel Bilgileri'!C125&gt;0,'Proje ve Personel Bilgileri'!C125,"")</f>
        <v/>
      </c>
      <c r="C176" s="257">
        <f>IF('G011A (Ocak-Temmuz)'!C176&lt;&gt;"",'G011A (Ocak-Temmuz)'!C176,0)</f>
        <v>0</v>
      </c>
      <c r="D176" s="258">
        <f>IF('G011A (Ocak-Temmuz)'!L176&lt;&gt;"",'G011A (Ocak-Temmuz)'!L176,0)</f>
        <v>0</v>
      </c>
      <c r="E176" s="250">
        <f>IF('G011A (Şubat-Ağustos)'!C176&lt;&gt;"",'G011A (Şubat-Ağustos)'!C176,0)</f>
        <v>0</v>
      </c>
      <c r="F176" s="249">
        <f>IF('G011A (Şubat-Ağustos)'!L176&lt;&gt;"",'G011A (Şubat-Ağustos)'!L176,0)</f>
        <v>0</v>
      </c>
      <c r="G176" s="250">
        <f>IF('G011A (Mart-Eylül)'!C176&lt;&gt;"",'G011A (Mart-Eylül)'!C176,0)</f>
        <v>0</v>
      </c>
      <c r="H176" s="249">
        <f>IF('G011A (Mart-Eylül)'!L176&lt;&gt;"",'G011A (Mart-Eylül)'!L176,0)</f>
        <v>0</v>
      </c>
      <c r="I176" s="250">
        <f>IF('G011A (Nisan-Ekim)'!C176&lt;&gt;"",'G011A (Nisan-Ekim)'!C176,0)</f>
        <v>0</v>
      </c>
      <c r="J176" s="249">
        <f>IF('G011A (Nisan-Ekim)'!L176&lt;&gt;"",'G011A (Nisan-Ekim)'!L176,0)</f>
        <v>0</v>
      </c>
      <c r="K176" s="250">
        <f>IF('G011A (Mayıs-Kasım)'!C176&lt;&gt;"",'G011A (Mayıs-Kasım)'!C176,0)</f>
        <v>0</v>
      </c>
      <c r="L176" s="249">
        <f>IF('G011A (Mayıs-Kasım)'!L176&lt;&gt;"",'G011A (Mayıs-Kasım)'!L176,0)</f>
        <v>0</v>
      </c>
      <c r="M176" s="250">
        <f>IF('G011A (Haziran-Aralık)'!C176&lt;&gt;"",'G011A (Haziran-Aralık)'!C176,0)</f>
        <v>0</v>
      </c>
      <c r="N176" s="249">
        <f>IF('G011A (Haziran-Aralık)'!L176&lt;&gt;"",'G011A (Haziran-Aralık)'!L176,0)</f>
        <v>0</v>
      </c>
      <c r="O176" s="257">
        <f t="shared" si="55"/>
        <v>0</v>
      </c>
      <c r="P176" s="258">
        <f t="shared" si="56"/>
        <v>0</v>
      </c>
      <c r="Q176" s="258">
        <f t="shared" si="57"/>
        <v>0</v>
      </c>
      <c r="R176" s="259">
        <f t="shared" si="58"/>
        <v>0</v>
      </c>
      <c r="T176" s="238">
        <f t="shared" si="59"/>
        <v>0</v>
      </c>
      <c r="U176" s="238">
        <f t="shared" si="60"/>
        <v>0</v>
      </c>
      <c r="V176" s="238">
        <f t="shared" si="61"/>
        <v>0</v>
      </c>
      <c r="W176" s="238">
        <f t="shared" si="62"/>
        <v>0</v>
      </c>
      <c r="X176" s="238">
        <f t="shared" si="63"/>
        <v>0</v>
      </c>
      <c r="Y176" s="238">
        <f t="shared" si="64"/>
        <v>0</v>
      </c>
      <c r="Z176" s="238">
        <f t="shared" si="65"/>
        <v>0</v>
      </c>
    </row>
    <row r="177" spans="1:27" ht="23.1" customHeight="1" x14ac:dyDescent="0.25">
      <c r="A177" s="171">
        <v>110</v>
      </c>
      <c r="B177" s="241" t="str">
        <f>IF('Proje ve Personel Bilgileri'!C126&gt;0,'Proje ve Personel Bilgileri'!C126,"")</f>
        <v/>
      </c>
      <c r="C177" s="257">
        <f>IF('G011A (Ocak-Temmuz)'!C177&lt;&gt;"",'G011A (Ocak-Temmuz)'!C177,0)</f>
        <v>0</v>
      </c>
      <c r="D177" s="258">
        <f>IF('G011A (Ocak-Temmuz)'!L177&lt;&gt;"",'G011A (Ocak-Temmuz)'!L177,0)</f>
        <v>0</v>
      </c>
      <c r="E177" s="250">
        <f>IF('G011A (Şubat-Ağustos)'!C177&lt;&gt;"",'G011A (Şubat-Ağustos)'!C177,0)</f>
        <v>0</v>
      </c>
      <c r="F177" s="249">
        <f>IF('G011A (Şubat-Ağustos)'!L177&lt;&gt;"",'G011A (Şubat-Ağustos)'!L177,0)</f>
        <v>0</v>
      </c>
      <c r="G177" s="250">
        <f>IF('G011A (Mart-Eylül)'!C177&lt;&gt;"",'G011A (Mart-Eylül)'!C177,0)</f>
        <v>0</v>
      </c>
      <c r="H177" s="249">
        <f>IF('G011A (Mart-Eylül)'!L177&lt;&gt;"",'G011A (Mart-Eylül)'!L177,0)</f>
        <v>0</v>
      </c>
      <c r="I177" s="250">
        <f>IF('G011A (Nisan-Ekim)'!C177&lt;&gt;"",'G011A (Nisan-Ekim)'!C177,0)</f>
        <v>0</v>
      </c>
      <c r="J177" s="249">
        <f>IF('G011A (Nisan-Ekim)'!L177&lt;&gt;"",'G011A (Nisan-Ekim)'!L177,0)</f>
        <v>0</v>
      </c>
      <c r="K177" s="250">
        <f>IF('G011A (Mayıs-Kasım)'!C177&lt;&gt;"",'G011A (Mayıs-Kasım)'!C177,0)</f>
        <v>0</v>
      </c>
      <c r="L177" s="249">
        <f>IF('G011A (Mayıs-Kasım)'!L177&lt;&gt;"",'G011A (Mayıs-Kasım)'!L177,0)</f>
        <v>0</v>
      </c>
      <c r="M177" s="250">
        <f>IF('G011A (Haziran-Aralık)'!C177&lt;&gt;"",'G011A (Haziran-Aralık)'!C177,0)</f>
        <v>0</v>
      </c>
      <c r="N177" s="249">
        <f>IF('G011A (Haziran-Aralık)'!L177&lt;&gt;"",'G011A (Haziran-Aralık)'!L177,0)</f>
        <v>0</v>
      </c>
      <c r="O177" s="257">
        <f t="shared" si="55"/>
        <v>0</v>
      </c>
      <c r="P177" s="258">
        <f t="shared" si="56"/>
        <v>0</v>
      </c>
      <c r="Q177" s="258">
        <f t="shared" si="57"/>
        <v>0</v>
      </c>
      <c r="R177" s="259">
        <f t="shared" si="58"/>
        <v>0</v>
      </c>
      <c r="T177" s="238">
        <f t="shared" si="59"/>
        <v>0</v>
      </c>
      <c r="U177" s="238">
        <f t="shared" si="60"/>
        <v>0</v>
      </c>
      <c r="V177" s="238">
        <f t="shared" si="61"/>
        <v>0</v>
      </c>
      <c r="W177" s="238">
        <f t="shared" si="62"/>
        <v>0</v>
      </c>
      <c r="X177" s="238">
        <f t="shared" si="63"/>
        <v>0</v>
      </c>
      <c r="Y177" s="238">
        <f t="shared" si="64"/>
        <v>0</v>
      </c>
      <c r="Z177" s="238">
        <f t="shared" si="65"/>
        <v>0</v>
      </c>
    </row>
    <row r="178" spans="1:27" ht="23.1" customHeight="1" x14ac:dyDescent="0.25">
      <c r="A178" s="171">
        <v>111</v>
      </c>
      <c r="B178" s="241" t="str">
        <f>IF('Proje ve Personel Bilgileri'!C127&gt;0,'Proje ve Personel Bilgileri'!C127,"")</f>
        <v/>
      </c>
      <c r="C178" s="257">
        <f>IF('G011A (Ocak-Temmuz)'!C178&lt;&gt;"",'G011A (Ocak-Temmuz)'!C178,0)</f>
        <v>0</v>
      </c>
      <c r="D178" s="258">
        <f>IF('G011A (Ocak-Temmuz)'!L178&lt;&gt;"",'G011A (Ocak-Temmuz)'!L178,0)</f>
        <v>0</v>
      </c>
      <c r="E178" s="250">
        <f>IF('G011A (Şubat-Ağustos)'!C178&lt;&gt;"",'G011A (Şubat-Ağustos)'!C178,0)</f>
        <v>0</v>
      </c>
      <c r="F178" s="249">
        <f>IF('G011A (Şubat-Ağustos)'!L178&lt;&gt;"",'G011A (Şubat-Ağustos)'!L178,0)</f>
        <v>0</v>
      </c>
      <c r="G178" s="250">
        <f>IF('G011A (Mart-Eylül)'!C178&lt;&gt;"",'G011A (Mart-Eylül)'!C178,0)</f>
        <v>0</v>
      </c>
      <c r="H178" s="249">
        <f>IF('G011A (Mart-Eylül)'!L178&lt;&gt;"",'G011A (Mart-Eylül)'!L178,0)</f>
        <v>0</v>
      </c>
      <c r="I178" s="250">
        <f>IF('G011A (Nisan-Ekim)'!C178&lt;&gt;"",'G011A (Nisan-Ekim)'!C178,0)</f>
        <v>0</v>
      </c>
      <c r="J178" s="249">
        <f>IF('G011A (Nisan-Ekim)'!L178&lt;&gt;"",'G011A (Nisan-Ekim)'!L178,0)</f>
        <v>0</v>
      </c>
      <c r="K178" s="250">
        <f>IF('G011A (Mayıs-Kasım)'!C178&lt;&gt;"",'G011A (Mayıs-Kasım)'!C178,0)</f>
        <v>0</v>
      </c>
      <c r="L178" s="249">
        <f>IF('G011A (Mayıs-Kasım)'!L178&lt;&gt;"",'G011A (Mayıs-Kasım)'!L178,0)</f>
        <v>0</v>
      </c>
      <c r="M178" s="250">
        <f>IF('G011A (Haziran-Aralık)'!C178&lt;&gt;"",'G011A (Haziran-Aralık)'!C178,0)</f>
        <v>0</v>
      </c>
      <c r="N178" s="249">
        <f>IF('G011A (Haziran-Aralık)'!L178&lt;&gt;"",'G011A (Haziran-Aralık)'!L178,0)</f>
        <v>0</v>
      </c>
      <c r="O178" s="257">
        <f t="shared" si="55"/>
        <v>0</v>
      </c>
      <c r="P178" s="258">
        <f t="shared" si="56"/>
        <v>0</v>
      </c>
      <c r="Q178" s="258">
        <f t="shared" si="57"/>
        <v>0</v>
      </c>
      <c r="R178" s="259">
        <f t="shared" si="58"/>
        <v>0</v>
      </c>
      <c r="T178" s="238">
        <f t="shared" si="59"/>
        <v>0</v>
      </c>
      <c r="U178" s="238">
        <f t="shared" si="60"/>
        <v>0</v>
      </c>
      <c r="V178" s="238">
        <f t="shared" si="61"/>
        <v>0</v>
      </c>
      <c r="W178" s="238">
        <f t="shared" si="62"/>
        <v>0</v>
      </c>
      <c r="X178" s="238">
        <f t="shared" si="63"/>
        <v>0</v>
      </c>
      <c r="Y178" s="238">
        <f t="shared" si="64"/>
        <v>0</v>
      </c>
      <c r="Z178" s="238">
        <f t="shared" si="65"/>
        <v>0</v>
      </c>
    </row>
    <row r="179" spans="1:27" ht="23.1" customHeight="1" x14ac:dyDescent="0.25">
      <c r="A179" s="171">
        <v>112</v>
      </c>
      <c r="B179" s="241" t="str">
        <f>IF('Proje ve Personel Bilgileri'!C128&gt;0,'Proje ve Personel Bilgileri'!C128,"")</f>
        <v/>
      </c>
      <c r="C179" s="257">
        <f>IF('G011A (Ocak-Temmuz)'!C179&lt;&gt;"",'G011A (Ocak-Temmuz)'!C179,0)</f>
        <v>0</v>
      </c>
      <c r="D179" s="258">
        <f>IF('G011A (Ocak-Temmuz)'!L179&lt;&gt;"",'G011A (Ocak-Temmuz)'!L179,0)</f>
        <v>0</v>
      </c>
      <c r="E179" s="250">
        <f>IF('G011A (Şubat-Ağustos)'!C179&lt;&gt;"",'G011A (Şubat-Ağustos)'!C179,0)</f>
        <v>0</v>
      </c>
      <c r="F179" s="249">
        <f>IF('G011A (Şubat-Ağustos)'!L179&lt;&gt;"",'G011A (Şubat-Ağustos)'!L179,0)</f>
        <v>0</v>
      </c>
      <c r="G179" s="250">
        <f>IF('G011A (Mart-Eylül)'!C179&lt;&gt;"",'G011A (Mart-Eylül)'!C179,0)</f>
        <v>0</v>
      </c>
      <c r="H179" s="249">
        <f>IF('G011A (Mart-Eylül)'!L179&lt;&gt;"",'G011A (Mart-Eylül)'!L179,0)</f>
        <v>0</v>
      </c>
      <c r="I179" s="250">
        <f>IF('G011A (Nisan-Ekim)'!C179&lt;&gt;"",'G011A (Nisan-Ekim)'!C179,0)</f>
        <v>0</v>
      </c>
      <c r="J179" s="249">
        <f>IF('G011A (Nisan-Ekim)'!L179&lt;&gt;"",'G011A (Nisan-Ekim)'!L179,0)</f>
        <v>0</v>
      </c>
      <c r="K179" s="250">
        <f>IF('G011A (Mayıs-Kasım)'!C179&lt;&gt;"",'G011A (Mayıs-Kasım)'!C179,0)</f>
        <v>0</v>
      </c>
      <c r="L179" s="249">
        <f>IF('G011A (Mayıs-Kasım)'!L179&lt;&gt;"",'G011A (Mayıs-Kasım)'!L179,0)</f>
        <v>0</v>
      </c>
      <c r="M179" s="250">
        <f>IF('G011A (Haziran-Aralık)'!C179&lt;&gt;"",'G011A (Haziran-Aralık)'!C179,0)</f>
        <v>0</v>
      </c>
      <c r="N179" s="249">
        <f>IF('G011A (Haziran-Aralık)'!L179&lt;&gt;"",'G011A (Haziran-Aralık)'!L179,0)</f>
        <v>0</v>
      </c>
      <c r="O179" s="257">
        <f t="shared" si="55"/>
        <v>0</v>
      </c>
      <c r="P179" s="258">
        <f t="shared" si="56"/>
        <v>0</v>
      </c>
      <c r="Q179" s="258">
        <f t="shared" si="57"/>
        <v>0</v>
      </c>
      <c r="R179" s="259">
        <f t="shared" si="58"/>
        <v>0</v>
      </c>
      <c r="T179" s="238">
        <f t="shared" si="59"/>
        <v>0</v>
      </c>
      <c r="U179" s="238">
        <f t="shared" si="60"/>
        <v>0</v>
      </c>
      <c r="V179" s="238">
        <f t="shared" si="61"/>
        <v>0</v>
      </c>
      <c r="W179" s="238">
        <f t="shared" si="62"/>
        <v>0</v>
      </c>
      <c r="X179" s="238">
        <f t="shared" si="63"/>
        <v>0</v>
      </c>
      <c r="Y179" s="238">
        <f t="shared" si="64"/>
        <v>0</v>
      </c>
      <c r="Z179" s="238">
        <f t="shared" si="65"/>
        <v>0</v>
      </c>
    </row>
    <row r="180" spans="1:27" ht="23.1" customHeight="1" x14ac:dyDescent="0.25">
      <c r="A180" s="171">
        <v>113</v>
      </c>
      <c r="B180" s="241" t="str">
        <f>IF('Proje ve Personel Bilgileri'!C129&gt;0,'Proje ve Personel Bilgileri'!C129,"")</f>
        <v/>
      </c>
      <c r="C180" s="257">
        <f>IF('G011A (Ocak-Temmuz)'!C180&lt;&gt;"",'G011A (Ocak-Temmuz)'!C180,0)</f>
        <v>0</v>
      </c>
      <c r="D180" s="258">
        <f>IF('G011A (Ocak-Temmuz)'!L180&lt;&gt;"",'G011A (Ocak-Temmuz)'!L180,0)</f>
        <v>0</v>
      </c>
      <c r="E180" s="250">
        <f>IF('G011A (Şubat-Ağustos)'!C180&lt;&gt;"",'G011A (Şubat-Ağustos)'!C180,0)</f>
        <v>0</v>
      </c>
      <c r="F180" s="249">
        <f>IF('G011A (Şubat-Ağustos)'!L180&lt;&gt;"",'G011A (Şubat-Ağustos)'!L180,0)</f>
        <v>0</v>
      </c>
      <c r="G180" s="250">
        <f>IF('G011A (Mart-Eylül)'!C180&lt;&gt;"",'G011A (Mart-Eylül)'!C180,0)</f>
        <v>0</v>
      </c>
      <c r="H180" s="249">
        <f>IF('G011A (Mart-Eylül)'!L180&lt;&gt;"",'G011A (Mart-Eylül)'!L180,0)</f>
        <v>0</v>
      </c>
      <c r="I180" s="250">
        <f>IF('G011A (Nisan-Ekim)'!C180&lt;&gt;"",'G011A (Nisan-Ekim)'!C180,0)</f>
        <v>0</v>
      </c>
      <c r="J180" s="249">
        <f>IF('G011A (Nisan-Ekim)'!L180&lt;&gt;"",'G011A (Nisan-Ekim)'!L180,0)</f>
        <v>0</v>
      </c>
      <c r="K180" s="250">
        <f>IF('G011A (Mayıs-Kasım)'!C180&lt;&gt;"",'G011A (Mayıs-Kasım)'!C180,0)</f>
        <v>0</v>
      </c>
      <c r="L180" s="249">
        <f>IF('G011A (Mayıs-Kasım)'!L180&lt;&gt;"",'G011A (Mayıs-Kasım)'!L180,0)</f>
        <v>0</v>
      </c>
      <c r="M180" s="250">
        <f>IF('G011A (Haziran-Aralık)'!C180&lt;&gt;"",'G011A (Haziran-Aralık)'!C180,0)</f>
        <v>0</v>
      </c>
      <c r="N180" s="249">
        <f>IF('G011A (Haziran-Aralık)'!L180&lt;&gt;"",'G011A (Haziran-Aralık)'!L180,0)</f>
        <v>0</v>
      </c>
      <c r="O180" s="257">
        <f t="shared" si="55"/>
        <v>0</v>
      </c>
      <c r="P180" s="258">
        <f t="shared" si="56"/>
        <v>0</v>
      </c>
      <c r="Q180" s="258">
        <f t="shared" si="57"/>
        <v>0</v>
      </c>
      <c r="R180" s="259">
        <f t="shared" si="58"/>
        <v>0</v>
      </c>
      <c r="T180" s="238">
        <f t="shared" si="59"/>
        <v>0</v>
      </c>
      <c r="U180" s="238">
        <f t="shared" si="60"/>
        <v>0</v>
      </c>
      <c r="V180" s="238">
        <f t="shared" si="61"/>
        <v>0</v>
      </c>
      <c r="W180" s="238">
        <f t="shared" si="62"/>
        <v>0</v>
      </c>
      <c r="X180" s="238">
        <f t="shared" si="63"/>
        <v>0</v>
      </c>
      <c r="Y180" s="238">
        <f t="shared" si="64"/>
        <v>0</v>
      </c>
      <c r="Z180" s="238">
        <f t="shared" si="65"/>
        <v>0</v>
      </c>
    </row>
    <row r="181" spans="1:27" ht="23.1" customHeight="1" x14ac:dyDescent="0.25">
      <c r="A181" s="171">
        <v>114</v>
      </c>
      <c r="B181" s="241" t="str">
        <f>IF('Proje ve Personel Bilgileri'!C130&gt;0,'Proje ve Personel Bilgileri'!C130,"")</f>
        <v/>
      </c>
      <c r="C181" s="257">
        <f>IF('G011A (Ocak-Temmuz)'!C181&lt;&gt;"",'G011A (Ocak-Temmuz)'!C181,0)</f>
        <v>0</v>
      </c>
      <c r="D181" s="258">
        <f>IF('G011A (Ocak-Temmuz)'!L181&lt;&gt;"",'G011A (Ocak-Temmuz)'!L181,0)</f>
        <v>0</v>
      </c>
      <c r="E181" s="250">
        <f>IF('G011A (Şubat-Ağustos)'!C181&lt;&gt;"",'G011A (Şubat-Ağustos)'!C181,0)</f>
        <v>0</v>
      </c>
      <c r="F181" s="249">
        <f>IF('G011A (Şubat-Ağustos)'!L181&lt;&gt;"",'G011A (Şubat-Ağustos)'!L181,0)</f>
        <v>0</v>
      </c>
      <c r="G181" s="250">
        <f>IF('G011A (Mart-Eylül)'!C181&lt;&gt;"",'G011A (Mart-Eylül)'!C181,0)</f>
        <v>0</v>
      </c>
      <c r="H181" s="249">
        <f>IF('G011A (Mart-Eylül)'!L181&lt;&gt;"",'G011A (Mart-Eylül)'!L181,0)</f>
        <v>0</v>
      </c>
      <c r="I181" s="250">
        <f>IF('G011A (Nisan-Ekim)'!C181&lt;&gt;"",'G011A (Nisan-Ekim)'!C181,0)</f>
        <v>0</v>
      </c>
      <c r="J181" s="249">
        <f>IF('G011A (Nisan-Ekim)'!L181&lt;&gt;"",'G011A (Nisan-Ekim)'!L181,0)</f>
        <v>0</v>
      </c>
      <c r="K181" s="250">
        <f>IF('G011A (Mayıs-Kasım)'!C181&lt;&gt;"",'G011A (Mayıs-Kasım)'!C181,0)</f>
        <v>0</v>
      </c>
      <c r="L181" s="249">
        <f>IF('G011A (Mayıs-Kasım)'!L181&lt;&gt;"",'G011A (Mayıs-Kasım)'!L181,0)</f>
        <v>0</v>
      </c>
      <c r="M181" s="250">
        <f>IF('G011A (Haziran-Aralık)'!C181&lt;&gt;"",'G011A (Haziran-Aralık)'!C181,0)</f>
        <v>0</v>
      </c>
      <c r="N181" s="249">
        <f>IF('G011A (Haziran-Aralık)'!L181&lt;&gt;"",'G011A (Haziran-Aralık)'!L181,0)</f>
        <v>0</v>
      </c>
      <c r="O181" s="257">
        <f t="shared" si="55"/>
        <v>0</v>
      </c>
      <c r="P181" s="258">
        <f t="shared" si="56"/>
        <v>0</v>
      </c>
      <c r="Q181" s="258">
        <f t="shared" si="57"/>
        <v>0</v>
      </c>
      <c r="R181" s="259">
        <f t="shared" si="58"/>
        <v>0</v>
      </c>
      <c r="T181" s="238">
        <f t="shared" si="59"/>
        <v>0</v>
      </c>
      <c r="U181" s="238">
        <f t="shared" si="60"/>
        <v>0</v>
      </c>
      <c r="V181" s="238">
        <f t="shared" si="61"/>
        <v>0</v>
      </c>
      <c r="W181" s="238">
        <f t="shared" si="62"/>
        <v>0</v>
      </c>
      <c r="X181" s="238">
        <f t="shared" si="63"/>
        <v>0</v>
      </c>
      <c r="Y181" s="238">
        <f t="shared" si="64"/>
        <v>0</v>
      </c>
      <c r="Z181" s="238">
        <f t="shared" si="65"/>
        <v>0</v>
      </c>
    </row>
    <row r="182" spans="1:27" ht="23.1" customHeight="1" x14ac:dyDescent="0.25">
      <c r="A182" s="171">
        <v>115</v>
      </c>
      <c r="B182" s="241" t="str">
        <f>IF('Proje ve Personel Bilgileri'!C131&gt;0,'Proje ve Personel Bilgileri'!C131,"")</f>
        <v/>
      </c>
      <c r="C182" s="257">
        <f>IF('G011A (Ocak-Temmuz)'!C182&lt;&gt;"",'G011A (Ocak-Temmuz)'!C182,0)</f>
        <v>0</v>
      </c>
      <c r="D182" s="258">
        <f>IF('G011A (Ocak-Temmuz)'!L182&lt;&gt;"",'G011A (Ocak-Temmuz)'!L182,0)</f>
        <v>0</v>
      </c>
      <c r="E182" s="250">
        <f>IF('G011A (Şubat-Ağustos)'!C182&lt;&gt;"",'G011A (Şubat-Ağustos)'!C182,0)</f>
        <v>0</v>
      </c>
      <c r="F182" s="249">
        <f>IF('G011A (Şubat-Ağustos)'!L182&lt;&gt;"",'G011A (Şubat-Ağustos)'!L182,0)</f>
        <v>0</v>
      </c>
      <c r="G182" s="250">
        <f>IF('G011A (Mart-Eylül)'!C182&lt;&gt;"",'G011A (Mart-Eylül)'!C182,0)</f>
        <v>0</v>
      </c>
      <c r="H182" s="249">
        <f>IF('G011A (Mart-Eylül)'!L182&lt;&gt;"",'G011A (Mart-Eylül)'!L182,0)</f>
        <v>0</v>
      </c>
      <c r="I182" s="250">
        <f>IF('G011A (Nisan-Ekim)'!C182&lt;&gt;"",'G011A (Nisan-Ekim)'!C182,0)</f>
        <v>0</v>
      </c>
      <c r="J182" s="249">
        <f>IF('G011A (Nisan-Ekim)'!L182&lt;&gt;"",'G011A (Nisan-Ekim)'!L182,0)</f>
        <v>0</v>
      </c>
      <c r="K182" s="250">
        <f>IF('G011A (Mayıs-Kasım)'!C182&lt;&gt;"",'G011A (Mayıs-Kasım)'!C182,0)</f>
        <v>0</v>
      </c>
      <c r="L182" s="249">
        <f>IF('G011A (Mayıs-Kasım)'!L182&lt;&gt;"",'G011A (Mayıs-Kasım)'!L182,0)</f>
        <v>0</v>
      </c>
      <c r="M182" s="250">
        <f>IF('G011A (Haziran-Aralık)'!C182&lt;&gt;"",'G011A (Haziran-Aralık)'!C182,0)</f>
        <v>0</v>
      </c>
      <c r="N182" s="249">
        <f>IF('G011A (Haziran-Aralık)'!L182&lt;&gt;"",'G011A (Haziran-Aralık)'!L182,0)</f>
        <v>0</v>
      </c>
      <c r="O182" s="257">
        <f t="shared" si="55"/>
        <v>0</v>
      </c>
      <c r="P182" s="258">
        <f t="shared" si="56"/>
        <v>0</v>
      </c>
      <c r="Q182" s="258">
        <f t="shared" si="57"/>
        <v>0</v>
      </c>
      <c r="R182" s="259">
        <f t="shared" si="58"/>
        <v>0</v>
      </c>
      <c r="T182" s="238">
        <f t="shared" si="59"/>
        <v>0</v>
      </c>
      <c r="U182" s="238">
        <f t="shared" si="60"/>
        <v>0</v>
      </c>
      <c r="V182" s="238">
        <f t="shared" si="61"/>
        <v>0</v>
      </c>
      <c r="W182" s="238">
        <f t="shared" si="62"/>
        <v>0</v>
      </c>
      <c r="X182" s="238">
        <f t="shared" si="63"/>
        <v>0</v>
      </c>
      <c r="Y182" s="238">
        <f t="shared" si="64"/>
        <v>0</v>
      </c>
      <c r="Z182" s="238">
        <f t="shared" si="65"/>
        <v>0</v>
      </c>
    </row>
    <row r="183" spans="1:27" ht="23.1" customHeight="1" x14ac:dyDescent="0.25">
      <c r="A183" s="171">
        <v>116</v>
      </c>
      <c r="B183" s="241" t="str">
        <f>IF('Proje ve Personel Bilgileri'!C132&gt;0,'Proje ve Personel Bilgileri'!C132,"")</f>
        <v/>
      </c>
      <c r="C183" s="257">
        <f>IF('G011A (Ocak-Temmuz)'!C183&lt;&gt;"",'G011A (Ocak-Temmuz)'!C183,0)</f>
        <v>0</v>
      </c>
      <c r="D183" s="258">
        <f>IF('G011A (Ocak-Temmuz)'!L183&lt;&gt;"",'G011A (Ocak-Temmuz)'!L183,0)</f>
        <v>0</v>
      </c>
      <c r="E183" s="250">
        <f>IF('G011A (Şubat-Ağustos)'!C183&lt;&gt;"",'G011A (Şubat-Ağustos)'!C183,0)</f>
        <v>0</v>
      </c>
      <c r="F183" s="249">
        <f>IF('G011A (Şubat-Ağustos)'!L183&lt;&gt;"",'G011A (Şubat-Ağustos)'!L183,0)</f>
        <v>0</v>
      </c>
      <c r="G183" s="250">
        <f>IF('G011A (Mart-Eylül)'!C183&lt;&gt;"",'G011A (Mart-Eylül)'!C183,0)</f>
        <v>0</v>
      </c>
      <c r="H183" s="249">
        <f>IF('G011A (Mart-Eylül)'!L183&lt;&gt;"",'G011A (Mart-Eylül)'!L183,0)</f>
        <v>0</v>
      </c>
      <c r="I183" s="250">
        <f>IF('G011A (Nisan-Ekim)'!C183&lt;&gt;"",'G011A (Nisan-Ekim)'!C183,0)</f>
        <v>0</v>
      </c>
      <c r="J183" s="249">
        <f>IF('G011A (Nisan-Ekim)'!L183&lt;&gt;"",'G011A (Nisan-Ekim)'!L183,0)</f>
        <v>0</v>
      </c>
      <c r="K183" s="250">
        <f>IF('G011A (Mayıs-Kasım)'!C183&lt;&gt;"",'G011A (Mayıs-Kasım)'!C183,0)</f>
        <v>0</v>
      </c>
      <c r="L183" s="249">
        <f>IF('G011A (Mayıs-Kasım)'!L183&lt;&gt;"",'G011A (Mayıs-Kasım)'!L183,0)</f>
        <v>0</v>
      </c>
      <c r="M183" s="250">
        <f>IF('G011A (Haziran-Aralık)'!C183&lt;&gt;"",'G011A (Haziran-Aralık)'!C183,0)</f>
        <v>0</v>
      </c>
      <c r="N183" s="249">
        <f>IF('G011A (Haziran-Aralık)'!L183&lt;&gt;"",'G011A (Haziran-Aralık)'!L183,0)</f>
        <v>0</v>
      </c>
      <c r="O183" s="257">
        <f t="shared" si="55"/>
        <v>0</v>
      </c>
      <c r="P183" s="258">
        <f t="shared" si="56"/>
        <v>0</v>
      </c>
      <c r="Q183" s="258">
        <f t="shared" si="57"/>
        <v>0</v>
      </c>
      <c r="R183" s="259">
        <f t="shared" si="58"/>
        <v>0</v>
      </c>
      <c r="T183" s="238">
        <f t="shared" si="59"/>
        <v>0</v>
      </c>
      <c r="U183" s="238">
        <f t="shared" si="60"/>
        <v>0</v>
      </c>
      <c r="V183" s="238">
        <f t="shared" si="61"/>
        <v>0</v>
      </c>
      <c r="W183" s="238">
        <f t="shared" si="62"/>
        <v>0</v>
      </c>
      <c r="X183" s="238">
        <f t="shared" si="63"/>
        <v>0</v>
      </c>
      <c r="Y183" s="238">
        <f t="shared" si="64"/>
        <v>0</v>
      </c>
      <c r="Z183" s="238">
        <f t="shared" si="65"/>
        <v>0</v>
      </c>
    </row>
    <row r="184" spans="1:27" ht="23.1" customHeight="1" x14ac:dyDescent="0.25">
      <c r="A184" s="171">
        <v>117</v>
      </c>
      <c r="B184" s="241" t="str">
        <f>IF('Proje ve Personel Bilgileri'!C133&gt;0,'Proje ve Personel Bilgileri'!C133,"")</f>
        <v/>
      </c>
      <c r="C184" s="257">
        <f>IF('G011A (Ocak-Temmuz)'!C184&lt;&gt;"",'G011A (Ocak-Temmuz)'!C184,0)</f>
        <v>0</v>
      </c>
      <c r="D184" s="258">
        <f>IF('G011A (Ocak-Temmuz)'!L184&lt;&gt;"",'G011A (Ocak-Temmuz)'!L184,0)</f>
        <v>0</v>
      </c>
      <c r="E184" s="250">
        <f>IF('G011A (Şubat-Ağustos)'!C184&lt;&gt;"",'G011A (Şubat-Ağustos)'!C184,0)</f>
        <v>0</v>
      </c>
      <c r="F184" s="249">
        <f>IF('G011A (Şubat-Ağustos)'!L184&lt;&gt;"",'G011A (Şubat-Ağustos)'!L184,0)</f>
        <v>0</v>
      </c>
      <c r="G184" s="250">
        <f>IF('G011A (Mart-Eylül)'!C184&lt;&gt;"",'G011A (Mart-Eylül)'!C184,0)</f>
        <v>0</v>
      </c>
      <c r="H184" s="249">
        <f>IF('G011A (Mart-Eylül)'!L184&lt;&gt;"",'G011A (Mart-Eylül)'!L184,0)</f>
        <v>0</v>
      </c>
      <c r="I184" s="250">
        <f>IF('G011A (Nisan-Ekim)'!C184&lt;&gt;"",'G011A (Nisan-Ekim)'!C184,0)</f>
        <v>0</v>
      </c>
      <c r="J184" s="249">
        <f>IF('G011A (Nisan-Ekim)'!L184&lt;&gt;"",'G011A (Nisan-Ekim)'!L184,0)</f>
        <v>0</v>
      </c>
      <c r="K184" s="250">
        <f>IF('G011A (Mayıs-Kasım)'!C184&lt;&gt;"",'G011A (Mayıs-Kasım)'!C184,0)</f>
        <v>0</v>
      </c>
      <c r="L184" s="249">
        <f>IF('G011A (Mayıs-Kasım)'!L184&lt;&gt;"",'G011A (Mayıs-Kasım)'!L184,0)</f>
        <v>0</v>
      </c>
      <c r="M184" s="250">
        <f>IF('G011A (Haziran-Aralık)'!C184&lt;&gt;"",'G011A (Haziran-Aralık)'!C184,0)</f>
        <v>0</v>
      </c>
      <c r="N184" s="249">
        <f>IF('G011A (Haziran-Aralık)'!L184&lt;&gt;"",'G011A (Haziran-Aralık)'!L184,0)</f>
        <v>0</v>
      </c>
      <c r="O184" s="257">
        <f t="shared" si="55"/>
        <v>0</v>
      </c>
      <c r="P184" s="258">
        <f t="shared" si="56"/>
        <v>0</v>
      </c>
      <c r="Q184" s="258">
        <f t="shared" si="57"/>
        <v>0</v>
      </c>
      <c r="R184" s="259">
        <f t="shared" si="58"/>
        <v>0</v>
      </c>
      <c r="T184" s="238">
        <f t="shared" si="59"/>
        <v>0</v>
      </c>
      <c r="U184" s="238">
        <f t="shared" si="60"/>
        <v>0</v>
      </c>
      <c r="V184" s="238">
        <f t="shared" si="61"/>
        <v>0</v>
      </c>
      <c r="W184" s="238">
        <f t="shared" si="62"/>
        <v>0</v>
      </c>
      <c r="X184" s="238">
        <f t="shared" si="63"/>
        <v>0</v>
      </c>
      <c r="Y184" s="238">
        <f t="shared" si="64"/>
        <v>0</v>
      </c>
      <c r="Z184" s="238">
        <f t="shared" si="65"/>
        <v>0</v>
      </c>
    </row>
    <row r="185" spans="1:27" ht="23.1" customHeight="1" x14ac:dyDescent="0.25">
      <c r="A185" s="171">
        <v>118</v>
      </c>
      <c r="B185" s="241" t="str">
        <f>IF('Proje ve Personel Bilgileri'!C134&gt;0,'Proje ve Personel Bilgileri'!C134,"")</f>
        <v/>
      </c>
      <c r="C185" s="257">
        <f>IF('G011A (Ocak-Temmuz)'!C185&lt;&gt;"",'G011A (Ocak-Temmuz)'!C185,0)</f>
        <v>0</v>
      </c>
      <c r="D185" s="258">
        <f>IF('G011A (Ocak-Temmuz)'!L185&lt;&gt;"",'G011A (Ocak-Temmuz)'!L185,0)</f>
        <v>0</v>
      </c>
      <c r="E185" s="250">
        <f>IF('G011A (Şubat-Ağustos)'!C185&lt;&gt;"",'G011A (Şubat-Ağustos)'!C185,0)</f>
        <v>0</v>
      </c>
      <c r="F185" s="249">
        <f>IF('G011A (Şubat-Ağustos)'!L185&lt;&gt;"",'G011A (Şubat-Ağustos)'!L185,0)</f>
        <v>0</v>
      </c>
      <c r="G185" s="250">
        <f>IF('G011A (Mart-Eylül)'!C185&lt;&gt;"",'G011A (Mart-Eylül)'!C185,0)</f>
        <v>0</v>
      </c>
      <c r="H185" s="249">
        <f>IF('G011A (Mart-Eylül)'!L185&lt;&gt;"",'G011A (Mart-Eylül)'!L185,0)</f>
        <v>0</v>
      </c>
      <c r="I185" s="250">
        <f>IF('G011A (Nisan-Ekim)'!C185&lt;&gt;"",'G011A (Nisan-Ekim)'!C185,0)</f>
        <v>0</v>
      </c>
      <c r="J185" s="249">
        <f>IF('G011A (Nisan-Ekim)'!L185&lt;&gt;"",'G011A (Nisan-Ekim)'!L185,0)</f>
        <v>0</v>
      </c>
      <c r="K185" s="250">
        <f>IF('G011A (Mayıs-Kasım)'!C185&lt;&gt;"",'G011A (Mayıs-Kasım)'!C185,0)</f>
        <v>0</v>
      </c>
      <c r="L185" s="249">
        <f>IF('G011A (Mayıs-Kasım)'!L185&lt;&gt;"",'G011A (Mayıs-Kasım)'!L185,0)</f>
        <v>0</v>
      </c>
      <c r="M185" s="250">
        <f>IF('G011A (Haziran-Aralık)'!C185&lt;&gt;"",'G011A (Haziran-Aralık)'!C185,0)</f>
        <v>0</v>
      </c>
      <c r="N185" s="249">
        <f>IF('G011A (Haziran-Aralık)'!L185&lt;&gt;"",'G011A (Haziran-Aralık)'!L185,0)</f>
        <v>0</v>
      </c>
      <c r="O185" s="257">
        <f t="shared" si="55"/>
        <v>0</v>
      </c>
      <c r="P185" s="258">
        <f t="shared" si="56"/>
        <v>0</v>
      </c>
      <c r="Q185" s="258">
        <f t="shared" si="57"/>
        <v>0</v>
      </c>
      <c r="R185" s="259">
        <f t="shared" si="58"/>
        <v>0</v>
      </c>
      <c r="T185" s="238">
        <f t="shared" si="59"/>
        <v>0</v>
      </c>
      <c r="U185" s="238">
        <f t="shared" si="60"/>
        <v>0</v>
      </c>
      <c r="V185" s="238">
        <f t="shared" si="61"/>
        <v>0</v>
      </c>
      <c r="W185" s="238">
        <f t="shared" si="62"/>
        <v>0</v>
      </c>
      <c r="X185" s="238">
        <f t="shared" si="63"/>
        <v>0</v>
      </c>
      <c r="Y185" s="238">
        <f t="shared" si="64"/>
        <v>0</v>
      </c>
      <c r="Z185" s="238">
        <f t="shared" si="65"/>
        <v>0</v>
      </c>
    </row>
    <row r="186" spans="1:27" ht="23.1" customHeight="1" x14ac:dyDescent="0.25">
      <c r="A186" s="171">
        <v>119</v>
      </c>
      <c r="B186" s="241" t="str">
        <f>IF('Proje ve Personel Bilgileri'!C135&gt;0,'Proje ve Personel Bilgileri'!C135,"")</f>
        <v/>
      </c>
      <c r="C186" s="257">
        <f>IF('G011A (Ocak-Temmuz)'!C186&lt;&gt;"",'G011A (Ocak-Temmuz)'!C186,0)</f>
        <v>0</v>
      </c>
      <c r="D186" s="258">
        <f>IF('G011A (Ocak-Temmuz)'!L186&lt;&gt;"",'G011A (Ocak-Temmuz)'!L186,0)</f>
        <v>0</v>
      </c>
      <c r="E186" s="250">
        <f>IF('G011A (Şubat-Ağustos)'!C186&lt;&gt;"",'G011A (Şubat-Ağustos)'!C186,0)</f>
        <v>0</v>
      </c>
      <c r="F186" s="249">
        <f>IF('G011A (Şubat-Ağustos)'!L186&lt;&gt;"",'G011A (Şubat-Ağustos)'!L186,0)</f>
        <v>0</v>
      </c>
      <c r="G186" s="250">
        <f>IF('G011A (Mart-Eylül)'!C186&lt;&gt;"",'G011A (Mart-Eylül)'!C186,0)</f>
        <v>0</v>
      </c>
      <c r="H186" s="249">
        <f>IF('G011A (Mart-Eylül)'!L186&lt;&gt;"",'G011A (Mart-Eylül)'!L186,0)</f>
        <v>0</v>
      </c>
      <c r="I186" s="250">
        <f>IF('G011A (Nisan-Ekim)'!C186&lt;&gt;"",'G011A (Nisan-Ekim)'!C186,0)</f>
        <v>0</v>
      </c>
      <c r="J186" s="249">
        <f>IF('G011A (Nisan-Ekim)'!L186&lt;&gt;"",'G011A (Nisan-Ekim)'!L186,0)</f>
        <v>0</v>
      </c>
      <c r="K186" s="250">
        <f>IF('G011A (Mayıs-Kasım)'!C186&lt;&gt;"",'G011A (Mayıs-Kasım)'!C186,0)</f>
        <v>0</v>
      </c>
      <c r="L186" s="249">
        <f>IF('G011A (Mayıs-Kasım)'!L186&lt;&gt;"",'G011A (Mayıs-Kasım)'!L186,0)</f>
        <v>0</v>
      </c>
      <c r="M186" s="250">
        <f>IF('G011A (Haziran-Aralık)'!C186&lt;&gt;"",'G011A (Haziran-Aralık)'!C186,0)</f>
        <v>0</v>
      </c>
      <c r="N186" s="249">
        <f>IF('G011A (Haziran-Aralık)'!L186&lt;&gt;"",'G011A (Haziran-Aralık)'!L186,0)</f>
        <v>0</v>
      </c>
      <c r="O186" s="257">
        <f t="shared" si="55"/>
        <v>0</v>
      </c>
      <c r="P186" s="258">
        <f t="shared" si="56"/>
        <v>0</v>
      </c>
      <c r="Q186" s="258">
        <f t="shared" si="57"/>
        <v>0</v>
      </c>
      <c r="R186" s="259">
        <f t="shared" si="58"/>
        <v>0</v>
      </c>
      <c r="T186" s="238">
        <f t="shared" si="59"/>
        <v>0</v>
      </c>
      <c r="U186" s="238">
        <f t="shared" si="60"/>
        <v>0</v>
      </c>
      <c r="V186" s="238">
        <f t="shared" si="61"/>
        <v>0</v>
      </c>
      <c r="W186" s="238">
        <f t="shared" si="62"/>
        <v>0</v>
      </c>
      <c r="X186" s="238">
        <f t="shared" si="63"/>
        <v>0</v>
      </c>
      <c r="Y186" s="238">
        <f t="shared" si="64"/>
        <v>0</v>
      </c>
      <c r="Z186" s="238">
        <f t="shared" si="65"/>
        <v>0</v>
      </c>
    </row>
    <row r="187" spans="1:27" ht="23.1" customHeight="1" thickBot="1" x14ac:dyDescent="0.3">
      <c r="A187" s="174">
        <v>120</v>
      </c>
      <c r="B187" s="243" t="str">
        <f>IF('Proje ve Personel Bilgileri'!C136&gt;0,'Proje ve Personel Bilgileri'!C136,"")</f>
        <v/>
      </c>
      <c r="C187" s="260">
        <f>IF('G011A (Ocak-Temmuz)'!C187&lt;&gt;"",'G011A (Ocak-Temmuz)'!C187,0)</f>
        <v>0</v>
      </c>
      <c r="D187" s="261">
        <f>IF('G011A (Ocak-Temmuz)'!L187&lt;&gt;"",'G011A (Ocak-Temmuz)'!L187,0)</f>
        <v>0</v>
      </c>
      <c r="E187" s="254">
        <f>IF('G011A (Şubat-Ağustos)'!C187&lt;&gt;"",'G011A (Şubat-Ağustos)'!C187,0)</f>
        <v>0</v>
      </c>
      <c r="F187" s="253">
        <f>IF('G011A (Şubat-Ağustos)'!L187&lt;&gt;"",'G011A (Şubat-Ağustos)'!L187,0)</f>
        <v>0</v>
      </c>
      <c r="G187" s="254">
        <f>IF('G011A (Mart-Eylül)'!C187&lt;&gt;"",'G011A (Mart-Eylül)'!C187,0)</f>
        <v>0</v>
      </c>
      <c r="H187" s="253">
        <f>IF('G011A (Mart-Eylül)'!L187&lt;&gt;"",'G011A (Mart-Eylül)'!L187,0)</f>
        <v>0</v>
      </c>
      <c r="I187" s="254">
        <f>IF('G011A (Nisan-Ekim)'!C187&lt;&gt;"",'G011A (Nisan-Ekim)'!C187,0)</f>
        <v>0</v>
      </c>
      <c r="J187" s="253">
        <f>IF('G011A (Nisan-Ekim)'!L187&lt;&gt;"",'G011A (Nisan-Ekim)'!L187,0)</f>
        <v>0</v>
      </c>
      <c r="K187" s="254">
        <f>IF('G011A (Mayıs-Kasım)'!C187&lt;&gt;"",'G011A (Mayıs-Kasım)'!C187,0)</f>
        <v>0</v>
      </c>
      <c r="L187" s="253">
        <f>IF('G011A (Mayıs-Kasım)'!L187&lt;&gt;"",'G011A (Mayıs-Kasım)'!L187,0)</f>
        <v>0</v>
      </c>
      <c r="M187" s="254">
        <f>IF('G011A (Haziran-Aralık)'!C187&lt;&gt;"",'G011A (Haziran-Aralık)'!C187,0)</f>
        <v>0</v>
      </c>
      <c r="N187" s="253">
        <f>IF('G011A (Haziran-Aralık)'!L187&lt;&gt;"",'G011A (Haziran-Aralık)'!L187,0)</f>
        <v>0</v>
      </c>
      <c r="O187" s="260">
        <f t="shared" si="55"/>
        <v>0</v>
      </c>
      <c r="P187" s="261">
        <f t="shared" si="56"/>
        <v>0</v>
      </c>
      <c r="Q187" s="261">
        <f t="shared" si="57"/>
        <v>0</v>
      </c>
      <c r="R187" s="262">
        <f t="shared" si="58"/>
        <v>0</v>
      </c>
      <c r="T187" s="238">
        <f t="shared" si="59"/>
        <v>0</v>
      </c>
      <c r="U187" s="238">
        <f t="shared" si="60"/>
        <v>0</v>
      </c>
      <c r="V187" s="238">
        <f t="shared" si="61"/>
        <v>0</v>
      </c>
      <c r="W187" s="238">
        <f t="shared" si="62"/>
        <v>0</v>
      </c>
      <c r="X187" s="238">
        <f t="shared" si="63"/>
        <v>0</v>
      </c>
      <c r="Y187" s="238">
        <f t="shared" si="64"/>
        <v>0</v>
      </c>
      <c r="Z187" s="238">
        <f t="shared" si="65"/>
        <v>0</v>
      </c>
      <c r="AA187" s="238">
        <f>IF(ISERROR(IF(SUM(C168:R187)&gt;0,1,0)),1,IF(SUM(C168:R187)&gt;0,1,0))</f>
        <v>0</v>
      </c>
    </row>
    <row r="188" spans="1:27" x14ac:dyDescent="0.25">
      <c r="B188" s="7"/>
      <c r="C188" s="7"/>
      <c r="D188" s="7"/>
      <c r="E188" s="7"/>
      <c r="F188" s="7"/>
      <c r="G188" s="7"/>
      <c r="H188" s="7"/>
      <c r="I188" s="7"/>
      <c r="J188" s="4"/>
      <c r="L188" s="160"/>
      <c r="M188" s="160"/>
      <c r="N188" s="160"/>
      <c r="O188" s="160"/>
      <c r="P188" s="160"/>
      <c r="Q188" s="160"/>
    </row>
    <row r="189" spans="1:27" x14ac:dyDescent="0.25">
      <c r="A189" s="7" t="s">
        <v>162</v>
      </c>
      <c r="B189" s="7"/>
      <c r="C189" s="7"/>
      <c r="D189" s="7"/>
      <c r="E189" s="7"/>
      <c r="F189" s="7"/>
      <c r="G189" s="7"/>
      <c r="H189" s="7"/>
      <c r="I189" s="7"/>
      <c r="J189" s="4"/>
      <c r="L189" s="160"/>
      <c r="M189" s="160"/>
      <c r="N189" s="160"/>
      <c r="O189" s="160"/>
      <c r="P189" s="160"/>
      <c r="Q189" s="160"/>
    </row>
    <row r="190" spans="1:27" x14ac:dyDescent="0.25">
      <c r="C190" s="160"/>
      <c r="J190" s="4"/>
      <c r="L190" s="160"/>
      <c r="M190" s="160"/>
      <c r="N190" s="160"/>
      <c r="O190" s="160"/>
    </row>
    <row r="191" spans="1:27" s="119" customFormat="1" ht="21" x14ac:dyDescent="0.35">
      <c r="A191" s="345" t="s">
        <v>48</v>
      </c>
      <c r="B191" s="346">
        <f ca="1">IF(imzatarihi&gt;0,imzatarihi,"")</f>
        <v>46027</v>
      </c>
      <c r="C191" s="410" t="s">
        <v>49</v>
      </c>
      <c r="D191" s="410"/>
      <c r="E191" s="344" t="str">
        <f>IF(kurulusyetkilisi&gt;0,kurulusyetkilisi,"")</f>
        <v/>
      </c>
      <c r="F191" s="344"/>
      <c r="G191" s="344"/>
      <c r="H191" s="344"/>
      <c r="I191" s="344"/>
      <c r="J191" s="97"/>
      <c r="K191" s="97"/>
      <c r="L191" s="15"/>
      <c r="N191" s="178"/>
      <c r="O191" s="178"/>
      <c r="P191" s="178"/>
      <c r="Q191" s="178"/>
    </row>
    <row r="192" spans="1:27" ht="21" x14ac:dyDescent="0.35">
      <c r="A192" s="349"/>
      <c r="B192" s="349"/>
      <c r="C192" s="438" t="s">
        <v>50</v>
      </c>
      <c r="D192" s="438"/>
      <c r="E192" s="439"/>
      <c r="F192" s="439"/>
      <c r="G192" s="439"/>
      <c r="H192" s="349"/>
      <c r="I192" s="349"/>
      <c r="J192" s="4"/>
      <c r="L192" s="160"/>
      <c r="M192" s="160"/>
      <c r="N192" s="160"/>
      <c r="O192" s="160"/>
    </row>
    <row r="193" spans="1:26" ht="15.75" customHeight="1" x14ac:dyDescent="0.25">
      <c r="A193" s="440" t="s">
        <v>55</v>
      </c>
      <c r="B193" s="440"/>
      <c r="C193" s="440"/>
      <c r="D193" s="440"/>
      <c r="E193" s="440"/>
      <c r="F193" s="440"/>
      <c r="G193" s="440"/>
      <c r="H193" s="440"/>
      <c r="I193" s="440"/>
      <c r="J193" s="440"/>
      <c r="K193" s="440"/>
      <c r="L193" s="440"/>
      <c r="M193" s="440"/>
      <c r="N193" s="440"/>
      <c r="O193" s="440"/>
      <c r="P193" s="440"/>
      <c r="Q193" s="440"/>
      <c r="R193" s="440"/>
    </row>
    <row r="194" spans="1:26" x14ac:dyDescent="0.25">
      <c r="A194" s="441" t="str">
        <f>IF(YilDonem&lt;&gt;"",CONCATENATE(YilDonem," dönemine aittir."),"")</f>
        <v/>
      </c>
      <c r="B194" s="441"/>
      <c r="C194" s="441"/>
      <c r="D194" s="441"/>
      <c r="E194" s="441"/>
      <c r="F194" s="441"/>
      <c r="G194" s="441"/>
      <c r="H194" s="441"/>
      <c r="I194" s="441"/>
      <c r="J194" s="441"/>
      <c r="K194" s="441"/>
      <c r="L194" s="441"/>
      <c r="M194" s="441"/>
      <c r="N194" s="441"/>
      <c r="O194" s="441"/>
      <c r="P194" s="441"/>
      <c r="Q194" s="441"/>
      <c r="R194" s="441"/>
    </row>
    <row r="195" spans="1:26" ht="19.5" thickBot="1" x14ac:dyDescent="0.35">
      <c r="A195" s="431" t="s">
        <v>60</v>
      </c>
      <c r="B195" s="431"/>
      <c r="C195" s="431"/>
      <c r="D195" s="431"/>
      <c r="E195" s="431"/>
      <c r="F195" s="431"/>
      <c r="G195" s="431"/>
      <c r="H195" s="431"/>
      <c r="I195" s="431"/>
      <c r="J195" s="431"/>
      <c r="K195" s="431"/>
      <c r="L195" s="431"/>
      <c r="M195" s="431"/>
      <c r="N195" s="431"/>
      <c r="O195" s="431"/>
      <c r="P195" s="431"/>
      <c r="Q195" s="431"/>
      <c r="R195" s="431"/>
    </row>
    <row r="196" spans="1:26" ht="31.7" customHeight="1" thickBot="1" x14ac:dyDescent="0.3">
      <c r="A196" s="1" t="s">
        <v>1</v>
      </c>
      <c r="B196" s="442" t="str">
        <f>IF(ProjeNo&gt;0,ProjeNo,"")</f>
        <v/>
      </c>
      <c r="C196" s="443"/>
      <c r="D196" s="443"/>
      <c r="E196" s="443"/>
      <c r="F196" s="443"/>
      <c r="G196" s="443"/>
      <c r="H196" s="443"/>
      <c r="I196" s="443"/>
      <c r="J196" s="443"/>
      <c r="K196" s="443"/>
      <c r="L196" s="443"/>
      <c r="M196" s="443"/>
      <c r="N196" s="443"/>
      <c r="O196" s="443"/>
      <c r="P196" s="443"/>
      <c r="Q196" s="443"/>
      <c r="R196" s="444"/>
    </row>
    <row r="197" spans="1:26" ht="31.7" customHeight="1" thickBot="1" x14ac:dyDescent="0.3">
      <c r="A197" s="6" t="s">
        <v>14</v>
      </c>
      <c r="B197" s="445" t="str">
        <f>IF(ProjeAdi&gt;0,ProjeAdi,"")</f>
        <v/>
      </c>
      <c r="C197" s="446"/>
      <c r="D197" s="446"/>
      <c r="E197" s="446"/>
      <c r="F197" s="446"/>
      <c r="G197" s="446"/>
      <c r="H197" s="446"/>
      <c r="I197" s="446"/>
      <c r="J197" s="446"/>
      <c r="K197" s="446"/>
      <c r="L197" s="446"/>
      <c r="M197" s="446"/>
      <c r="N197" s="446"/>
      <c r="O197" s="446"/>
      <c r="P197" s="446"/>
      <c r="Q197" s="446"/>
      <c r="R197" s="447"/>
    </row>
    <row r="198" spans="1:26" ht="75.2" customHeight="1" thickBot="1" x14ac:dyDescent="0.3">
      <c r="A198" s="436" t="s">
        <v>9</v>
      </c>
      <c r="B198" s="432" t="s">
        <v>61</v>
      </c>
      <c r="C198" s="434" t="str">
        <f>IF(Dönem=1,"OCAK",IF(Dönem=2,"TEMMUZ",""))</f>
        <v/>
      </c>
      <c r="D198" s="435"/>
      <c r="E198" s="434" t="str">
        <f>IF(Dönem=1,"ŞUBAT",IF(Dönem=2,"AĞUSTOS",""))</f>
        <v/>
      </c>
      <c r="F198" s="435"/>
      <c r="G198" s="434" t="str">
        <f>IF(Dönem=1,"MART",IF(Dönem=2,"EYLÜL",""))</f>
        <v/>
      </c>
      <c r="H198" s="435"/>
      <c r="I198" s="434" t="str">
        <f>IF(Dönem=1,"NİSAN",IF(Dönem=2,"EKİM",""))</f>
        <v/>
      </c>
      <c r="J198" s="435"/>
      <c r="K198" s="434" t="str">
        <f>IF(Dönem=1,"MAYIS",IF(Dönem=2,"KASIM",""))</f>
        <v/>
      </c>
      <c r="L198" s="435"/>
      <c r="M198" s="434" t="str">
        <f>IF(Dönem=1,"HAZİRAN",IF(Dönem=2,"ARALIK",""))</f>
        <v/>
      </c>
      <c r="N198" s="435"/>
      <c r="O198" s="432" t="s">
        <v>56</v>
      </c>
      <c r="P198" s="432" t="s">
        <v>57</v>
      </c>
      <c r="Q198" s="432" t="s">
        <v>58</v>
      </c>
      <c r="R198" s="432" t="s">
        <v>151</v>
      </c>
      <c r="S198" s="5"/>
      <c r="T198" s="5"/>
    </row>
    <row r="199" spans="1:26" ht="49.7" customHeight="1" thickBot="1" x14ac:dyDescent="0.3">
      <c r="A199" s="437"/>
      <c r="B199" s="433"/>
      <c r="C199" s="3" t="s">
        <v>39</v>
      </c>
      <c r="D199" s="3" t="s">
        <v>59</v>
      </c>
      <c r="E199" s="3" t="s">
        <v>39</v>
      </c>
      <c r="F199" s="3" t="s">
        <v>59</v>
      </c>
      <c r="G199" s="3" t="s">
        <v>39</v>
      </c>
      <c r="H199" s="3" t="s">
        <v>59</v>
      </c>
      <c r="I199" s="3" t="s">
        <v>39</v>
      </c>
      <c r="J199" s="3" t="s">
        <v>59</v>
      </c>
      <c r="K199" s="3" t="s">
        <v>39</v>
      </c>
      <c r="L199" s="3" t="s">
        <v>59</v>
      </c>
      <c r="M199" s="3" t="s">
        <v>39</v>
      </c>
      <c r="N199" s="3" t="s">
        <v>59</v>
      </c>
      <c r="O199" s="433"/>
      <c r="P199" s="433"/>
      <c r="Q199" s="433"/>
      <c r="R199" s="433"/>
      <c r="Z199" s="2" t="s">
        <v>94</v>
      </c>
    </row>
    <row r="200" spans="1:26" ht="23.1" customHeight="1" x14ac:dyDescent="0.25">
      <c r="A200" s="168">
        <v>121</v>
      </c>
      <c r="B200" s="239" t="str">
        <f>IF('Proje ve Personel Bilgileri'!C137&gt;0,'Proje ve Personel Bilgileri'!C137,"")</f>
        <v/>
      </c>
      <c r="C200" s="247">
        <f>IF('G011A (Ocak-Temmuz)'!C200&lt;&gt;"",'G011A (Ocak-Temmuz)'!C200,0)</f>
        <v>0</v>
      </c>
      <c r="D200" s="246">
        <f>IF('G011A (Ocak-Temmuz)'!L200&lt;&gt;"",'G011A (Ocak-Temmuz)'!L200,0)</f>
        <v>0</v>
      </c>
      <c r="E200" s="247">
        <f>IF('G011A (Şubat-Ağustos)'!C200&lt;&gt;"",'G011A (Şubat-Ağustos)'!C200,0)</f>
        <v>0</v>
      </c>
      <c r="F200" s="246">
        <f>IF('G011A (Şubat-Ağustos)'!L200&lt;&gt;"",'G011A (Şubat-Ağustos)'!L200,0)</f>
        <v>0</v>
      </c>
      <c r="G200" s="247">
        <f>IF('G011A (Mart-Eylül)'!C200&lt;&gt;"",'G011A (Mart-Eylül)'!C200,0)</f>
        <v>0</v>
      </c>
      <c r="H200" s="246">
        <f>IF('G011A (Mart-Eylül)'!L200&lt;&gt;"",'G011A (Mart-Eylül)'!L200,0)</f>
        <v>0</v>
      </c>
      <c r="I200" s="247">
        <f>IF('G011A (Nisan-Ekim)'!C200&lt;&gt;"",'G011A (Nisan-Ekim)'!C200,0)</f>
        <v>0</v>
      </c>
      <c r="J200" s="246">
        <f>IF('G011A (Nisan-Ekim)'!L200&lt;&gt;"",'G011A (Nisan-Ekim)'!L200,0)</f>
        <v>0</v>
      </c>
      <c r="K200" s="247">
        <f>IF('G011A (Mayıs-Kasım)'!C200&lt;&gt;"",'G011A (Mayıs-Kasım)'!C200,0)</f>
        <v>0</v>
      </c>
      <c r="L200" s="246">
        <f>IF('G011A (Mayıs-Kasım)'!L200&lt;&gt;"",'G011A (Mayıs-Kasım)'!L200,0)</f>
        <v>0</v>
      </c>
      <c r="M200" s="247">
        <f>IF('G011A (Haziran-Aralık)'!C200&lt;&gt;"",'G011A (Haziran-Aralık)'!C200,0)</f>
        <v>0</v>
      </c>
      <c r="N200" s="246">
        <f>IF('G011A (Haziran-Aralık)'!L200&lt;&gt;"",'G011A (Haziran-Aralık)'!L200,0)</f>
        <v>0</v>
      </c>
      <c r="O200" s="247">
        <f>C200+E200+G200+I200+K200+M200</f>
        <v>0</v>
      </c>
      <c r="P200" s="246">
        <f>D200+F200+H200+J200+L200+N200</f>
        <v>0</v>
      </c>
      <c r="Q200" s="246">
        <f>IF(O200=0,0,O200/30)</f>
        <v>0</v>
      </c>
      <c r="R200" s="248">
        <f>IF(P200=0,0,P200/Q200)</f>
        <v>0</v>
      </c>
      <c r="T200" s="238">
        <f>IF(C200&gt;0,1,0)</f>
        <v>0</v>
      </c>
      <c r="U200" s="238">
        <f>IF(E200&gt;0,1,0)</f>
        <v>0</v>
      </c>
      <c r="V200" s="238">
        <f>IF(G200&gt;0,1,0)</f>
        <v>0</v>
      </c>
      <c r="W200" s="238">
        <f>IF(I200&gt;0,1,0)</f>
        <v>0</v>
      </c>
      <c r="X200" s="238">
        <f>IF(K200&gt;0,1,0)</f>
        <v>0</v>
      </c>
      <c r="Y200" s="238">
        <f>IF(M200&gt;0,1,0)</f>
        <v>0</v>
      </c>
      <c r="Z200" s="238">
        <f>SUM(T200:Y200)</f>
        <v>0</v>
      </c>
    </row>
    <row r="201" spans="1:26" ht="23.1" customHeight="1" x14ac:dyDescent="0.25">
      <c r="A201" s="171">
        <v>122</v>
      </c>
      <c r="B201" s="241" t="str">
        <f>IF('Proje ve Personel Bilgileri'!C138&gt;0,'Proje ve Personel Bilgileri'!C138,"")</f>
        <v/>
      </c>
      <c r="C201" s="257">
        <f>IF('G011A (Ocak-Temmuz)'!C201&lt;&gt;"",'G011A (Ocak-Temmuz)'!C201,0)</f>
        <v>0</v>
      </c>
      <c r="D201" s="258">
        <f>IF('G011A (Ocak-Temmuz)'!L201&lt;&gt;"",'G011A (Ocak-Temmuz)'!L201,0)</f>
        <v>0</v>
      </c>
      <c r="E201" s="250">
        <f>IF('G011A (Şubat-Ağustos)'!C201&lt;&gt;"",'G011A (Şubat-Ağustos)'!C201,0)</f>
        <v>0</v>
      </c>
      <c r="F201" s="249">
        <f>IF('G011A (Şubat-Ağustos)'!L201&lt;&gt;"",'G011A (Şubat-Ağustos)'!L201,0)</f>
        <v>0</v>
      </c>
      <c r="G201" s="250">
        <f>IF('G011A (Mart-Eylül)'!C201&lt;&gt;"",'G011A (Mart-Eylül)'!C201,0)</f>
        <v>0</v>
      </c>
      <c r="H201" s="249">
        <f>IF('G011A (Mart-Eylül)'!L201&lt;&gt;"",'G011A (Mart-Eylül)'!L201,0)</f>
        <v>0</v>
      </c>
      <c r="I201" s="250">
        <f>IF('G011A (Nisan-Ekim)'!C201&lt;&gt;"",'G011A (Nisan-Ekim)'!C201,0)</f>
        <v>0</v>
      </c>
      <c r="J201" s="249">
        <f>IF('G011A (Nisan-Ekim)'!L201&lt;&gt;"",'G011A (Nisan-Ekim)'!L201,0)</f>
        <v>0</v>
      </c>
      <c r="K201" s="250">
        <f>IF('G011A (Mayıs-Kasım)'!C201&lt;&gt;"",'G011A (Mayıs-Kasım)'!C201,0)</f>
        <v>0</v>
      </c>
      <c r="L201" s="249">
        <f>IF('G011A (Mayıs-Kasım)'!L201&lt;&gt;"",'G011A (Mayıs-Kasım)'!L201,0)</f>
        <v>0</v>
      </c>
      <c r="M201" s="250">
        <f>IF('G011A (Haziran-Aralık)'!C201&lt;&gt;"",'G011A (Haziran-Aralık)'!C201,0)</f>
        <v>0</v>
      </c>
      <c r="N201" s="249">
        <f>IF('G011A (Haziran-Aralık)'!L201&lt;&gt;"",'G011A (Haziran-Aralık)'!L201,0)</f>
        <v>0</v>
      </c>
      <c r="O201" s="257">
        <f t="shared" ref="O201:O219" si="66">C201+E201+G201+I201+K201+M201</f>
        <v>0</v>
      </c>
      <c r="P201" s="258">
        <f t="shared" ref="P201:P219" si="67">D201+F201+H201+J201+L201+N201</f>
        <v>0</v>
      </c>
      <c r="Q201" s="258">
        <f t="shared" ref="Q201:Q219" si="68">IF(O201=0,0,O201/30)</f>
        <v>0</v>
      </c>
      <c r="R201" s="259">
        <f t="shared" ref="R201:R219" si="69">IF(P201=0,0,P201/Q201)</f>
        <v>0</v>
      </c>
      <c r="T201" s="238">
        <f t="shared" ref="T201:T219" si="70">IF(C201&gt;0,1,0)</f>
        <v>0</v>
      </c>
      <c r="U201" s="238">
        <f t="shared" ref="U201:U219" si="71">IF(E201&gt;0,1,0)</f>
        <v>0</v>
      </c>
      <c r="V201" s="238">
        <f t="shared" ref="V201:V219" si="72">IF(G201&gt;0,1,0)</f>
        <v>0</v>
      </c>
      <c r="W201" s="238">
        <f t="shared" ref="W201:W219" si="73">IF(I201&gt;0,1,0)</f>
        <v>0</v>
      </c>
      <c r="X201" s="238">
        <f t="shared" ref="X201:X219" si="74">IF(K201&gt;0,1,0)</f>
        <v>0</v>
      </c>
      <c r="Y201" s="238">
        <f t="shared" ref="Y201:Y219" si="75">IF(M201&gt;0,1,0)</f>
        <v>0</v>
      </c>
      <c r="Z201" s="238">
        <f t="shared" ref="Z201:Z219" si="76">SUM(T201:Y201)</f>
        <v>0</v>
      </c>
    </row>
    <row r="202" spans="1:26" ht="23.1" customHeight="1" x14ac:dyDescent="0.25">
      <c r="A202" s="171">
        <v>123</v>
      </c>
      <c r="B202" s="241" t="str">
        <f>IF('Proje ve Personel Bilgileri'!C139&gt;0,'Proje ve Personel Bilgileri'!C139,"")</f>
        <v/>
      </c>
      <c r="C202" s="257">
        <f>IF('G011A (Ocak-Temmuz)'!C202&lt;&gt;"",'G011A (Ocak-Temmuz)'!C202,0)</f>
        <v>0</v>
      </c>
      <c r="D202" s="258">
        <f>IF('G011A (Ocak-Temmuz)'!L202&lt;&gt;"",'G011A (Ocak-Temmuz)'!L202,0)</f>
        <v>0</v>
      </c>
      <c r="E202" s="250">
        <f>IF('G011A (Şubat-Ağustos)'!C202&lt;&gt;"",'G011A (Şubat-Ağustos)'!C202,0)</f>
        <v>0</v>
      </c>
      <c r="F202" s="249">
        <f>IF('G011A (Şubat-Ağustos)'!L202&lt;&gt;"",'G011A (Şubat-Ağustos)'!L202,0)</f>
        <v>0</v>
      </c>
      <c r="G202" s="250">
        <f>IF('G011A (Mart-Eylül)'!C202&lt;&gt;"",'G011A (Mart-Eylül)'!C202,0)</f>
        <v>0</v>
      </c>
      <c r="H202" s="249">
        <f>IF('G011A (Mart-Eylül)'!L202&lt;&gt;"",'G011A (Mart-Eylül)'!L202,0)</f>
        <v>0</v>
      </c>
      <c r="I202" s="250">
        <f>IF('G011A (Nisan-Ekim)'!C202&lt;&gt;"",'G011A (Nisan-Ekim)'!C202,0)</f>
        <v>0</v>
      </c>
      <c r="J202" s="249">
        <f>IF('G011A (Nisan-Ekim)'!L202&lt;&gt;"",'G011A (Nisan-Ekim)'!L202,0)</f>
        <v>0</v>
      </c>
      <c r="K202" s="250">
        <f>IF('G011A (Mayıs-Kasım)'!C202&lt;&gt;"",'G011A (Mayıs-Kasım)'!C202,0)</f>
        <v>0</v>
      </c>
      <c r="L202" s="249">
        <f>IF('G011A (Mayıs-Kasım)'!L202&lt;&gt;"",'G011A (Mayıs-Kasım)'!L202,0)</f>
        <v>0</v>
      </c>
      <c r="M202" s="250">
        <f>IF('G011A (Haziran-Aralık)'!C202&lt;&gt;"",'G011A (Haziran-Aralık)'!C202,0)</f>
        <v>0</v>
      </c>
      <c r="N202" s="249">
        <f>IF('G011A (Haziran-Aralık)'!L202&lt;&gt;"",'G011A (Haziran-Aralık)'!L202,0)</f>
        <v>0</v>
      </c>
      <c r="O202" s="257">
        <f t="shared" si="66"/>
        <v>0</v>
      </c>
      <c r="P202" s="258">
        <f t="shared" si="67"/>
        <v>0</v>
      </c>
      <c r="Q202" s="258">
        <f t="shared" si="68"/>
        <v>0</v>
      </c>
      <c r="R202" s="259">
        <f t="shared" si="69"/>
        <v>0</v>
      </c>
      <c r="T202" s="238">
        <f t="shared" si="70"/>
        <v>0</v>
      </c>
      <c r="U202" s="238">
        <f t="shared" si="71"/>
        <v>0</v>
      </c>
      <c r="V202" s="238">
        <f t="shared" si="72"/>
        <v>0</v>
      </c>
      <c r="W202" s="238">
        <f t="shared" si="73"/>
        <v>0</v>
      </c>
      <c r="X202" s="238">
        <f t="shared" si="74"/>
        <v>0</v>
      </c>
      <c r="Y202" s="238">
        <f t="shared" si="75"/>
        <v>0</v>
      </c>
      <c r="Z202" s="238">
        <f t="shared" si="76"/>
        <v>0</v>
      </c>
    </row>
    <row r="203" spans="1:26" ht="23.1" customHeight="1" x14ac:dyDescent="0.25">
      <c r="A203" s="171">
        <v>124</v>
      </c>
      <c r="B203" s="241" t="str">
        <f>IF('Proje ve Personel Bilgileri'!C140&gt;0,'Proje ve Personel Bilgileri'!C140,"")</f>
        <v/>
      </c>
      <c r="C203" s="257">
        <f>IF('G011A (Ocak-Temmuz)'!C203&lt;&gt;"",'G011A (Ocak-Temmuz)'!C203,0)</f>
        <v>0</v>
      </c>
      <c r="D203" s="258">
        <f>IF('G011A (Ocak-Temmuz)'!L203&lt;&gt;"",'G011A (Ocak-Temmuz)'!L203,0)</f>
        <v>0</v>
      </c>
      <c r="E203" s="250">
        <f>IF('G011A (Şubat-Ağustos)'!C203&lt;&gt;"",'G011A (Şubat-Ağustos)'!C203,0)</f>
        <v>0</v>
      </c>
      <c r="F203" s="249">
        <f>IF('G011A (Şubat-Ağustos)'!L203&lt;&gt;"",'G011A (Şubat-Ağustos)'!L203,0)</f>
        <v>0</v>
      </c>
      <c r="G203" s="250">
        <f>IF('G011A (Mart-Eylül)'!C203&lt;&gt;"",'G011A (Mart-Eylül)'!C203,0)</f>
        <v>0</v>
      </c>
      <c r="H203" s="249">
        <f>IF('G011A (Mart-Eylül)'!L203&lt;&gt;"",'G011A (Mart-Eylül)'!L203,0)</f>
        <v>0</v>
      </c>
      <c r="I203" s="250">
        <f>IF('G011A (Nisan-Ekim)'!C203&lt;&gt;"",'G011A (Nisan-Ekim)'!C203,0)</f>
        <v>0</v>
      </c>
      <c r="J203" s="249">
        <f>IF('G011A (Nisan-Ekim)'!L203&lt;&gt;"",'G011A (Nisan-Ekim)'!L203,0)</f>
        <v>0</v>
      </c>
      <c r="K203" s="250">
        <f>IF('G011A (Mayıs-Kasım)'!C203&lt;&gt;"",'G011A (Mayıs-Kasım)'!C203,0)</f>
        <v>0</v>
      </c>
      <c r="L203" s="249">
        <f>IF('G011A (Mayıs-Kasım)'!L203&lt;&gt;"",'G011A (Mayıs-Kasım)'!L203,0)</f>
        <v>0</v>
      </c>
      <c r="M203" s="250">
        <f>IF('G011A (Haziran-Aralık)'!C203&lt;&gt;"",'G011A (Haziran-Aralık)'!C203,0)</f>
        <v>0</v>
      </c>
      <c r="N203" s="249">
        <f>IF('G011A (Haziran-Aralık)'!L203&lt;&gt;"",'G011A (Haziran-Aralık)'!L203,0)</f>
        <v>0</v>
      </c>
      <c r="O203" s="257">
        <f t="shared" si="66"/>
        <v>0</v>
      </c>
      <c r="P203" s="258">
        <f t="shared" si="67"/>
        <v>0</v>
      </c>
      <c r="Q203" s="258">
        <f t="shared" si="68"/>
        <v>0</v>
      </c>
      <c r="R203" s="259">
        <f t="shared" si="69"/>
        <v>0</v>
      </c>
      <c r="T203" s="238">
        <f t="shared" si="70"/>
        <v>0</v>
      </c>
      <c r="U203" s="238">
        <f t="shared" si="71"/>
        <v>0</v>
      </c>
      <c r="V203" s="238">
        <f t="shared" si="72"/>
        <v>0</v>
      </c>
      <c r="W203" s="238">
        <f t="shared" si="73"/>
        <v>0</v>
      </c>
      <c r="X203" s="238">
        <f t="shared" si="74"/>
        <v>0</v>
      </c>
      <c r="Y203" s="238">
        <f t="shared" si="75"/>
        <v>0</v>
      </c>
      <c r="Z203" s="238">
        <f t="shared" si="76"/>
        <v>0</v>
      </c>
    </row>
    <row r="204" spans="1:26" ht="23.1" customHeight="1" x14ac:dyDescent="0.25">
      <c r="A204" s="171">
        <v>125</v>
      </c>
      <c r="B204" s="241" t="str">
        <f>IF('Proje ve Personel Bilgileri'!C141&gt;0,'Proje ve Personel Bilgileri'!C141,"")</f>
        <v/>
      </c>
      <c r="C204" s="257">
        <f>IF('G011A (Ocak-Temmuz)'!C204&lt;&gt;"",'G011A (Ocak-Temmuz)'!C204,0)</f>
        <v>0</v>
      </c>
      <c r="D204" s="258">
        <f>IF('G011A (Ocak-Temmuz)'!L204&lt;&gt;"",'G011A (Ocak-Temmuz)'!L204,0)</f>
        <v>0</v>
      </c>
      <c r="E204" s="250">
        <f>IF('G011A (Şubat-Ağustos)'!C204&lt;&gt;"",'G011A (Şubat-Ağustos)'!C204,0)</f>
        <v>0</v>
      </c>
      <c r="F204" s="249">
        <f>IF('G011A (Şubat-Ağustos)'!L204&lt;&gt;"",'G011A (Şubat-Ağustos)'!L204,0)</f>
        <v>0</v>
      </c>
      <c r="G204" s="250">
        <f>IF('G011A (Mart-Eylül)'!C204&lt;&gt;"",'G011A (Mart-Eylül)'!C204,0)</f>
        <v>0</v>
      </c>
      <c r="H204" s="249">
        <f>IF('G011A (Mart-Eylül)'!L204&lt;&gt;"",'G011A (Mart-Eylül)'!L204,0)</f>
        <v>0</v>
      </c>
      <c r="I204" s="250">
        <f>IF('G011A (Nisan-Ekim)'!C204&lt;&gt;"",'G011A (Nisan-Ekim)'!C204,0)</f>
        <v>0</v>
      </c>
      <c r="J204" s="249">
        <f>IF('G011A (Nisan-Ekim)'!L204&lt;&gt;"",'G011A (Nisan-Ekim)'!L204,0)</f>
        <v>0</v>
      </c>
      <c r="K204" s="250">
        <f>IF('G011A (Mayıs-Kasım)'!C204&lt;&gt;"",'G011A (Mayıs-Kasım)'!C204,0)</f>
        <v>0</v>
      </c>
      <c r="L204" s="249">
        <f>IF('G011A (Mayıs-Kasım)'!L204&lt;&gt;"",'G011A (Mayıs-Kasım)'!L204,0)</f>
        <v>0</v>
      </c>
      <c r="M204" s="250">
        <f>IF('G011A (Haziran-Aralık)'!C204&lt;&gt;"",'G011A (Haziran-Aralık)'!C204,0)</f>
        <v>0</v>
      </c>
      <c r="N204" s="249">
        <f>IF('G011A (Haziran-Aralık)'!L204&lt;&gt;"",'G011A (Haziran-Aralık)'!L204,0)</f>
        <v>0</v>
      </c>
      <c r="O204" s="257">
        <f t="shared" si="66"/>
        <v>0</v>
      </c>
      <c r="P204" s="258">
        <f t="shared" si="67"/>
        <v>0</v>
      </c>
      <c r="Q204" s="258">
        <f t="shared" si="68"/>
        <v>0</v>
      </c>
      <c r="R204" s="259">
        <f t="shared" si="69"/>
        <v>0</v>
      </c>
      <c r="T204" s="238">
        <f t="shared" si="70"/>
        <v>0</v>
      </c>
      <c r="U204" s="238">
        <f t="shared" si="71"/>
        <v>0</v>
      </c>
      <c r="V204" s="238">
        <f t="shared" si="72"/>
        <v>0</v>
      </c>
      <c r="W204" s="238">
        <f t="shared" si="73"/>
        <v>0</v>
      </c>
      <c r="X204" s="238">
        <f t="shared" si="74"/>
        <v>0</v>
      </c>
      <c r="Y204" s="238">
        <f t="shared" si="75"/>
        <v>0</v>
      </c>
      <c r="Z204" s="238">
        <f t="shared" si="76"/>
        <v>0</v>
      </c>
    </row>
    <row r="205" spans="1:26" ht="23.1" customHeight="1" x14ac:dyDescent="0.25">
      <c r="A205" s="171">
        <v>126</v>
      </c>
      <c r="B205" s="241" t="str">
        <f>IF('Proje ve Personel Bilgileri'!C142&gt;0,'Proje ve Personel Bilgileri'!C142,"")</f>
        <v/>
      </c>
      <c r="C205" s="257">
        <f>IF('G011A (Ocak-Temmuz)'!C205&lt;&gt;"",'G011A (Ocak-Temmuz)'!C205,0)</f>
        <v>0</v>
      </c>
      <c r="D205" s="258">
        <f>IF('G011A (Ocak-Temmuz)'!L205&lt;&gt;"",'G011A (Ocak-Temmuz)'!L205,0)</f>
        <v>0</v>
      </c>
      <c r="E205" s="250">
        <f>IF('G011A (Şubat-Ağustos)'!C205&lt;&gt;"",'G011A (Şubat-Ağustos)'!C205,0)</f>
        <v>0</v>
      </c>
      <c r="F205" s="249">
        <f>IF('G011A (Şubat-Ağustos)'!L205&lt;&gt;"",'G011A (Şubat-Ağustos)'!L205,0)</f>
        <v>0</v>
      </c>
      <c r="G205" s="250">
        <f>IF('G011A (Mart-Eylül)'!C205&lt;&gt;"",'G011A (Mart-Eylül)'!C205,0)</f>
        <v>0</v>
      </c>
      <c r="H205" s="249">
        <f>IF('G011A (Mart-Eylül)'!L205&lt;&gt;"",'G011A (Mart-Eylül)'!L205,0)</f>
        <v>0</v>
      </c>
      <c r="I205" s="250">
        <f>IF('G011A (Nisan-Ekim)'!C205&lt;&gt;"",'G011A (Nisan-Ekim)'!C205,0)</f>
        <v>0</v>
      </c>
      <c r="J205" s="249">
        <f>IF('G011A (Nisan-Ekim)'!L205&lt;&gt;"",'G011A (Nisan-Ekim)'!L205,0)</f>
        <v>0</v>
      </c>
      <c r="K205" s="250">
        <f>IF('G011A (Mayıs-Kasım)'!C205&lt;&gt;"",'G011A (Mayıs-Kasım)'!C205,0)</f>
        <v>0</v>
      </c>
      <c r="L205" s="249">
        <f>IF('G011A (Mayıs-Kasım)'!L205&lt;&gt;"",'G011A (Mayıs-Kasım)'!L205,0)</f>
        <v>0</v>
      </c>
      <c r="M205" s="250">
        <f>IF('G011A (Haziran-Aralık)'!C205&lt;&gt;"",'G011A (Haziran-Aralık)'!C205,0)</f>
        <v>0</v>
      </c>
      <c r="N205" s="249">
        <f>IF('G011A (Haziran-Aralık)'!L205&lt;&gt;"",'G011A (Haziran-Aralık)'!L205,0)</f>
        <v>0</v>
      </c>
      <c r="O205" s="257">
        <f t="shared" si="66"/>
        <v>0</v>
      </c>
      <c r="P205" s="258">
        <f t="shared" si="67"/>
        <v>0</v>
      </c>
      <c r="Q205" s="258">
        <f t="shared" si="68"/>
        <v>0</v>
      </c>
      <c r="R205" s="259">
        <f t="shared" si="69"/>
        <v>0</v>
      </c>
      <c r="T205" s="238">
        <f t="shared" si="70"/>
        <v>0</v>
      </c>
      <c r="U205" s="238">
        <f t="shared" si="71"/>
        <v>0</v>
      </c>
      <c r="V205" s="238">
        <f t="shared" si="72"/>
        <v>0</v>
      </c>
      <c r="W205" s="238">
        <f t="shared" si="73"/>
        <v>0</v>
      </c>
      <c r="X205" s="238">
        <f t="shared" si="74"/>
        <v>0</v>
      </c>
      <c r="Y205" s="238">
        <f t="shared" si="75"/>
        <v>0</v>
      </c>
      <c r="Z205" s="238">
        <f t="shared" si="76"/>
        <v>0</v>
      </c>
    </row>
    <row r="206" spans="1:26" ht="23.1" customHeight="1" x14ac:dyDescent="0.25">
      <c r="A206" s="171">
        <v>127</v>
      </c>
      <c r="B206" s="241" t="str">
        <f>IF('Proje ve Personel Bilgileri'!C143&gt;0,'Proje ve Personel Bilgileri'!C143,"")</f>
        <v/>
      </c>
      <c r="C206" s="257">
        <f>IF('G011A (Ocak-Temmuz)'!C206&lt;&gt;"",'G011A (Ocak-Temmuz)'!C206,0)</f>
        <v>0</v>
      </c>
      <c r="D206" s="258">
        <f>IF('G011A (Ocak-Temmuz)'!L206&lt;&gt;"",'G011A (Ocak-Temmuz)'!L206,0)</f>
        <v>0</v>
      </c>
      <c r="E206" s="250">
        <f>IF('G011A (Şubat-Ağustos)'!C206&lt;&gt;"",'G011A (Şubat-Ağustos)'!C206,0)</f>
        <v>0</v>
      </c>
      <c r="F206" s="249">
        <f>IF('G011A (Şubat-Ağustos)'!L206&lt;&gt;"",'G011A (Şubat-Ağustos)'!L206,0)</f>
        <v>0</v>
      </c>
      <c r="G206" s="250">
        <f>IF('G011A (Mart-Eylül)'!C206&lt;&gt;"",'G011A (Mart-Eylül)'!C206,0)</f>
        <v>0</v>
      </c>
      <c r="H206" s="249">
        <f>IF('G011A (Mart-Eylül)'!L206&lt;&gt;"",'G011A (Mart-Eylül)'!L206,0)</f>
        <v>0</v>
      </c>
      <c r="I206" s="250">
        <f>IF('G011A (Nisan-Ekim)'!C206&lt;&gt;"",'G011A (Nisan-Ekim)'!C206,0)</f>
        <v>0</v>
      </c>
      <c r="J206" s="249">
        <f>IF('G011A (Nisan-Ekim)'!L206&lt;&gt;"",'G011A (Nisan-Ekim)'!L206,0)</f>
        <v>0</v>
      </c>
      <c r="K206" s="250">
        <f>IF('G011A (Mayıs-Kasım)'!C206&lt;&gt;"",'G011A (Mayıs-Kasım)'!C206,0)</f>
        <v>0</v>
      </c>
      <c r="L206" s="249">
        <f>IF('G011A (Mayıs-Kasım)'!L206&lt;&gt;"",'G011A (Mayıs-Kasım)'!L206,0)</f>
        <v>0</v>
      </c>
      <c r="M206" s="250">
        <f>IF('G011A (Haziran-Aralık)'!C206&lt;&gt;"",'G011A (Haziran-Aralık)'!C206,0)</f>
        <v>0</v>
      </c>
      <c r="N206" s="249">
        <f>IF('G011A (Haziran-Aralık)'!L206&lt;&gt;"",'G011A (Haziran-Aralık)'!L206,0)</f>
        <v>0</v>
      </c>
      <c r="O206" s="257">
        <f t="shared" si="66"/>
        <v>0</v>
      </c>
      <c r="P206" s="258">
        <f t="shared" si="67"/>
        <v>0</v>
      </c>
      <c r="Q206" s="258">
        <f t="shared" si="68"/>
        <v>0</v>
      </c>
      <c r="R206" s="259">
        <f t="shared" si="69"/>
        <v>0</v>
      </c>
      <c r="T206" s="238">
        <f t="shared" si="70"/>
        <v>0</v>
      </c>
      <c r="U206" s="238">
        <f t="shared" si="71"/>
        <v>0</v>
      </c>
      <c r="V206" s="238">
        <f t="shared" si="72"/>
        <v>0</v>
      </c>
      <c r="W206" s="238">
        <f t="shared" si="73"/>
        <v>0</v>
      </c>
      <c r="X206" s="238">
        <f t="shared" si="74"/>
        <v>0</v>
      </c>
      <c r="Y206" s="238">
        <f t="shared" si="75"/>
        <v>0</v>
      </c>
      <c r="Z206" s="238">
        <f t="shared" si="76"/>
        <v>0</v>
      </c>
    </row>
    <row r="207" spans="1:26" ht="23.1" customHeight="1" x14ac:dyDescent="0.25">
      <c r="A207" s="171">
        <v>128</v>
      </c>
      <c r="B207" s="241" t="str">
        <f>IF('Proje ve Personel Bilgileri'!C144&gt;0,'Proje ve Personel Bilgileri'!C144,"")</f>
        <v/>
      </c>
      <c r="C207" s="257">
        <f>IF('G011A (Ocak-Temmuz)'!C207&lt;&gt;"",'G011A (Ocak-Temmuz)'!C207,0)</f>
        <v>0</v>
      </c>
      <c r="D207" s="258">
        <f>IF('G011A (Ocak-Temmuz)'!L207&lt;&gt;"",'G011A (Ocak-Temmuz)'!L207,0)</f>
        <v>0</v>
      </c>
      <c r="E207" s="250">
        <f>IF('G011A (Şubat-Ağustos)'!C207&lt;&gt;"",'G011A (Şubat-Ağustos)'!C207,0)</f>
        <v>0</v>
      </c>
      <c r="F207" s="249">
        <f>IF('G011A (Şubat-Ağustos)'!L207&lt;&gt;"",'G011A (Şubat-Ağustos)'!L207,0)</f>
        <v>0</v>
      </c>
      <c r="G207" s="250">
        <f>IF('G011A (Mart-Eylül)'!C207&lt;&gt;"",'G011A (Mart-Eylül)'!C207,0)</f>
        <v>0</v>
      </c>
      <c r="H207" s="249">
        <f>IF('G011A (Mart-Eylül)'!L207&lt;&gt;"",'G011A (Mart-Eylül)'!L207,0)</f>
        <v>0</v>
      </c>
      <c r="I207" s="250">
        <f>IF('G011A (Nisan-Ekim)'!C207&lt;&gt;"",'G011A (Nisan-Ekim)'!C207,0)</f>
        <v>0</v>
      </c>
      <c r="J207" s="249">
        <f>IF('G011A (Nisan-Ekim)'!L207&lt;&gt;"",'G011A (Nisan-Ekim)'!L207,0)</f>
        <v>0</v>
      </c>
      <c r="K207" s="250">
        <f>IF('G011A (Mayıs-Kasım)'!C207&lt;&gt;"",'G011A (Mayıs-Kasım)'!C207,0)</f>
        <v>0</v>
      </c>
      <c r="L207" s="249">
        <f>IF('G011A (Mayıs-Kasım)'!L207&lt;&gt;"",'G011A (Mayıs-Kasım)'!L207,0)</f>
        <v>0</v>
      </c>
      <c r="M207" s="250">
        <f>IF('G011A (Haziran-Aralık)'!C207&lt;&gt;"",'G011A (Haziran-Aralık)'!C207,0)</f>
        <v>0</v>
      </c>
      <c r="N207" s="249">
        <f>IF('G011A (Haziran-Aralık)'!L207&lt;&gt;"",'G011A (Haziran-Aralık)'!L207,0)</f>
        <v>0</v>
      </c>
      <c r="O207" s="257">
        <f t="shared" si="66"/>
        <v>0</v>
      </c>
      <c r="P207" s="258">
        <f t="shared" si="67"/>
        <v>0</v>
      </c>
      <c r="Q207" s="258">
        <f t="shared" si="68"/>
        <v>0</v>
      </c>
      <c r="R207" s="259">
        <f t="shared" si="69"/>
        <v>0</v>
      </c>
      <c r="T207" s="238">
        <f t="shared" si="70"/>
        <v>0</v>
      </c>
      <c r="U207" s="238">
        <f t="shared" si="71"/>
        <v>0</v>
      </c>
      <c r="V207" s="238">
        <f t="shared" si="72"/>
        <v>0</v>
      </c>
      <c r="W207" s="238">
        <f t="shared" si="73"/>
        <v>0</v>
      </c>
      <c r="X207" s="238">
        <f t="shared" si="74"/>
        <v>0</v>
      </c>
      <c r="Y207" s="238">
        <f t="shared" si="75"/>
        <v>0</v>
      </c>
      <c r="Z207" s="238">
        <f t="shared" si="76"/>
        <v>0</v>
      </c>
    </row>
    <row r="208" spans="1:26" ht="23.1" customHeight="1" x14ac:dyDescent="0.25">
      <c r="A208" s="171">
        <v>129</v>
      </c>
      <c r="B208" s="241" t="str">
        <f>IF('Proje ve Personel Bilgileri'!C145&gt;0,'Proje ve Personel Bilgileri'!C145,"")</f>
        <v/>
      </c>
      <c r="C208" s="257">
        <f>IF('G011A (Ocak-Temmuz)'!C208&lt;&gt;"",'G011A (Ocak-Temmuz)'!C208,0)</f>
        <v>0</v>
      </c>
      <c r="D208" s="258">
        <f>IF('G011A (Ocak-Temmuz)'!L208&lt;&gt;"",'G011A (Ocak-Temmuz)'!L208,0)</f>
        <v>0</v>
      </c>
      <c r="E208" s="250">
        <f>IF('G011A (Şubat-Ağustos)'!C208&lt;&gt;"",'G011A (Şubat-Ağustos)'!C208,0)</f>
        <v>0</v>
      </c>
      <c r="F208" s="249">
        <f>IF('G011A (Şubat-Ağustos)'!L208&lt;&gt;"",'G011A (Şubat-Ağustos)'!L208,0)</f>
        <v>0</v>
      </c>
      <c r="G208" s="250">
        <f>IF('G011A (Mart-Eylül)'!C208&lt;&gt;"",'G011A (Mart-Eylül)'!C208,0)</f>
        <v>0</v>
      </c>
      <c r="H208" s="249">
        <f>IF('G011A (Mart-Eylül)'!L208&lt;&gt;"",'G011A (Mart-Eylül)'!L208,0)</f>
        <v>0</v>
      </c>
      <c r="I208" s="250">
        <f>IF('G011A (Nisan-Ekim)'!C208&lt;&gt;"",'G011A (Nisan-Ekim)'!C208,0)</f>
        <v>0</v>
      </c>
      <c r="J208" s="249">
        <f>IF('G011A (Nisan-Ekim)'!L208&lt;&gt;"",'G011A (Nisan-Ekim)'!L208,0)</f>
        <v>0</v>
      </c>
      <c r="K208" s="250">
        <f>IF('G011A (Mayıs-Kasım)'!C208&lt;&gt;"",'G011A (Mayıs-Kasım)'!C208,0)</f>
        <v>0</v>
      </c>
      <c r="L208" s="249">
        <f>IF('G011A (Mayıs-Kasım)'!L208&lt;&gt;"",'G011A (Mayıs-Kasım)'!L208,0)</f>
        <v>0</v>
      </c>
      <c r="M208" s="250">
        <f>IF('G011A (Haziran-Aralık)'!C208&lt;&gt;"",'G011A (Haziran-Aralık)'!C208,0)</f>
        <v>0</v>
      </c>
      <c r="N208" s="249">
        <f>IF('G011A (Haziran-Aralık)'!L208&lt;&gt;"",'G011A (Haziran-Aralık)'!L208,0)</f>
        <v>0</v>
      </c>
      <c r="O208" s="257">
        <f t="shared" si="66"/>
        <v>0</v>
      </c>
      <c r="P208" s="258">
        <f t="shared" si="67"/>
        <v>0</v>
      </c>
      <c r="Q208" s="258">
        <f t="shared" si="68"/>
        <v>0</v>
      </c>
      <c r="R208" s="259">
        <f t="shared" si="69"/>
        <v>0</v>
      </c>
      <c r="T208" s="238">
        <f t="shared" si="70"/>
        <v>0</v>
      </c>
      <c r="U208" s="238">
        <f t="shared" si="71"/>
        <v>0</v>
      </c>
      <c r="V208" s="238">
        <f t="shared" si="72"/>
        <v>0</v>
      </c>
      <c r="W208" s="238">
        <f t="shared" si="73"/>
        <v>0</v>
      </c>
      <c r="X208" s="238">
        <f t="shared" si="74"/>
        <v>0</v>
      </c>
      <c r="Y208" s="238">
        <f t="shared" si="75"/>
        <v>0</v>
      </c>
      <c r="Z208" s="238">
        <f t="shared" si="76"/>
        <v>0</v>
      </c>
    </row>
    <row r="209" spans="1:27" ht="23.1" customHeight="1" x14ac:dyDescent="0.25">
      <c r="A209" s="171">
        <v>130</v>
      </c>
      <c r="B209" s="241" t="str">
        <f>IF('Proje ve Personel Bilgileri'!C146&gt;0,'Proje ve Personel Bilgileri'!C146,"")</f>
        <v/>
      </c>
      <c r="C209" s="257">
        <f>IF('G011A (Ocak-Temmuz)'!C209&lt;&gt;"",'G011A (Ocak-Temmuz)'!C209,0)</f>
        <v>0</v>
      </c>
      <c r="D209" s="258">
        <f>IF('G011A (Ocak-Temmuz)'!L209&lt;&gt;"",'G011A (Ocak-Temmuz)'!L209,0)</f>
        <v>0</v>
      </c>
      <c r="E209" s="250">
        <f>IF('G011A (Şubat-Ağustos)'!C209&lt;&gt;"",'G011A (Şubat-Ağustos)'!C209,0)</f>
        <v>0</v>
      </c>
      <c r="F209" s="249">
        <f>IF('G011A (Şubat-Ağustos)'!L209&lt;&gt;"",'G011A (Şubat-Ağustos)'!L209,0)</f>
        <v>0</v>
      </c>
      <c r="G209" s="250">
        <f>IF('G011A (Mart-Eylül)'!C209&lt;&gt;"",'G011A (Mart-Eylül)'!C209,0)</f>
        <v>0</v>
      </c>
      <c r="H209" s="249">
        <f>IF('G011A (Mart-Eylül)'!L209&lt;&gt;"",'G011A (Mart-Eylül)'!L209,0)</f>
        <v>0</v>
      </c>
      <c r="I209" s="250">
        <f>IF('G011A (Nisan-Ekim)'!C209&lt;&gt;"",'G011A (Nisan-Ekim)'!C209,0)</f>
        <v>0</v>
      </c>
      <c r="J209" s="249">
        <f>IF('G011A (Nisan-Ekim)'!L209&lt;&gt;"",'G011A (Nisan-Ekim)'!L209,0)</f>
        <v>0</v>
      </c>
      <c r="K209" s="250">
        <f>IF('G011A (Mayıs-Kasım)'!C209&lt;&gt;"",'G011A (Mayıs-Kasım)'!C209,0)</f>
        <v>0</v>
      </c>
      <c r="L209" s="249">
        <f>IF('G011A (Mayıs-Kasım)'!L209&lt;&gt;"",'G011A (Mayıs-Kasım)'!L209,0)</f>
        <v>0</v>
      </c>
      <c r="M209" s="250">
        <f>IF('G011A (Haziran-Aralık)'!C209&lt;&gt;"",'G011A (Haziran-Aralık)'!C209,0)</f>
        <v>0</v>
      </c>
      <c r="N209" s="249">
        <f>IF('G011A (Haziran-Aralık)'!L209&lt;&gt;"",'G011A (Haziran-Aralık)'!L209,0)</f>
        <v>0</v>
      </c>
      <c r="O209" s="257">
        <f t="shared" si="66"/>
        <v>0</v>
      </c>
      <c r="P209" s="258">
        <f t="shared" si="67"/>
        <v>0</v>
      </c>
      <c r="Q209" s="258">
        <f t="shared" si="68"/>
        <v>0</v>
      </c>
      <c r="R209" s="259">
        <f t="shared" si="69"/>
        <v>0</v>
      </c>
      <c r="T209" s="238">
        <f t="shared" si="70"/>
        <v>0</v>
      </c>
      <c r="U209" s="238">
        <f t="shared" si="71"/>
        <v>0</v>
      </c>
      <c r="V209" s="238">
        <f t="shared" si="72"/>
        <v>0</v>
      </c>
      <c r="W209" s="238">
        <f t="shared" si="73"/>
        <v>0</v>
      </c>
      <c r="X209" s="238">
        <f t="shared" si="74"/>
        <v>0</v>
      </c>
      <c r="Y209" s="238">
        <f t="shared" si="75"/>
        <v>0</v>
      </c>
      <c r="Z209" s="238">
        <f t="shared" si="76"/>
        <v>0</v>
      </c>
    </row>
    <row r="210" spans="1:27" ht="23.1" customHeight="1" x14ac:dyDescent="0.25">
      <c r="A210" s="171">
        <v>131</v>
      </c>
      <c r="B210" s="241" t="str">
        <f>IF('Proje ve Personel Bilgileri'!C147&gt;0,'Proje ve Personel Bilgileri'!C147,"")</f>
        <v/>
      </c>
      <c r="C210" s="257">
        <f>IF('G011A (Ocak-Temmuz)'!C210&lt;&gt;"",'G011A (Ocak-Temmuz)'!C210,0)</f>
        <v>0</v>
      </c>
      <c r="D210" s="258">
        <f>IF('G011A (Ocak-Temmuz)'!L210&lt;&gt;"",'G011A (Ocak-Temmuz)'!L210,0)</f>
        <v>0</v>
      </c>
      <c r="E210" s="250">
        <f>IF('G011A (Şubat-Ağustos)'!C210&lt;&gt;"",'G011A (Şubat-Ağustos)'!C210,0)</f>
        <v>0</v>
      </c>
      <c r="F210" s="249">
        <f>IF('G011A (Şubat-Ağustos)'!L210&lt;&gt;"",'G011A (Şubat-Ağustos)'!L210,0)</f>
        <v>0</v>
      </c>
      <c r="G210" s="250">
        <f>IF('G011A (Mart-Eylül)'!C210&lt;&gt;"",'G011A (Mart-Eylül)'!C210,0)</f>
        <v>0</v>
      </c>
      <c r="H210" s="249">
        <f>IF('G011A (Mart-Eylül)'!L210&lt;&gt;"",'G011A (Mart-Eylül)'!L210,0)</f>
        <v>0</v>
      </c>
      <c r="I210" s="250">
        <f>IF('G011A (Nisan-Ekim)'!C210&lt;&gt;"",'G011A (Nisan-Ekim)'!C210,0)</f>
        <v>0</v>
      </c>
      <c r="J210" s="249">
        <f>IF('G011A (Nisan-Ekim)'!L210&lt;&gt;"",'G011A (Nisan-Ekim)'!L210,0)</f>
        <v>0</v>
      </c>
      <c r="K210" s="250">
        <f>IF('G011A (Mayıs-Kasım)'!C210&lt;&gt;"",'G011A (Mayıs-Kasım)'!C210,0)</f>
        <v>0</v>
      </c>
      <c r="L210" s="249">
        <f>IF('G011A (Mayıs-Kasım)'!L210&lt;&gt;"",'G011A (Mayıs-Kasım)'!L210,0)</f>
        <v>0</v>
      </c>
      <c r="M210" s="250">
        <f>IF('G011A (Haziran-Aralık)'!C210&lt;&gt;"",'G011A (Haziran-Aralık)'!C210,0)</f>
        <v>0</v>
      </c>
      <c r="N210" s="249">
        <f>IF('G011A (Haziran-Aralık)'!L210&lt;&gt;"",'G011A (Haziran-Aralık)'!L210,0)</f>
        <v>0</v>
      </c>
      <c r="O210" s="257">
        <f t="shared" si="66"/>
        <v>0</v>
      </c>
      <c r="P210" s="258">
        <f t="shared" si="67"/>
        <v>0</v>
      </c>
      <c r="Q210" s="258">
        <f t="shared" si="68"/>
        <v>0</v>
      </c>
      <c r="R210" s="259">
        <f t="shared" si="69"/>
        <v>0</v>
      </c>
      <c r="T210" s="238">
        <f t="shared" si="70"/>
        <v>0</v>
      </c>
      <c r="U210" s="238">
        <f t="shared" si="71"/>
        <v>0</v>
      </c>
      <c r="V210" s="238">
        <f t="shared" si="72"/>
        <v>0</v>
      </c>
      <c r="W210" s="238">
        <f t="shared" si="73"/>
        <v>0</v>
      </c>
      <c r="X210" s="238">
        <f t="shared" si="74"/>
        <v>0</v>
      </c>
      <c r="Y210" s="238">
        <f t="shared" si="75"/>
        <v>0</v>
      </c>
      <c r="Z210" s="238">
        <f t="shared" si="76"/>
        <v>0</v>
      </c>
    </row>
    <row r="211" spans="1:27" ht="23.1" customHeight="1" x14ac:dyDescent="0.25">
      <c r="A211" s="171">
        <v>132</v>
      </c>
      <c r="B211" s="241" t="str">
        <f>IF('Proje ve Personel Bilgileri'!C148&gt;0,'Proje ve Personel Bilgileri'!C148,"")</f>
        <v/>
      </c>
      <c r="C211" s="257">
        <f>IF('G011A (Ocak-Temmuz)'!C211&lt;&gt;"",'G011A (Ocak-Temmuz)'!C211,0)</f>
        <v>0</v>
      </c>
      <c r="D211" s="258">
        <f>IF('G011A (Ocak-Temmuz)'!L211&lt;&gt;"",'G011A (Ocak-Temmuz)'!L211,0)</f>
        <v>0</v>
      </c>
      <c r="E211" s="250">
        <f>IF('G011A (Şubat-Ağustos)'!C211&lt;&gt;"",'G011A (Şubat-Ağustos)'!C211,0)</f>
        <v>0</v>
      </c>
      <c r="F211" s="249">
        <f>IF('G011A (Şubat-Ağustos)'!L211&lt;&gt;"",'G011A (Şubat-Ağustos)'!L211,0)</f>
        <v>0</v>
      </c>
      <c r="G211" s="250">
        <f>IF('G011A (Mart-Eylül)'!C211&lt;&gt;"",'G011A (Mart-Eylül)'!C211,0)</f>
        <v>0</v>
      </c>
      <c r="H211" s="249">
        <f>IF('G011A (Mart-Eylül)'!L211&lt;&gt;"",'G011A (Mart-Eylül)'!L211,0)</f>
        <v>0</v>
      </c>
      <c r="I211" s="250">
        <f>IF('G011A (Nisan-Ekim)'!C211&lt;&gt;"",'G011A (Nisan-Ekim)'!C211,0)</f>
        <v>0</v>
      </c>
      <c r="J211" s="249">
        <f>IF('G011A (Nisan-Ekim)'!L211&lt;&gt;"",'G011A (Nisan-Ekim)'!L211,0)</f>
        <v>0</v>
      </c>
      <c r="K211" s="250">
        <f>IF('G011A (Mayıs-Kasım)'!C211&lt;&gt;"",'G011A (Mayıs-Kasım)'!C211,0)</f>
        <v>0</v>
      </c>
      <c r="L211" s="249">
        <f>IF('G011A (Mayıs-Kasım)'!L211&lt;&gt;"",'G011A (Mayıs-Kasım)'!L211,0)</f>
        <v>0</v>
      </c>
      <c r="M211" s="250">
        <f>IF('G011A (Haziran-Aralık)'!C211&lt;&gt;"",'G011A (Haziran-Aralık)'!C211,0)</f>
        <v>0</v>
      </c>
      <c r="N211" s="249">
        <f>IF('G011A (Haziran-Aralık)'!L211&lt;&gt;"",'G011A (Haziran-Aralık)'!L211,0)</f>
        <v>0</v>
      </c>
      <c r="O211" s="257">
        <f t="shared" si="66"/>
        <v>0</v>
      </c>
      <c r="P211" s="258">
        <f t="shared" si="67"/>
        <v>0</v>
      </c>
      <c r="Q211" s="258">
        <f t="shared" si="68"/>
        <v>0</v>
      </c>
      <c r="R211" s="259">
        <f t="shared" si="69"/>
        <v>0</v>
      </c>
      <c r="T211" s="238">
        <f t="shared" si="70"/>
        <v>0</v>
      </c>
      <c r="U211" s="238">
        <f t="shared" si="71"/>
        <v>0</v>
      </c>
      <c r="V211" s="238">
        <f t="shared" si="72"/>
        <v>0</v>
      </c>
      <c r="W211" s="238">
        <f t="shared" si="73"/>
        <v>0</v>
      </c>
      <c r="X211" s="238">
        <f t="shared" si="74"/>
        <v>0</v>
      </c>
      <c r="Y211" s="238">
        <f t="shared" si="75"/>
        <v>0</v>
      </c>
      <c r="Z211" s="238">
        <f t="shared" si="76"/>
        <v>0</v>
      </c>
    </row>
    <row r="212" spans="1:27" ht="23.1" customHeight="1" x14ac:dyDescent="0.25">
      <c r="A212" s="171">
        <v>133</v>
      </c>
      <c r="B212" s="241" t="str">
        <f>IF('Proje ve Personel Bilgileri'!C149&gt;0,'Proje ve Personel Bilgileri'!C149,"")</f>
        <v/>
      </c>
      <c r="C212" s="257">
        <f>IF('G011A (Ocak-Temmuz)'!C212&lt;&gt;"",'G011A (Ocak-Temmuz)'!C212,0)</f>
        <v>0</v>
      </c>
      <c r="D212" s="258">
        <f>IF('G011A (Ocak-Temmuz)'!L212&lt;&gt;"",'G011A (Ocak-Temmuz)'!L212,0)</f>
        <v>0</v>
      </c>
      <c r="E212" s="250">
        <f>IF('G011A (Şubat-Ağustos)'!C212&lt;&gt;"",'G011A (Şubat-Ağustos)'!C212,0)</f>
        <v>0</v>
      </c>
      <c r="F212" s="249">
        <f>IF('G011A (Şubat-Ağustos)'!L212&lt;&gt;"",'G011A (Şubat-Ağustos)'!L212,0)</f>
        <v>0</v>
      </c>
      <c r="G212" s="250">
        <f>IF('G011A (Mart-Eylül)'!C212&lt;&gt;"",'G011A (Mart-Eylül)'!C212,0)</f>
        <v>0</v>
      </c>
      <c r="H212" s="249">
        <f>IF('G011A (Mart-Eylül)'!L212&lt;&gt;"",'G011A (Mart-Eylül)'!L212,0)</f>
        <v>0</v>
      </c>
      <c r="I212" s="250">
        <f>IF('G011A (Nisan-Ekim)'!C212&lt;&gt;"",'G011A (Nisan-Ekim)'!C212,0)</f>
        <v>0</v>
      </c>
      <c r="J212" s="249">
        <f>IF('G011A (Nisan-Ekim)'!L212&lt;&gt;"",'G011A (Nisan-Ekim)'!L212,0)</f>
        <v>0</v>
      </c>
      <c r="K212" s="250">
        <f>IF('G011A (Mayıs-Kasım)'!C212&lt;&gt;"",'G011A (Mayıs-Kasım)'!C212,0)</f>
        <v>0</v>
      </c>
      <c r="L212" s="249">
        <f>IF('G011A (Mayıs-Kasım)'!L212&lt;&gt;"",'G011A (Mayıs-Kasım)'!L212,0)</f>
        <v>0</v>
      </c>
      <c r="M212" s="250">
        <f>IF('G011A (Haziran-Aralık)'!C212&lt;&gt;"",'G011A (Haziran-Aralık)'!C212,0)</f>
        <v>0</v>
      </c>
      <c r="N212" s="249">
        <f>IF('G011A (Haziran-Aralık)'!L212&lt;&gt;"",'G011A (Haziran-Aralık)'!L212,0)</f>
        <v>0</v>
      </c>
      <c r="O212" s="257">
        <f t="shared" si="66"/>
        <v>0</v>
      </c>
      <c r="P212" s="258">
        <f t="shared" si="67"/>
        <v>0</v>
      </c>
      <c r="Q212" s="258">
        <f t="shared" si="68"/>
        <v>0</v>
      </c>
      <c r="R212" s="259">
        <f t="shared" si="69"/>
        <v>0</v>
      </c>
      <c r="T212" s="238">
        <f t="shared" si="70"/>
        <v>0</v>
      </c>
      <c r="U212" s="238">
        <f t="shared" si="71"/>
        <v>0</v>
      </c>
      <c r="V212" s="238">
        <f t="shared" si="72"/>
        <v>0</v>
      </c>
      <c r="W212" s="238">
        <f t="shared" si="73"/>
        <v>0</v>
      </c>
      <c r="X212" s="238">
        <f t="shared" si="74"/>
        <v>0</v>
      </c>
      <c r="Y212" s="238">
        <f t="shared" si="75"/>
        <v>0</v>
      </c>
      <c r="Z212" s="238">
        <f t="shared" si="76"/>
        <v>0</v>
      </c>
    </row>
    <row r="213" spans="1:27" ht="23.1" customHeight="1" x14ac:dyDescent="0.25">
      <c r="A213" s="171">
        <v>134</v>
      </c>
      <c r="B213" s="241" t="str">
        <f>IF('Proje ve Personel Bilgileri'!C150&gt;0,'Proje ve Personel Bilgileri'!C150,"")</f>
        <v/>
      </c>
      <c r="C213" s="257">
        <f>IF('G011A (Ocak-Temmuz)'!C213&lt;&gt;"",'G011A (Ocak-Temmuz)'!C213,0)</f>
        <v>0</v>
      </c>
      <c r="D213" s="258">
        <f>IF('G011A (Ocak-Temmuz)'!L213&lt;&gt;"",'G011A (Ocak-Temmuz)'!L213,0)</f>
        <v>0</v>
      </c>
      <c r="E213" s="250">
        <f>IF('G011A (Şubat-Ağustos)'!C213&lt;&gt;"",'G011A (Şubat-Ağustos)'!C213,0)</f>
        <v>0</v>
      </c>
      <c r="F213" s="249">
        <f>IF('G011A (Şubat-Ağustos)'!L213&lt;&gt;"",'G011A (Şubat-Ağustos)'!L213,0)</f>
        <v>0</v>
      </c>
      <c r="G213" s="250">
        <f>IF('G011A (Mart-Eylül)'!C213&lt;&gt;"",'G011A (Mart-Eylül)'!C213,0)</f>
        <v>0</v>
      </c>
      <c r="H213" s="249">
        <f>IF('G011A (Mart-Eylül)'!L213&lt;&gt;"",'G011A (Mart-Eylül)'!L213,0)</f>
        <v>0</v>
      </c>
      <c r="I213" s="250">
        <f>IF('G011A (Nisan-Ekim)'!C213&lt;&gt;"",'G011A (Nisan-Ekim)'!C213,0)</f>
        <v>0</v>
      </c>
      <c r="J213" s="249">
        <f>IF('G011A (Nisan-Ekim)'!L213&lt;&gt;"",'G011A (Nisan-Ekim)'!L213,0)</f>
        <v>0</v>
      </c>
      <c r="K213" s="250">
        <f>IF('G011A (Mayıs-Kasım)'!C213&lt;&gt;"",'G011A (Mayıs-Kasım)'!C213,0)</f>
        <v>0</v>
      </c>
      <c r="L213" s="249">
        <f>IF('G011A (Mayıs-Kasım)'!L213&lt;&gt;"",'G011A (Mayıs-Kasım)'!L213,0)</f>
        <v>0</v>
      </c>
      <c r="M213" s="250">
        <f>IF('G011A (Haziran-Aralık)'!C213&lt;&gt;"",'G011A (Haziran-Aralık)'!C213,0)</f>
        <v>0</v>
      </c>
      <c r="N213" s="249">
        <f>IF('G011A (Haziran-Aralık)'!L213&lt;&gt;"",'G011A (Haziran-Aralık)'!L213,0)</f>
        <v>0</v>
      </c>
      <c r="O213" s="257">
        <f t="shared" si="66"/>
        <v>0</v>
      </c>
      <c r="P213" s="258">
        <f t="shared" si="67"/>
        <v>0</v>
      </c>
      <c r="Q213" s="258">
        <f t="shared" si="68"/>
        <v>0</v>
      </c>
      <c r="R213" s="259">
        <f t="shared" si="69"/>
        <v>0</v>
      </c>
      <c r="T213" s="238">
        <f t="shared" si="70"/>
        <v>0</v>
      </c>
      <c r="U213" s="238">
        <f t="shared" si="71"/>
        <v>0</v>
      </c>
      <c r="V213" s="238">
        <f t="shared" si="72"/>
        <v>0</v>
      </c>
      <c r="W213" s="238">
        <f t="shared" si="73"/>
        <v>0</v>
      </c>
      <c r="X213" s="238">
        <f t="shared" si="74"/>
        <v>0</v>
      </c>
      <c r="Y213" s="238">
        <f t="shared" si="75"/>
        <v>0</v>
      </c>
      <c r="Z213" s="238">
        <f t="shared" si="76"/>
        <v>0</v>
      </c>
    </row>
    <row r="214" spans="1:27" ht="23.1" customHeight="1" x14ac:dyDescent="0.25">
      <c r="A214" s="171">
        <v>135</v>
      </c>
      <c r="B214" s="241" t="str">
        <f>IF('Proje ve Personel Bilgileri'!C151&gt;0,'Proje ve Personel Bilgileri'!C151,"")</f>
        <v/>
      </c>
      <c r="C214" s="257">
        <f>IF('G011A (Ocak-Temmuz)'!C214&lt;&gt;"",'G011A (Ocak-Temmuz)'!C214,0)</f>
        <v>0</v>
      </c>
      <c r="D214" s="258">
        <f>IF('G011A (Ocak-Temmuz)'!L214&lt;&gt;"",'G011A (Ocak-Temmuz)'!L214,0)</f>
        <v>0</v>
      </c>
      <c r="E214" s="250">
        <f>IF('G011A (Şubat-Ağustos)'!C214&lt;&gt;"",'G011A (Şubat-Ağustos)'!C214,0)</f>
        <v>0</v>
      </c>
      <c r="F214" s="249">
        <f>IF('G011A (Şubat-Ağustos)'!L214&lt;&gt;"",'G011A (Şubat-Ağustos)'!L214,0)</f>
        <v>0</v>
      </c>
      <c r="G214" s="250">
        <f>IF('G011A (Mart-Eylül)'!C214&lt;&gt;"",'G011A (Mart-Eylül)'!C214,0)</f>
        <v>0</v>
      </c>
      <c r="H214" s="249">
        <f>IF('G011A (Mart-Eylül)'!L214&lt;&gt;"",'G011A (Mart-Eylül)'!L214,0)</f>
        <v>0</v>
      </c>
      <c r="I214" s="250">
        <f>IF('G011A (Nisan-Ekim)'!C214&lt;&gt;"",'G011A (Nisan-Ekim)'!C214,0)</f>
        <v>0</v>
      </c>
      <c r="J214" s="249">
        <f>IF('G011A (Nisan-Ekim)'!L214&lt;&gt;"",'G011A (Nisan-Ekim)'!L214,0)</f>
        <v>0</v>
      </c>
      <c r="K214" s="250">
        <f>IF('G011A (Mayıs-Kasım)'!C214&lt;&gt;"",'G011A (Mayıs-Kasım)'!C214,0)</f>
        <v>0</v>
      </c>
      <c r="L214" s="249">
        <f>IF('G011A (Mayıs-Kasım)'!L214&lt;&gt;"",'G011A (Mayıs-Kasım)'!L214,0)</f>
        <v>0</v>
      </c>
      <c r="M214" s="250">
        <f>IF('G011A (Haziran-Aralık)'!C214&lt;&gt;"",'G011A (Haziran-Aralık)'!C214,0)</f>
        <v>0</v>
      </c>
      <c r="N214" s="249">
        <f>IF('G011A (Haziran-Aralık)'!L214&lt;&gt;"",'G011A (Haziran-Aralık)'!L214,0)</f>
        <v>0</v>
      </c>
      <c r="O214" s="257">
        <f t="shared" si="66"/>
        <v>0</v>
      </c>
      <c r="P214" s="258">
        <f t="shared" si="67"/>
        <v>0</v>
      </c>
      <c r="Q214" s="258">
        <f t="shared" si="68"/>
        <v>0</v>
      </c>
      <c r="R214" s="259">
        <f t="shared" si="69"/>
        <v>0</v>
      </c>
      <c r="T214" s="238">
        <f t="shared" si="70"/>
        <v>0</v>
      </c>
      <c r="U214" s="238">
        <f t="shared" si="71"/>
        <v>0</v>
      </c>
      <c r="V214" s="238">
        <f t="shared" si="72"/>
        <v>0</v>
      </c>
      <c r="W214" s="238">
        <f t="shared" si="73"/>
        <v>0</v>
      </c>
      <c r="X214" s="238">
        <f t="shared" si="74"/>
        <v>0</v>
      </c>
      <c r="Y214" s="238">
        <f t="shared" si="75"/>
        <v>0</v>
      </c>
      <c r="Z214" s="238">
        <f t="shared" si="76"/>
        <v>0</v>
      </c>
    </row>
    <row r="215" spans="1:27" ht="23.1" customHeight="1" x14ac:dyDescent="0.25">
      <c r="A215" s="171">
        <v>136</v>
      </c>
      <c r="B215" s="241" t="str">
        <f>IF('Proje ve Personel Bilgileri'!C152&gt;0,'Proje ve Personel Bilgileri'!C152,"")</f>
        <v/>
      </c>
      <c r="C215" s="257">
        <f>IF('G011A (Ocak-Temmuz)'!C215&lt;&gt;"",'G011A (Ocak-Temmuz)'!C215,0)</f>
        <v>0</v>
      </c>
      <c r="D215" s="258">
        <f>IF('G011A (Ocak-Temmuz)'!L215&lt;&gt;"",'G011A (Ocak-Temmuz)'!L215,0)</f>
        <v>0</v>
      </c>
      <c r="E215" s="250">
        <f>IF('G011A (Şubat-Ağustos)'!C215&lt;&gt;"",'G011A (Şubat-Ağustos)'!C215,0)</f>
        <v>0</v>
      </c>
      <c r="F215" s="249">
        <f>IF('G011A (Şubat-Ağustos)'!L215&lt;&gt;"",'G011A (Şubat-Ağustos)'!L215,0)</f>
        <v>0</v>
      </c>
      <c r="G215" s="250">
        <f>IF('G011A (Mart-Eylül)'!C215&lt;&gt;"",'G011A (Mart-Eylül)'!C215,0)</f>
        <v>0</v>
      </c>
      <c r="H215" s="249">
        <f>IF('G011A (Mart-Eylül)'!L215&lt;&gt;"",'G011A (Mart-Eylül)'!L215,0)</f>
        <v>0</v>
      </c>
      <c r="I215" s="250">
        <f>IF('G011A (Nisan-Ekim)'!C215&lt;&gt;"",'G011A (Nisan-Ekim)'!C215,0)</f>
        <v>0</v>
      </c>
      <c r="J215" s="249">
        <f>IF('G011A (Nisan-Ekim)'!L215&lt;&gt;"",'G011A (Nisan-Ekim)'!L215,0)</f>
        <v>0</v>
      </c>
      <c r="K215" s="250">
        <f>IF('G011A (Mayıs-Kasım)'!C215&lt;&gt;"",'G011A (Mayıs-Kasım)'!C215,0)</f>
        <v>0</v>
      </c>
      <c r="L215" s="249">
        <f>IF('G011A (Mayıs-Kasım)'!L215&lt;&gt;"",'G011A (Mayıs-Kasım)'!L215,0)</f>
        <v>0</v>
      </c>
      <c r="M215" s="250">
        <f>IF('G011A (Haziran-Aralık)'!C215&lt;&gt;"",'G011A (Haziran-Aralık)'!C215,0)</f>
        <v>0</v>
      </c>
      <c r="N215" s="249">
        <f>IF('G011A (Haziran-Aralık)'!L215&lt;&gt;"",'G011A (Haziran-Aralık)'!L215,0)</f>
        <v>0</v>
      </c>
      <c r="O215" s="257">
        <f t="shared" si="66"/>
        <v>0</v>
      </c>
      <c r="P215" s="258">
        <f t="shared" si="67"/>
        <v>0</v>
      </c>
      <c r="Q215" s="258">
        <f t="shared" si="68"/>
        <v>0</v>
      </c>
      <c r="R215" s="259">
        <f t="shared" si="69"/>
        <v>0</v>
      </c>
      <c r="T215" s="238">
        <f t="shared" si="70"/>
        <v>0</v>
      </c>
      <c r="U215" s="238">
        <f t="shared" si="71"/>
        <v>0</v>
      </c>
      <c r="V215" s="238">
        <f t="shared" si="72"/>
        <v>0</v>
      </c>
      <c r="W215" s="238">
        <f t="shared" si="73"/>
        <v>0</v>
      </c>
      <c r="X215" s="238">
        <f t="shared" si="74"/>
        <v>0</v>
      </c>
      <c r="Y215" s="238">
        <f t="shared" si="75"/>
        <v>0</v>
      </c>
      <c r="Z215" s="238">
        <f t="shared" si="76"/>
        <v>0</v>
      </c>
    </row>
    <row r="216" spans="1:27" ht="23.1" customHeight="1" x14ac:dyDescent="0.25">
      <c r="A216" s="171">
        <v>137</v>
      </c>
      <c r="B216" s="241" t="str">
        <f>IF('Proje ve Personel Bilgileri'!C153&gt;0,'Proje ve Personel Bilgileri'!C153,"")</f>
        <v/>
      </c>
      <c r="C216" s="257">
        <f>IF('G011A (Ocak-Temmuz)'!C216&lt;&gt;"",'G011A (Ocak-Temmuz)'!C216,0)</f>
        <v>0</v>
      </c>
      <c r="D216" s="258">
        <f>IF('G011A (Ocak-Temmuz)'!L216&lt;&gt;"",'G011A (Ocak-Temmuz)'!L216,0)</f>
        <v>0</v>
      </c>
      <c r="E216" s="250">
        <f>IF('G011A (Şubat-Ağustos)'!C216&lt;&gt;"",'G011A (Şubat-Ağustos)'!C216,0)</f>
        <v>0</v>
      </c>
      <c r="F216" s="249">
        <f>IF('G011A (Şubat-Ağustos)'!L216&lt;&gt;"",'G011A (Şubat-Ağustos)'!L216,0)</f>
        <v>0</v>
      </c>
      <c r="G216" s="250">
        <f>IF('G011A (Mart-Eylül)'!C216&lt;&gt;"",'G011A (Mart-Eylül)'!C216,0)</f>
        <v>0</v>
      </c>
      <c r="H216" s="249">
        <f>IF('G011A (Mart-Eylül)'!L216&lt;&gt;"",'G011A (Mart-Eylül)'!L216,0)</f>
        <v>0</v>
      </c>
      <c r="I216" s="250">
        <f>IF('G011A (Nisan-Ekim)'!C216&lt;&gt;"",'G011A (Nisan-Ekim)'!C216,0)</f>
        <v>0</v>
      </c>
      <c r="J216" s="249">
        <f>IF('G011A (Nisan-Ekim)'!L216&lt;&gt;"",'G011A (Nisan-Ekim)'!L216,0)</f>
        <v>0</v>
      </c>
      <c r="K216" s="250">
        <f>IF('G011A (Mayıs-Kasım)'!C216&lt;&gt;"",'G011A (Mayıs-Kasım)'!C216,0)</f>
        <v>0</v>
      </c>
      <c r="L216" s="249">
        <f>IF('G011A (Mayıs-Kasım)'!L216&lt;&gt;"",'G011A (Mayıs-Kasım)'!L216,0)</f>
        <v>0</v>
      </c>
      <c r="M216" s="250">
        <f>IF('G011A (Haziran-Aralık)'!C216&lt;&gt;"",'G011A (Haziran-Aralık)'!C216,0)</f>
        <v>0</v>
      </c>
      <c r="N216" s="249">
        <f>IF('G011A (Haziran-Aralık)'!L216&lt;&gt;"",'G011A (Haziran-Aralık)'!L216,0)</f>
        <v>0</v>
      </c>
      <c r="O216" s="257">
        <f t="shared" si="66"/>
        <v>0</v>
      </c>
      <c r="P216" s="258">
        <f t="shared" si="67"/>
        <v>0</v>
      </c>
      <c r="Q216" s="258">
        <f t="shared" si="68"/>
        <v>0</v>
      </c>
      <c r="R216" s="259">
        <f t="shared" si="69"/>
        <v>0</v>
      </c>
      <c r="T216" s="238">
        <f t="shared" si="70"/>
        <v>0</v>
      </c>
      <c r="U216" s="238">
        <f t="shared" si="71"/>
        <v>0</v>
      </c>
      <c r="V216" s="238">
        <f t="shared" si="72"/>
        <v>0</v>
      </c>
      <c r="W216" s="238">
        <f t="shared" si="73"/>
        <v>0</v>
      </c>
      <c r="X216" s="238">
        <f t="shared" si="74"/>
        <v>0</v>
      </c>
      <c r="Y216" s="238">
        <f t="shared" si="75"/>
        <v>0</v>
      </c>
      <c r="Z216" s="238">
        <f t="shared" si="76"/>
        <v>0</v>
      </c>
    </row>
    <row r="217" spans="1:27" ht="23.1" customHeight="1" x14ac:dyDescent="0.25">
      <c r="A217" s="171">
        <v>138</v>
      </c>
      <c r="B217" s="241" t="str">
        <f>IF('Proje ve Personel Bilgileri'!C154&gt;0,'Proje ve Personel Bilgileri'!C154,"")</f>
        <v/>
      </c>
      <c r="C217" s="257">
        <f>IF('G011A (Ocak-Temmuz)'!C217&lt;&gt;"",'G011A (Ocak-Temmuz)'!C217,0)</f>
        <v>0</v>
      </c>
      <c r="D217" s="258">
        <f>IF('G011A (Ocak-Temmuz)'!L217&lt;&gt;"",'G011A (Ocak-Temmuz)'!L217,0)</f>
        <v>0</v>
      </c>
      <c r="E217" s="250">
        <f>IF('G011A (Şubat-Ağustos)'!C217&lt;&gt;"",'G011A (Şubat-Ağustos)'!C217,0)</f>
        <v>0</v>
      </c>
      <c r="F217" s="249">
        <f>IF('G011A (Şubat-Ağustos)'!L217&lt;&gt;"",'G011A (Şubat-Ağustos)'!L217,0)</f>
        <v>0</v>
      </c>
      <c r="G217" s="250">
        <f>IF('G011A (Mart-Eylül)'!C217&lt;&gt;"",'G011A (Mart-Eylül)'!C217,0)</f>
        <v>0</v>
      </c>
      <c r="H217" s="249">
        <f>IF('G011A (Mart-Eylül)'!L217&lt;&gt;"",'G011A (Mart-Eylül)'!L217,0)</f>
        <v>0</v>
      </c>
      <c r="I217" s="250">
        <f>IF('G011A (Nisan-Ekim)'!C217&lt;&gt;"",'G011A (Nisan-Ekim)'!C217,0)</f>
        <v>0</v>
      </c>
      <c r="J217" s="249">
        <f>IF('G011A (Nisan-Ekim)'!L217&lt;&gt;"",'G011A (Nisan-Ekim)'!L217,0)</f>
        <v>0</v>
      </c>
      <c r="K217" s="250">
        <f>IF('G011A (Mayıs-Kasım)'!C217&lt;&gt;"",'G011A (Mayıs-Kasım)'!C217,0)</f>
        <v>0</v>
      </c>
      <c r="L217" s="249">
        <f>IF('G011A (Mayıs-Kasım)'!L217&lt;&gt;"",'G011A (Mayıs-Kasım)'!L217,0)</f>
        <v>0</v>
      </c>
      <c r="M217" s="250">
        <f>IF('G011A (Haziran-Aralık)'!C217&lt;&gt;"",'G011A (Haziran-Aralık)'!C217,0)</f>
        <v>0</v>
      </c>
      <c r="N217" s="249">
        <f>IF('G011A (Haziran-Aralık)'!L217&lt;&gt;"",'G011A (Haziran-Aralık)'!L217,0)</f>
        <v>0</v>
      </c>
      <c r="O217" s="257">
        <f t="shared" si="66"/>
        <v>0</v>
      </c>
      <c r="P217" s="258">
        <f t="shared" si="67"/>
        <v>0</v>
      </c>
      <c r="Q217" s="258">
        <f t="shared" si="68"/>
        <v>0</v>
      </c>
      <c r="R217" s="259">
        <f t="shared" si="69"/>
        <v>0</v>
      </c>
      <c r="T217" s="238">
        <f t="shared" si="70"/>
        <v>0</v>
      </c>
      <c r="U217" s="238">
        <f t="shared" si="71"/>
        <v>0</v>
      </c>
      <c r="V217" s="238">
        <f t="shared" si="72"/>
        <v>0</v>
      </c>
      <c r="W217" s="238">
        <f t="shared" si="73"/>
        <v>0</v>
      </c>
      <c r="X217" s="238">
        <f t="shared" si="74"/>
        <v>0</v>
      </c>
      <c r="Y217" s="238">
        <f t="shared" si="75"/>
        <v>0</v>
      </c>
      <c r="Z217" s="238">
        <f t="shared" si="76"/>
        <v>0</v>
      </c>
    </row>
    <row r="218" spans="1:27" ht="23.1" customHeight="1" x14ac:dyDescent="0.25">
      <c r="A218" s="171">
        <v>139</v>
      </c>
      <c r="B218" s="241" t="str">
        <f>IF('Proje ve Personel Bilgileri'!C155&gt;0,'Proje ve Personel Bilgileri'!C155,"")</f>
        <v/>
      </c>
      <c r="C218" s="257">
        <f>IF('G011A (Ocak-Temmuz)'!C218&lt;&gt;"",'G011A (Ocak-Temmuz)'!C218,0)</f>
        <v>0</v>
      </c>
      <c r="D218" s="258">
        <f>IF('G011A (Ocak-Temmuz)'!L218&lt;&gt;"",'G011A (Ocak-Temmuz)'!L218,0)</f>
        <v>0</v>
      </c>
      <c r="E218" s="250">
        <f>IF('G011A (Şubat-Ağustos)'!C218&lt;&gt;"",'G011A (Şubat-Ağustos)'!C218,0)</f>
        <v>0</v>
      </c>
      <c r="F218" s="249">
        <f>IF('G011A (Şubat-Ağustos)'!L218&lt;&gt;"",'G011A (Şubat-Ağustos)'!L218,0)</f>
        <v>0</v>
      </c>
      <c r="G218" s="250">
        <f>IF('G011A (Mart-Eylül)'!C218&lt;&gt;"",'G011A (Mart-Eylül)'!C218,0)</f>
        <v>0</v>
      </c>
      <c r="H218" s="249">
        <f>IF('G011A (Mart-Eylül)'!L218&lt;&gt;"",'G011A (Mart-Eylül)'!L218,0)</f>
        <v>0</v>
      </c>
      <c r="I218" s="250">
        <f>IF('G011A (Nisan-Ekim)'!C218&lt;&gt;"",'G011A (Nisan-Ekim)'!C218,0)</f>
        <v>0</v>
      </c>
      <c r="J218" s="249">
        <f>IF('G011A (Nisan-Ekim)'!L218&lt;&gt;"",'G011A (Nisan-Ekim)'!L218,0)</f>
        <v>0</v>
      </c>
      <c r="K218" s="250">
        <f>IF('G011A (Mayıs-Kasım)'!C218&lt;&gt;"",'G011A (Mayıs-Kasım)'!C218,0)</f>
        <v>0</v>
      </c>
      <c r="L218" s="249">
        <f>IF('G011A (Mayıs-Kasım)'!L218&lt;&gt;"",'G011A (Mayıs-Kasım)'!L218,0)</f>
        <v>0</v>
      </c>
      <c r="M218" s="250">
        <f>IF('G011A (Haziran-Aralık)'!C218&lt;&gt;"",'G011A (Haziran-Aralık)'!C218,0)</f>
        <v>0</v>
      </c>
      <c r="N218" s="249">
        <f>IF('G011A (Haziran-Aralık)'!L218&lt;&gt;"",'G011A (Haziran-Aralık)'!L218,0)</f>
        <v>0</v>
      </c>
      <c r="O218" s="257">
        <f t="shared" si="66"/>
        <v>0</v>
      </c>
      <c r="P218" s="258">
        <f t="shared" si="67"/>
        <v>0</v>
      </c>
      <c r="Q218" s="258">
        <f t="shared" si="68"/>
        <v>0</v>
      </c>
      <c r="R218" s="259">
        <f t="shared" si="69"/>
        <v>0</v>
      </c>
      <c r="T218" s="238">
        <f t="shared" si="70"/>
        <v>0</v>
      </c>
      <c r="U218" s="238">
        <f t="shared" si="71"/>
        <v>0</v>
      </c>
      <c r="V218" s="238">
        <f t="shared" si="72"/>
        <v>0</v>
      </c>
      <c r="W218" s="238">
        <f t="shared" si="73"/>
        <v>0</v>
      </c>
      <c r="X218" s="238">
        <f t="shared" si="74"/>
        <v>0</v>
      </c>
      <c r="Y218" s="238">
        <f t="shared" si="75"/>
        <v>0</v>
      </c>
      <c r="Z218" s="238">
        <f t="shared" si="76"/>
        <v>0</v>
      </c>
    </row>
    <row r="219" spans="1:27" ht="23.1" customHeight="1" thickBot="1" x14ac:dyDescent="0.3">
      <c r="A219" s="174">
        <v>140</v>
      </c>
      <c r="B219" s="243" t="str">
        <f>IF('Proje ve Personel Bilgileri'!C156&gt;0,'Proje ve Personel Bilgileri'!C156,"")</f>
        <v/>
      </c>
      <c r="C219" s="260">
        <f>IF('G011A (Ocak-Temmuz)'!C219&lt;&gt;"",'G011A (Ocak-Temmuz)'!C219,0)</f>
        <v>0</v>
      </c>
      <c r="D219" s="261">
        <f>IF('G011A (Ocak-Temmuz)'!L219&lt;&gt;"",'G011A (Ocak-Temmuz)'!L219,0)</f>
        <v>0</v>
      </c>
      <c r="E219" s="254">
        <f>IF('G011A (Şubat-Ağustos)'!C219&lt;&gt;"",'G011A (Şubat-Ağustos)'!C219,0)</f>
        <v>0</v>
      </c>
      <c r="F219" s="253">
        <f>IF('G011A (Şubat-Ağustos)'!L219&lt;&gt;"",'G011A (Şubat-Ağustos)'!L219,0)</f>
        <v>0</v>
      </c>
      <c r="G219" s="254">
        <f>IF('G011A (Mart-Eylül)'!C219&lt;&gt;"",'G011A (Mart-Eylül)'!C219,0)</f>
        <v>0</v>
      </c>
      <c r="H219" s="253">
        <f>IF('G011A (Mart-Eylül)'!L219&lt;&gt;"",'G011A (Mart-Eylül)'!L219,0)</f>
        <v>0</v>
      </c>
      <c r="I219" s="254">
        <f>IF('G011A (Nisan-Ekim)'!C219&lt;&gt;"",'G011A (Nisan-Ekim)'!C219,0)</f>
        <v>0</v>
      </c>
      <c r="J219" s="253">
        <f>IF('G011A (Nisan-Ekim)'!L219&lt;&gt;"",'G011A (Nisan-Ekim)'!L219,0)</f>
        <v>0</v>
      </c>
      <c r="K219" s="254">
        <f>IF('G011A (Mayıs-Kasım)'!C219&lt;&gt;"",'G011A (Mayıs-Kasım)'!C219,0)</f>
        <v>0</v>
      </c>
      <c r="L219" s="253">
        <f>IF('G011A (Mayıs-Kasım)'!L219&lt;&gt;"",'G011A (Mayıs-Kasım)'!L219,0)</f>
        <v>0</v>
      </c>
      <c r="M219" s="254">
        <f>IF('G011A (Haziran-Aralık)'!C219&lt;&gt;"",'G011A (Haziran-Aralık)'!C219,0)</f>
        <v>0</v>
      </c>
      <c r="N219" s="253">
        <f>IF('G011A (Haziran-Aralık)'!L219&lt;&gt;"",'G011A (Haziran-Aralık)'!L219,0)</f>
        <v>0</v>
      </c>
      <c r="O219" s="260">
        <f t="shared" si="66"/>
        <v>0</v>
      </c>
      <c r="P219" s="261">
        <f t="shared" si="67"/>
        <v>0</v>
      </c>
      <c r="Q219" s="261">
        <f t="shared" si="68"/>
        <v>0</v>
      </c>
      <c r="R219" s="262">
        <f t="shared" si="69"/>
        <v>0</v>
      </c>
      <c r="T219" s="238">
        <f t="shared" si="70"/>
        <v>0</v>
      </c>
      <c r="U219" s="238">
        <f t="shared" si="71"/>
        <v>0</v>
      </c>
      <c r="V219" s="238">
        <f t="shared" si="72"/>
        <v>0</v>
      </c>
      <c r="W219" s="238">
        <f t="shared" si="73"/>
        <v>0</v>
      </c>
      <c r="X219" s="238">
        <f t="shared" si="74"/>
        <v>0</v>
      </c>
      <c r="Y219" s="238">
        <f t="shared" si="75"/>
        <v>0</v>
      </c>
      <c r="Z219" s="238">
        <f t="shared" si="76"/>
        <v>0</v>
      </c>
      <c r="AA219" s="238">
        <f>IF(ISERROR(IF(SUM(C200:R219)&gt;0,1,0)),1,IF(SUM(C200:R219)&gt;0,1,0))</f>
        <v>0</v>
      </c>
    </row>
    <row r="220" spans="1:27" x14ac:dyDescent="0.25">
      <c r="B220" s="7"/>
      <c r="C220" s="7"/>
      <c r="D220" s="7"/>
      <c r="E220" s="7"/>
      <c r="F220" s="7"/>
      <c r="G220" s="7"/>
      <c r="H220" s="7"/>
      <c r="I220" s="7"/>
      <c r="J220" s="4"/>
      <c r="L220" s="160"/>
      <c r="M220" s="160"/>
      <c r="N220" s="160"/>
      <c r="O220" s="160"/>
      <c r="P220" s="160"/>
      <c r="Q220" s="160"/>
    </row>
    <row r="221" spans="1:27" x14ac:dyDescent="0.25">
      <c r="A221" s="7" t="s">
        <v>162</v>
      </c>
      <c r="B221" s="7"/>
      <c r="C221" s="7"/>
      <c r="D221" s="7"/>
      <c r="E221" s="7"/>
      <c r="F221" s="7"/>
      <c r="G221" s="7"/>
      <c r="H221" s="7"/>
      <c r="I221" s="7"/>
      <c r="J221" s="4"/>
      <c r="L221" s="160"/>
      <c r="M221" s="160"/>
      <c r="N221" s="160"/>
      <c r="O221" s="160"/>
      <c r="P221" s="160"/>
      <c r="Q221" s="160"/>
    </row>
    <row r="222" spans="1:27" x14ac:dyDescent="0.25">
      <c r="C222" s="160"/>
      <c r="J222" s="4"/>
      <c r="L222" s="160"/>
      <c r="M222" s="160"/>
      <c r="N222" s="160"/>
      <c r="O222" s="160"/>
    </row>
    <row r="223" spans="1:27" s="119" customFormat="1" ht="21" x14ac:dyDescent="0.35">
      <c r="A223" s="345" t="s">
        <v>48</v>
      </c>
      <c r="B223" s="346">
        <f ca="1">IF(imzatarihi&gt;0,imzatarihi,"")</f>
        <v>46027</v>
      </c>
      <c r="C223" s="410" t="s">
        <v>49</v>
      </c>
      <c r="D223" s="410"/>
      <c r="E223" s="344" t="str">
        <f>IF(kurulusyetkilisi&gt;0,kurulusyetkilisi,"")</f>
        <v/>
      </c>
      <c r="F223" s="344"/>
      <c r="G223" s="344"/>
      <c r="H223" s="344"/>
      <c r="I223" s="344"/>
      <c r="J223" s="97"/>
      <c r="K223" s="97"/>
      <c r="L223" s="15"/>
      <c r="N223" s="178"/>
      <c r="O223" s="178"/>
      <c r="P223" s="178"/>
      <c r="Q223" s="178"/>
    </row>
    <row r="224" spans="1:27" ht="21" x14ac:dyDescent="0.35">
      <c r="A224" s="349"/>
      <c r="B224" s="349"/>
      <c r="C224" s="438" t="s">
        <v>50</v>
      </c>
      <c r="D224" s="438"/>
      <c r="E224" s="439"/>
      <c r="F224" s="439"/>
      <c r="G224" s="439"/>
      <c r="H224" s="349"/>
      <c r="I224" s="349"/>
      <c r="J224" s="4"/>
      <c r="L224" s="160"/>
      <c r="M224" s="160"/>
      <c r="N224" s="160"/>
      <c r="O224" s="160"/>
    </row>
    <row r="225" spans="1:26" ht="15.75" customHeight="1" x14ac:dyDescent="0.25">
      <c r="A225" s="440" t="s">
        <v>55</v>
      </c>
      <c r="B225" s="440"/>
      <c r="C225" s="440"/>
      <c r="D225" s="440"/>
      <c r="E225" s="440"/>
      <c r="F225" s="440"/>
      <c r="G225" s="440"/>
      <c r="H225" s="440"/>
      <c r="I225" s="440"/>
      <c r="J225" s="440"/>
      <c r="K225" s="440"/>
      <c r="L225" s="440"/>
      <c r="M225" s="440"/>
      <c r="N225" s="440"/>
      <c r="O225" s="440"/>
      <c r="P225" s="440"/>
      <c r="Q225" s="440"/>
      <c r="R225" s="440"/>
    </row>
    <row r="226" spans="1:26" x14ac:dyDescent="0.25">
      <c r="A226" s="441" t="str">
        <f>IF(YilDonem&lt;&gt;"",CONCATENATE(YilDonem," dönemine aittir."),"")</f>
        <v/>
      </c>
      <c r="B226" s="441"/>
      <c r="C226" s="441"/>
      <c r="D226" s="441"/>
      <c r="E226" s="441"/>
      <c r="F226" s="441"/>
      <c r="G226" s="441"/>
      <c r="H226" s="441"/>
      <c r="I226" s="441"/>
      <c r="J226" s="441"/>
      <c r="K226" s="441"/>
      <c r="L226" s="441"/>
      <c r="M226" s="441"/>
      <c r="N226" s="441"/>
      <c r="O226" s="441"/>
      <c r="P226" s="441"/>
      <c r="Q226" s="441"/>
      <c r="R226" s="441"/>
    </row>
    <row r="227" spans="1:26" ht="19.5" thickBot="1" x14ac:dyDescent="0.35">
      <c r="A227" s="431" t="s">
        <v>60</v>
      </c>
      <c r="B227" s="431"/>
      <c r="C227" s="431"/>
      <c r="D227" s="431"/>
      <c r="E227" s="431"/>
      <c r="F227" s="431"/>
      <c r="G227" s="431"/>
      <c r="H227" s="431"/>
      <c r="I227" s="431"/>
      <c r="J227" s="431"/>
      <c r="K227" s="431"/>
      <c r="L227" s="431"/>
      <c r="M227" s="431"/>
      <c r="N227" s="431"/>
      <c r="O227" s="431"/>
      <c r="P227" s="431"/>
      <c r="Q227" s="431"/>
      <c r="R227" s="431"/>
    </row>
    <row r="228" spans="1:26" ht="31.7" customHeight="1" thickBot="1" x14ac:dyDescent="0.3">
      <c r="A228" s="1" t="s">
        <v>1</v>
      </c>
      <c r="B228" s="442" t="str">
        <f>IF(ProjeNo&gt;0,ProjeNo,"")</f>
        <v/>
      </c>
      <c r="C228" s="443"/>
      <c r="D228" s="443"/>
      <c r="E228" s="443"/>
      <c r="F228" s="443"/>
      <c r="G228" s="443"/>
      <c r="H228" s="443"/>
      <c r="I228" s="443"/>
      <c r="J228" s="443"/>
      <c r="K228" s="443"/>
      <c r="L228" s="443"/>
      <c r="M228" s="443"/>
      <c r="N228" s="443"/>
      <c r="O228" s="443"/>
      <c r="P228" s="443"/>
      <c r="Q228" s="443"/>
      <c r="R228" s="444"/>
    </row>
    <row r="229" spans="1:26" ht="31.7" customHeight="1" thickBot="1" x14ac:dyDescent="0.3">
      <c r="A229" s="6" t="s">
        <v>14</v>
      </c>
      <c r="B229" s="445" t="str">
        <f>IF(ProjeAdi&gt;0,ProjeAdi,"")</f>
        <v/>
      </c>
      <c r="C229" s="446"/>
      <c r="D229" s="446"/>
      <c r="E229" s="446"/>
      <c r="F229" s="446"/>
      <c r="G229" s="446"/>
      <c r="H229" s="446"/>
      <c r="I229" s="446"/>
      <c r="J229" s="446"/>
      <c r="K229" s="446"/>
      <c r="L229" s="446"/>
      <c r="M229" s="446"/>
      <c r="N229" s="446"/>
      <c r="O229" s="446"/>
      <c r="P229" s="446"/>
      <c r="Q229" s="446"/>
      <c r="R229" s="447"/>
    </row>
    <row r="230" spans="1:26" ht="75.2" customHeight="1" thickBot="1" x14ac:dyDescent="0.3">
      <c r="A230" s="436" t="s">
        <v>9</v>
      </c>
      <c r="B230" s="432" t="s">
        <v>61</v>
      </c>
      <c r="C230" s="434" t="str">
        <f>IF(Dönem=1,"OCAK",IF(Dönem=2,"TEMMUZ",""))</f>
        <v/>
      </c>
      <c r="D230" s="435"/>
      <c r="E230" s="434" t="str">
        <f>IF(Dönem=1,"ŞUBAT",IF(Dönem=2,"AĞUSTOS",""))</f>
        <v/>
      </c>
      <c r="F230" s="435"/>
      <c r="G230" s="434" t="str">
        <f>IF(Dönem=1,"MART",IF(Dönem=2,"EYLÜL",""))</f>
        <v/>
      </c>
      <c r="H230" s="435"/>
      <c r="I230" s="434" t="str">
        <f>IF(Dönem=1,"NİSAN",IF(Dönem=2,"EKİM",""))</f>
        <v/>
      </c>
      <c r="J230" s="435"/>
      <c r="K230" s="434" t="str">
        <f>IF(Dönem=1,"MAYIS",IF(Dönem=2,"KASIM",""))</f>
        <v/>
      </c>
      <c r="L230" s="435"/>
      <c r="M230" s="434" t="str">
        <f>IF(Dönem=1,"HAZİRAN",IF(Dönem=2,"ARALIK",""))</f>
        <v/>
      </c>
      <c r="N230" s="435"/>
      <c r="O230" s="432" t="s">
        <v>56</v>
      </c>
      <c r="P230" s="432" t="s">
        <v>57</v>
      </c>
      <c r="Q230" s="432" t="s">
        <v>58</v>
      </c>
      <c r="R230" s="432" t="s">
        <v>151</v>
      </c>
      <c r="S230" s="5"/>
      <c r="T230" s="5"/>
    </row>
    <row r="231" spans="1:26" ht="49.7" customHeight="1" thickBot="1" x14ac:dyDescent="0.3">
      <c r="A231" s="437"/>
      <c r="B231" s="433"/>
      <c r="C231" s="3" t="s">
        <v>39</v>
      </c>
      <c r="D231" s="3" t="s">
        <v>59</v>
      </c>
      <c r="E231" s="3" t="s">
        <v>39</v>
      </c>
      <c r="F231" s="3" t="s">
        <v>59</v>
      </c>
      <c r="G231" s="3" t="s">
        <v>39</v>
      </c>
      <c r="H231" s="3" t="s">
        <v>59</v>
      </c>
      <c r="I231" s="3" t="s">
        <v>39</v>
      </c>
      <c r="J231" s="3" t="s">
        <v>59</v>
      </c>
      <c r="K231" s="3" t="s">
        <v>39</v>
      </c>
      <c r="L231" s="3" t="s">
        <v>59</v>
      </c>
      <c r="M231" s="3" t="s">
        <v>39</v>
      </c>
      <c r="N231" s="3" t="s">
        <v>59</v>
      </c>
      <c r="O231" s="433"/>
      <c r="P231" s="433"/>
      <c r="Q231" s="433"/>
      <c r="R231" s="433"/>
      <c r="Z231" s="2" t="s">
        <v>94</v>
      </c>
    </row>
    <row r="232" spans="1:26" ht="23.1" customHeight="1" x14ac:dyDescent="0.25">
      <c r="A232" s="168">
        <v>141</v>
      </c>
      <c r="B232" s="239" t="str">
        <f>IF('Proje ve Personel Bilgileri'!C157&gt;0,'Proje ve Personel Bilgileri'!C157,"")</f>
        <v/>
      </c>
      <c r="C232" s="247">
        <f>IF('G011A (Ocak-Temmuz)'!C232&lt;&gt;"",'G011A (Ocak-Temmuz)'!C232,0)</f>
        <v>0</v>
      </c>
      <c r="D232" s="246">
        <f>IF('G011A (Ocak-Temmuz)'!L232&lt;&gt;"",'G011A (Ocak-Temmuz)'!L232,0)</f>
        <v>0</v>
      </c>
      <c r="E232" s="247">
        <f>IF('G011A (Şubat-Ağustos)'!C232&lt;&gt;"",'G011A (Şubat-Ağustos)'!C232,0)</f>
        <v>0</v>
      </c>
      <c r="F232" s="246">
        <f>IF('G011A (Şubat-Ağustos)'!L232&lt;&gt;"",'G011A (Şubat-Ağustos)'!L232,0)</f>
        <v>0</v>
      </c>
      <c r="G232" s="247">
        <f>IF('G011A (Mart-Eylül)'!C232&lt;&gt;"",'G011A (Mart-Eylül)'!C232,0)</f>
        <v>0</v>
      </c>
      <c r="H232" s="246">
        <f>IF('G011A (Mart-Eylül)'!L232&lt;&gt;"",'G011A (Mart-Eylül)'!L232,0)</f>
        <v>0</v>
      </c>
      <c r="I232" s="247">
        <f>IF('G011A (Nisan-Ekim)'!C232&lt;&gt;"",'G011A (Nisan-Ekim)'!C232,0)</f>
        <v>0</v>
      </c>
      <c r="J232" s="246">
        <f>IF('G011A (Nisan-Ekim)'!L232&lt;&gt;"",'G011A (Nisan-Ekim)'!L232,0)</f>
        <v>0</v>
      </c>
      <c r="K232" s="247">
        <f>IF('G011A (Mayıs-Kasım)'!C232&lt;&gt;"",'G011A (Mayıs-Kasım)'!C232,0)</f>
        <v>0</v>
      </c>
      <c r="L232" s="246">
        <f>IF('G011A (Mayıs-Kasım)'!L232&lt;&gt;"",'G011A (Mayıs-Kasım)'!L232,0)</f>
        <v>0</v>
      </c>
      <c r="M232" s="247">
        <f>IF('G011A (Haziran-Aralık)'!C232&lt;&gt;"",'G011A (Haziran-Aralık)'!C232,0)</f>
        <v>0</v>
      </c>
      <c r="N232" s="246">
        <f>IF('G011A (Haziran-Aralık)'!L232&lt;&gt;"",'G011A (Haziran-Aralık)'!L232,0)</f>
        <v>0</v>
      </c>
      <c r="O232" s="247">
        <f>C232+E232+G232+I232+K232+M232</f>
        <v>0</v>
      </c>
      <c r="P232" s="246">
        <f>D232+F232+H232+J232+L232+N232</f>
        <v>0</v>
      </c>
      <c r="Q232" s="246">
        <f>IF(O232=0,0,O232/30)</f>
        <v>0</v>
      </c>
      <c r="R232" s="248">
        <f>IF(P232=0,0,P232/Q232)</f>
        <v>0</v>
      </c>
      <c r="T232" s="238">
        <f>IF(C232&gt;0,1,0)</f>
        <v>0</v>
      </c>
      <c r="U232" s="238">
        <f>IF(E232&gt;0,1,0)</f>
        <v>0</v>
      </c>
      <c r="V232" s="238">
        <f>IF(G232&gt;0,1,0)</f>
        <v>0</v>
      </c>
      <c r="W232" s="238">
        <f>IF(I232&gt;0,1,0)</f>
        <v>0</v>
      </c>
      <c r="X232" s="238">
        <f>IF(K232&gt;0,1,0)</f>
        <v>0</v>
      </c>
      <c r="Y232" s="238">
        <f>IF(M232&gt;0,1,0)</f>
        <v>0</v>
      </c>
      <c r="Z232" s="238">
        <f>SUM(T232:Y232)</f>
        <v>0</v>
      </c>
    </row>
    <row r="233" spans="1:26" ht="23.1" customHeight="1" x14ac:dyDescent="0.25">
      <c r="A233" s="171">
        <v>142</v>
      </c>
      <c r="B233" s="241" t="str">
        <f>IF('Proje ve Personel Bilgileri'!C158&gt;0,'Proje ve Personel Bilgileri'!C158,"")</f>
        <v/>
      </c>
      <c r="C233" s="257">
        <f>IF('G011A (Ocak-Temmuz)'!C233&lt;&gt;"",'G011A (Ocak-Temmuz)'!C233,0)</f>
        <v>0</v>
      </c>
      <c r="D233" s="258">
        <f>IF('G011A (Ocak-Temmuz)'!L233&lt;&gt;"",'G011A (Ocak-Temmuz)'!L233,0)</f>
        <v>0</v>
      </c>
      <c r="E233" s="250">
        <f>IF('G011A (Şubat-Ağustos)'!C233&lt;&gt;"",'G011A (Şubat-Ağustos)'!C233,0)</f>
        <v>0</v>
      </c>
      <c r="F233" s="249">
        <f>IF('G011A (Şubat-Ağustos)'!L233&lt;&gt;"",'G011A (Şubat-Ağustos)'!L233,0)</f>
        <v>0</v>
      </c>
      <c r="G233" s="250">
        <f>IF('G011A (Mart-Eylül)'!C233&lt;&gt;"",'G011A (Mart-Eylül)'!C233,0)</f>
        <v>0</v>
      </c>
      <c r="H233" s="249">
        <f>IF('G011A (Mart-Eylül)'!L233&lt;&gt;"",'G011A (Mart-Eylül)'!L233,0)</f>
        <v>0</v>
      </c>
      <c r="I233" s="250">
        <f>IF('G011A (Nisan-Ekim)'!C233&lt;&gt;"",'G011A (Nisan-Ekim)'!C233,0)</f>
        <v>0</v>
      </c>
      <c r="J233" s="249">
        <f>IF('G011A (Nisan-Ekim)'!L233&lt;&gt;"",'G011A (Nisan-Ekim)'!L233,0)</f>
        <v>0</v>
      </c>
      <c r="K233" s="250">
        <f>IF('G011A (Mayıs-Kasım)'!C233&lt;&gt;"",'G011A (Mayıs-Kasım)'!C233,0)</f>
        <v>0</v>
      </c>
      <c r="L233" s="249">
        <f>IF('G011A (Mayıs-Kasım)'!L233&lt;&gt;"",'G011A (Mayıs-Kasım)'!L233,0)</f>
        <v>0</v>
      </c>
      <c r="M233" s="250">
        <f>IF('G011A (Haziran-Aralık)'!C233&lt;&gt;"",'G011A (Haziran-Aralık)'!C233,0)</f>
        <v>0</v>
      </c>
      <c r="N233" s="249">
        <f>IF('G011A (Haziran-Aralık)'!L233&lt;&gt;"",'G011A (Haziran-Aralık)'!L233,0)</f>
        <v>0</v>
      </c>
      <c r="O233" s="257">
        <f t="shared" ref="O233:O251" si="77">C233+E233+G233+I233+K233+M233</f>
        <v>0</v>
      </c>
      <c r="P233" s="258">
        <f t="shared" ref="P233:P251" si="78">D233+F233+H233+J233+L233+N233</f>
        <v>0</v>
      </c>
      <c r="Q233" s="258">
        <f t="shared" ref="Q233:Q251" si="79">IF(O233=0,0,O233/30)</f>
        <v>0</v>
      </c>
      <c r="R233" s="259">
        <f t="shared" ref="R233:R251" si="80">IF(P233=0,0,P233/Q233)</f>
        <v>0</v>
      </c>
      <c r="T233" s="238">
        <f t="shared" ref="T233:T251" si="81">IF(C233&gt;0,1,0)</f>
        <v>0</v>
      </c>
      <c r="U233" s="238">
        <f t="shared" ref="U233:U251" si="82">IF(E233&gt;0,1,0)</f>
        <v>0</v>
      </c>
      <c r="V233" s="238">
        <f t="shared" ref="V233:V251" si="83">IF(G233&gt;0,1,0)</f>
        <v>0</v>
      </c>
      <c r="W233" s="238">
        <f t="shared" ref="W233:W251" si="84">IF(I233&gt;0,1,0)</f>
        <v>0</v>
      </c>
      <c r="X233" s="238">
        <f t="shared" ref="X233:X251" si="85">IF(K233&gt;0,1,0)</f>
        <v>0</v>
      </c>
      <c r="Y233" s="238">
        <f t="shared" ref="Y233:Y251" si="86">IF(M233&gt;0,1,0)</f>
        <v>0</v>
      </c>
      <c r="Z233" s="238">
        <f t="shared" ref="Z233:Z251" si="87">SUM(T233:Y233)</f>
        <v>0</v>
      </c>
    </row>
    <row r="234" spans="1:26" ht="23.1" customHeight="1" x14ac:dyDescent="0.25">
      <c r="A234" s="171">
        <v>143</v>
      </c>
      <c r="B234" s="241" t="str">
        <f>IF('Proje ve Personel Bilgileri'!C159&gt;0,'Proje ve Personel Bilgileri'!C159,"")</f>
        <v/>
      </c>
      <c r="C234" s="257">
        <f>IF('G011A (Ocak-Temmuz)'!C234&lt;&gt;"",'G011A (Ocak-Temmuz)'!C234,0)</f>
        <v>0</v>
      </c>
      <c r="D234" s="258">
        <f>IF('G011A (Ocak-Temmuz)'!L234&lt;&gt;"",'G011A (Ocak-Temmuz)'!L234,0)</f>
        <v>0</v>
      </c>
      <c r="E234" s="250">
        <f>IF('G011A (Şubat-Ağustos)'!C234&lt;&gt;"",'G011A (Şubat-Ağustos)'!C234,0)</f>
        <v>0</v>
      </c>
      <c r="F234" s="249">
        <f>IF('G011A (Şubat-Ağustos)'!L234&lt;&gt;"",'G011A (Şubat-Ağustos)'!L234,0)</f>
        <v>0</v>
      </c>
      <c r="G234" s="250">
        <f>IF('G011A (Mart-Eylül)'!C234&lt;&gt;"",'G011A (Mart-Eylül)'!C234,0)</f>
        <v>0</v>
      </c>
      <c r="H234" s="249">
        <f>IF('G011A (Mart-Eylül)'!L234&lt;&gt;"",'G011A (Mart-Eylül)'!L234,0)</f>
        <v>0</v>
      </c>
      <c r="I234" s="250">
        <f>IF('G011A (Nisan-Ekim)'!C234&lt;&gt;"",'G011A (Nisan-Ekim)'!C234,0)</f>
        <v>0</v>
      </c>
      <c r="J234" s="249">
        <f>IF('G011A (Nisan-Ekim)'!L234&lt;&gt;"",'G011A (Nisan-Ekim)'!L234,0)</f>
        <v>0</v>
      </c>
      <c r="K234" s="250">
        <f>IF('G011A (Mayıs-Kasım)'!C234&lt;&gt;"",'G011A (Mayıs-Kasım)'!C234,0)</f>
        <v>0</v>
      </c>
      <c r="L234" s="249">
        <f>IF('G011A (Mayıs-Kasım)'!L234&lt;&gt;"",'G011A (Mayıs-Kasım)'!L234,0)</f>
        <v>0</v>
      </c>
      <c r="M234" s="250">
        <f>IF('G011A (Haziran-Aralık)'!C234&lt;&gt;"",'G011A (Haziran-Aralık)'!C234,0)</f>
        <v>0</v>
      </c>
      <c r="N234" s="249">
        <f>IF('G011A (Haziran-Aralık)'!L234&lt;&gt;"",'G011A (Haziran-Aralık)'!L234,0)</f>
        <v>0</v>
      </c>
      <c r="O234" s="257">
        <f t="shared" si="77"/>
        <v>0</v>
      </c>
      <c r="P234" s="258">
        <f t="shared" si="78"/>
        <v>0</v>
      </c>
      <c r="Q234" s="258">
        <f t="shared" si="79"/>
        <v>0</v>
      </c>
      <c r="R234" s="259">
        <f t="shared" si="80"/>
        <v>0</v>
      </c>
      <c r="T234" s="238">
        <f t="shared" si="81"/>
        <v>0</v>
      </c>
      <c r="U234" s="238">
        <f t="shared" si="82"/>
        <v>0</v>
      </c>
      <c r="V234" s="238">
        <f t="shared" si="83"/>
        <v>0</v>
      </c>
      <c r="W234" s="238">
        <f t="shared" si="84"/>
        <v>0</v>
      </c>
      <c r="X234" s="238">
        <f t="shared" si="85"/>
        <v>0</v>
      </c>
      <c r="Y234" s="238">
        <f t="shared" si="86"/>
        <v>0</v>
      </c>
      <c r="Z234" s="238">
        <f t="shared" si="87"/>
        <v>0</v>
      </c>
    </row>
    <row r="235" spans="1:26" ht="23.1" customHeight="1" x14ac:dyDescent="0.25">
      <c r="A235" s="171">
        <v>144</v>
      </c>
      <c r="B235" s="241" t="str">
        <f>IF('Proje ve Personel Bilgileri'!C160&gt;0,'Proje ve Personel Bilgileri'!C160,"")</f>
        <v/>
      </c>
      <c r="C235" s="257">
        <f>IF('G011A (Ocak-Temmuz)'!C235&lt;&gt;"",'G011A (Ocak-Temmuz)'!C235,0)</f>
        <v>0</v>
      </c>
      <c r="D235" s="258">
        <f>IF('G011A (Ocak-Temmuz)'!L235&lt;&gt;"",'G011A (Ocak-Temmuz)'!L235,0)</f>
        <v>0</v>
      </c>
      <c r="E235" s="250">
        <f>IF('G011A (Şubat-Ağustos)'!C235&lt;&gt;"",'G011A (Şubat-Ağustos)'!C235,0)</f>
        <v>0</v>
      </c>
      <c r="F235" s="249">
        <f>IF('G011A (Şubat-Ağustos)'!L235&lt;&gt;"",'G011A (Şubat-Ağustos)'!L235,0)</f>
        <v>0</v>
      </c>
      <c r="G235" s="250">
        <f>IF('G011A (Mart-Eylül)'!C235&lt;&gt;"",'G011A (Mart-Eylül)'!C235,0)</f>
        <v>0</v>
      </c>
      <c r="H235" s="249">
        <f>IF('G011A (Mart-Eylül)'!L235&lt;&gt;"",'G011A (Mart-Eylül)'!L235,0)</f>
        <v>0</v>
      </c>
      <c r="I235" s="250">
        <f>IF('G011A (Nisan-Ekim)'!C235&lt;&gt;"",'G011A (Nisan-Ekim)'!C235,0)</f>
        <v>0</v>
      </c>
      <c r="J235" s="249">
        <f>IF('G011A (Nisan-Ekim)'!L235&lt;&gt;"",'G011A (Nisan-Ekim)'!L235,0)</f>
        <v>0</v>
      </c>
      <c r="K235" s="250">
        <f>IF('G011A (Mayıs-Kasım)'!C235&lt;&gt;"",'G011A (Mayıs-Kasım)'!C235,0)</f>
        <v>0</v>
      </c>
      <c r="L235" s="249">
        <f>IF('G011A (Mayıs-Kasım)'!L235&lt;&gt;"",'G011A (Mayıs-Kasım)'!L235,0)</f>
        <v>0</v>
      </c>
      <c r="M235" s="250">
        <f>IF('G011A (Haziran-Aralık)'!C235&lt;&gt;"",'G011A (Haziran-Aralık)'!C235,0)</f>
        <v>0</v>
      </c>
      <c r="N235" s="249">
        <f>IF('G011A (Haziran-Aralık)'!L235&lt;&gt;"",'G011A (Haziran-Aralık)'!L235,0)</f>
        <v>0</v>
      </c>
      <c r="O235" s="257">
        <f t="shared" si="77"/>
        <v>0</v>
      </c>
      <c r="P235" s="258">
        <f t="shared" si="78"/>
        <v>0</v>
      </c>
      <c r="Q235" s="258">
        <f t="shared" si="79"/>
        <v>0</v>
      </c>
      <c r="R235" s="259">
        <f t="shared" si="80"/>
        <v>0</v>
      </c>
      <c r="T235" s="238">
        <f t="shared" si="81"/>
        <v>0</v>
      </c>
      <c r="U235" s="238">
        <f t="shared" si="82"/>
        <v>0</v>
      </c>
      <c r="V235" s="238">
        <f t="shared" si="83"/>
        <v>0</v>
      </c>
      <c r="W235" s="238">
        <f t="shared" si="84"/>
        <v>0</v>
      </c>
      <c r="X235" s="238">
        <f t="shared" si="85"/>
        <v>0</v>
      </c>
      <c r="Y235" s="238">
        <f t="shared" si="86"/>
        <v>0</v>
      </c>
      <c r="Z235" s="238">
        <f t="shared" si="87"/>
        <v>0</v>
      </c>
    </row>
    <row r="236" spans="1:26" ht="23.1" customHeight="1" x14ac:dyDescent="0.25">
      <c r="A236" s="171">
        <v>145</v>
      </c>
      <c r="B236" s="241" t="str">
        <f>IF('Proje ve Personel Bilgileri'!C161&gt;0,'Proje ve Personel Bilgileri'!C161,"")</f>
        <v/>
      </c>
      <c r="C236" s="257">
        <f>IF('G011A (Ocak-Temmuz)'!C236&lt;&gt;"",'G011A (Ocak-Temmuz)'!C236,0)</f>
        <v>0</v>
      </c>
      <c r="D236" s="258">
        <f>IF('G011A (Ocak-Temmuz)'!L236&lt;&gt;"",'G011A (Ocak-Temmuz)'!L236,0)</f>
        <v>0</v>
      </c>
      <c r="E236" s="250">
        <f>IF('G011A (Şubat-Ağustos)'!C236&lt;&gt;"",'G011A (Şubat-Ağustos)'!C236,0)</f>
        <v>0</v>
      </c>
      <c r="F236" s="249">
        <f>IF('G011A (Şubat-Ağustos)'!L236&lt;&gt;"",'G011A (Şubat-Ağustos)'!L236,0)</f>
        <v>0</v>
      </c>
      <c r="G236" s="250">
        <f>IF('G011A (Mart-Eylül)'!C236&lt;&gt;"",'G011A (Mart-Eylül)'!C236,0)</f>
        <v>0</v>
      </c>
      <c r="H236" s="249">
        <f>IF('G011A (Mart-Eylül)'!L236&lt;&gt;"",'G011A (Mart-Eylül)'!L236,0)</f>
        <v>0</v>
      </c>
      <c r="I236" s="250">
        <f>IF('G011A (Nisan-Ekim)'!C236&lt;&gt;"",'G011A (Nisan-Ekim)'!C236,0)</f>
        <v>0</v>
      </c>
      <c r="J236" s="249">
        <f>IF('G011A (Nisan-Ekim)'!L236&lt;&gt;"",'G011A (Nisan-Ekim)'!L236,0)</f>
        <v>0</v>
      </c>
      <c r="K236" s="250">
        <f>IF('G011A (Mayıs-Kasım)'!C236&lt;&gt;"",'G011A (Mayıs-Kasım)'!C236,0)</f>
        <v>0</v>
      </c>
      <c r="L236" s="249">
        <f>IF('G011A (Mayıs-Kasım)'!L236&lt;&gt;"",'G011A (Mayıs-Kasım)'!L236,0)</f>
        <v>0</v>
      </c>
      <c r="M236" s="250">
        <f>IF('G011A (Haziran-Aralık)'!C236&lt;&gt;"",'G011A (Haziran-Aralık)'!C236,0)</f>
        <v>0</v>
      </c>
      <c r="N236" s="249">
        <f>IF('G011A (Haziran-Aralık)'!L236&lt;&gt;"",'G011A (Haziran-Aralık)'!L236,0)</f>
        <v>0</v>
      </c>
      <c r="O236" s="257">
        <f t="shared" si="77"/>
        <v>0</v>
      </c>
      <c r="P236" s="258">
        <f t="shared" si="78"/>
        <v>0</v>
      </c>
      <c r="Q236" s="258">
        <f t="shared" si="79"/>
        <v>0</v>
      </c>
      <c r="R236" s="259">
        <f t="shared" si="80"/>
        <v>0</v>
      </c>
      <c r="T236" s="238">
        <f t="shared" si="81"/>
        <v>0</v>
      </c>
      <c r="U236" s="238">
        <f t="shared" si="82"/>
        <v>0</v>
      </c>
      <c r="V236" s="238">
        <f t="shared" si="83"/>
        <v>0</v>
      </c>
      <c r="W236" s="238">
        <f t="shared" si="84"/>
        <v>0</v>
      </c>
      <c r="X236" s="238">
        <f t="shared" si="85"/>
        <v>0</v>
      </c>
      <c r="Y236" s="238">
        <f t="shared" si="86"/>
        <v>0</v>
      </c>
      <c r="Z236" s="238">
        <f t="shared" si="87"/>
        <v>0</v>
      </c>
    </row>
    <row r="237" spans="1:26" ht="23.1" customHeight="1" x14ac:dyDescent="0.25">
      <c r="A237" s="171">
        <v>146</v>
      </c>
      <c r="B237" s="241" t="str">
        <f>IF('Proje ve Personel Bilgileri'!C162&gt;0,'Proje ve Personel Bilgileri'!C162,"")</f>
        <v/>
      </c>
      <c r="C237" s="257">
        <f>IF('G011A (Ocak-Temmuz)'!C237&lt;&gt;"",'G011A (Ocak-Temmuz)'!C237,0)</f>
        <v>0</v>
      </c>
      <c r="D237" s="258">
        <f>IF('G011A (Ocak-Temmuz)'!L237&lt;&gt;"",'G011A (Ocak-Temmuz)'!L237,0)</f>
        <v>0</v>
      </c>
      <c r="E237" s="250">
        <f>IF('G011A (Şubat-Ağustos)'!C237&lt;&gt;"",'G011A (Şubat-Ağustos)'!C237,0)</f>
        <v>0</v>
      </c>
      <c r="F237" s="249">
        <f>IF('G011A (Şubat-Ağustos)'!L237&lt;&gt;"",'G011A (Şubat-Ağustos)'!L237,0)</f>
        <v>0</v>
      </c>
      <c r="G237" s="250">
        <f>IF('G011A (Mart-Eylül)'!C237&lt;&gt;"",'G011A (Mart-Eylül)'!C237,0)</f>
        <v>0</v>
      </c>
      <c r="H237" s="249">
        <f>IF('G011A (Mart-Eylül)'!L237&lt;&gt;"",'G011A (Mart-Eylül)'!L237,0)</f>
        <v>0</v>
      </c>
      <c r="I237" s="250">
        <f>IF('G011A (Nisan-Ekim)'!C237&lt;&gt;"",'G011A (Nisan-Ekim)'!C237,0)</f>
        <v>0</v>
      </c>
      <c r="J237" s="249">
        <f>IF('G011A (Nisan-Ekim)'!L237&lt;&gt;"",'G011A (Nisan-Ekim)'!L237,0)</f>
        <v>0</v>
      </c>
      <c r="K237" s="250">
        <f>IF('G011A (Mayıs-Kasım)'!C237&lt;&gt;"",'G011A (Mayıs-Kasım)'!C237,0)</f>
        <v>0</v>
      </c>
      <c r="L237" s="249">
        <f>IF('G011A (Mayıs-Kasım)'!L237&lt;&gt;"",'G011A (Mayıs-Kasım)'!L237,0)</f>
        <v>0</v>
      </c>
      <c r="M237" s="250">
        <f>IF('G011A (Haziran-Aralık)'!C237&lt;&gt;"",'G011A (Haziran-Aralık)'!C237,0)</f>
        <v>0</v>
      </c>
      <c r="N237" s="249">
        <f>IF('G011A (Haziran-Aralık)'!L237&lt;&gt;"",'G011A (Haziran-Aralık)'!L237,0)</f>
        <v>0</v>
      </c>
      <c r="O237" s="257">
        <f t="shared" si="77"/>
        <v>0</v>
      </c>
      <c r="P237" s="258">
        <f t="shared" si="78"/>
        <v>0</v>
      </c>
      <c r="Q237" s="258">
        <f t="shared" si="79"/>
        <v>0</v>
      </c>
      <c r="R237" s="259">
        <f t="shared" si="80"/>
        <v>0</v>
      </c>
      <c r="T237" s="238">
        <f t="shared" si="81"/>
        <v>0</v>
      </c>
      <c r="U237" s="238">
        <f t="shared" si="82"/>
        <v>0</v>
      </c>
      <c r="V237" s="238">
        <f t="shared" si="83"/>
        <v>0</v>
      </c>
      <c r="W237" s="238">
        <f t="shared" si="84"/>
        <v>0</v>
      </c>
      <c r="X237" s="238">
        <f t="shared" si="85"/>
        <v>0</v>
      </c>
      <c r="Y237" s="238">
        <f t="shared" si="86"/>
        <v>0</v>
      </c>
      <c r="Z237" s="238">
        <f t="shared" si="87"/>
        <v>0</v>
      </c>
    </row>
    <row r="238" spans="1:26" ht="23.1" customHeight="1" x14ac:dyDescent="0.25">
      <c r="A238" s="171">
        <v>147</v>
      </c>
      <c r="B238" s="241" t="str">
        <f>IF('Proje ve Personel Bilgileri'!C163&gt;0,'Proje ve Personel Bilgileri'!C163,"")</f>
        <v/>
      </c>
      <c r="C238" s="257">
        <f>IF('G011A (Ocak-Temmuz)'!C238&lt;&gt;"",'G011A (Ocak-Temmuz)'!C238,0)</f>
        <v>0</v>
      </c>
      <c r="D238" s="258">
        <f>IF('G011A (Ocak-Temmuz)'!L238&lt;&gt;"",'G011A (Ocak-Temmuz)'!L238,0)</f>
        <v>0</v>
      </c>
      <c r="E238" s="250">
        <f>IF('G011A (Şubat-Ağustos)'!C238&lt;&gt;"",'G011A (Şubat-Ağustos)'!C238,0)</f>
        <v>0</v>
      </c>
      <c r="F238" s="249">
        <f>IF('G011A (Şubat-Ağustos)'!L238&lt;&gt;"",'G011A (Şubat-Ağustos)'!L238,0)</f>
        <v>0</v>
      </c>
      <c r="G238" s="250">
        <f>IF('G011A (Mart-Eylül)'!C238&lt;&gt;"",'G011A (Mart-Eylül)'!C238,0)</f>
        <v>0</v>
      </c>
      <c r="H238" s="249">
        <f>IF('G011A (Mart-Eylül)'!L238&lt;&gt;"",'G011A (Mart-Eylül)'!L238,0)</f>
        <v>0</v>
      </c>
      <c r="I238" s="250">
        <f>IF('G011A (Nisan-Ekim)'!C238&lt;&gt;"",'G011A (Nisan-Ekim)'!C238,0)</f>
        <v>0</v>
      </c>
      <c r="J238" s="249">
        <f>IF('G011A (Nisan-Ekim)'!L238&lt;&gt;"",'G011A (Nisan-Ekim)'!L238,0)</f>
        <v>0</v>
      </c>
      <c r="K238" s="250">
        <f>IF('G011A (Mayıs-Kasım)'!C238&lt;&gt;"",'G011A (Mayıs-Kasım)'!C238,0)</f>
        <v>0</v>
      </c>
      <c r="L238" s="249">
        <f>IF('G011A (Mayıs-Kasım)'!L238&lt;&gt;"",'G011A (Mayıs-Kasım)'!L238,0)</f>
        <v>0</v>
      </c>
      <c r="M238" s="250">
        <f>IF('G011A (Haziran-Aralık)'!C238&lt;&gt;"",'G011A (Haziran-Aralık)'!C238,0)</f>
        <v>0</v>
      </c>
      <c r="N238" s="249">
        <f>IF('G011A (Haziran-Aralık)'!L238&lt;&gt;"",'G011A (Haziran-Aralık)'!L238,0)</f>
        <v>0</v>
      </c>
      <c r="O238" s="257">
        <f t="shared" si="77"/>
        <v>0</v>
      </c>
      <c r="P238" s="258">
        <f t="shared" si="78"/>
        <v>0</v>
      </c>
      <c r="Q238" s="258">
        <f t="shared" si="79"/>
        <v>0</v>
      </c>
      <c r="R238" s="259">
        <f t="shared" si="80"/>
        <v>0</v>
      </c>
      <c r="T238" s="238">
        <f t="shared" si="81"/>
        <v>0</v>
      </c>
      <c r="U238" s="238">
        <f t="shared" si="82"/>
        <v>0</v>
      </c>
      <c r="V238" s="238">
        <f t="shared" si="83"/>
        <v>0</v>
      </c>
      <c r="W238" s="238">
        <f t="shared" si="84"/>
        <v>0</v>
      </c>
      <c r="X238" s="238">
        <f t="shared" si="85"/>
        <v>0</v>
      </c>
      <c r="Y238" s="238">
        <f t="shared" si="86"/>
        <v>0</v>
      </c>
      <c r="Z238" s="238">
        <f t="shared" si="87"/>
        <v>0</v>
      </c>
    </row>
    <row r="239" spans="1:26" ht="23.1" customHeight="1" x14ac:dyDescent="0.25">
      <c r="A239" s="171">
        <v>148</v>
      </c>
      <c r="B239" s="241" t="str">
        <f>IF('Proje ve Personel Bilgileri'!C164&gt;0,'Proje ve Personel Bilgileri'!C164,"")</f>
        <v/>
      </c>
      <c r="C239" s="257">
        <f>IF('G011A (Ocak-Temmuz)'!C239&lt;&gt;"",'G011A (Ocak-Temmuz)'!C239,0)</f>
        <v>0</v>
      </c>
      <c r="D239" s="258">
        <f>IF('G011A (Ocak-Temmuz)'!L239&lt;&gt;"",'G011A (Ocak-Temmuz)'!L239,0)</f>
        <v>0</v>
      </c>
      <c r="E239" s="250">
        <f>IF('G011A (Şubat-Ağustos)'!C239&lt;&gt;"",'G011A (Şubat-Ağustos)'!C239,0)</f>
        <v>0</v>
      </c>
      <c r="F239" s="249">
        <f>IF('G011A (Şubat-Ağustos)'!L239&lt;&gt;"",'G011A (Şubat-Ağustos)'!L239,0)</f>
        <v>0</v>
      </c>
      <c r="G239" s="250">
        <f>IF('G011A (Mart-Eylül)'!C239&lt;&gt;"",'G011A (Mart-Eylül)'!C239,0)</f>
        <v>0</v>
      </c>
      <c r="H239" s="249">
        <f>IF('G011A (Mart-Eylül)'!L239&lt;&gt;"",'G011A (Mart-Eylül)'!L239,0)</f>
        <v>0</v>
      </c>
      <c r="I239" s="250">
        <f>IF('G011A (Nisan-Ekim)'!C239&lt;&gt;"",'G011A (Nisan-Ekim)'!C239,0)</f>
        <v>0</v>
      </c>
      <c r="J239" s="249">
        <f>IF('G011A (Nisan-Ekim)'!L239&lt;&gt;"",'G011A (Nisan-Ekim)'!L239,0)</f>
        <v>0</v>
      </c>
      <c r="K239" s="250">
        <f>IF('G011A (Mayıs-Kasım)'!C239&lt;&gt;"",'G011A (Mayıs-Kasım)'!C239,0)</f>
        <v>0</v>
      </c>
      <c r="L239" s="249">
        <f>IF('G011A (Mayıs-Kasım)'!L239&lt;&gt;"",'G011A (Mayıs-Kasım)'!L239,0)</f>
        <v>0</v>
      </c>
      <c r="M239" s="250">
        <f>IF('G011A (Haziran-Aralık)'!C239&lt;&gt;"",'G011A (Haziran-Aralık)'!C239,0)</f>
        <v>0</v>
      </c>
      <c r="N239" s="249">
        <f>IF('G011A (Haziran-Aralık)'!L239&lt;&gt;"",'G011A (Haziran-Aralık)'!L239,0)</f>
        <v>0</v>
      </c>
      <c r="O239" s="257">
        <f t="shared" si="77"/>
        <v>0</v>
      </c>
      <c r="P239" s="258">
        <f t="shared" si="78"/>
        <v>0</v>
      </c>
      <c r="Q239" s="258">
        <f t="shared" si="79"/>
        <v>0</v>
      </c>
      <c r="R239" s="259">
        <f t="shared" si="80"/>
        <v>0</v>
      </c>
      <c r="T239" s="238">
        <f t="shared" si="81"/>
        <v>0</v>
      </c>
      <c r="U239" s="238">
        <f t="shared" si="82"/>
        <v>0</v>
      </c>
      <c r="V239" s="238">
        <f t="shared" si="83"/>
        <v>0</v>
      </c>
      <c r="W239" s="238">
        <f t="shared" si="84"/>
        <v>0</v>
      </c>
      <c r="X239" s="238">
        <f t="shared" si="85"/>
        <v>0</v>
      </c>
      <c r="Y239" s="238">
        <f t="shared" si="86"/>
        <v>0</v>
      </c>
      <c r="Z239" s="238">
        <f t="shared" si="87"/>
        <v>0</v>
      </c>
    </row>
    <row r="240" spans="1:26" ht="23.1" customHeight="1" x14ac:dyDescent="0.25">
      <c r="A240" s="171">
        <v>149</v>
      </c>
      <c r="B240" s="241" t="str">
        <f>IF('Proje ve Personel Bilgileri'!C165&gt;0,'Proje ve Personel Bilgileri'!C165,"")</f>
        <v/>
      </c>
      <c r="C240" s="257">
        <f>IF('G011A (Ocak-Temmuz)'!C240&lt;&gt;"",'G011A (Ocak-Temmuz)'!C240,0)</f>
        <v>0</v>
      </c>
      <c r="D240" s="258">
        <f>IF('G011A (Ocak-Temmuz)'!L240&lt;&gt;"",'G011A (Ocak-Temmuz)'!L240,0)</f>
        <v>0</v>
      </c>
      <c r="E240" s="250">
        <f>IF('G011A (Şubat-Ağustos)'!C240&lt;&gt;"",'G011A (Şubat-Ağustos)'!C240,0)</f>
        <v>0</v>
      </c>
      <c r="F240" s="249">
        <f>IF('G011A (Şubat-Ağustos)'!L240&lt;&gt;"",'G011A (Şubat-Ağustos)'!L240,0)</f>
        <v>0</v>
      </c>
      <c r="G240" s="250">
        <f>IF('G011A (Mart-Eylül)'!C240&lt;&gt;"",'G011A (Mart-Eylül)'!C240,0)</f>
        <v>0</v>
      </c>
      <c r="H240" s="249">
        <f>IF('G011A (Mart-Eylül)'!L240&lt;&gt;"",'G011A (Mart-Eylül)'!L240,0)</f>
        <v>0</v>
      </c>
      <c r="I240" s="250">
        <f>IF('G011A (Nisan-Ekim)'!C240&lt;&gt;"",'G011A (Nisan-Ekim)'!C240,0)</f>
        <v>0</v>
      </c>
      <c r="J240" s="249">
        <f>IF('G011A (Nisan-Ekim)'!L240&lt;&gt;"",'G011A (Nisan-Ekim)'!L240,0)</f>
        <v>0</v>
      </c>
      <c r="K240" s="250">
        <f>IF('G011A (Mayıs-Kasım)'!C240&lt;&gt;"",'G011A (Mayıs-Kasım)'!C240,0)</f>
        <v>0</v>
      </c>
      <c r="L240" s="249">
        <f>IF('G011A (Mayıs-Kasım)'!L240&lt;&gt;"",'G011A (Mayıs-Kasım)'!L240,0)</f>
        <v>0</v>
      </c>
      <c r="M240" s="250">
        <f>IF('G011A (Haziran-Aralık)'!C240&lt;&gt;"",'G011A (Haziran-Aralık)'!C240,0)</f>
        <v>0</v>
      </c>
      <c r="N240" s="249">
        <f>IF('G011A (Haziran-Aralık)'!L240&lt;&gt;"",'G011A (Haziran-Aralık)'!L240,0)</f>
        <v>0</v>
      </c>
      <c r="O240" s="257">
        <f t="shared" si="77"/>
        <v>0</v>
      </c>
      <c r="P240" s="258">
        <f t="shared" si="78"/>
        <v>0</v>
      </c>
      <c r="Q240" s="258">
        <f t="shared" si="79"/>
        <v>0</v>
      </c>
      <c r="R240" s="259">
        <f t="shared" si="80"/>
        <v>0</v>
      </c>
      <c r="T240" s="238">
        <f t="shared" si="81"/>
        <v>0</v>
      </c>
      <c r="U240" s="238">
        <f t="shared" si="82"/>
        <v>0</v>
      </c>
      <c r="V240" s="238">
        <f t="shared" si="83"/>
        <v>0</v>
      </c>
      <c r="W240" s="238">
        <f t="shared" si="84"/>
        <v>0</v>
      </c>
      <c r="X240" s="238">
        <f t="shared" si="85"/>
        <v>0</v>
      </c>
      <c r="Y240" s="238">
        <f t="shared" si="86"/>
        <v>0</v>
      </c>
      <c r="Z240" s="238">
        <f t="shared" si="87"/>
        <v>0</v>
      </c>
    </row>
    <row r="241" spans="1:27" ht="23.1" customHeight="1" x14ac:dyDescent="0.25">
      <c r="A241" s="171">
        <v>150</v>
      </c>
      <c r="B241" s="241" t="str">
        <f>IF('Proje ve Personel Bilgileri'!C166&gt;0,'Proje ve Personel Bilgileri'!C166,"")</f>
        <v/>
      </c>
      <c r="C241" s="257">
        <f>IF('G011A (Ocak-Temmuz)'!C241&lt;&gt;"",'G011A (Ocak-Temmuz)'!C241,0)</f>
        <v>0</v>
      </c>
      <c r="D241" s="258">
        <f>IF('G011A (Ocak-Temmuz)'!L241&lt;&gt;"",'G011A (Ocak-Temmuz)'!L241,0)</f>
        <v>0</v>
      </c>
      <c r="E241" s="250">
        <f>IF('G011A (Şubat-Ağustos)'!C241&lt;&gt;"",'G011A (Şubat-Ağustos)'!C241,0)</f>
        <v>0</v>
      </c>
      <c r="F241" s="249">
        <f>IF('G011A (Şubat-Ağustos)'!L241&lt;&gt;"",'G011A (Şubat-Ağustos)'!L241,0)</f>
        <v>0</v>
      </c>
      <c r="G241" s="250">
        <f>IF('G011A (Mart-Eylül)'!C241&lt;&gt;"",'G011A (Mart-Eylül)'!C241,0)</f>
        <v>0</v>
      </c>
      <c r="H241" s="249">
        <f>IF('G011A (Mart-Eylül)'!L241&lt;&gt;"",'G011A (Mart-Eylül)'!L241,0)</f>
        <v>0</v>
      </c>
      <c r="I241" s="250">
        <f>IF('G011A (Nisan-Ekim)'!C241&lt;&gt;"",'G011A (Nisan-Ekim)'!C241,0)</f>
        <v>0</v>
      </c>
      <c r="J241" s="249">
        <f>IF('G011A (Nisan-Ekim)'!L241&lt;&gt;"",'G011A (Nisan-Ekim)'!L241,0)</f>
        <v>0</v>
      </c>
      <c r="K241" s="250">
        <f>IF('G011A (Mayıs-Kasım)'!C241&lt;&gt;"",'G011A (Mayıs-Kasım)'!C241,0)</f>
        <v>0</v>
      </c>
      <c r="L241" s="249">
        <f>IF('G011A (Mayıs-Kasım)'!L241&lt;&gt;"",'G011A (Mayıs-Kasım)'!L241,0)</f>
        <v>0</v>
      </c>
      <c r="M241" s="250">
        <f>IF('G011A (Haziran-Aralık)'!C241&lt;&gt;"",'G011A (Haziran-Aralık)'!C241,0)</f>
        <v>0</v>
      </c>
      <c r="N241" s="249">
        <f>IF('G011A (Haziran-Aralık)'!L241&lt;&gt;"",'G011A (Haziran-Aralık)'!L241,0)</f>
        <v>0</v>
      </c>
      <c r="O241" s="257">
        <f t="shared" si="77"/>
        <v>0</v>
      </c>
      <c r="P241" s="258">
        <f t="shared" si="78"/>
        <v>0</v>
      </c>
      <c r="Q241" s="258">
        <f t="shared" si="79"/>
        <v>0</v>
      </c>
      <c r="R241" s="259">
        <f t="shared" si="80"/>
        <v>0</v>
      </c>
      <c r="T241" s="238">
        <f t="shared" si="81"/>
        <v>0</v>
      </c>
      <c r="U241" s="238">
        <f t="shared" si="82"/>
        <v>0</v>
      </c>
      <c r="V241" s="238">
        <f t="shared" si="83"/>
        <v>0</v>
      </c>
      <c r="W241" s="238">
        <f t="shared" si="84"/>
        <v>0</v>
      </c>
      <c r="X241" s="238">
        <f t="shared" si="85"/>
        <v>0</v>
      </c>
      <c r="Y241" s="238">
        <f t="shared" si="86"/>
        <v>0</v>
      </c>
      <c r="Z241" s="238">
        <f t="shared" si="87"/>
        <v>0</v>
      </c>
    </row>
    <row r="242" spans="1:27" ht="23.1" customHeight="1" x14ac:dyDescent="0.25">
      <c r="A242" s="171">
        <v>151</v>
      </c>
      <c r="B242" s="241" t="str">
        <f>IF('Proje ve Personel Bilgileri'!C167&gt;0,'Proje ve Personel Bilgileri'!C167,"")</f>
        <v/>
      </c>
      <c r="C242" s="257">
        <f>IF('G011A (Ocak-Temmuz)'!C242&lt;&gt;"",'G011A (Ocak-Temmuz)'!C242,0)</f>
        <v>0</v>
      </c>
      <c r="D242" s="258">
        <f>IF('G011A (Ocak-Temmuz)'!L242&lt;&gt;"",'G011A (Ocak-Temmuz)'!L242,0)</f>
        <v>0</v>
      </c>
      <c r="E242" s="250">
        <f>IF('G011A (Şubat-Ağustos)'!C242&lt;&gt;"",'G011A (Şubat-Ağustos)'!C242,0)</f>
        <v>0</v>
      </c>
      <c r="F242" s="249">
        <f>IF('G011A (Şubat-Ağustos)'!L242&lt;&gt;"",'G011A (Şubat-Ağustos)'!L242,0)</f>
        <v>0</v>
      </c>
      <c r="G242" s="250">
        <f>IF('G011A (Mart-Eylül)'!C242&lt;&gt;"",'G011A (Mart-Eylül)'!C242,0)</f>
        <v>0</v>
      </c>
      <c r="H242" s="249">
        <f>IF('G011A (Mart-Eylül)'!L242&lt;&gt;"",'G011A (Mart-Eylül)'!L242,0)</f>
        <v>0</v>
      </c>
      <c r="I242" s="250">
        <f>IF('G011A (Nisan-Ekim)'!C242&lt;&gt;"",'G011A (Nisan-Ekim)'!C242,0)</f>
        <v>0</v>
      </c>
      <c r="J242" s="249">
        <f>IF('G011A (Nisan-Ekim)'!L242&lt;&gt;"",'G011A (Nisan-Ekim)'!L242,0)</f>
        <v>0</v>
      </c>
      <c r="K242" s="250">
        <f>IF('G011A (Mayıs-Kasım)'!C242&lt;&gt;"",'G011A (Mayıs-Kasım)'!C242,0)</f>
        <v>0</v>
      </c>
      <c r="L242" s="249">
        <f>IF('G011A (Mayıs-Kasım)'!L242&lt;&gt;"",'G011A (Mayıs-Kasım)'!L242,0)</f>
        <v>0</v>
      </c>
      <c r="M242" s="250">
        <f>IF('G011A (Haziran-Aralık)'!C242&lt;&gt;"",'G011A (Haziran-Aralık)'!C242,0)</f>
        <v>0</v>
      </c>
      <c r="N242" s="249">
        <f>IF('G011A (Haziran-Aralık)'!L242&lt;&gt;"",'G011A (Haziran-Aralık)'!L242,0)</f>
        <v>0</v>
      </c>
      <c r="O242" s="257">
        <f t="shared" si="77"/>
        <v>0</v>
      </c>
      <c r="P242" s="258">
        <f t="shared" si="78"/>
        <v>0</v>
      </c>
      <c r="Q242" s="258">
        <f t="shared" si="79"/>
        <v>0</v>
      </c>
      <c r="R242" s="259">
        <f t="shared" si="80"/>
        <v>0</v>
      </c>
      <c r="T242" s="238">
        <f t="shared" si="81"/>
        <v>0</v>
      </c>
      <c r="U242" s="238">
        <f t="shared" si="82"/>
        <v>0</v>
      </c>
      <c r="V242" s="238">
        <f t="shared" si="83"/>
        <v>0</v>
      </c>
      <c r="W242" s="238">
        <f t="shared" si="84"/>
        <v>0</v>
      </c>
      <c r="X242" s="238">
        <f t="shared" si="85"/>
        <v>0</v>
      </c>
      <c r="Y242" s="238">
        <f t="shared" si="86"/>
        <v>0</v>
      </c>
      <c r="Z242" s="238">
        <f t="shared" si="87"/>
        <v>0</v>
      </c>
    </row>
    <row r="243" spans="1:27" ht="23.1" customHeight="1" x14ac:dyDescent="0.25">
      <c r="A243" s="171">
        <v>152</v>
      </c>
      <c r="B243" s="241" t="str">
        <f>IF('Proje ve Personel Bilgileri'!C168&gt;0,'Proje ve Personel Bilgileri'!C168,"")</f>
        <v/>
      </c>
      <c r="C243" s="257">
        <f>IF('G011A (Ocak-Temmuz)'!C243&lt;&gt;"",'G011A (Ocak-Temmuz)'!C243,0)</f>
        <v>0</v>
      </c>
      <c r="D243" s="258">
        <f>IF('G011A (Ocak-Temmuz)'!L243&lt;&gt;"",'G011A (Ocak-Temmuz)'!L243,0)</f>
        <v>0</v>
      </c>
      <c r="E243" s="250">
        <f>IF('G011A (Şubat-Ağustos)'!C243&lt;&gt;"",'G011A (Şubat-Ağustos)'!C243,0)</f>
        <v>0</v>
      </c>
      <c r="F243" s="249">
        <f>IF('G011A (Şubat-Ağustos)'!L243&lt;&gt;"",'G011A (Şubat-Ağustos)'!L243,0)</f>
        <v>0</v>
      </c>
      <c r="G243" s="250">
        <f>IF('G011A (Mart-Eylül)'!C243&lt;&gt;"",'G011A (Mart-Eylül)'!C243,0)</f>
        <v>0</v>
      </c>
      <c r="H243" s="249">
        <f>IF('G011A (Mart-Eylül)'!L243&lt;&gt;"",'G011A (Mart-Eylül)'!L243,0)</f>
        <v>0</v>
      </c>
      <c r="I243" s="250">
        <f>IF('G011A (Nisan-Ekim)'!C243&lt;&gt;"",'G011A (Nisan-Ekim)'!C243,0)</f>
        <v>0</v>
      </c>
      <c r="J243" s="249">
        <f>IF('G011A (Nisan-Ekim)'!L243&lt;&gt;"",'G011A (Nisan-Ekim)'!L243,0)</f>
        <v>0</v>
      </c>
      <c r="K243" s="250">
        <f>IF('G011A (Mayıs-Kasım)'!C243&lt;&gt;"",'G011A (Mayıs-Kasım)'!C243,0)</f>
        <v>0</v>
      </c>
      <c r="L243" s="249">
        <f>IF('G011A (Mayıs-Kasım)'!L243&lt;&gt;"",'G011A (Mayıs-Kasım)'!L243,0)</f>
        <v>0</v>
      </c>
      <c r="M243" s="250">
        <f>IF('G011A (Haziran-Aralık)'!C243&lt;&gt;"",'G011A (Haziran-Aralık)'!C243,0)</f>
        <v>0</v>
      </c>
      <c r="N243" s="249">
        <f>IF('G011A (Haziran-Aralık)'!L243&lt;&gt;"",'G011A (Haziran-Aralık)'!L243,0)</f>
        <v>0</v>
      </c>
      <c r="O243" s="257">
        <f t="shared" si="77"/>
        <v>0</v>
      </c>
      <c r="P243" s="258">
        <f t="shared" si="78"/>
        <v>0</v>
      </c>
      <c r="Q243" s="258">
        <f t="shared" si="79"/>
        <v>0</v>
      </c>
      <c r="R243" s="259">
        <f t="shared" si="80"/>
        <v>0</v>
      </c>
      <c r="T243" s="238">
        <f t="shared" si="81"/>
        <v>0</v>
      </c>
      <c r="U243" s="238">
        <f t="shared" si="82"/>
        <v>0</v>
      </c>
      <c r="V243" s="238">
        <f t="shared" si="83"/>
        <v>0</v>
      </c>
      <c r="W243" s="238">
        <f t="shared" si="84"/>
        <v>0</v>
      </c>
      <c r="X243" s="238">
        <f t="shared" si="85"/>
        <v>0</v>
      </c>
      <c r="Y243" s="238">
        <f t="shared" si="86"/>
        <v>0</v>
      </c>
      <c r="Z243" s="238">
        <f t="shared" si="87"/>
        <v>0</v>
      </c>
    </row>
    <row r="244" spans="1:27" ht="23.1" customHeight="1" x14ac:dyDescent="0.25">
      <c r="A244" s="171">
        <v>153</v>
      </c>
      <c r="B244" s="241" t="str">
        <f>IF('Proje ve Personel Bilgileri'!C169&gt;0,'Proje ve Personel Bilgileri'!C169,"")</f>
        <v/>
      </c>
      <c r="C244" s="257">
        <f>IF('G011A (Ocak-Temmuz)'!C244&lt;&gt;"",'G011A (Ocak-Temmuz)'!C244,0)</f>
        <v>0</v>
      </c>
      <c r="D244" s="258">
        <f>IF('G011A (Ocak-Temmuz)'!L244&lt;&gt;"",'G011A (Ocak-Temmuz)'!L244,0)</f>
        <v>0</v>
      </c>
      <c r="E244" s="250">
        <f>IF('G011A (Şubat-Ağustos)'!C244&lt;&gt;"",'G011A (Şubat-Ağustos)'!C244,0)</f>
        <v>0</v>
      </c>
      <c r="F244" s="249">
        <f>IF('G011A (Şubat-Ağustos)'!L244&lt;&gt;"",'G011A (Şubat-Ağustos)'!L244,0)</f>
        <v>0</v>
      </c>
      <c r="G244" s="250">
        <f>IF('G011A (Mart-Eylül)'!C244&lt;&gt;"",'G011A (Mart-Eylül)'!C244,0)</f>
        <v>0</v>
      </c>
      <c r="H244" s="249">
        <f>IF('G011A (Mart-Eylül)'!L244&lt;&gt;"",'G011A (Mart-Eylül)'!L244,0)</f>
        <v>0</v>
      </c>
      <c r="I244" s="250">
        <f>IF('G011A (Nisan-Ekim)'!C244&lt;&gt;"",'G011A (Nisan-Ekim)'!C244,0)</f>
        <v>0</v>
      </c>
      <c r="J244" s="249">
        <f>IF('G011A (Nisan-Ekim)'!L244&lt;&gt;"",'G011A (Nisan-Ekim)'!L244,0)</f>
        <v>0</v>
      </c>
      <c r="K244" s="250">
        <f>IF('G011A (Mayıs-Kasım)'!C244&lt;&gt;"",'G011A (Mayıs-Kasım)'!C244,0)</f>
        <v>0</v>
      </c>
      <c r="L244" s="249">
        <f>IF('G011A (Mayıs-Kasım)'!L244&lt;&gt;"",'G011A (Mayıs-Kasım)'!L244,0)</f>
        <v>0</v>
      </c>
      <c r="M244" s="250">
        <f>IF('G011A (Haziran-Aralık)'!C244&lt;&gt;"",'G011A (Haziran-Aralık)'!C244,0)</f>
        <v>0</v>
      </c>
      <c r="N244" s="249">
        <f>IF('G011A (Haziran-Aralık)'!L244&lt;&gt;"",'G011A (Haziran-Aralık)'!L244,0)</f>
        <v>0</v>
      </c>
      <c r="O244" s="257">
        <f t="shared" si="77"/>
        <v>0</v>
      </c>
      <c r="P244" s="258">
        <f t="shared" si="78"/>
        <v>0</v>
      </c>
      <c r="Q244" s="258">
        <f t="shared" si="79"/>
        <v>0</v>
      </c>
      <c r="R244" s="259">
        <f t="shared" si="80"/>
        <v>0</v>
      </c>
      <c r="T244" s="238">
        <f t="shared" si="81"/>
        <v>0</v>
      </c>
      <c r="U244" s="238">
        <f t="shared" si="82"/>
        <v>0</v>
      </c>
      <c r="V244" s="238">
        <f t="shared" si="83"/>
        <v>0</v>
      </c>
      <c r="W244" s="238">
        <f t="shared" si="84"/>
        <v>0</v>
      </c>
      <c r="X244" s="238">
        <f t="shared" si="85"/>
        <v>0</v>
      </c>
      <c r="Y244" s="238">
        <f t="shared" si="86"/>
        <v>0</v>
      </c>
      <c r="Z244" s="238">
        <f t="shared" si="87"/>
        <v>0</v>
      </c>
    </row>
    <row r="245" spans="1:27" ht="23.1" customHeight="1" x14ac:dyDescent="0.25">
      <c r="A245" s="171">
        <v>154</v>
      </c>
      <c r="B245" s="241" t="str">
        <f>IF('Proje ve Personel Bilgileri'!C170&gt;0,'Proje ve Personel Bilgileri'!C170,"")</f>
        <v/>
      </c>
      <c r="C245" s="257">
        <f>IF('G011A (Ocak-Temmuz)'!C245&lt;&gt;"",'G011A (Ocak-Temmuz)'!C245,0)</f>
        <v>0</v>
      </c>
      <c r="D245" s="258">
        <f>IF('G011A (Ocak-Temmuz)'!L245&lt;&gt;"",'G011A (Ocak-Temmuz)'!L245,0)</f>
        <v>0</v>
      </c>
      <c r="E245" s="250">
        <f>IF('G011A (Şubat-Ağustos)'!C245&lt;&gt;"",'G011A (Şubat-Ağustos)'!C245,0)</f>
        <v>0</v>
      </c>
      <c r="F245" s="249">
        <f>IF('G011A (Şubat-Ağustos)'!L245&lt;&gt;"",'G011A (Şubat-Ağustos)'!L245,0)</f>
        <v>0</v>
      </c>
      <c r="G245" s="250">
        <f>IF('G011A (Mart-Eylül)'!C245&lt;&gt;"",'G011A (Mart-Eylül)'!C245,0)</f>
        <v>0</v>
      </c>
      <c r="H245" s="249">
        <f>IF('G011A (Mart-Eylül)'!L245&lt;&gt;"",'G011A (Mart-Eylül)'!L245,0)</f>
        <v>0</v>
      </c>
      <c r="I245" s="250">
        <f>IF('G011A (Nisan-Ekim)'!C245&lt;&gt;"",'G011A (Nisan-Ekim)'!C245,0)</f>
        <v>0</v>
      </c>
      <c r="J245" s="249">
        <f>IF('G011A (Nisan-Ekim)'!L245&lt;&gt;"",'G011A (Nisan-Ekim)'!L245,0)</f>
        <v>0</v>
      </c>
      <c r="K245" s="250">
        <f>IF('G011A (Mayıs-Kasım)'!C245&lt;&gt;"",'G011A (Mayıs-Kasım)'!C245,0)</f>
        <v>0</v>
      </c>
      <c r="L245" s="249">
        <f>IF('G011A (Mayıs-Kasım)'!L245&lt;&gt;"",'G011A (Mayıs-Kasım)'!L245,0)</f>
        <v>0</v>
      </c>
      <c r="M245" s="250">
        <f>IF('G011A (Haziran-Aralık)'!C245&lt;&gt;"",'G011A (Haziran-Aralık)'!C245,0)</f>
        <v>0</v>
      </c>
      <c r="N245" s="249">
        <f>IF('G011A (Haziran-Aralık)'!L245&lt;&gt;"",'G011A (Haziran-Aralık)'!L245,0)</f>
        <v>0</v>
      </c>
      <c r="O245" s="257">
        <f t="shared" si="77"/>
        <v>0</v>
      </c>
      <c r="P245" s="258">
        <f t="shared" si="78"/>
        <v>0</v>
      </c>
      <c r="Q245" s="258">
        <f t="shared" si="79"/>
        <v>0</v>
      </c>
      <c r="R245" s="259">
        <f t="shared" si="80"/>
        <v>0</v>
      </c>
      <c r="T245" s="238">
        <f t="shared" si="81"/>
        <v>0</v>
      </c>
      <c r="U245" s="238">
        <f t="shared" si="82"/>
        <v>0</v>
      </c>
      <c r="V245" s="238">
        <f t="shared" si="83"/>
        <v>0</v>
      </c>
      <c r="W245" s="238">
        <f t="shared" si="84"/>
        <v>0</v>
      </c>
      <c r="X245" s="238">
        <f t="shared" si="85"/>
        <v>0</v>
      </c>
      <c r="Y245" s="238">
        <f t="shared" si="86"/>
        <v>0</v>
      </c>
      <c r="Z245" s="238">
        <f t="shared" si="87"/>
        <v>0</v>
      </c>
    </row>
    <row r="246" spans="1:27" ht="23.1" customHeight="1" x14ac:dyDescent="0.25">
      <c r="A246" s="171">
        <v>155</v>
      </c>
      <c r="B246" s="241" t="str">
        <f>IF('Proje ve Personel Bilgileri'!C171&gt;0,'Proje ve Personel Bilgileri'!C171,"")</f>
        <v/>
      </c>
      <c r="C246" s="257">
        <f>IF('G011A (Ocak-Temmuz)'!C246&lt;&gt;"",'G011A (Ocak-Temmuz)'!C246,0)</f>
        <v>0</v>
      </c>
      <c r="D246" s="258">
        <f>IF('G011A (Ocak-Temmuz)'!L246&lt;&gt;"",'G011A (Ocak-Temmuz)'!L246,0)</f>
        <v>0</v>
      </c>
      <c r="E246" s="250">
        <f>IF('G011A (Şubat-Ağustos)'!C246&lt;&gt;"",'G011A (Şubat-Ağustos)'!C246,0)</f>
        <v>0</v>
      </c>
      <c r="F246" s="249">
        <f>IF('G011A (Şubat-Ağustos)'!L246&lt;&gt;"",'G011A (Şubat-Ağustos)'!L246,0)</f>
        <v>0</v>
      </c>
      <c r="G246" s="250">
        <f>IF('G011A (Mart-Eylül)'!C246&lt;&gt;"",'G011A (Mart-Eylül)'!C246,0)</f>
        <v>0</v>
      </c>
      <c r="H246" s="249">
        <f>IF('G011A (Mart-Eylül)'!L246&lt;&gt;"",'G011A (Mart-Eylül)'!L246,0)</f>
        <v>0</v>
      </c>
      <c r="I246" s="250">
        <f>IF('G011A (Nisan-Ekim)'!C246&lt;&gt;"",'G011A (Nisan-Ekim)'!C246,0)</f>
        <v>0</v>
      </c>
      <c r="J246" s="249">
        <f>IF('G011A (Nisan-Ekim)'!L246&lt;&gt;"",'G011A (Nisan-Ekim)'!L246,0)</f>
        <v>0</v>
      </c>
      <c r="K246" s="250">
        <f>IF('G011A (Mayıs-Kasım)'!C246&lt;&gt;"",'G011A (Mayıs-Kasım)'!C246,0)</f>
        <v>0</v>
      </c>
      <c r="L246" s="249">
        <f>IF('G011A (Mayıs-Kasım)'!L246&lt;&gt;"",'G011A (Mayıs-Kasım)'!L246,0)</f>
        <v>0</v>
      </c>
      <c r="M246" s="250">
        <f>IF('G011A (Haziran-Aralık)'!C246&lt;&gt;"",'G011A (Haziran-Aralık)'!C246,0)</f>
        <v>0</v>
      </c>
      <c r="N246" s="249">
        <f>IF('G011A (Haziran-Aralık)'!L246&lt;&gt;"",'G011A (Haziran-Aralık)'!L246,0)</f>
        <v>0</v>
      </c>
      <c r="O246" s="257">
        <f t="shared" si="77"/>
        <v>0</v>
      </c>
      <c r="P246" s="258">
        <f t="shared" si="78"/>
        <v>0</v>
      </c>
      <c r="Q246" s="258">
        <f t="shared" si="79"/>
        <v>0</v>
      </c>
      <c r="R246" s="259">
        <f t="shared" si="80"/>
        <v>0</v>
      </c>
      <c r="T246" s="238">
        <f t="shared" si="81"/>
        <v>0</v>
      </c>
      <c r="U246" s="238">
        <f t="shared" si="82"/>
        <v>0</v>
      </c>
      <c r="V246" s="238">
        <f t="shared" si="83"/>
        <v>0</v>
      </c>
      <c r="W246" s="238">
        <f t="shared" si="84"/>
        <v>0</v>
      </c>
      <c r="X246" s="238">
        <f t="shared" si="85"/>
        <v>0</v>
      </c>
      <c r="Y246" s="238">
        <f t="shared" si="86"/>
        <v>0</v>
      </c>
      <c r="Z246" s="238">
        <f t="shared" si="87"/>
        <v>0</v>
      </c>
    </row>
    <row r="247" spans="1:27" ht="23.1" customHeight="1" x14ac:dyDescent="0.25">
      <c r="A247" s="171">
        <v>156</v>
      </c>
      <c r="B247" s="241" t="str">
        <f>IF('Proje ve Personel Bilgileri'!C172&gt;0,'Proje ve Personel Bilgileri'!C172,"")</f>
        <v/>
      </c>
      <c r="C247" s="257">
        <f>IF('G011A (Ocak-Temmuz)'!C247&lt;&gt;"",'G011A (Ocak-Temmuz)'!C247,0)</f>
        <v>0</v>
      </c>
      <c r="D247" s="258">
        <f>IF('G011A (Ocak-Temmuz)'!L247&lt;&gt;"",'G011A (Ocak-Temmuz)'!L247,0)</f>
        <v>0</v>
      </c>
      <c r="E247" s="250">
        <f>IF('G011A (Şubat-Ağustos)'!C247&lt;&gt;"",'G011A (Şubat-Ağustos)'!C247,0)</f>
        <v>0</v>
      </c>
      <c r="F247" s="249">
        <f>IF('G011A (Şubat-Ağustos)'!L247&lt;&gt;"",'G011A (Şubat-Ağustos)'!L247,0)</f>
        <v>0</v>
      </c>
      <c r="G247" s="250">
        <f>IF('G011A (Mart-Eylül)'!C247&lt;&gt;"",'G011A (Mart-Eylül)'!C247,0)</f>
        <v>0</v>
      </c>
      <c r="H247" s="249">
        <f>IF('G011A (Mart-Eylül)'!L247&lt;&gt;"",'G011A (Mart-Eylül)'!L247,0)</f>
        <v>0</v>
      </c>
      <c r="I247" s="250">
        <f>IF('G011A (Nisan-Ekim)'!C247&lt;&gt;"",'G011A (Nisan-Ekim)'!C247,0)</f>
        <v>0</v>
      </c>
      <c r="J247" s="249">
        <f>IF('G011A (Nisan-Ekim)'!L247&lt;&gt;"",'G011A (Nisan-Ekim)'!L247,0)</f>
        <v>0</v>
      </c>
      <c r="K247" s="250">
        <f>IF('G011A (Mayıs-Kasım)'!C247&lt;&gt;"",'G011A (Mayıs-Kasım)'!C247,0)</f>
        <v>0</v>
      </c>
      <c r="L247" s="249">
        <f>IF('G011A (Mayıs-Kasım)'!L247&lt;&gt;"",'G011A (Mayıs-Kasım)'!L247,0)</f>
        <v>0</v>
      </c>
      <c r="M247" s="250">
        <f>IF('G011A (Haziran-Aralık)'!C247&lt;&gt;"",'G011A (Haziran-Aralık)'!C247,0)</f>
        <v>0</v>
      </c>
      <c r="N247" s="249">
        <f>IF('G011A (Haziran-Aralık)'!L247&lt;&gt;"",'G011A (Haziran-Aralık)'!L247,0)</f>
        <v>0</v>
      </c>
      <c r="O247" s="257">
        <f t="shared" si="77"/>
        <v>0</v>
      </c>
      <c r="P247" s="258">
        <f t="shared" si="78"/>
        <v>0</v>
      </c>
      <c r="Q247" s="258">
        <f t="shared" si="79"/>
        <v>0</v>
      </c>
      <c r="R247" s="259">
        <f t="shared" si="80"/>
        <v>0</v>
      </c>
      <c r="T247" s="238">
        <f t="shared" si="81"/>
        <v>0</v>
      </c>
      <c r="U247" s="238">
        <f t="shared" si="82"/>
        <v>0</v>
      </c>
      <c r="V247" s="238">
        <f t="shared" si="83"/>
        <v>0</v>
      </c>
      <c r="W247" s="238">
        <f t="shared" si="84"/>
        <v>0</v>
      </c>
      <c r="X247" s="238">
        <f t="shared" si="85"/>
        <v>0</v>
      </c>
      <c r="Y247" s="238">
        <f t="shared" si="86"/>
        <v>0</v>
      </c>
      <c r="Z247" s="238">
        <f t="shared" si="87"/>
        <v>0</v>
      </c>
    </row>
    <row r="248" spans="1:27" ht="23.1" customHeight="1" x14ac:dyDescent="0.25">
      <c r="A248" s="171">
        <v>157</v>
      </c>
      <c r="B248" s="241" t="str">
        <f>IF('Proje ve Personel Bilgileri'!C173&gt;0,'Proje ve Personel Bilgileri'!C173,"")</f>
        <v/>
      </c>
      <c r="C248" s="257">
        <f>IF('G011A (Ocak-Temmuz)'!C248&lt;&gt;"",'G011A (Ocak-Temmuz)'!C248,0)</f>
        <v>0</v>
      </c>
      <c r="D248" s="258">
        <f>IF('G011A (Ocak-Temmuz)'!L248&lt;&gt;"",'G011A (Ocak-Temmuz)'!L248,0)</f>
        <v>0</v>
      </c>
      <c r="E248" s="250">
        <f>IF('G011A (Şubat-Ağustos)'!C248&lt;&gt;"",'G011A (Şubat-Ağustos)'!C248,0)</f>
        <v>0</v>
      </c>
      <c r="F248" s="249">
        <f>IF('G011A (Şubat-Ağustos)'!L248&lt;&gt;"",'G011A (Şubat-Ağustos)'!L248,0)</f>
        <v>0</v>
      </c>
      <c r="G248" s="250">
        <f>IF('G011A (Mart-Eylül)'!C248&lt;&gt;"",'G011A (Mart-Eylül)'!C248,0)</f>
        <v>0</v>
      </c>
      <c r="H248" s="249">
        <f>IF('G011A (Mart-Eylül)'!L248&lt;&gt;"",'G011A (Mart-Eylül)'!L248,0)</f>
        <v>0</v>
      </c>
      <c r="I248" s="250">
        <f>IF('G011A (Nisan-Ekim)'!C248&lt;&gt;"",'G011A (Nisan-Ekim)'!C248,0)</f>
        <v>0</v>
      </c>
      <c r="J248" s="249">
        <f>IF('G011A (Nisan-Ekim)'!L248&lt;&gt;"",'G011A (Nisan-Ekim)'!L248,0)</f>
        <v>0</v>
      </c>
      <c r="K248" s="250">
        <f>IF('G011A (Mayıs-Kasım)'!C248&lt;&gt;"",'G011A (Mayıs-Kasım)'!C248,0)</f>
        <v>0</v>
      </c>
      <c r="L248" s="249">
        <f>IF('G011A (Mayıs-Kasım)'!L248&lt;&gt;"",'G011A (Mayıs-Kasım)'!L248,0)</f>
        <v>0</v>
      </c>
      <c r="M248" s="250">
        <f>IF('G011A (Haziran-Aralık)'!C248&lt;&gt;"",'G011A (Haziran-Aralık)'!C248,0)</f>
        <v>0</v>
      </c>
      <c r="N248" s="249">
        <f>IF('G011A (Haziran-Aralık)'!L248&lt;&gt;"",'G011A (Haziran-Aralık)'!L248,0)</f>
        <v>0</v>
      </c>
      <c r="O248" s="257">
        <f t="shared" si="77"/>
        <v>0</v>
      </c>
      <c r="P248" s="258">
        <f t="shared" si="78"/>
        <v>0</v>
      </c>
      <c r="Q248" s="258">
        <f t="shared" si="79"/>
        <v>0</v>
      </c>
      <c r="R248" s="259">
        <f t="shared" si="80"/>
        <v>0</v>
      </c>
      <c r="T248" s="238">
        <f t="shared" si="81"/>
        <v>0</v>
      </c>
      <c r="U248" s="238">
        <f t="shared" si="82"/>
        <v>0</v>
      </c>
      <c r="V248" s="238">
        <f t="shared" si="83"/>
        <v>0</v>
      </c>
      <c r="W248" s="238">
        <f t="shared" si="84"/>
        <v>0</v>
      </c>
      <c r="X248" s="238">
        <f t="shared" si="85"/>
        <v>0</v>
      </c>
      <c r="Y248" s="238">
        <f t="shared" si="86"/>
        <v>0</v>
      </c>
      <c r="Z248" s="238">
        <f t="shared" si="87"/>
        <v>0</v>
      </c>
    </row>
    <row r="249" spans="1:27" ht="23.1" customHeight="1" x14ac:dyDescent="0.25">
      <c r="A249" s="171">
        <v>158</v>
      </c>
      <c r="B249" s="241" t="str">
        <f>IF('Proje ve Personel Bilgileri'!C174&gt;0,'Proje ve Personel Bilgileri'!C174,"")</f>
        <v/>
      </c>
      <c r="C249" s="257">
        <f>IF('G011A (Ocak-Temmuz)'!C249&lt;&gt;"",'G011A (Ocak-Temmuz)'!C249,0)</f>
        <v>0</v>
      </c>
      <c r="D249" s="258">
        <f>IF('G011A (Ocak-Temmuz)'!L249&lt;&gt;"",'G011A (Ocak-Temmuz)'!L249,0)</f>
        <v>0</v>
      </c>
      <c r="E249" s="250">
        <f>IF('G011A (Şubat-Ağustos)'!C249&lt;&gt;"",'G011A (Şubat-Ağustos)'!C249,0)</f>
        <v>0</v>
      </c>
      <c r="F249" s="249">
        <f>IF('G011A (Şubat-Ağustos)'!L249&lt;&gt;"",'G011A (Şubat-Ağustos)'!L249,0)</f>
        <v>0</v>
      </c>
      <c r="G249" s="250">
        <f>IF('G011A (Mart-Eylül)'!C249&lt;&gt;"",'G011A (Mart-Eylül)'!C249,0)</f>
        <v>0</v>
      </c>
      <c r="H249" s="249">
        <f>IF('G011A (Mart-Eylül)'!L249&lt;&gt;"",'G011A (Mart-Eylül)'!L249,0)</f>
        <v>0</v>
      </c>
      <c r="I249" s="250">
        <f>IF('G011A (Nisan-Ekim)'!C249&lt;&gt;"",'G011A (Nisan-Ekim)'!C249,0)</f>
        <v>0</v>
      </c>
      <c r="J249" s="249">
        <f>IF('G011A (Nisan-Ekim)'!L249&lt;&gt;"",'G011A (Nisan-Ekim)'!L249,0)</f>
        <v>0</v>
      </c>
      <c r="K249" s="250">
        <f>IF('G011A (Mayıs-Kasım)'!C249&lt;&gt;"",'G011A (Mayıs-Kasım)'!C249,0)</f>
        <v>0</v>
      </c>
      <c r="L249" s="249">
        <f>IF('G011A (Mayıs-Kasım)'!L249&lt;&gt;"",'G011A (Mayıs-Kasım)'!L249,0)</f>
        <v>0</v>
      </c>
      <c r="M249" s="250">
        <f>IF('G011A (Haziran-Aralık)'!C249&lt;&gt;"",'G011A (Haziran-Aralık)'!C249,0)</f>
        <v>0</v>
      </c>
      <c r="N249" s="249">
        <f>IF('G011A (Haziran-Aralık)'!L249&lt;&gt;"",'G011A (Haziran-Aralık)'!L249,0)</f>
        <v>0</v>
      </c>
      <c r="O249" s="257">
        <f t="shared" si="77"/>
        <v>0</v>
      </c>
      <c r="P249" s="258">
        <f t="shared" si="78"/>
        <v>0</v>
      </c>
      <c r="Q249" s="258">
        <f t="shared" si="79"/>
        <v>0</v>
      </c>
      <c r="R249" s="259">
        <f t="shared" si="80"/>
        <v>0</v>
      </c>
      <c r="T249" s="238">
        <f t="shared" si="81"/>
        <v>0</v>
      </c>
      <c r="U249" s="238">
        <f t="shared" si="82"/>
        <v>0</v>
      </c>
      <c r="V249" s="238">
        <f t="shared" si="83"/>
        <v>0</v>
      </c>
      <c r="W249" s="238">
        <f t="shared" si="84"/>
        <v>0</v>
      </c>
      <c r="X249" s="238">
        <f t="shared" si="85"/>
        <v>0</v>
      </c>
      <c r="Y249" s="238">
        <f t="shared" si="86"/>
        <v>0</v>
      </c>
      <c r="Z249" s="238">
        <f t="shared" si="87"/>
        <v>0</v>
      </c>
    </row>
    <row r="250" spans="1:27" ht="23.1" customHeight="1" x14ac:dyDescent="0.25">
      <c r="A250" s="171">
        <v>159</v>
      </c>
      <c r="B250" s="241" t="str">
        <f>IF('Proje ve Personel Bilgileri'!C175&gt;0,'Proje ve Personel Bilgileri'!C175,"")</f>
        <v/>
      </c>
      <c r="C250" s="257">
        <f>IF('G011A (Ocak-Temmuz)'!C250&lt;&gt;"",'G011A (Ocak-Temmuz)'!C250,0)</f>
        <v>0</v>
      </c>
      <c r="D250" s="258">
        <f>IF('G011A (Ocak-Temmuz)'!L250&lt;&gt;"",'G011A (Ocak-Temmuz)'!L250,0)</f>
        <v>0</v>
      </c>
      <c r="E250" s="250">
        <f>IF('G011A (Şubat-Ağustos)'!C250&lt;&gt;"",'G011A (Şubat-Ağustos)'!C250,0)</f>
        <v>0</v>
      </c>
      <c r="F250" s="249">
        <f>IF('G011A (Şubat-Ağustos)'!L250&lt;&gt;"",'G011A (Şubat-Ağustos)'!L250,0)</f>
        <v>0</v>
      </c>
      <c r="G250" s="250">
        <f>IF('G011A (Mart-Eylül)'!C250&lt;&gt;"",'G011A (Mart-Eylül)'!C250,0)</f>
        <v>0</v>
      </c>
      <c r="H250" s="249">
        <f>IF('G011A (Mart-Eylül)'!L250&lt;&gt;"",'G011A (Mart-Eylül)'!L250,0)</f>
        <v>0</v>
      </c>
      <c r="I250" s="250">
        <f>IF('G011A (Nisan-Ekim)'!C250&lt;&gt;"",'G011A (Nisan-Ekim)'!C250,0)</f>
        <v>0</v>
      </c>
      <c r="J250" s="249">
        <f>IF('G011A (Nisan-Ekim)'!L250&lt;&gt;"",'G011A (Nisan-Ekim)'!L250,0)</f>
        <v>0</v>
      </c>
      <c r="K250" s="250">
        <f>IF('G011A (Mayıs-Kasım)'!C250&lt;&gt;"",'G011A (Mayıs-Kasım)'!C250,0)</f>
        <v>0</v>
      </c>
      <c r="L250" s="249">
        <f>IF('G011A (Mayıs-Kasım)'!L250&lt;&gt;"",'G011A (Mayıs-Kasım)'!L250,0)</f>
        <v>0</v>
      </c>
      <c r="M250" s="250">
        <f>IF('G011A (Haziran-Aralık)'!C250&lt;&gt;"",'G011A (Haziran-Aralık)'!C250,0)</f>
        <v>0</v>
      </c>
      <c r="N250" s="249">
        <f>IF('G011A (Haziran-Aralık)'!L250&lt;&gt;"",'G011A (Haziran-Aralık)'!L250,0)</f>
        <v>0</v>
      </c>
      <c r="O250" s="257">
        <f t="shared" si="77"/>
        <v>0</v>
      </c>
      <c r="P250" s="258">
        <f t="shared" si="78"/>
        <v>0</v>
      </c>
      <c r="Q250" s="258">
        <f t="shared" si="79"/>
        <v>0</v>
      </c>
      <c r="R250" s="259">
        <f t="shared" si="80"/>
        <v>0</v>
      </c>
      <c r="T250" s="238">
        <f t="shared" si="81"/>
        <v>0</v>
      </c>
      <c r="U250" s="238">
        <f t="shared" si="82"/>
        <v>0</v>
      </c>
      <c r="V250" s="238">
        <f t="shared" si="83"/>
        <v>0</v>
      </c>
      <c r="W250" s="238">
        <f t="shared" si="84"/>
        <v>0</v>
      </c>
      <c r="X250" s="238">
        <f t="shared" si="85"/>
        <v>0</v>
      </c>
      <c r="Y250" s="238">
        <f t="shared" si="86"/>
        <v>0</v>
      </c>
      <c r="Z250" s="238">
        <f t="shared" si="87"/>
        <v>0</v>
      </c>
    </row>
    <row r="251" spans="1:27" ht="23.1" customHeight="1" thickBot="1" x14ac:dyDescent="0.3">
      <c r="A251" s="174">
        <v>160</v>
      </c>
      <c r="B251" s="243" t="str">
        <f>IF('Proje ve Personel Bilgileri'!C176&gt;0,'Proje ve Personel Bilgileri'!C176,"")</f>
        <v/>
      </c>
      <c r="C251" s="260">
        <f>IF('G011A (Ocak-Temmuz)'!C251&lt;&gt;"",'G011A (Ocak-Temmuz)'!C251,0)</f>
        <v>0</v>
      </c>
      <c r="D251" s="261">
        <f>IF('G011A (Ocak-Temmuz)'!L251&lt;&gt;"",'G011A (Ocak-Temmuz)'!L251,0)</f>
        <v>0</v>
      </c>
      <c r="E251" s="254">
        <f>IF('G011A (Şubat-Ağustos)'!C251&lt;&gt;"",'G011A (Şubat-Ağustos)'!C251,0)</f>
        <v>0</v>
      </c>
      <c r="F251" s="253">
        <f>IF('G011A (Şubat-Ağustos)'!L251&lt;&gt;"",'G011A (Şubat-Ağustos)'!L251,0)</f>
        <v>0</v>
      </c>
      <c r="G251" s="254">
        <f>IF('G011A (Mart-Eylül)'!C251&lt;&gt;"",'G011A (Mart-Eylül)'!C251,0)</f>
        <v>0</v>
      </c>
      <c r="H251" s="253">
        <f>IF('G011A (Mart-Eylül)'!L251&lt;&gt;"",'G011A (Mart-Eylül)'!L251,0)</f>
        <v>0</v>
      </c>
      <c r="I251" s="254">
        <f>IF('G011A (Nisan-Ekim)'!C251&lt;&gt;"",'G011A (Nisan-Ekim)'!C251,0)</f>
        <v>0</v>
      </c>
      <c r="J251" s="253">
        <f>IF('G011A (Nisan-Ekim)'!L251&lt;&gt;"",'G011A (Nisan-Ekim)'!L251,0)</f>
        <v>0</v>
      </c>
      <c r="K251" s="254">
        <f>IF('G011A (Mayıs-Kasım)'!C251&lt;&gt;"",'G011A (Mayıs-Kasım)'!C251,0)</f>
        <v>0</v>
      </c>
      <c r="L251" s="253">
        <f>IF('G011A (Mayıs-Kasım)'!L251&lt;&gt;"",'G011A (Mayıs-Kasım)'!L251,0)</f>
        <v>0</v>
      </c>
      <c r="M251" s="254">
        <f>IF('G011A (Haziran-Aralık)'!C251&lt;&gt;"",'G011A (Haziran-Aralık)'!C251,0)</f>
        <v>0</v>
      </c>
      <c r="N251" s="253">
        <f>IF('G011A (Haziran-Aralık)'!L251&lt;&gt;"",'G011A (Haziran-Aralık)'!L251,0)</f>
        <v>0</v>
      </c>
      <c r="O251" s="260">
        <f t="shared" si="77"/>
        <v>0</v>
      </c>
      <c r="P251" s="261">
        <f t="shared" si="78"/>
        <v>0</v>
      </c>
      <c r="Q251" s="261">
        <f t="shared" si="79"/>
        <v>0</v>
      </c>
      <c r="R251" s="262">
        <f t="shared" si="80"/>
        <v>0</v>
      </c>
      <c r="T251" s="238">
        <f t="shared" si="81"/>
        <v>0</v>
      </c>
      <c r="U251" s="238">
        <f t="shared" si="82"/>
        <v>0</v>
      </c>
      <c r="V251" s="238">
        <f t="shared" si="83"/>
        <v>0</v>
      </c>
      <c r="W251" s="238">
        <f t="shared" si="84"/>
        <v>0</v>
      </c>
      <c r="X251" s="238">
        <f t="shared" si="85"/>
        <v>0</v>
      </c>
      <c r="Y251" s="238">
        <f t="shared" si="86"/>
        <v>0</v>
      </c>
      <c r="Z251" s="238">
        <f t="shared" si="87"/>
        <v>0</v>
      </c>
      <c r="AA251" s="238">
        <f>IF(ISERROR(IF(SUM(C232:R251)&gt;0,1,0)),1,IF(SUM(C232:R251)&gt;0,1,0))</f>
        <v>0</v>
      </c>
    </row>
    <row r="252" spans="1:27" x14ac:dyDescent="0.25">
      <c r="B252" s="7"/>
      <c r="C252" s="7"/>
      <c r="D252" s="7"/>
      <c r="E252" s="7"/>
      <c r="F252" s="7"/>
      <c r="G252" s="7"/>
      <c r="H252" s="7"/>
      <c r="I252" s="7"/>
      <c r="J252" s="4"/>
      <c r="L252" s="160"/>
      <c r="M252" s="160"/>
      <c r="N252" s="160"/>
      <c r="O252" s="160"/>
      <c r="P252" s="160"/>
      <c r="Q252" s="160"/>
    </row>
    <row r="253" spans="1:27" x14ac:dyDescent="0.25">
      <c r="A253" s="7" t="s">
        <v>162</v>
      </c>
      <c r="B253" s="7"/>
      <c r="C253" s="7"/>
      <c r="D253" s="7"/>
      <c r="E253" s="7"/>
      <c r="F253" s="7"/>
      <c r="G253" s="7"/>
      <c r="H253" s="7"/>
      <c r="I253" s="7"/>
      <c r="J253" s="4"/>
      <c r="L253" s="160"/>
      <c r="M253" s="160"/>
      <c r="N253" s="160"/>
      <c r="O253" s="160"/>
      <c r="P253" s="160"/>
      <c r="Q253" s="160"/>
    </row>
    <row r="254" spans="1:27" x14ac:dyDescent="0.25">
      <c r="C254" s="160"/>
      <c r="J254" s="4"/>
      <c r="L254" s="160"/>
      <c r="M254" s="160"/>
      <c r="N254" s="160"/>
      <c r="O254" s="160"/>
    </row>
    <row r="255" spans="1:27" s="119" customFormat="1" ht="21" x14ac:dyDescent="0.35">
      <c r="A255" s="345" t="s">
        <v>48</v>
      </c>
      <c r="B255" s="346">
        <f ca="1">IF(imzatarihi&gt;0,imzatarihi,"")</f>
        <v>46027</v>
      </c>
      <c r="C255" s="410" t="s">
        <v>49</v>
      </c>
      <c r="D255" s="410"/>
      <c r="E255" s="344" t="str">
        <f>IF(kurulusyetkilisi&gt;0,kurulusyetkilisi,"")</f>
        <v/>
      </c>
      <c r="F255" s="344"/>
      <c r="G255" s="344"/>
      <c r="H255" s="344"/>
      <c r="I255" s="344"/>
      <c r="J255" s="97"/>
      <c r="K255" s="97"/>
      <c r="L255" s="15"/>
      <c r="N255" s="178"/>
      <c r="O255" s="178"/>
      <c r="P255" s="178"/>
      <c r="Q255" s="178"/>
    </row>
    <row r="256" spans="1:27" ht="21" x14ac:dyDescent="0.35">
      <c r="A256" s="349"/>
      <c r="B256" s="349"/>
      <c r="C256" s="438" t="s">
        <v>50</v>
      </c>
      <c r="D256" s="438"/>
      <c r="E256" s="439"/>
      <c r="F256" s="439"/>
      <c r="G256" s="439"/>
      <c r="H256" s="349"/>
      <c r="I256" s="349"/>
      <c r="J256" s="4"/>
      <c r="L256" s="160"/>
      <c r="M256" s="160"/>
      <c r="N256" s="160"/>
      <c r="O256" s="160"/>
    </row>
    <row r="257" spans="1:26" ht="15.75" customHeight="1" x14ac:dyDescent="0.25">
      <c r="A257" s="440" t="s">
        <v>55</v>
      </c>
      <c r="B257" s="440"/>
      <c r="C257" s="440"/>
      <c r="D257" s="440"/>
      <c r="E257" s="440"/>
      <c r="F257" s="440"/>
      <c r="G257" s="440"/>
      <c r="H257" s="440"/>
      <c r="I257" s="440"/>
      <c r="J257" s="440"/>
      <c r="K257" s="440"/>
      <c r="L257" s="440"/>
      <c r="M257" s="440"/>
      <c r="N257" s="440"/>
      <c r="O257" s="440"/>
      <c r="P257" s="440"/>
      <c r="Q257" s="440"/>
      <c r="R257" s="440"/>
    </row>
    <row r="258" spans="1:26" x14ac:dyDescent="0.25">
      <c r="A258" s="441" t="str">
        <f>IF(YilDonem&lt;&gt;"",CONCATENATE(YilDonem," dönemine aittir."),"")</f>
        <v/>
      </c>
      <c r="B258" s="441"/>
      <c r="C258" s="441"/>
      <c r="D258" s="441"/>
      <c r="E258" s="441"/>
      <c r="F258" s="441"/>
      <c r="G258" s="441"/>
      <c r="H258" s="441"/>
      <c r="I258" s="441"/>
      <c r="J258" s="441"/>
      <c r="K258" s="441"/>
      <c r="L258" s="441"/>
      <c r="M258" s="441"/>
      <c r="N258" s="441"/>
      <c r="O258" s="441"/>
      <c r="P258" s="441"/>
      <c r="Q258" s="441"/>
      <c r="R258" s="441"/>
    </row>
    <row r="259" spans="1:26" ht="19.5" thickBot="1" x14ac:dyDescent="0.35">
      <c r="A259" s="431" t="s">
        <v>60</v>
      </c>
      <c r="B259" s="431"/>
      <c r="C259" s="431"/>
      <c r="D259" s="431"/>
      <c r="E259" s="431"/>
      <c r="F259" s="431"/>
      <c r="G259" s="431"/>
      <c r="H259" s="431"/>
      <c r="I259" s="431"/>
      <c r="J259" s="431"/>
      <c r="K259" s="431"/>
      <c r="L259" s="431"/>
      <c r="M259" s="431"/>
      <c r="N259" s="431"/>
      <c r="O259" s="431"/>
      <c r="P259" s="431"/>
      <c r="Q259" s="431"/>
      <c r="R259" s="431"/>
    </row>
    <row r="260" spans="1:26" ht="31.7" customHeight="1" thickBot="1" x14ac:dyDescent="0.3">
      <c r="A260" s="1" t="s">
        <v>1</v>
      </c>
      <c r="B260" s="442" t="str">
        <f>IF(ProjeNo&gt;0,ProjeNo,"")</f>
        <v/>
      </c>
      <c r="C260" s="443"/>
      <c r="D260" s="443"/>
      <c r="E260" s="443"/>
      <c r="F260" s="443"/>
      <c r="G260" s="443"/>
      <c r="H260" s="443"/>
      <c r="I260" s="443"/>
      <c r="J260" s="443"/>
      <c r="K260" s="443"/>
      <c r="L260" s="443"/>
      <c r="M260" s="443"/>
      <c r="N260" s="443"/>
      <c r="O260" s="443"/>
      <c r="P260" s="443"/>
      <c r="Q260" s="443"/>
      <c r="R260" s="444"/>
    </row>
    <row r="261" spans="1:26" ht="31.7" customHeight="1" thickBot="1" x14ac:dyDescent="0.3">
      <c r="A261" s="6" t="s">
        <v>14</v>
      </c>
      <c r="B261" s="445" t="str">
        <f>IF(ProjeAdi&gt;0,ProjeAdi,"")</f>
        <v/>
      </c>
      <c r="C261" s="446"/>
      <c r="D261" s="446"/>
      <c r="E261" s="446"/>
      <c r="F261" s="446"/>
      <c r="G261" s="446"/>
      <c r="H261" s="446"/>
      <c r="I261" s="446"/>
      <c r="J261" s="446"/>
      <c r="K261" s="446"/>
      <c r="L261" s="446"/>
      <c r="M261" s="446"/>
      <c r="N261" s="446"/>
      <c r="O261" s="446"/>
      <c r="P261" s="446"/>
      <c r="Q261" s="446"/>
      <c r="R261" s="447"/>
    </row>
    <row r="262" spans="1:26" ht="75.2" customHeight="1" thickBot="1" x14ac:dyDescent="0.3">
      <c r="A262" s="436" t="s">
        <v>9</v>
      </c>
      <c r="B262" s="432" t="s">
        <v>61</v>
      </c>
      <c r="C262" s="434" t="str">
        <f>IF(Dönem=1,"OCAK",IF(Dönem=2,"TEMMUZ",""))</f>
        <v/>
      </c>
      <c r="D262" s="435"/>
      <c r="E262" s="434" t="str">
        <f>IF(Dönem=1,"ŞUBAT",IF(Dönem=2,"AĞUSTOS",""))</f>
        <v/>
      </c>
      <c r="F262" s="435"/>
      <c r="G262" s="434" t="str">
        <f>IF(Dönem=1,"MART",IF(Dönem=2,"EYLÜL",""))</f>
        <v/>
      </c>
      <c r="H262" s="435"/>
      <c r="I262" s="434" t="str">
        <f>IF(Dönem=1,"NİSAN",IF(Dönem=2,"EKİM",""))</f>
        <v/>
      </c>
      <c r="J262" s="435"/>
      <c r="K262" s="434" t="str">
        <f>IF(Dönem=1,"MAYIS",IF(Dönem=2,"KASIM",""))</f>
        <v/>
      </c>
      <c r="L262" s="435"/>
      <c r="M262" s="434" t="str">
        <f>IF(Dönem=1,"HAZİRAN",IF(Dönem=2,"ARALIK",""))</f>
        <v/>
      </c>
      <c r="N262" s="435"/>
      <c r="O262" s="432" t="s">
        <v>56</v>
      </c>
      <c r="P262" s="432" t="s">
        <v>57</v>
      </c>
      <c r="Q262" s="432" t="s">
        <v>58</v>
      </c>
      <c r="R262" s="432" t="s">
        <v>151</v>
      </c>
      <c r="S262" s="5"/>
      <c r="T262" s="5"/>
    </row>
    <row r="263" spans="1:26" ht="49.7" customHeight="1" thickBot="1" x14ac:dyDescent="0.3">
      <c r="A263" s="437"/>
      <c r="B263" s="433"/>
      <c r="C263" s="3" t="s">
        <v>39</v>
      </c>
      <c r="D263" s="3" t="s">
        <v>59</v>
      </c>
      <c r="E263" s="3" t="s">
        <v>39</v>
      </c>
      <c r="F263" s="3" t="s">
        <v>59</v>
      </c>
      <c r="G263" s="3" t="s">
        <v>39</v>
      </c>
      <c r="H263" s="3" t="s">
        <v>59</v>
      </c>
      <c r="I263" s="3" t="s">
        <v>39</v>
      </c>
      <c r="J263" s="3" t="s">
        <v>59</v>
      </c>
      <c r="K263" s="3" t="s">
        <v>39</v>
      </c>
      <c r="L263" s="3" t="s">
        <v>59</v>
      </c>
      <c r="M263" s="3" t="s">
        <v>39</v>
      </c>
      <c r="N263" s="3" t="s">
        <v>59</v>
      </c>
      <c r="O263" s="433"/>
      <c r="P263" s="433"/>
      <c r="Q263" s="433"/>
      <c r="R263" s="433"/>
      <c r="Z263" s="2" t="s">
        <v>94</v>
      </c>
    </row>
    <row r="264" spans="1:26" ht="23.1" customHeight="1" x14ac:dyDescent="0.25">
      <c r="A264" s="168">
        <v>161</v>
      </c>
      <c r="B264" s="239" t="str">
        <f>IF('Proje ve Personel Bilgileri'!C177&gt;0,'Proje ve Personel Bilgileri'!C177,"")</f>
        <v/>
      </c>
      <c r="C264" s="247">
        <f>IF('G011A (Ocak-Temmuz)'!C264&lt;&gt;"",'G011A (Ocak-Temmuz)'!C264,0)</f>
        <v>0</v>
      </c>
      <c r="D264" s="246">
        <f>IF('G011A (Ocak-Temmuz)'!L264&lt;&gt;"",'G011A (Ocak-Temmuz)'!L264,0)</f>
        <v>0</v>
      </c>
      <c r="E264" s="247">
        <f>IF('G011A (Şubat-Ağustos)'!C264&lt;&gt;"",'G011A (Şubat-Ağustos)'!C264,0)</f>
        <v>0</v>
      </c>
      <c r="F264" s="246">
        <f>IF('G011A (Şubat-Ağustos)'!L264&lt;&gt;"",'G011A (Şubat-Ağustos)'!L264,0)</f>
        <v>0</v>
      </c>
      <c r="G264" s="247">
        <f>IF('G011A (Mart-Eylül)'!C264&lt;&gt;"",'G011A (Mart-Eylül)'!C264,0)</f>
        <v>0</v>
      </c>
      <c r="H264" s="246">
        <f>IF('G011A (Mart-Eylül)'!L264&lt;&gt;"",'G011A (Mart-Eylül)'!L264,0)</f>
        <v>0</v>
      </c>
      <c r="I264" s="247">
        <f>IF('G011A (Nisan-Ekim)'!C264&lt;&gt;"",'G011A (Nisan-Ekim)'!C264,0)</f>
        <v>0</v>
      </c>
      <c r="J264" s="246">
        <f>IF('G011A (Nisan-Ekim)'!L264&lt;&gt;"",'G011A (Nisan-Ekim)'!L264,0)</f>
        <v>0</v>
      </c>
      <c r="K264" s="247">
        <f>IF('G011A (Mayıs-Kasım)'!C264&lt;&gt;"",'G011A (Mayıs-Kasım)'!C264,0)</f>
        <v>0</v>
      </c>
      <c r="L264" s="246">
        <f>IF('G011A (Mayıs-Kasım)'!L264&lt;&gt;"",'G011A (Mayıs-Kasım)'!L264,0)</f>
        <v>0</v>
      </c>
      <c r="M264" s="247">
        <f>IF('G011A (Haziran-Aralık)'!C264&lt;&gt;"",'G011A (Haziran-Aralık)'!C264,0)</f>
        <v>0</v>
      </c>
      <c r="N264" s="246">
        <f>IF('G011A (Haziran-Aralık)'!L264&lt;&gt;"",'G011A (Haziran-Aralık)'!L264,0)</f>
        <v>0</v>
      </c>
      <c r="O264" s="247">
        <f>C264+E264+G264+I264+K264+M264</f>
        <v>0</v>
      </c>
      <c r="P264" s="246">
        <f>D264+F264+H264+J264+L264+N264</f>
        <v>0</v>
      </c>
      <c r="Q264" s="246">
        <f>IF(O264=0,0,O264/30)</f>
        <v>0</v>
      </c>
      <c r="R264" s="248">
        <f>IF(P264=0,0,P264/Q264)</f>
        <v>0</v>
      </c>
      <c r="T264" s="238">
        <f>IF(C264&gt;0,1,0)</f>
        <v>0</v>
      </c>
      <c r="U264" s="238">
        <f>IF(E264&gt;0,1,0)</f>
        <v>0</v>
      </c>
      <c r="V264" s="238">
        <f>IF(G264&gt;0,1,0)</f>
        <v>0</v>
      </c>
      <c r="W264" s="238">
        <f>IF(I264&gt;0,1,0)</f>
        <v>0</v>
      </c>
      <c r="X264" s="238">
        <f>IF(K264&gt;0,1,0)</f>
        <v>0</v>
      </c>
      <c r="Y264" s="238">
        <f>IF(M264&gt;0,1,0)</f>
        <v>0</v>
      </c>
      <c r="Z264" s="238">
        <f>SUM(T264:Y264)</f>
        <v>0</v>
      </c>
    </row>
    <row r="265" spans="1:26" ht="23.1" customHeight="1" x14ac:dyDescent="0.25">
      <c r="A265" s="171">
        <v>162</v>
      </c>
      <c r="B265" s="241" t="str">
        <f>IF('Proje ve Personel Bilgileri'!C178&gt;0,'Proje ve Personel Bilgileri'!C178,"")</f>
        <v/>
      </c>
      <c r="C265" s="257">
        <f>IF('G011A (Ocak-Temmuz)'!C265&lt;&gt;"",'G011A (Ocak-Temmuz)'!C265,0)</f>
        <v>0</v>
      </c>
      <c r="D265" s="258">
        <f>IF('G011A (Ocak-Temmuz)'!L265&lt;&gt;"",'G011A (Ocak-Temmuz)'!L265,0)</f>
        <v>0</v>
      </c>
      <c r="E265" s="250">
        <f>IF('G011A (Şubat-Ağustos)'!C265&lt;&gt;"",'G011A (Şubat-Ağustos)'!C265,0)</f>
        <v>0</v>
      </c>
      <c r="F265" s="249">
        <f>IF('G011A (Şubat-Ağustos)'!L265&lt;&gt;"",'G011A (Şubat-Ağustos)'!L265,0)</f>
        <v>0</v>
      </c>
      <c r="G265" s="250">
        <f>IF('G011A (Mart-Eylül)'!C265&lt;&gt;"",'G011A (Mart-Eylül)'!C265,0)</f>
        <v>0</v>
      </c>
      <c r="H265" s="249">
        <f>IF('G011A (Mart-Eylül)'!L265&lt;&gt;"",'G011A (Mart-Eylül)'!L265,0)</f>
        <v>0</v>
      </c>
      <c r="I265" s="250">
        <f>IF('G011A (Nisan-Ekim)'!C265&lt;&gt;"",'G011A (Nisan-Ekim)'!C265,0)</f>
        <v>0</v>
      </c>
      <c r="J265" s="249">
        <f>IF('G011A (Nisan-Ekim)'!L265&lt;&gt;"",'G011A (Nisan-Ekim)'!L265,0)</f>
        <v>0</v>
      </c>
      <c r="K265" s="250">
        <f>IF('G011A (Mayıs-Kasım)'!C265&lt;&gt;"",'G011A (Mayıs-Kasım)'!C265,0)</f>
        <v>0</v>
      </c>
      <c r="L265" s="249">
        <f>IF('G011A (Mayıs-Kasım)'!L265&lt;&gt;"",'G011A (Mayıs-Kasım)'!L265,0)</f>
        <v>0</v>
      </c>
      <c r="M265" s="250">
        <f>IF('G011A (Haziran-Aralık)'!C265&lt;&gt;"",'G011A (Haziran-Aralık)'!C265,0)</f>
        <v>0</v>
      </c>
      <c r="N265" s="249">
        <f>IF('G011A (Haziran-Aralık)'!L265&lt;&gt;"",'G011A (Haziran-Aralık)'!L265,0)</f>
        <v>0</v>
      </c>
      <c r="O265" s="257">
        <f t="shared" ref="O265:O283" si="88">C265+E265+G265+I265+K265+M265</f>
        <v>0</v>
      </c>
      <c r="P265" s="258">
        <f t="shared" ref="P265:P283" si="89">D265+F265+H265+J265+L265+N265</f>
        <v>0</v>
      </c>
      <c r="Q265" s="258">
        <f t="shared" ref="Q265:Q283" si="90">IF(O265=0,0,O265/30)</f>
        <v>0</v>
      </c>
      <c r="R265" s="259">
        <f t="shared" ref="R265:R283" si="91">IF(P265=0,0,P265/Q265)</f>
        <v>0</v>
      </c>
      <c r="T265" s="238">
        <f t="shared" ref="T265:T283" si="92">IF(C265&gt;0,1,0)</f>
        <v>0</v>
      </c>
      <c r="U265" s="238">
        <f t="shared" ref="U265:U283" si="93">IF(E265&gt;0,1,0)</f>
        <v>0</v>
      </c>
      <c r="V265" s="238">
        <f t="shared" ref="V265:V283" si="94">IF(G265&gt;0,1,0)</f>
        <v>0</v>
      </c>
      <c r="W265" s="238">
        <f t="shared" ref="W265:W283" si="95">IF(I265&gt;0,1,0)</f>
        <v>0</v>
      </c>
      <c r="X265" s="238">
        <f t="shared" ref="X265:X283" si="96">IF(K265&gt;0,1,0)</f>
        <v>0</v>
      </c>
      <c r="Y265" s="238">
        <f t="shared" ref="Y265:Y283" si="97">IF(M265&gt;0,1,0)</f>
        <v>0</v>
      </c>
      <c r="Z265" s="238">
        <f t="shared" ref="Z265:Z283" si="98">SUM(T265:Y265)</f>
        <v>0</v>
      </c>
    </row>
    <row r="266" spans="1:26" ht="23.1" customHeight="1" x14ac:dyDescent="0.25">
      <c r="A266" s="171">
        <v>163</v>
      </c>
      <c r="B266" s="241" t="str">
        <f>IF('Proje ve Personel Bilgileri'!C179&gt;0,'Proje ve Personel Bilgileri'!C179,"")</f>
        <v/>
      </c>
      <c r="C266" s="257">
        <f>IF('G011A (Ocak-Temmuz)'!C266&lt;&gt;"",'G011A (Ocak-Temmuz)'!C266,0)</f>
        <v>0</v>
      </c>
      <c r="D266" s="258">
        <f>IF('G011A (Ocak-Temmuz)'!L266&lt;&gt;"",'G011A (Ocak-Temmuz)'!L266,0)</f>
        <v>0</v>
      </c>
      <c r="E266" s="250">
        <f>IF('G011A (Şubat-Ağustos)'!C266&lt;&gt;"",'G011A (Şubat-Ağustos)'!C266,0)</f>
        <v>0</v>
      </c>
      <c r="F266" s="249">
        <f>IF('G011A (Şubat-Ağustos)'!L266&lt;&gt;"",'G011A (Şubat-Ağustos)'!L266,0)</f>
        <v>0</v>
      </c>
      <c r="G266" s="250">
        <f>IF('G011A (Mart-Eylül)'!C266&lt;&gt;"",'G011A (Mart-Eylül)'!C266,0)</f>
        <v>0</v>
      </c>
      <c r="H266" s="249">
        <f>IF('G011A (Mart-Eylül)'!L266&lt;&gt;"",'G011A (Mart-Eylül)'!L266,0)</f>
        <v>0</v>
      </c>
      <c r="I266" s="250">
        <f>IF('G011A (Nisan-Ekim)'!C266&lt;&gt;"",'G011A (Nisan-Ekim)'!C266,0)</f>
        <v>0</v>
      </c>
      <c r="J266" s="249">
        <f>IF('G011A (Nisan-Ekim)'!L266&lt;&gt;"",'G011A (Nisan-Ekim)'!L266,0)</f>
        <v>0</v>
      </c>
      <c r="K266" s="250">
        <f>IF('G011A (Mayıs-Kasım)'!C266&lt;&gt;"",'G011A (Mayıs-Kasım)'!C266,0)</f>
        <v>0</v>
      </c>
      <c r="L266" s="249">
        <f>IF('G011A (Mayıs-Kasım)'!L266&lt;&gt;"",'G011A (Mayıs-Kasım)'!L266,0)</f>
        <v>0</v>
      </c>
      <c r="M266" s="250">
        <f>IF('G011A (Haziran-Aralık)'!C266&lt;&gt;"",'G011A (Haziran-Aralık)'!C266,0)</f>
        <v>0</v>
      </c>
      <c r="N266" s="249">
        <f>IF('G011A (Haziran-Aralık)'!L266&lt;&gt;"",'G011A (Haziran-Aralık)'!L266,0)</f>
        <v>0</v>
      </c>
      <c r="O266" s="257">
        <f t="shared" si="88"/>
        <v>0</v>
      </c>
      <c r="P266" s="258">
        <f t="shared" si="89"/>
        <v>0</v>
      </c>
      <c r="Q266" s="258">
        <f t="shared" si="90"/>
        <v>0</v>
      </c>
      <c r="R266" s="259">
        <f t="shared" si="91"/>
        <v>0</v>
      </c>
      <c r="T266" s="238">
        <f t="shared" si="92"/>
        <v>0</v>
      </c>
      <c r="U266" s="238">
        <f t="shared" si="93"/>
        <v>0</v>
      </c>
      <c r="V266" s="238">
        <f t="shared" si="94"/>
        <v>0</v>
      </c>
      <c r="W266" s="238">
        <f t="shared" si="95"/>
        <v>0</v>
      </c>
      <c r="X266" s="238">
        <f t="shared" si="96"/>
        <v>0</v>
      </c>
      <c r="Y266" s="238">
        <f t="shared" si="97"/>
        <v>0</v>
      </c>
      <c r="Z266" s="238">
        <f t="shared" si="98"/>
        <v>0</v>
      </c>
    </row>
    <row r="267" spans="1:26" ht="23.1" customHeight="1" x14ac:dyDescent="0.25">
      <c r="A267" s="171">
        <v>164</v>
      </c>
      <c r="B267" s="241" t="str">
        <f>IF('Proje ve Personel Bilgileri'!C180&gt;0,'Proje ve Personel Bilgileri'!C180,"")</f>
        <v/>
      </c>
      <c r="C267" s="257">
        <f>IF('G011A (Ocak-Temmuz)'!C267&lt;&gt;"",'G011A (Ocak-Temmuz)'!C267,0)</f>
        <v>0</v>
      </c>
      <c r="D267" s="258">
        <f>IF('G011A (Ocak-Temmuz)'!L267&lt;&gt;"",'G011A (Ocak-Temmuz)'!L267,0)</f>
        <v>0</v>
      </c>
      <c r="E267" s="250">
        <f>IF('G011A (Şubat-Ağustos)'!C267&lt;&gt;"",'G011A (Şubat-Ağustos)'!C267,0)</f>
        <v>0</v>
      </c>
      <c r="F267" s="249">
        <f>IF('G011A (Şubat-Ağustos)'!L267&lt;&gt;"",'G011A (Şubat-Ağustos)'!L267,0)</f>
        <v>0</v>
      </c>
      <c r="G267" s="250">
        <f>IF('G011A (Mart-Eylül)'!C267&lt;&gt;"",'G011A (Mart-Eylül)'!C267,0)</f>
        <v>0</v>
      </c>
      <c r="H267" s="249">
        <f>IF('G011A (Mart-Eylül)'!L267&lt;&gt;"",'G011A (Mart-Eylül)'!L267,0)</f>
        <v>0</v>
      </c>
      <c r="I267" s="250">
        <f>IF('G011A (Nisan-Ekim)'!C267&lt;&gt;"",'G011A (Nisan-Ekim)'!C267,0)</f>
        <v>0</v>
      </c>
      <c r="J267" s="249">
        <f>IF('G011A (Nisan-Ekim)'!L267&lt;&gt;"",'G011A (Nisan-Ekim)'!L267,0)</f>
        <v>0</v>
      </c>
      <c r="K267" s="250">
        <f>IF('G011A (Mayıs-Kasım)'!C267&lt;&gt;"",'G011A (Mayıs-Kasım)'!C267,0)</f>
        <v>0</v>
      </c>
      <c r="L267" s="249">
        <f>IF('G011A (Mayıs-Kasım)'!L267&lt;&gt;"",'G011A (Mayıs-Kasım)'!L267,0)</f>
        <v>0</v>
      </c>
      <c r="M267" s="250">
        <f>IF('G011A (Haziran-Aralık)'!C267&lt;&gt;"",'G011A (Haziran-Aralık)'!C267,0)</f>
        <v>0</v>
      </c>
      <c r="N267" s="249">
        <f>IF('G011A (Haziran-Aralık)'!L267&lt;&gt;"",'G011A (Haziran-Aralık)'!L267,0)</f>
        <v>0</v>
      </c>
      <c r="O267" s="257">
        <f t="shared" si="88"/>
        <v>0</v>
      </c>
      <c r="P267" s="258">
        <f t="shared" si="89"/>
        <v>0</v>
      </c>
      <c r="Q267" s="258">
        <f t="shared" si="90"/>
        <v>0</v>
      </c>
      <c r="R267" s="259">
        <f t="shared" si="91"/>
        <v>0</v>
      </c>
      <c r="T267" s="238">
        <f t="shared" si="92"/>
        <v>0</v>
      </c>
      <c r="U267" s="238">
        <f t="shared" si="93"/>
        <v>0</v>
      </c>
      <c r="V267" s="238">
        <f t="shared" si="94"/>
        <v>0</v>
      </c>
      <c r="W267" s="238">
        <f t="shared" si="95"/>
        <v>0</v>
      </c>
      <c r="X267" s="238">
        <f t="shared" si="96"/>
        <v>0</v>
      </c>
      <c r="Y267" s="238">
        <f t="shared" si="97"/>
        <v>0</v>
      </c>
      <c r="Z267" s="238">
        <f t="shared" si="98"/>
        <v>0</v>
      </c>
    </row>
    <row r="268" spans="1:26" ht="23.1" customHeight="1" x14ac:dyDescent="0.25">
      <c r="A268" s="171">
        <v>165</v>
      </c>
      <c r="B268" s="241" t="str">
        <f>IF('Proje ve Personel Bilgileri'!C181&gt;0,'Proje ve Personel Bilgileri'!C181,"")</f>
        <v/>
      </c>
      <c r="C268" s="257">
        <f>IF('G011A (Ocak-Temmuz)'!C268&lt;&gt;"",'G011A (Ocak-Temmuz)'!C268,0)</f>
        <v>0</v>
      </c>
      <c r="D268" s="258">
        <f>IF('G011A (Ocak-Temmuz)'!L268&lt;&gt;"",'G011A (Ocak-Temmuz)'!L268,0)</f>
        <v>0</v>
      </c>
      <c r="E268" s="250">
        <f>IF('G011A (Şubat-Ağustos)'!C268&lt;&gt;"",'G011A (Şubat-Ağustos)'!C268,0)</f>
        <v>0</v>
      </c>
      <c r="F268" s="249">
        <f>IF('G011A (Şubat-Ağustos)'!L268&lt;&gt;"",'G011A (Şubat-Ağustos)'!L268,0)</f>
        <v>0</v>
      </c>
      <c r="G268" s="250">
        <f>IF('G011A (Mart-Eylül)'!C268&lt;&gt;"",'G011A (Mart-Eylül)'!C268,0)</f>
        <v>0</v>
      </c>
      <c r="H268" s="249">
        <f>IF('G011A (Mart-Eylül)'!L268&lt;&gt;"",'G011A (Mart-Eylül)'!L268,0)</f>
        <v>0</v>
      </c>
      <c r="I268" s="250">
        <f>IF('G011A (Nisan-Ekim)'!C268&lt;&gt;"",'G011A (Nisan-Ekim)'!C268,0)</f>
        <v>0</v>
      </c>
      <c r="J268" s="249">
        <f>IF('G011A (Nisan-Ekim)'!L268&lt;&gt;"",'G011A (Nisan-Ekim)'!L268,0)</f>
        <v>0</v>
      </c>
      <c r="K268" s="250">
        <f>IF('G011A (Mayıs-Kasım)'!C268&lt;&gt;"",'G011A (Mayıs-Kasım)'!C268,0)</f>
        <v>0</v>
      </c>
      <c r="L268" s="249">
        <f>IF('G011A (Mayıs-Kasım)'!L268&lt;&gt;"",'G011A (Mayıs-Kasım)'!L268,0)</f>
        <v>0</v>
      </c>
      <c r="M268" s="250">
        <f>IF('G011A (Haziran-Aralık)'!C268&lt;&gt;"",'G011A (Haziran-Aralık)'!C268,0)</f>
        <v>0</v>
      </c>
      <c r="N268" s="249">
        <f>IF('G011A (Haziran-Aralık)'!L268&lt;&gt;"",'G011A (Haziran-Aralık)'!L268,0)</f>
        <v>0</v>
      </c>
      <c r="O268" s="257">
        <f t="shared" si="88"/>
        <v>0</v>
      </c>
      <c r="P268" s="258">
        <f t="shared" si="89"/>
        <v>0</v>
      </c>
      <c r="Q268" s="258">
        <f t="shared" si="90"/>
        <v>0</v>
      </c>
      <c r="R268" s="259">
        <f t="shared" si="91"/>
        <v>0</v>
      </c>
      <c r="T268" s="238">
        <f t="shared" si="92"/>
        <v>0</v>
      </c>
      <c r="U268" s="238">
        <f t="shared" si="93"/>
        <v>0</v>
      </c>
      <c r="V268" s="238">
        <f t="shared" si="94"/>
        <v>0</v>
      </c>
      <c r="W268" s="238">
        <f t="shared" si="95"/>
        <v>0</v>
      </c>
      <c r="X268" s="238">
        <f t="shared" si="96"/>
        <v>0</v>
      </c>
      <c r="Y268" s="238">
        <f t="shared" si="97"/>
        <v>0</v>
      </c>
      <c r="Z268" s="238">
        <f t="shared" si="98"/>
        <v>0</v>
      </c>
    </row>
    <row r="269" spans="1:26" ht="23.1" customHeight="1" x14ac:dyDescent="0.25">
      <c r="A269" s="171">
        <v>166</v>
      </c>
      <c r="B269" s="241" t="str">
        <f>IF('Proje ve Personel Bilgileri'!C182&gt;0,'Proje ve Personel Bilgileri'!C182,"")</f>
        <v/>
      </c>
      <c r="C269" s="257">
        <f>IF('G011A (Ocak-Temmuz)'!C269&lt;&gt;"",'G011A (Ocak-Temmuz)'!C269,0)</f>
        <v>0</v>
      </c>
      <c r="D269" s="258">
        <f>IF('G011A (Ocak-Temmuz)'!L269&lt;&gt;"",'G011A (Ocak-Temmuz)'!L269,0)</f>
        <v>0</v>
      </c>
      <c r="E269" s="250">
        <f>IF('G011A (Şubat-Ağustos)'!C269&lt;&gt;"",'G011A (Şubat-Ağustos)'!C269,0)</f>
        <v>0</v>
      </c>
      <c r="F269" s="249">
        <f>IF('G011A (Şubat-Ağustos)'!L269&lt;&gt;"",'G011A (Şubat-Ağustos)'!L269,0)</f>
        <v>0</v>
      </c>
      <c r="G269" s="250">
        <f>IF('G011A (Mart-Eylül)'!C269&lt;&gt;"",'G011A (Mart-Eylül)'!C269,0)</f>
        <v>0</v>
      </c>
      <c r="H269" s="249">
        <f>IF('G011A (Mart-Eylül)'!L269&lt;&gt;"",'G011A (Mart-Eylül)'!L269,0)</f>
        <v>0</v>
      </c>
      <c r="I269" s="250">
        <f>IF('G011A (Nisan-Ekim)'!C269&lt;&gt;"",'G011A (Nisan-Ekim)'!C269,0)</f>
        <v>0</v>
      </c>
      <c r="J269" s="249">
        <f>IF('G011A (Nisan-Ekim)'!L269&lt;&gt;"",'G011A (Nisan-Ekim)'!L269,0)</f>
        <v>0</v>
      </c>
      <c r="K269" s="250">
        <f>IF('G011A (Mayıs-Kasım)'!C269&lt;&gt;"",'G011A (Mayıs-Kasım)'!C269,0)</f>
        <v>0</v>
      </c>
      <c r="L269" s="249">
        <f>IF('G011A (Mayıs-Kasım)'!L269&lt;&gt;"",'G011A (Mayıs-Kasım)'!L269,0)</f>
        <v>0</v>
      </c>
      <c r="M269" s="250">
        <f>IF('G011A (Haziran-Aralık)'!C269&lt;&gt;"",'G011A (Haziran-Aralık)'!C269,0)</f>
        <v>0</v>
      </c>
      <c r="N269" s="249">
        <f>IF('G011A (Haziran-Aralık)'!L269&lt;&gt;"",'G011A (Haziran-Aralık)'!L269,0)</f>
        <v>0</v>
      </c>
      <c r="O269" s="257">
        <f t="shared" si="88"/>
        <v>0</v>
      </c>
      <c r="P269" s="258">
        <f t="shared" si="89"/>
        <v>0</v>
      </c>
      <c r="Q269" s="258">
        <f t="shared" si="90"/>
        <v>0</v>
      </c>
      <c r="R269" s="259">
        <f t="shared" si="91"/>
        <v>0</v>
      </c>
      <c r="T269" s="238">
        <f t="shared" si="92"/>
        <v>0</v>
      </c>
      <c r="U269" s="238">
        <f t="shared" si="93"/>
        <v>0</v>
      </c>
      <c r="V269" s="238">
        <f t="shared" si="94"/>
        <v>0</v>
      </c>
      <c r="W269" s="238">
        <f t="shared" si="95"/>
        <v>0</v>
      </c>
      <c r="X269" s="238">
        <f t="shared" si="96"/>
        <v>0</v>
      </c>
      <c r="Y269" s="238">
        <f t="shared" si="97"/>
        <v>0</v>
      </c>
      <c r="Z269" s="238">
        <f t="shared" si="98"/>
        <v>0</v>
      </c>
    </row>
    <row r="270" spans="1:26" ht="23.1" customHeight="1" x14ac:dyDescent="0.25">
      <c r="A270" s="171">
        <v>167</v>
      </c>
      <c r="B270" s="241" t="str">
        <f>IF('Proje ve Personel Bilgileri'!C183&gt;0,'Proje ve Personel Bilgileri'!C183,"")</f>
        <v/>
      </c>
      <c r="C270" s="257">
        <f>IF('G011A (Ocak-Temmuz)'!C270&lt;&gt;"",'G011A (Ocak-Temmuz)'!C270,0)</f>
        <v>0</v>
      </c>
      <c r="D270" s="258">
        <f>IF('G011A (Ocak-Temmuz)'!L270&lt;&gt;"",'G011A (Ocak-Temmuz)'!L270,0)</f>
        <v>0</v>
      </c>
      <c r="E270" s="250">
        <f>IF('G011A (Şubat-Ağustos)'!C270&lt;&gt;"",'G011A (Şubat-Ağustos)'!C270,0)</f>
        <v>0</v>
      </c>
      <c r="F270" s="249">
        <f>IF('G011A (Şubat-Ağustos)'!L270&lt;&gt;"",'G011A (Şubat-Ağustos)'!L270,0)</f>
        <v>0</v>
      </c>
      <c r="G270" s="250">
        <f>IF('G011A (Mart-Eylül)'!C270&lt;&gt;"",'G011A (Mart-Eylül)'!C270,0)</f>
        <v>0</v>
      </c>
      <c r="H270" s="249">
        <f>IF('G011A (Mart-Eylül)'!L270&lt;&gt;"",'G011A (Mart-Eylül)'!L270,0)</f>
        <v>0</v>
      </c>
      <c r="I270" s="250">
        <f>IF('G011A (Nisan-Ekim)'!C270&lt;&gt;"",'G011A (Nisan-Ekim)'!C270,0)</f>
        <v>0</v>
      </c>
      <c r="J270" s="249">
        <f>IF('G011A (Nisan-Ekim)'!L270&lt;&gt;"",'G011A (Nisan-Ekim)'!L270,0)</f>
        <v>0</v>
      </c>
      <c r="K270" s="250">
        <f>IF('G011A (Mayıs-Kasım)'!C270&lt;&gt;"",'G011A (Mayıs-Kasım)'!C270,0)</f>
        <v>0</v>
      </c>
      <c r="L270" s="249">
        <f>IF('G011A (Mayıs-Kasım)'!L270&lt;&gt;"",'G011A (Mayıs-Kasım)'!L270,0)</f>
        <v>0</v>
      </c>
      <c r="M270" s="250">
        <f>IF('G011A (Haziran-Aralık)'!C270&lt;&gt;"",'G011A (Haziran-Aralık)'!C270,0)</f>
        <v>0</v>
      </c>
      <c r="N270" s="249">
        <f>IF('G011A (Haziran-Aralık)'!L270&lt;&gt;"",'G011A (Haziran-Aralık)'!L270,0)</f>
        <v>0</v>
      </c>
      <c r="O270" s="257">
        <f t="shared" si="88"/>
        <v>0</v>
      </c>
      <c r="P270" s="258">
        <f t="shared" si="89"/>
        <v>0</v>
      </c>
      <c r="Q270" s="258">
        <f t="shared" si="90"/>
        <v>0</v>
      </c>
      <c r="R270" s="259">
        <f t="shared" si="91"/>
        <v>0</v>
      </c>
      <c r="T270" s="238">
        <f t="shared" si="92"/>
        <v>0</v>
      </c>
      <c r="U270" s="238">
        <f t="shared" si="93"/>
        <v>0</v>
      </c>
      <c r="V270" s="238">
        <f t="shared" si="94"/>
        <v>0</v>
      </c>
      <c r="W270" s="238">
        <f t="shared" si="95"/>
        <v>0</v>
      </c>
      <c r="X270" s="238">
        <f t="shared" si="96"/>
        <v>0</v>
      </c>
      <c r="Y270" s="238">
        <f t="shared" si="97"/>
        <v>0</v>
      </c>
      <c r="Z270" s="238">
        <f t="shared" si="98"/>
        <v>0</v>
      </c>
    </row>
    <row r="271" spans="1:26" ht="23.1" customHeight="1" x14ac:dyDescent="0.25">
      <c r="A271" s="171">
        <v>168</v>
      </c>
      <c r="B271" s="241" t="str">
        <f>IF('Proje ve Personel Bilgileri'!C184&gt;0,'Proje ve Personel Bilgileri'!C184,"")</f>
        <v/>
      </c>
      <c r="C271" s="257">
        <f>IF('G011A (Ocak-Temmuz)'!C271&lt;&gt;"",'G011A (Ocak-Temmuz)'!C271,0)</f>
        <v>0</v>
      </c>
      <c r="D271" s="258">
        <f>IF('G011A (Ocak-Temmuz)'!L271&lt;&gt;"",'G011A (Ocak-Temmuz)'!L271,0)</f>
        <v>0</v>
      </c>
      <c r="E271" s="250">
        <f>IF('G011A (Şubat-Ağustos)'!C271&lt;&gt;"",'G011A (Şubat-Ağustos)'!C271,0)</f>
        <v>0</v>
      </c>
      <c r="F271" s="249">
        <f>IF('G011A (Şubat-Ağustos)'!L271&lt;&gt;"",'G011A (Şubat-Ağustos)'!L271,0)</f>
        <v>0</v>
      </c>
      <c r="G271" s="250">
        <f>IF('G011A (Mart-Eylül)'!C271&lt;&gt;"",'G011A (Mart-Eylül)'!C271,0)</f>
        <v>0</v>
      </c>
      <c r="H271" s="249">
        <f>IF('G011A (Mart-Eylül)'!L271&lt;&gt;"",'G011A (Mart-Eylül)'!L271,0)</f>
        <v>0</v>
      </c>
      <c r="I271" s="250">
        <f>IF('G011A (Nisan-Ekim)'!C271&lt;&gt;"",'G011A (Nisan-Ekim)'!C271,0)</f>
        <v>0</v>
      </c>
      <c r="J271" s="249">
        <f>IF('G011A (Nisan-Ekim)'!L271&lt;&gt;"",'G011A (Nisan-Ekim)'!L271,0)</f>
        <v>0</v>
      </c>
      <c r="K271" s="250">
        <f>IF('G011A (Mayıs-Kasım)'!C271&lt;&gt;"",'G011A (Mayıs-Kasım)'!C271,0)</f>
        <v>0</v>
      </c>
      <c r="L271" s="249">
        <f>IF('G011A (Mayıs-Kasım)'!L271&lt;&gt;"",'G011A (Mayıs-Kasım)'!L271,0)</f>
        <v>0</v>
      </c>
      <c r="M271" s="250">
        <f>IF('G011A (Haziran-Aralık)'!C271&lt;&gt;"",'G011A (Haziran-Aralık)'!C271,0)</f>
        <v>0</v>
      </c>
      <c r="N271" s="249">
        <f>IF('G011A (Haziran-Aralık)'!L271&lt;&gt;"",'G011A (Haziran-Aralık)'!L271,0)</f>
        <v>0</v>
      </c>
      <c r="O271" s="257">
        <f t="shared" si="88"/>
        <v>0</v>
      </c>
      <c r="P271" s="258">
        <f t="shared" si="89"/>
        <v>0</v>
      </c>
      <c r="Q271" s="258">
        <f t="shared" si="90"/>
        <v>0</v>
      </c>
      <c r="R271" s="259">
        <f t="shared" si="91"/>
        <v>0</v>
      </c>
      <c r="T271" s="238">
        <f t="shared" si="92"/>
        <v>0</v>
      </c>
      <c r="U271" s="238">
        <f t="shared" si="93"/>
        <v>0</v>
      </c>
      <c r="V271" s="238">
        <f t="shared" si="94"/>
        <v>0</v>
      </c>
      <c r="W271" s="238">
        <f t="shared" si="95"/>
        <v>0</v>
      </c>
      <c r="X271" s="238">
        <f t="shared" si="96"/>
        <v>0</v>
      </c>
      <c r="Y271" s="238">
        <f t="shared" si="97"/>
        <v>0</v>
      </c>
      <c r="Z271" s="238">
        <f t="shared" si="98"/>
        <v>0</v>
      </c>
    </row>
    <row r="272" spans="1:26" ht="23.1" customHeight="1" x14ac:dyDescent="0.25">
      <c r="A272" s="171">
        <v>169</v>
      </c>
      <c r="B272" s="241" t="str">
        <f>IF('Proje ve Personel Bilgileri'!C185&gt;0,'Proje ve Personel Bilgileri'!C185,"")</f>
        <v/>
      </c>
      <c r="C272" s="257">
        <f>IF('G011A (Ocak-Temmuz)'!C272&lt;&gt;"",'G011A (Ocak-Temmuz)'!C272,0)</f>
        <v>0</v>
      </c>
      <c r="D272" s="258">
        <f>IF('G011A (Ocak-Temmuz)'!L272&lt;&gt;"",'G011A (Ocak-Temmuz)'!L272,0)</f>
        <v>0</v>
      </c>
      <c r="E272" s="250">
        <f>IF('G011A (Şubat-Ağustos)'!C272&lt;&gt;"",'G011A (Şubat-Ağustos)'!C272,0)</f>
        <v>0</v>
      </c>
      <c r="F272" s="249">
        <f>IF('G011A (Şubat-Ağustos)'!L272&lt;&gt;"",'G011A (Şubat-Ağustos)'!L272,0)</f>
        <v>0</v>
      </c>
      <c r="G272" s="250">
        <f>IF('G011A (Mart-Eylül)'!C272&lt;&gt;"",'G011A (Mart-Eylül)'!C272,0)</f>
        <v>0</v>
      </c>
      <c r="H272" s="249">
        <f>IF('G011A (Mart-Eylül)'!L272&lt;&gt;"",'G011A (Mart-Eylül)'!L272,0)</f>
        <v>0</v>
      </c>
      <c r="I272" s="250">
        <f>IF('G011A (Nisan-Ekim)'!C272&lt;&gt;"",'G011A (Nisan-Ekim)'!C272,0)</f>
        <v>0</v>
      </c>
      <c r="J272" s="249">
        <f>IF('G011A (Nisan-Ekim)'!L272&lt;&gt;"",'G011A (Nisan-Ekim)'!L272,0)</f>
        <v>0</v>
      </c>
      <c r="K272" s="250">
        <f>IF('G011A (Mayıs-Kasım)'!C272&lt;&gt;"",'G011A (Mayıs-Kasım)'!C272,0)</f>
        <v>0</v>
      </c>
      <c r="L272" s="249">
        <f>IF('G011A (Mayıs-Kasım)'!L272&lt;&gt;"",'G011A (Mayıs-Kasım)'!L272,0)</f>
        <v>0</v>
      </c>
      <c r="M272" s="250">
        <f>IF('G011A (Haziran-Aralık)'!C272&lt;&gt;"",'G011A (Haziran-Aralık)'!C272,0)</f>
        <v>0</v>
      </c>
      <c r="N272" s="249">
        <f>IF('G011A (Haziran-Aralık)'!L272&lt;&gt;"",'G011A (Haziran-Aralık)'!L272,0)</f>
        <v>0</v>
      </c>
      <c r="O272" s="257">
        <f t="shared" si="88"/>
        <v>0</v>
      </c>
      <c r="P272" s="258">
        <f t="shared" si="89"/>
        <v>0</v>
      </c>
      <c r="Q272" s="258">
        <f t="shared" si="90"/>
        <v>0</v>
      </c>
      <c r="R272" s="259">
        <f t="shared" si="91"/>
        <v>0</v>
      </c>
      <c r="T272" s="238">
        <f t="shared" si="92"/>
        <v>0</v>
      </c>
      <c r="U272" s="238">
        <f t="shared" si="93"/>
        <v>0</v>
      </c>
      <c r="V272" s="238">
        <f t="shared" si="94"/>
        <v>0</v>
      </c>
      <c r="W272" s="238">
        <f t="shared" si="95"/>
        <v>0</v>
      </c>
      <c r="X272" s="238">
        <f t="shared" si="96"/>
        <v>0</v>
      </c>
      <c r="Y272" s="238">
        <f t="shared" si="97"/>
        <v>0</v>
      </c>
      <c r="Z272" s="238">
        <f t="shared" si="98"/>
        <v>0</v>
      </c>
    </row>
    <row r="273" spans="1:27" ht="23.1" customHeight="1" x14ac:dyDescent="0.25">
      <c r="A273" s="171">
        <v>170</v>
      </c>
      <c r="B273" s="241" t="str">
        <f>IF('Proje ve Personel Bilgileri'!C186&gt;0,'Proje ve Personel Bilgileri'!C186,"")</f>
        <v/>
      </c>
      <c r="C273" s="257">
        <f>IF('G011A (Ocak-Temmuz)'!C273&lt;&gt;"",'G011A (Ocak-Temmuz)'!C273,0)</f>
        <v>0</v>
      </c>
      <c r="D273" s="258">
        <f>IF('G011A (Ocak-Temmuz)'!L273&lt;&gt;"",'G011A (Ocak-Temmuz)'!L273,0)</f>
        <v>0</v>
      </c>
      <c r="E273" s="250">
        <f>IF('G011A (Şubat-Ağustos)'!C273&lt;&gt;"",'G011A (Şubat-Ağustos)'!C273,0)</f>
        <v>0</v>
      </c>
      <c r="F273" s="249">
        <f>IF('G011A (Şubat-Ağustos)'!L273&lt;&gt;"",'G011A (Şubat-Ağustos)'!L273,0)</f>
        <v>0</v>
      </c>
      <c r="G273" s="250">
        <f>IF('G011A (Mart-Eylül)'!C273&lt;&gt;"",'G011A (Mart-Eylül)'!C273,0)</f>
        <v>0</v>
      </c>
      <c r="H273" s="249">
        <f>IF('G011A (Mart-Eylül)'!L273&lt;&gt;"",'G011A (Mart-Eylül)'!L273,0)</f>
        <v>0</v>
      </c>
      <c r="I273" s="250">
        <f>IF('G011A (Nisan-Ekim)'!C273&lt;&gt;"",'G011A (Nisan-Ekim)'!C273,0)</f>
        <v>0</v>
      </c>
      <c r="J273" s="249">
        <f>IF('G011A (Nisan-Ekim)'!L273&lt;&gt;"",'G011A (Nisan-Ekim)'!L273,0)</f>
        <v>0</v>
      </c>
      <c r="K273" s="250">
        <f>IF('G011A (Mayıs-Kasım)'!C273&lt;&gt;"",'G011A (Mayıs-Kasım)'!C273,0)</f>
        <v>0</v>
      </c>
      <c r="L273" s="249">
        <f>IF('G011A (Mayıs-Kasım)'!L273&lt;&gt;"",'G011A (Mayıs-Kasım)'!L273,0)</f>
        <v>0</v>
      </c>
      <c r="M273" s="250">
        <f>IF('G011A (Haziran-Aralık)'!C273&lt;&gt;"",'G011A (Haziran-Aralık)'!C273,0)</f>
        <v>0</v>
      </c>
      <c r="N273" s="249">
        <f>IF('G011A (Haziran-Aralık)'!L273&lt;&gt;"",'G011A (Haziran-Aralık)'!L273,0)</f>
        <v>0</v>
      </c>
      <c r="O273" s="257">
        <f t="shared" si="88"/>
        <v>0</v>
      </c>
      <c r="P273" s="258">
        <f t="shared" si="89"/>
        <v>0</v>
      </c>
      <c r="Q273" s="258">
        <f t="shared" si="90"/>
        <v>0</v>
      </c>
      <c r="R273" s="259">
        <f t="shared" si="91"/>
        <v>0</v>
      </c>
      <c r="T273" s="238">
        <f t="shared" si="92"/>
        <v>0</v>
      </c>
      <c r="U273" s="238">
        <f t="shared" si="93"/>
        <v>0</v>
      </c>
      <c r="V273" s="238">
        <f t="shared" si="94"/>
        <v>0</v>
      </c>
      <c r="W273" s="238">
        <f t="shared" si="95"/>
        <v>0</v>
      </c>
      <c r="X273" s="238">
        <f t="shared" si="96"/>
        <v>0</v>
      </c>
      <c r="Y273" s="238">
        <f t="shared" si="97"/>
        <v>0</v>
      </c>
      <c r="Z273" s="238">
        <f t="shared" si="98"/>
        <v>0</v>
      </c>
    </row>
    <row r="274" spans="1:27" ht="23.1" customHeight="1" x14ac:dyDescent="0.25">
      <c r="A274" s="171">
        <v>171</v>
      </c>
      <c r="B274" s="241" t="str">
        <f>IF('Proje ve Personel Bilgileri'!C187&gt;0,'Proje ve Personel Bilgileri'!C187,"")</f>
        <v/>
      </c>
      <c r="C274" s="257">
        <f>IF('G011A (Ocak-Temmuz)'!C274&lt;&gt;"",'G011A (Ocak-Temmuz)'!C274,0)</f>
        <v>0</v>
      </c>
      <c r="D274" s="258">
        <f>IF('G011A (Ocak-Temmuz)'!L274&lt;&gt;"",'G011A (Ocak-Temmuz)'!L274,0)</f>
        <v>0</v>
      </c>
      <c r="E274" s="250">
        <f>IF('G011A (Şubat-Ağustos)'!C274&lt;&gt;"",'G011A (Şubat-Ağustos)'!C274,0)</f>
        <v>0</v>
      </c>
      <c r="F274" s="249">
        <f>IF('G011A (Şubat-Ağustos)'!L274&lt;&gt;"",'G011A (Şubat-Ağustos)'!L274,0)</f>
        <v>0</v>
      </c>
      <c r="G274" s="250">
        <f>IF('G011A (Mart-Eylül)'!C274&lt;&gt;"",'G011A (Mart-Eylül)'!C274,0)</f>
        <v>0</v>
      </c>
      <c r="H274" s="249">
        <f>IF('G011A (Mart-Eylül)'!L274&lt;&gt;"",'G011A (Mart-Eylül)'!L274,0)</f>
        <v>0</v>
      </c>
      <c r="I274" s="250">
        <f>IF('G011A (Nisan-Ekim)'!C274&lt;&gt;"",'G011A (Nisan-Ekim)'!C274,0)</f>
        <v>0</v>
      </c>
      <c r="J274" s="249">
        <f>IF('G011A (Nisan-Ekim)'!L274&lt;&gt;"",'G011A (Nisan-Ekim)'!L274,0)</f>
        <v>0</v>
      </c>
      <c r="K274" s="250">
        <f>IF('G011A (Mayıs-Kasım)'!C274&lt;&gt;"",'G011A (Mayıs-Kasım)'!C274,0)</f>
        <v>0</v>
      </c>
      <c r="L274" s="249">
        <f>IF('G011A (Mayıs-Kasım)'!L274&lt;&gt;"",'G011A (Mayıs-Kasım)'!L274,0)</f>
        <v>0</v>
      </c>
      <c r="M274" s="250">
        <f>IF('G011A (Haziran-Aralık)'!C274&lt;&gt;"",'G011A (Haziran-Aralık)'!C274,0)</f>
        <v>0</v>
      </c>
      <c r="N274" s="249">
        <f>IF('G011A (Haziran-Aralık)'!L274&lt;&gt;"",'G011A (Haziran-Aralık)'!L274,0)</f>
        <v>0</v>
      </c>
      <c r="O274" s="257">
        <f t="shared" si="88"/>
        <v>0</v>
      </c>
      <c r="P274" s="258">
        <f t="shared" si="89"/>
        <v>0</v>
      </c>
      <c r="Q274" s="258">
        <f t="shared" si="90"/>
        <v>0</v>
      </c>
      <c r="R274" s="259">
        <f t="shared" si="91"/>
        <v>0</v>
      </c>
      <c r="T274" s="238">
        <f t="shared" si="92"/>
        <v>0</v>
      </c>
      <c r="U274" s="238">
        <f t="shared" si="93"/>
        <v>0</v>
      </c>
      <c r="V274" s="238">
        <f t="shared" si="94"/>
        <v>0</v>
      </c>
      <c r="W274" s="238">
        <f t="shared" si="95"/>
        <v>0</v>
      </c>
      <c r="X274" s="238">
        <f t="shared" si="96"/>
        <v>0</v>
      </c>
      <c r="Y274" s="238">
        <f t="shared" si="97"/>
        <v>0</v>
      </c>
      <c r="Z274" s="238">
        <f t="shared" si="98"/>
        <v>0</v>
      </c>
    </row>
    <row r="275" spans="1:27" ht="23.1" customHeight="1" x14ac:dyDescent="0.25">
      <c r="A275" s="171">
        <v>172</v>
      </c>
      <c r="B275" s="241" t="str">
        <f>IF('Proje ve Personel Bilgileri'!C188&gt;0,'Proje ve Personel Bilgileri'!C188,"")</f>
        <v/>
      </c>
      <c r="C275" s="257">
        <f>IF('G011A (Ocak-Temmuz)'!C275&lt;&gt;"",'G011A (Ocak-Temmuz)'!C275,0)</f>
        <v>0</v>
      </c>
      <c r="D275" s="258">
        <f>IF('G011A (Ocak-Temmuz)'!L275&lt;&gt;"",'G011A (Ocak-Temmuz)'!L275,0)</f>
        <v>0</v>
      </c>
      <c r="E275" s="250">
        <f>IF('G011A (Şubat-Ağustos)'!C275&lt;&gt;"",'G011A (Şubat-Ağustos)'!C275,0)</f>
        <v>0</v>
      </c>
      <c r="F275" s="249">
        <f>IF('G011A (Şubat-Ağustos)'!L275&lt;&gt;"",'G011A (Şubat-Ağustos)'!L275,0)</f>
        <v>0</v>
      </c>
      <c r="G275" s="250">
        <f>IF('G011A (Mart-Eylül)'!C275&lt;&gt;"",'G011A (Mart-Eylül)'!C275,0)</f>
        <v>0</v>
      </c>
      <c r="H275" s="249">
        <f>IF('G011A (Mart-Eylül)'!L275&lt;&gt;"",'G011A (Mart-Eylül)'!L275,0)</f>
        <v>0</v>
      </c>
      <c r="I275" s="250">
        <f>IF('G011A (Nisan-Ekim)'!C275&lt;&gt;"",'G011A (Nisan-Ekim)'!C275,0)</f>
        <v>0</v>
      </c>
      <c r="J275" s="249">
        <f>IF('G011A (Nisan-Ekim)'!L275&lt;&gt;"",'G011A (Nisan-Ekim)'!L275,0)</f>
        <v>0</v>
      </c>
      <c r="K275" s="250">
        <f>IF('G011A (Mayıs-Kasım)'!C275&lt;&gt;"",'G011A (Mayıs-Kasım)'!C275,0)</f>
        <v>0</v>
      </c>
      <c r="L275" s="249">
        <f>IF('G011A (Mayıs-Kasım)'!L275&lt;&gt;"",'G011A (Mayıs-Kasım)'!L275,0)</f>
        <v>0</v>
      </c>
      <c r="M275" s="250">
        <f>IF('G011A (Haziran-Aralık)'!C275&lt;&gt;"",'G011A (Haziran-Aralık)'!C275,0)</f>
        <v>0</v>
      </c>
      <c r="N275" s="249">
        <f>IF('G011A (Haziran-Aralık)'!L275&lt;&gt;"",'G011A (Haziran-Aralık)'!L275,0)</f>
        <v>0</v>
      </c>
      <c r="O275" s="257">
        <f t="shared" si="88"/>
        <v>0</v>
      </c>
      <c r="P275" s="258">
        <f t="shared" si="89"/>
        <v>0</v>
      </c>
      <c r="Q275" s="258">
        <f t="shared" si="90"/>
        <v>0</v>
      </c>
      <c r="R275" s="259">
        <f t="shared" si="91"/>
        <v>0</v>
      </c>
      <c r="T275" s="238">
        <f t="shared" si="92"/>
        <v>0</v>
      </c>
      <c r="U275" s="238">
        <f t="shared" si="93"/>
        <v>0</v>
      </c>
      <c r="V275" s="238">
        <f t="shared" si="94"/>
        <v>0</v>
      </c>
      <c r="W275" s="238">
        <f t="shared" si="95"/>
        <v>0</v>
      </c>
      <c r="X275" s="238">
        <f t="shared" si="96"/>
        <v>0</v>
      </c>
      <c r="Y275" s="238">
        <f t="shared" si="97"/>
        <v>0</v>
      </c>
      <c r="Z275" s="238">
        <f t="shared" si="98"/>
        <v>0</v>
      </c>
    </row>
    <row r="276" spans="1:27" ht="23.1" customHeight="1" x14ac:dyDescent="0.25">
      <c r="A276" s="171">
        <v>173</v>
      </c>
      <c r="B276" s="241" t="str">
        <f>IF('Proje ve Personel Bilgileri'!C189&gt;0,'Proje ve Personel Bilgileri'!C189,"")</f>
        <v/>
      </c>
      <c r="C276" s="257">
        <f>IF('G011A (Ocak-Temmuz)'!C276&lt;&gt;"",'G011A (Ocak-Temmuz)'!C276,0)</f>
        <v>0</v>
      </c>
      <c r="D276" s="258">
        <f>IF('G011A (Ocak-Temmuz)'!L276&lt;&gt;"",'G011A (Ocak-Temmuz)'!L276,0)</f>
        <v>0</v>
      </c>
      <c r="E276" s="250">
        <f>IF('G011A (Şubat-Ağustos)'!C276&lt;&gt;"",'G011A (Şubat-Ağustos)'!C276,0)</f>
        <v>0</v>
      </c>
      <c r="F276" s="249">
        <f>IF('G011A (Şubat-Ağustos)'!L276&lt;&gt;"",'G011A (Şubat-Ağustos)'!L276,0)</f>
        <v>0</v>
      </c>
      <c r="G276" s="250">
        <f>IF('G011A (Mart-Eylül)'!C276&lt;&gt;"",'G011A (Mart-Eylül)'!C276,0)</f>
        <v>0</v>
      </c>
      <c r="H276" s="249">
        <f>IF('G011A (Mart-Eylül)'!L276&lt;&gt;"",'G011A (Mart-Eylül)'!L276,0)</f>
        <v>0</v>
      </c>
      <c r="I276" s="250">
        <f>IF('G011A (Nisan-Ekim)'!C276&lt;&gt;"",'G011A (Nisan-Ekim)'!C276,0)</f>
        <v>0</v>
      </c>
      <c r="J276" s="249">
        <f>IF('G011A (Nisan-Ekim)'!L276&lt;&gt;"",'G011A (Nisan-Ekim)'!L276,0)</f>
        <v>0</v>
      </c>
      <c r="K276" s="250">
        <f>IF('G011A (Mayıs-Kasım)'!C276&lt;&gt;"",'G011A (Mayıs-Kasım)'!C276,0)</f>
        <v>0</v>
      </c>
      <c r="L276" s="249">
        <f>IF('G011A (Mayıs-Kasım)'!L276&lt;&gt;"",'G011A (Mayıs-Kasım)'!L276,0)</f>
        <v>0</v>
      </c>
      <c r="M276" s="250">
        <f>IF('G011A (Haziran-Aralık)'!C276&lt;&gt;"",'G011A (Haziran-Aralık)'!C276,0)</f>
        <v>0</v>
      </c>
      <c r="N276" s="249">
        <f>IF('G011A (Haziran-Aralık)'!L276&lt;&gt;"",'G011A (Haziran-Aralık)'!L276,0)</f>
        <v>0</v>
      </c>
      <c r="O276" s="257">
        <f t="shared" si="88"/>
        <v>0</v>
      </c>
      <c r="P276" s="258">
        <f t="shared" si="89"/>
        <v>0</v>
      </c>
      <c r="Q276" s="258">
        <f t="shared" si="90"/>
        <v>0</v>
      </c>
      <c r="R276" s="259">
        <f t="shared" si="91"/>
        <v>0</v>
      </c>
      <c r="T276" s="238">
        <f t="shared" si="92"/>
        <v>0</v>
      </c>
      <c r="U276" s="238">
        <f t="shared" si="93"/>
        <v>0</v>
      </c>
      <c r="V276" s="238">
        <f t="shared" si="94"/>
        <v>0</v>
      </c>
      <c r="W276" s="238">
        <f t="shared" si="95"/>
        <v>0</v>
      </c>
      <c r="X276" s="238">
        <f t="shared" si="96"/>
        <v>0</v>
      </c>
      <c r="Y276" s="238">
        <f t="shared" si="97"/>
        <v>0</v>
      </c>
      <c r="Z276" s="238">
        <f t="shared" si="98"/>
        <v>0</v>
      </c>
    </row>
    <row r="277" spans="1:27" ht="23.1" customHeight="1" x14ac:dyDescent="0.25">
      <c r="A277" s="171">
        <v>174</v>
      </c>
      <c r="B277" s="241" t="str">
        <f>IF('Proje ve Personel Bilgileri'!C190&gt;0,'Proje ve Personel Bilgileri'!C190,"")</f>
        <v/>
      </c>
      <c r="C277" s="257">
        <f>IF('G011A (Ocak-Temmuz)'!C277&lt;&gt;"",'G011A (Ocak-Temmuz)'!C277,0)</f>
        <v>0</v>
      </c>
      <c r="D277" s="258">
        <f>IF('G011A (Ocak-Temmuz)'!L277&lt;&gt;"",'G011A (Ocak-Temmuz)'!L277,0)</f>
        <v>0</v>
      </c>
      <c r="E277" s="250">
        <f>IF('G011A (Şubat-Ağustos)'!C277&lt;&gt;"",'G011A (Şubat-Ağustos)'!C277,0)</f>
        <v>0</v>
      </c>
      <c r="F277" s="249">
        <f>IF('G011A (Şubat-Ağustos)'!L277&lt;&gt;"",'G011A (Şubat-Ağustos)'!L277,0)</f>
        <v>0</v>
      </c>
      <c r="G277" s="250">
        <f>IF('G011A (Mart-Eylül)'!C277&lt;&gt;"",'G011A (Mart-Eylül)'!C277,0)</f>
        <v>0</v>
      </c>
      <c r="H277" s="249">
        <f>IF('G011A (Mart-Eylül)'!L277&lt;&gt;"",'G011A (Mart-Eylül)'!L277,0)</f>
        <v>0</v>
      </c>
      <c r="I277" s="250">
        <f>IF('G011A (Nisan-Ekim)'!C277&lt;&gt;"",'G011A (Nisan-Ekim)'!C277,0)</f>
        <v>0</v>
      </c>
      <c r="J277" s="249">
        <f>IF('G011A (Nisan-Ekim)'!L277&lt;&gt;"",'G011A (Nisan-Ekim)'!L277,0)</f>
        <v>0</v>
      </c>
      <c r="K277" s="250">
        <f>IF('G011A (Mayıs-Kasım)'!C277&lt;&gt;"",'G011A (Mayıs-Kasım)'!C277,0)</f>
        <v>0</v>
      </c>
      <c r="L277" s="249">
        <f>IF('G011A (Mayıs-Kasım)'!L277&lt;&gt;"",'G011A (Mayıs-Kasım)'!L277,0)</f>
        <v>0</v>
      </c>
      <c r="M277" s="250">
        <f>IF('G011A (Haziran-Aralık)'!C277&lt;&gt;"",'G011A (Haziran-Aralık)'!C277,0)</f>
        <v>0</v>
      </c>
      <c r="N277" s="249">
        <f>IF('G011A (Haziran-Aralık)'!L277&lt;&gt;"",'G011A (Haziran-Aralık)'!L277,0)</f>
        <v>0</v>
      </c>
      <c r="O277" s="257">
        <f t="shared" si="88"/>
        <v>0</v>
      </c>
      <c r="P277" s="258">
        <f t="shared" si="89"/>
        <v>0</v>
      </c>
      <c r="Q277" s="258">
        <f t="shared" si="90"/>
        <v>0</v>
      </c>
      <c r="R277" s="259">
        <f t="shared" si="91"/>
        <v>0</v>
      </c>
      <c r="T277" s="238">
        <f t="shared" si="92"/>
        <v>0</v>
      </c>
      <c r="U277" s="238">
        <f t="shared" si="93"/>
        <v>0</v>
      </c>
      <c r="V277" s="238">
        <f t="shared" si="94"/>
        <v>0</v>
      </c>
      <c r="W277" s="238">
        <f t="shared" si="95"/>
        <v>0</v>
      </c>
      <c r="X277" s="238">
        <f t="shared" si="96"/>
        <v>0</v>
      </c>
      <c r="Y277" s="238">
        <f t="shared" si="97"/>
        <v>0</v>
      </c>
      <c r="Z277" s="238">
        <f t="shared" si="98"/>
        <v>0</v>
      </c>
    </row>
    <row r="278" spans="1:27" ht="23.1" customHeight="1" x14ac:dyDescent="0.25">
      <c r="A278" s="171">
        <v>175</v>
      </c>
      <c r="B278" s="241" t="str">
        <f>IF('Proje ve Personel Bilgileri'!C191&gt;0,'Proje ve Personel Bilgileri'!C191,"")</f>
        <v/>
      </c>
      <c r="C278" s="257">
        <f>IF('G011A (Ocak-Temmuz)'!C278&lt;&gt;"",'G011A (Ocak-Temmuz)'!C278,0)</f>
        <v>0</v>
      </c>
      <c r="D278" s="258">
        <f>IF('G011A (Ocak-Temmuz)'!L278&lt;&gt;"",'G011A (Ocak-Temmuz)'!L278,0)</f>
        <v>0</v>
      </c>
      <c r="E278" s="250">
        <f>IF('G011A (Şubat-Ağustos)'!C278&lt;&gt;"",'G011A (Şubat-Ağustos)'!C278,0)</f>
        <v>0</v>
      </c>
      <c r="F278" s="249">
        <f>IF('G011A (Şubat-Ağustos)'!L278&lt;&gt;"",'G011A (Şubat-Ağustos)'!L278,0)</f>
        <v>0</v>
      </c>
      <c r="G278" s="250">
        <f>IF('G011A (Mart-Eylül)'!C278&lt;&gt;"",'G011A (Mart-Eylül)'!C278,0)</f>
        <v>0</v>
      </c>
      <c r="H278" s="249">
        <f>IF('G011A (Mart-Eylül)'!L278&lt;&gt;"",'G011A (Mart-Eylül)'!L278,0)</f>
        <v>0</v>
      </c>
      <c r="I278" s="250">
        <f>IF('G011A (Nisan-Ekim)'!C278&lt;&gt;"",'G011A (Nisan-Ekim)'!C278,0)</f>
        <v>0</v>
      </c>
      <c r="J278" s="249">
        <f>IF('G011A (Nisan-Ekim)'!L278&lt;&gt;"",'G011A (Nisan-Ekim)'!L278,0)</f>
        <v>0</v>
      </c>
      <c r="K278" s="250">
        <f>IF('G011A (Mayıs-Kasım)'!C278&lt;&gt;"",'G011A (Mayıs-Kasım)'!C278,0)</f>
        <v>0</v>
      </c>
      <c r="L278" s="249">
        <f>IF('G011A (Mayıs-Kasım)'!L278&lt;&gt;"",'G011A (Mayıs-Kasım)'!L278,0)</f>
        <v>0</v>
      </c>
      <c r="M278" s="250">
        <f>IF('G011A (Haziran-Aralık)'!C278&lt;&gt;"",'G011A (Haziran-Aralık)'!C278,0)</f>
        <v>0</v>
      </c>
      <c r="N278" s="249">
        <f>IF('G011A (Haziran-Aralık)'!L278&lt;&gt;"",'G011A (Haziran-Aralık)'!L278,0)</f>
        <v>0</v>
      </c>
      <c r="O278" s="257">
        <f t="shared" si="88"/>
        <v>0</v>
      </c>
      <c r="P278" s="258">
        <f t="shared" si="89"/>
        <v>0</v>
      </c>
      <c r="Q278" s="258">
        <f t="shared" si="90"/>
        <v>0</v>
      </c>
      <c r="R278" s="259">
        <f t="shared" si="91"/>
        <v>0</v>
      </c>
      <c r="T278" s="238">
        <f t="shared" si="92"/>
        <v>0</v>
      </c>
      <c r="U278" s="238">
        <f t="shared" si="93"/>
        <v>0</v>
      </c>
      <c r="V278" s="238">
        <f t="shared" si="94"/>
        <v>0</v>
      </c>
      <c r="W278" s="238">
        <f t="shared" si="95"/>
        <v>0</v>
      </c>
      <c r="X278" s="238">
        <f t="shared" si="96"/>
        <v>0</v>
      </c>
      <c r="Y278" s="238">
        <f t="shared" si="97"/>
        <v>0</v>
      </c>
      <c r="Z278" s="238">
        <f t="shared" si="98"/>
        <v>0</v>
      </c>
    </row>
    <row r="279" spans="1:27" ht="23.1" customHeight="1" x14ac:dyDescent="0.25">
      <c r="A279" s="171">
        <v>176</v>
      </c>
      <c r="B279" s="241" t="str">
        <f>IF('Proje ve Personel Bilgileri'!C192&gt;0,'Proje ve Personel Bilgileri'!C192,"")</f>
        <v/>
      </c>
      <c r="C279" s="257">
        <f>IF('G011A (Ocak-Temmuz)'!C279&lt;&gt;"",'G011A (Ocak-Temmuz)'!C279,0)</f>
        <v>0</v>
      </c>
      <c r="D279" s="258">
        <f>IF('G011A (Ocak-Temmuz)'!L279&lt;&gt;"",'G011A (Ocak-Temmuz)'!L279,0)</f>
        <v>0</v>
      </c>
      <c r="E279" s="250">
        <f>IF('G011A (Şubat-Ağustos)'!C279&lt;&gt;"",'G011A (Şubat-Ağustos)'!C279,0)</f>
        <v>0</v>
      </c>
      <c r="F279" s="249">
        <f>IF('G011A (Şubat-Ağustos)'!L279&lt;&gt;"",'G011A (Şubat-Ağustos)'!L279,0)</f>
        <v>0</v>
      </c>
      <c r="G279" s="250">
        <f>IF('G011A (Mart-Eylül)'!C279&lt;&gt;"",'G011A (Mart-Eylül)'!C279,0)</f>
        <v>0</v>
      </c>
      <c r="H279" s="249">
        <f>IF('G011A (Mart-Eylül)'!L279&lt;&gt;"",'G011A (Mart-Eylül)'!L279,0)</f>
        <v>0</v>
      </c>
      <c r="I279" s="250">
        <f>IF('G011A (Nisan-Ekim)'!C279&lt;&gt;"",'G011A (Nisan-Ekim)'!C279,0)</f>
        <v>0</v>
      </c>
      <c r="J279" s="249">
        <f>IF('G011A (Nisan-Ekim)'!L279&lt;&gt;"",'G011A (Nisan-Ekim)'!L279,0)</f>
        <v>0</v>
      </c>
      <c r="K279" s="250">
        <f>IF('G011A (Mayıs-Kasım)'!C279&lt;&gt;"",'G011A (Mayıs-Kasım)'!C279,0)</f>
        <v>0</v>
      </c>
      <c r="L279" s="249">
        <f>IF('G011A (Mayıs-Kasım)'!L279&lt;&gt;"",'G011A (Mayıs-Kasım)'!L279,0)</f>
        <v>0</v>
      </c>
      <c r="M279" s="250">
        <f>IF('G011A (Haziran-Aralık)'!C279&lt;&gt;"",'G011A (Haziran-Aralık)'!C279,0)</f>
        <v>0</v>
      </c>
      <c r="N279" s="249">
        <f>IF('G011A (Haziran-Aralık)'!L279&lt;&gt;"",'G011A (Haziran-Aralık)'!L279,0)</f>
        <v>0</v>
      </c>
      <c r="O279" s="257">
        <f t="shared" si="88"/>
        <v>0</v>
      </c>
      <c r="P279" s="258">
        <f t="shared" si="89"/>
        <v>0</v>
      </c>
      <c r="Q279" s="258">
        <f t="shared" si="90"/>
        <v>0</v>
      </c>
      <c r="R279" s="259">
        <f t="shared" si="91"/>
        <v>0</v>
      </c>
      <c r="T279" s="238">
        <f t="shared" si="92"/>
        <v>0</v>
      </c>
      <c r="U279" s="238">
        <f t="shared" si="93"/>
        <v>0</v>
      </c>
      <c r="V279" s="238">
        <f t="shared" si="94"/>
        <v>0</v>
      </c>
      <c r="W279" s="238">
        <f t="shared" si="95"/>
        <v>0</v>
      </c>
      <c r="X279" s="238">
        <f t="shared" si="96"/>
        <v>0</v>
      </c>
      <c r="Y279" s="238">
        <f t="shared" si="97"/>
        <v>0</v>
      </c>
      <c r="Z279" s="238">
        <f t="shared" si="98"/>
        <v>0</v>
      </c>
    </row>
    <row r="280" spans="1:27" ht="23.1" customHeight="1" x14ac:dyDescent="0.25">
      <c r="A280" s="171">
        <v>177</v>
      </c>
      <c r="B280" s="241" t="str">
        <f>IF('Proje ve Personel Bilgileri'!C193&gt;0,'Proje ve Personel Bilgileri'!C193,"")</f>
        <v/>
      </c>
      <c r="C280" s="257">
        <f>IF('G011A (Ocak-Temmuz)'!C280&lt;&gt;"",'G011A (Ocak-Temmuz)'!C280,0)</f>
        <v>0</v>
      </c>
      <c r="D280" s="258">
        <f>IF('G011A (Ocak-Temmuz)'!L280&lt;&gt;"",'G011A (Ocak-Temmuz)'!L280,0)</f>
        <v>0</v>
      </c>
      <c r="E280" s="250">
        <f>IF('G011A (Şubat-Ağustos)'!C280&lt;&gt;"",'G011A (Şubat-Ağustos)'!C280,0)</f>
        <v>0</v>
      </c>
      <c r="F280" s="249">
        <f>IF('G011A (Şubat-Ağustos)'!L280&lt;&gt;"",'G011A (Şubat-Ağustos)'!L280,0)</f>
        <v>0</v>
      </c>
      <c r="G280" s="250">
        <f>IF('G011A (Mart-Eylül)'!C280&lt;&gt;"",'G011A (Mart-Eylül)'!C280,0)</f>
        <v>0</v>
      </c>
      <c r="H280" s="249">
        <f>IF('G011A (Mart-Eylül)'!L280&lt;&gt;"",'G011A (Mart-Eylül)'!L280,0)</f>
        <v>0</v>
      </c>
      <c r="I280" s="250">
        <f>IF('G011A (Nisan-Ekim)'!C280&lt;&gt;"",'G011A (Nisan-Ekim)'!C280,0)</f>
        <v>0</v>
      </c>
      <c r="J280" s="249">
        <f>IF('G011A (Nisan-Ekim)'!L280&lt;&gt;"",'G011A (Nisan-Ekim)'!L280,0)</f>
        <v>0</v>
      </c>
      <c r="K280" s="250">
        <f>IF('G011A (Mayıs-Kasım)'!C280&lt;&gt;"",'G011A (Mayıs-Kasım)'!C280,0)</f>
        <v>0</v>
      </c>
      <c r="L280" s="249">
        <f>IF('G011A (Mayıs-Kasım)'!L280&lt;&gt;"",'G011A (Mayıs-Kasım)'!L280,0)</f>
        <v>0</v>
      </c>
      <c r="M280" s="250">
        <f>IF('G011A (Haziran-Aralık)'!C280&lt;&gt;"",'G011A (Haziran-Aralık)'!C280,0)</f>
        <v>0</v>
      </c>
      <c r="N280" s="249">
        <f>IF('G011A (Haziran-Aralık)'!L280&lt;&gt;"",'G011A (Haziran-Aralık)'!L280,0)</f>
        <v>0</v>
      </c>
      <c r="O280" s="257">
        <f t="shared" si="88"/>
        <v>0</v>
      </c>
      <c r="P280" s="258">
        <f t="shared" si="89"/>
        <v>0</v>
      </c>
      <c r="Q280" s="258">
        <f t="shared" si="90"/>
        <v>0</v>
      </c>
      <c r="R280" s="259">
        <f t="shared" si="91"/>
        <v>0</v>
      </c>
      <c r="T280" s="238">
        <f t="shared" si="92"/>
        <v>0</v>
      </c>
      <c r="U280" s="238">
        <f t="shared" si="93"/>
        <v>0</v>
      </c>
      <c r="V280" s="238">
        <f t="shared" si="94"/>
        <v>0</v>
      </c>
      <c r="W280" s="238">
        <f t="shared" si="95"/>
        <v>0</v>
      </c>
      <c r="X280" s="238">
        <f t="shared" si="96"/>
        <v>0</v>
      </c>
      <c r="Y280" s="238">
        <f t="shared" si="97"/>
        <v>0</v>
      </c>
      <c r="Z280" s="238">
        <f t="shared" si="98"/>
        <v>0</v>
      </c>
    </row>
    <row r="281" spans="1:27" ht="23.1" customHeight="1" x14ac:dyDescent="0.25">
      <c r="A281" s="171">
        <v>178</v>
      </c>
      <c r="B281" s="241" t="str">
        <f>IF('Proje ve Personel Bilgileri'!C194&gt;0,'Proje ve Personel Bilgileri'!C194,"")</f>
        <v/>
      </c>
      <c r="C281" s="257">
        <f>IF('G011A (Ocak-Temmuz)'!C281&lt;&gt;"",'G011A (Ocak-Temmuz)'!C281,0)</f>
        <v>0</v>
      </c>
      <c r="D281" s="258">
        <f>IF('G011A (Ocak-Temmuz)'!L281&lt;&gt;"",'G011A (Ocak-Temmuz)'!L281,0)</f>
        <v>0</v>
      </c>
      <c r="E281" s="250">
        <f>IF('G011A (Şubat-Ağustos)'!C281&lt;&gt;"",'G011A (Şubat-Ağustos)'!C281,0)</f>
        <v>0</v>
      </c>
      <c r="F281" s="249">
        <f>IF('G011A (Şubat-Ağustos)'!L281&lt;&gt;"",'G011A (Şubat-Ağustos)'!L281,0)</f>
        <v>0</v>
      </c>
      <c r="G281" s="250">
        <f>IF('G011A (Mart-Eylül)'!C281&lt;&gt;"",'G011A (Mart-Eylül)'!C281,0)</f>
        <v>0</v>
      </c>
      <c r="H281" s="249">
        <f>IF('G011A (Mart-Eylül)'!L281&lt;&gt;"",'G011A (Mart-Eylül)'!L281,0)</f>
        <v>0</v>
      </c>
      <c r="I281" s="250">
        <f>IF('G011A (Nisan-Ekim)'!C281&lt;&gt;"",'G011A (Nisan-Ekim)'!C281,0)</f>
        <v>0</v>
      </c>
      <c r="J281" s="249">
        <f>IF('G011A (Nisan-Ekim)'!L281&lt;&gt;"",'G011A (Nisan-Ekim)'!L281,0)</f>
        <v>0</v>
      </c>
      <c r="K281" s="250">
        <f>IF('G011A (Mayıs-Kasım)'!C281&lt;&gt;"",'G011A (Mayıs-Kasım)'!C281,0)</f>
        <v>0</v>
      </c>
      <c r="L281" s="249">
        <f>IF('G011A (Mayıs-Kasım)'!L281&lt;&gt;"",'G011A (Mayıs-Kasım)'!L281,0)</f>
        <v>0</v>
      </c>
      <c r="M281" s="250">
        <f>IF('G011A (Haziran-Aralık)'!C281&lt;&gt;"",'G011A (Haziran-Aralık)'!C281,0)</f>
        <v>0</v>
      </c>
      <c r="N281" s="249">
        <f>IF('G011A (Haziran-Aralık)'!L281&lt;&gt;"",'G011A (Haziran-Aralık)'!L281,0)</f>
        <v>0</v>
      </c>
      <c r="O281" s="257">
        <f t="shared" si="88"/>
        <v>0</v>
      </c>
      <c r="P281" s="258">
        <f t="shared" si="89"/>
        <v>0</v>
      </c>
      <c r="Q281" s="258">
        <f t="shared" si="90"/>
        <v>0</v>
      </c>
      <c r="R281" s="259">
        <f t="shared" si="91"/>
        <v>0</v>
      </c>
      <c r="T281" s="238">
        <f t="shared" si="92"/>
        <v>0</v>
      </c>
      <c r="U281" s="238">
        <f t="shared" si="93"/>
        <v>0</v>
      </c>
      <c r="V281" s="238">
        <f t="shared" si="94"/>
        <v>0</v>
      </c>
      <c r="W281" s="238">
        <f t="shared" si="95"/>
        <v>0</v>
      </c>
      <c r="X281" s="238">
        <f t="shared" si="96"/>
        <v>0</v>
      </c>
      <c r="Y281" s="238">
        <f t="shared" si="97"/>
        <v>0</v>
      </c>
      <c r="Z281" s="238">
        <f t="shared" si="98"/>
        <v>0</v>
      </c>
    </row>
    <row r="282" spans="1:27" ht="23.1" customHeight="1" x14ac:dyDescent="0.25">
      <c r="A282" s="171">
        <v>179</v>
      </c>
      <c r="B282" s="241" t="str">
        <f>IF('Proje ve Personel Bilgileri'!C195&gt;0,'Proje ve Personel Bilgileri'!C195,"")</f>
        <v/>
      </c>
      <c r="C282" s="257">
        <f>IF('G011A (Ocak-Temmuz)'!C282&lt;&gt;"",'G011A (Ocak-Temmuz)'!C282,0)</f>
        <v>0</v>
      </c>
      <c r="D282" s="258">
        <f>IF('G011A (Ocak-Temmuz)'!L282&lt;&gt;"",'G011A (Ocak-Temmuz)'!L282,0)</f>
        <v>0</v>
      </c>
      <c r="E282" s="250">
        <f>IF('G011A (Şubat-Ağustos)'!C282&lt;&gt;"",'G011A (Şubat-Ağustos)'!C282,0)</f>
        <v>0</v>
      </c>
      <c r="F282" s="249">
        <f>IF('G011A (Şubat-Ağustos)'!L282&lt;&gt;"",'G011A (Şubat-Ağustos)'!L282,0)</f>
        <v>0</v>
      </c>
      <c r="G282" s="250">
        <f>IF('G011A (Mart-Eylül)'!C282&lt;&gt;"",'G011A (Mart-Eylül)'!C282,0)</f>
        <v>0</v>
      </c>
      <c r="H282" s="249">
        <f>IF('G011A (Mart-Eylül)'!L282&lt;&gt;"",'G011A (Mart-Eylül)'!L282,0)</f>
        <v>0</v>
      </c>
      <c r="I282" s="250">
        <f>IF('G011A (Nisan-Ekim)'!C282&lt;&gt;"",'G011A (Nisan-Ekim)'!C282,0)</f>
        <v>0</v>
      </c>
      <c r="J282" s="249">
        <f>IF('G011A (Nisan-Ekim)'!L282&lt;&gt;"",'G011A (Nisan-Ekim)'!L282,0)</f>
        <v>0</v>
      </c>
      <c r="K282" s="250">
        <f>IF('G011A (Mayıs-Kasım)'!C282&lt;&gt;"",'G011A (Mayıs-Kasım)'!C282,0)</f>
        <v>0</v>
      </c>
      <c r="L282" s="249">
        <f>IF('G011A (Mayıs-Kasım)'!L282&lt;&gt;"",'G011A (Mayıs-Kasım)'!L282,0)</f>
        <v>0</v>
      </c>
      <c r="M282" s="250">
        <f>IF('G011A (Haziran-Aralık)'!C282&lt;&gt;"",'G011A (Haziran-Aralık)'!C282,0)</f>
        <v>0</v>
      </c>
      <c r="N282" s="249">
        <f>IF('G011A (Haziran-Aralık)'!L282&lt;&gt;"",'G011A (Haziran-Aralık)'!L282,0)</f>
        <v>0</v>
      </c>
      <c r="O282" s="257">
        <f t="shared" si="88"/>
        <v>0</v>
      </c>
      <c r="P282" s="258">
        <f t="shared" si="89"/>
        <v>0</v>
      </c>
      <c r="Q282" s="258">
        <f t="shared" si="90"/>
        <v>0</v>
      </c>
      <c r="R282" s="259">
        <f t="shared" si="91"/>
        <v>0</v>
      </c>
      <c r="T282" s="238">
        <f t="shared" si="92"/>
        <v>0</v>
      </c>
      <c r="U282" s="238">
        <f t="shared" si="93"/>
        <v>0</v>
      </c>
      <c r="V282" s="238">
        <f t="shared" si="94"/>
        <v>0</v>
      </c>
      <c r="W282" s="238">
        <f t="shared" si="95"/>
        <v>0</v>
      </c>
      <c r="X282" s="238">
        <f t="shared" si="96"/>
        <v>0</v>
      </c>
      <c r="Y282" s="238">
        <f t="shared" si="97"/>
        <v>0</v>
      </c>
      <c r="Z282" s="238">
        <f t="shared" si="98"/>
        <v>0</v>
      </c>
    </row>
    <row r="283" spans="1:27" ht="23.1" customHeight="1" thickBot="1" x14ac:dyDescent="0.3">
      <c r="A283" s="174">
        <v>180</v>
      </c>
      <c r="B283" s="243" t="str">
        <f>IF('Proje ve Personel Bilgileri'!C196&gt;0,'Proje ve Personel Bilgileri'!C196,"")</f>
        <v/>
      </c>
      <c r="C283" s="260">
        <f>IF('G011A (Ocak-Temmuz)'!C283&lt;&gt;"",'G011A (Ocak-Temmuz)'!C283,0)</f>
        <v>0</v>
      </c>
      <c r="D283" s="261">
        <f>IF('G011A (Ocak-Temmuz)'!L283&lt;&gt;"",'G011A (Ocak-Temmuz)'!L283,0)</f>
        <v>0</v>
      </c>
      <c r="E283" s="254">
        <f>IF('G011A (Şubat-Ağustos)'!C283&lt;&gt;"",'G011A (Şubat-Ağustos)'!C283,0)</f>
        <v>0</v>
      </c>
      <c r="F283" s="253">
        <f>IF('G011A (Şubat-Ağustos)'!L283&lt;&gt;"",'G011A (Şubat-Ağustos)'!L283,0)</f>
        <v>0</v>
      </c>
      <c r="G283" s="254">
        <f>IF('G011A (Mart-Eylül)'!C283&lt;&gt;"",'G011A (Mart-Eylül)'!C283,0)</f>
        <v>0</v>
      </c>
      <c r="H283" s="253">
        <f>IF('G011A (Mart-Eylül)'!L283&lt;&gt;"",'G011A (Mart-Eylül)'!L283,0)</f>
        <v>0</v>
      </c>
      <c r="I283" s="254">
        <f>IF('G011A (Nisan-Ekim)'!C283&lt;&gt;"",'G011A (Nisan-Ekim)'!C283,0)</f>
        <v>0</v>
      </c>
      <c r="J283" s="253">
        <f>IF('G011A (Nisan-Ekim)'!L283&lt;&gt;"",'G011A (Nisan-Ekim)'!L283,0)</f>
        <v>0</v>
      </c>
      <c r="K283" s="254">
        <f>IF('G011A (Mayıs-Kasım)'!C283&lt;&gt;"",'G011A (Mayıs-Kasım)'!C283,0)</f>
        <v>0</v>
      </c>
      <c r="L283" s="253">
        <f>IF('G011A (Mayıs-Kasım)'!L283&lt;&gt;"",'G011A (Mayıs-Kasım)'!L283,0)</f>
        <v>0</v>
      </c>
      <c r="M283" s="254">
        <f>IF('G011A (Haziran-Aralık)'!C283&lt;&gt;"",'G011A (Haziran-Aralık)'!C283,0)</f>
        <v>0</v>
      </c>
      <c r="N283" s="253">
        <f>IF('G011A (Haziran-Aralık)'!L283&lt;&gt;"",'G011A (Haziran-Aralık)'!L283,0)</f>
        <v>0</v>
      </c>
      <c r="O283" s="260">
        <f t="shared" si="88"/>
        <v>0</v>
      </c>
      <c r="P283" s="261">
        <f t="shared" si="89"/>
        <v>0</v>
      </c>
      <c r="Q283" s="261">
        <f t="shared" si="90"/>
        <v>0</v>
      </c>
      <c r="R283" s="262">
        <f t="shared" si="91"/>
        <v>0</v>
      </c>
      <c r="T283" s="238">
        <f t="shared" si="92"/>
        <v>0</v>
      </c>
      <c r="U283" s="238">
        <f t="shared" si="93"/>
        <v>0</v>
      </c>
      <c r="V283" s="238">
        <f t="shared" si="94"/>
        <v>0</v>
      </c>
      <c r="W283" s="238">
        <f t="shared" si="95"/>
        <v>0</v>
      </c>
      <c r="X283" s="238">
        <f t="shared" si="96"/>
        <v>0</v>
      </c>
      <c r="Y283" s="238">
        <f t="shared" si="97"/>
        <v>0</v>
      </c>
      <c r="Z283" s="238">
        <f t="shared" si="98"/>
        <v>0</v>
      </c>
      <c r="AA283" s="238">
        <f>IF(ISERROR(IF(SUM(C264:R283)&gt;0,1,0)),1,IF(SUM(C264:R283)&gt;0,1,0))</f>
        <v>0</v>
      </c>
    </row>
    <row r="284" spans="1:27" x14ac:dyDescent="0.25">
      <c r="B284" s="7"/>
      <c r="C284" s="7"/>
      <c r="D284" s="7"/>
      <c r="E284" s="7"/>
      <c r="F284" s="7"/>
      <c r="G284" s="7"/>
      <c r="H284" s="7"/>
      <c r="I284" s="7"/>
      <c r="J284" s="4"/>
      <c r="L284" s="160"/>
      <c r="M284" s="160"/>
      <c r="N284" s="160"/>
      <c r="O284" s="160"/>
      <c r="P284" s="160"/>
      <c r="Q284" s="160"/>
    </row>
    <row r="285" spans="1:27" x14ac:dyDescent="0.25">
      <c r="A285" s="7" t="s">
        <v>162</v>
      </c>
      <c r="B285" s="7"/>
      <c r="C285" s="7"/>
      <c r="D285" s="7"/>
      <c r="E285" s="7"/>
      <c r="F285" s="7"/>
      <c r="G285" s="7"/>
      <c r="H285" s="7"/>
      <c r="I285" s="7"/>
      <c r="J285" s="4"/>
      <c r="L285" s="160"/>
      <c r="M285" s="160"/>
      <c r="N285" s="160"/>
      <c r="O285" s="160"/>
      <c r="P285" s="160"/>
      <c r="Q285" s="160"/>
    </row>
    <row r="286" spans="1:27" x14ac:dyDescent="0.25">
      <c r="C286" s="160"/>
      <c r="J286" s="4"/>
      <c r="L286" s="160"/>
      <c r="M286" s="160"/>
      <c r="N286" s="160"/>
      <c r="O286" s="160"/>
    </row>
    <row r="287" spans="1:27" s="119" customFormat="1" ht="21" x14ac:dyDescent="0.35">
      <c r="A287" s="345" t="s">
        <v>48</v>
      </c>
      <c r="B287" s="346">
        <f ca="1">IF(imzatarihi&gt;0,imzatarihi,"")</f>
        <v>46027</v>
      </c>
      <c r="C287" s="410" t="s">
        <v>49</v>
      </c>
      <c r="D287" s="410"/>
      <c r="E287" s="344" t="str">
        <f>IF(kurulusyetkilisi&gt;0,kurulusyetkilisi,"")</f>
        <v/>
      </c>
      <c r="F287" s="344"/>
      <c r="G287" s="344"/>
      <c r="H287" s="344"/>
      <c r="I287" s="344"/>
      <c r="J287" s="97"/>
      <c r="K287" s="97"/>
      <c r="L287" s="15"/>
      <c r="N287" s="178"/>
      <c r="O287" s="178"/>
      <c r="P287" s="178"/>
      <c r="Q287" s="178"/>
    </row>
    <row r="288" spans="1:27" ht="21" x14ac:dyDescent="0.35">
      <c r="A288" s="349"/>
      <c r="B288" s="349"/>
      <c r="C288" s="438" t="s">
        <v>50</v>
      </c>
      <c r="D288" s="438"/>
      <c r="E288" s="439"/>
      <c r="F288" s="439"/>
      <c r="G288" s="439"/>
      <c r="H288" s="349"/>
      <c r="I288" s="349"/>
      <c r="J288" s="4"/>
      <c r="L288" s="160"/>
      <c r="M288" s="160"/>
      <c r="N288" s="160"/>
      <c r="O288" s="160"/>
    </row>
    <row r="289" spans="1:26" ht="15.75" customHeight="1" x14ac:dyDescent="0.25">
      <c r="A289" s="440" t="s">
        <v>55</v>
      </c>
      <c r="B289" s="440"/>
      <c r="C289" s="440"/>
      <c r="D289" s="440"/>
      <c r="E289" s="440"/>
      <c r="F289" s="440"/>
      <c r="G289" s="440"/>
      <c r="H289" s="440"/>
      <c r="I289" s="440"/>
      <c r="J289" s="440"/>
      <c r="K289" s="440"/>
      <c r="L289" s="440"/>
      <c r="M289" s="440"/>
      <c r="N289" s="440"/>
      <c r="O289" s="440"/>
      <c r="P289" s="440"/>
      <c r="Q289" s="440"/>
      <c r="R289" s="440"/>
    </row>
    <row r="290" spans="1:26" x14ac:dyDescent="0.25">
      <c r="A290" s="441" t="str">
        <f>IF(YilDonem&lt;&gt;"",CONCATENATE(YilDonem," dönemine aittir."),"")</f>
        <v/>
      </c>
      <c r="B290" s="441"/>
      <c r="C290" s="441"/>
      <c r="D290" s="441"/>
      <c r="E290" s="441"/>
      <c r="F290" s="441"/>
      <c r="G290" s="441"/>
      <c r="H290" s="441"/>
      <c r="I290" s="441"/>
      <c r="J290" s="441"/>
      <c r="K290" s="441"/>
      <c r="L290" s="441"/>
      <c r="M290" s="441"/>
      <c r="N290" s="441"/>
      <c r="O290" s="441"/>
      <c r="P290" s="441"/>
      <c r="Q290" s="441"/>
      <c r="R290" s="441"/>
    </row>
    <row r="291" spans="1:26" ht="19.5" thickBot="1" x14ac:dyDescent="0.35">
      <c r="A291" s="431" t="s">
        <v>60</v>
      </c>
      <c r="B291" s="431"/>
      <c r="C291" s="431"/>
      <c r="D291" s="431"/>
      <c r="E291" s="431"/>
      <c r="F291" s="431"/>
      <c r="G291" s="431"/>
      <c r="H291" s="431"/>
      <c r="I291" s="431"/>
      <c r="J291" s="431"/>
      <c r="K291" s="431"/>
      <c r="L291" s="431"/>
      <c r="M291" s="431"/>
      <c r="N291" s="431"/>
      <c r="O291" s="431"/>
      <c r="P291" s="431"/>
      <c r="Q291" s="431"/>
      <c r="R291" s="431"/>
    </row>
    <row r="292" spans="1:26" ht="31.7" customHeight="1" thickBot="1" x14ac:dyDescent="0.3">
      <c r="A292" s="1" t="s">
        <v>1</v>
      </c>
      <c r="B292" s="442" t="str">
        <f>IF(ProjeNo&gt;0,ProjeNo,"")</f>
        <v/>
      </c>
      <c r="C292" s="443"/>
      <c r="D292" s="443"/>
      <c r="E292" s="443"/>
      <c r="F292" s="443"/>
      <c r="G292" s="443"/>
      <c r="H292" s="443"/>
      <c r="I292" s="443"/>
      <c r="J292" s="443"/>
      <c r="K292" s="443"/>
      <c r="L292" s="443"/>
      <c r="M292" s="443"/>
      <c r="N292" s="443"/>
      <c r="O292" s="443"/>
      <c r="P292" s="443"/>
      <c r="Q292" s="443"/>
      <c r="R292" s="444"/>
    </row>
    <row r="293" spans="1:26" ht="31.7" customHeight="1" thickBot="1" x14ac:dyDescent="0.3">
      <c r="A293" s="6" t="s">
        <v>14</v>
      </c>
      <c r="B293" s="445" t="str">
        <f>IF(ProjeAdi&gt;0,ProjeAdi,"")</f>
        <v/>
      </c>
      <c r="C293" s="446"/>
      <c r="D293" s="446"/>
      <c r="E293" s="446"/>
      <c r="F293" s="446"/>
      <c r="G293" s="446"/>
      <c r="H293" s="446"/>
      <c r="I293" s="446"/>
      <c r="J293" s="446"/>
      <c r="K293" s="446"/>
      <c r="L293" s="446"/>
      <c r="M293" s="446"/>
      <c r="N293" s="446"/>
      <c r="O293" s="446"/>
      <c r="P293" s="446"/>
      <c r="Q293" s="446"/>
      <c r="R293" s="447"/>
    </row>
    <row r="294" spans="1:26" ht="75.2" customHeight="1" thickBot="1" x14ac:dyDescent="0.3">
      <c r="A294" s="436" t="s">
        <v>9</v>
      </c>
      <c r="B294" s="432" t="s">
        <v>61</v>
      </c>
      <c r="C294" s="434" t="str">
        <f>IF(Dönem=1,"OCAK",IF(Dönem=2,"TEMMUZ",""))</f>
        <v/>
      </c>
      <c r="D294" s="435"/>
      <c r="E294" s="434" t="str">
        <f>IF(Dönem=1,"ŞUBAT",IF(Dönem=2,"AĞUSTOS",""))</f>
        <v/>
      </c>
      <c r="F294" s="435"/>
      <c r="G294" s="434" t="str">
        <f>IF(Dönem=1,"MART",IF(Dönem=2,"EYLÜL",""))</f>
        <v/>
      </c>
      <c r="H294" s="435"/>
      <c r="I294" s="434" t="str">
        <f>IF(Dönem=1,"NİSAN",IF(Dönem=2,"EKİM",""))</f>
        <v/>
      </c>
      <c r="J294" s="435"/>
      <c r="K294" s="434" t="str">
        <f>IF(Dönem=1,"MAYIS",IF(Dönem=2,"KASIM",""))</f>
        <v/>
      </c>
      <c r="L294" s="435"/>
      <c r="M294" s="434" t="str">
        <f>IF(Dönem=1,"HAZİRAN",IF(Dönem=2,"ARALIK",""))</f>
        <v/>
      </c>
      <c r="N294" s="435"/>
      <c r="O294" s="432" t="s">
        <v>56</v>
      </c>
      <c r="P294" s="432" t="s">
        <v>57</v>
      </c>
      <c r="Q294" s="432" t="s">
        <v>58</v>
      </c>
      <c r="R294" s="432" t="s">
        <v>151</v>
      </c>
      <c r="S294" s="5"/>
      <c r="T294" s="5"/>
    </row>
    <row r="295" spans="1:26" ht="49.7" customHeight="1" thickBot="1" x14ac:dyDescent="0.3">
      <c r="A295" s="437"/>
      <c r="B295" s="433"/>
      <c r="C295" s="3" t="s">
        <v>39</v>
      </c>
      <c r="D295" s="3" t="s">
        <v>59</v>
      </c>
      <c r="E295" s="3" t="s">
        <v>39</v>
      </c>
      <c r="F295" s="3" t="s">
        <v>59</v>
      </c>
      <c r="G295" s="3" t="s">
        <v>39</v>
      </c>
      <c r="H295" s="3" t="s">
        <v>59</v>
      </c>
      <c r="I295" s="3" t="s">
        <v>39</v>
      </c>
      <c r="J295" s="3" t="s">
        <v>59</v>
      </c>
      <c r="K295" s="3" t="s">
        <v>39</v>
      </c>
      <c r="L295" s="3" t="s">
        <v>59</v>
      </c>
      <c r="M295" s="3" t="s">
        <v>39</v>
      </c>
      <c r="N295" s="3" t="s">
        <v>59</v>
      </c>
      <c r="O295" s="433"/>
      <c r="P295" s="433"/>
      <c r="Q295" s="433"/>
      <c r="R295" s="433"/>
      <c r="Z295" s="2" t="s">
        <v>94</v>
      </c>
    </row>
    <row r="296" spans="1:26" ht="23.1" customHeight="1" x14ac:dyDescent="0.25">
      <c r="A296" s="168">
        <v>181</v>
      </c>
      <c r="B296" s="239" t="str">
        <f>IF('Proje ve Personel Bilgileri'!C197&gt;0,'Proje ve Personel Bilgileri'!C197,"")</f>
        <v/>
      </c>
      <c r="C296" s="247">
        <f>IF('G011A (Ocak-Temmuz)'!C296&lt;&gt;"",'G011A (Ocak-Temmuz)'!C296,0)</f>
        <v>0</v>
      </c>
      <c r="D296" s="246">
        <f>IF('G011A (Ocak-Temmuz)'!L296&lt;&gt;"",'G011A (Ocak-Temmuz)'!L296,0)</f>
        <v>0</v>
      </c>
      <c r="E296" s="247">
        <f>IF('G011A (Şubat-Ağustos)'!C296&lt;&gt;"",'G011A (Şubat-Ağustos)'!C296,0)</f>
        <v>0</v>
      </c>
      <c r="F296" s="246">
        <f>IF('G011A (Şubat-Ağustos)'!L296&lt;&gt;"",'G011A (Şubat-Ağustos)'!L296,0)</f>
        <v>0</v>
      </c>
      <c r="G296" s="247">
        <f>IF('G011A (Mart-Eylül)'!C296&lt;&gt;"",'G011A (Mart-Eylül)'!C296,0)</f>
        <v>0</v>
      </c>
      <c r="H296" s="246">
        <f>IF('G011A (Mart-Eylül)'!L296&lt;&gt;"",'G011A (Mart-Eylül)'!L296,0)</f>
        <v>0</v>
      </c>
      <c r="I296" s="247">
        <f>IF('G011A (Nisan-Ekim)'!C296&lt;&gt;"",'G011A (Nisan-Ekim)'!C296,0)</f>
        <v>0</v>
      </c>
      <c r="J296" s="246">
        <f>IF('G011A (Nisan-Ekim)'!L296&lt;&gt;"",'G011A (Nisan-Ekim)'!L296,0)</f>
        <v>0</v>
      </c>
      <c r="K296" s="247">
        <f>IF('G011A (Mayıs-Kasım)'!C296&lt;&gt;"",'G011A (Mayıs-Kasım)'!C296,0)</f>
        <v>0</v>
      </c>
      <c r="L296" s="246">
        <f>IF('G011A (Mayıs-Kasım)'!L296&lt;&gt;"",'G011A (Mayıs-Kasım)'!L296,0)</f>
        <v>0</v>
      </c>
      <c r="M296" s="247">
        <f>IF('G011A (Haziran-Aralık)'!C296&lt;&gt;"",'G011A (Haziran-Aralık)'!C296,0)</f>
        <v>0</v>
      </c>
      <c r="N296" s="246">
        <f>IF('G011A (Haziran-Aralık)'!L296&lt;&gt;"",'G011A (Haziran-Aralık)'!L296,0)</f>
        <v>0</v>
      </c>
      <c r="O296" s="247">
        <f>C296+E296+G296+I296+K296+M296</f>
        <v>0</v>
      </c>
      <c r="P296" s="246">
        <f>D296+F296+H296+J296+L296+N296</f>
        <v>0</v>
      </c>
      <c r="Q296" s="246">
        <f>IF(O296=0,0,O296/30)</f>
        <v>0</v>
      </c>
      <c r="R296" s="248">
        <f>IF(P296=0,0,P296/Q296)</f>
        <v>0</v>
      </c>
      <c r="T296" s="238">
        <f>IF(C296&gt;0,1,0)</f>
        <v>0</v>
      </c>
      <c r="U296" s="238">
        <f>IF(E296&gt;0,1,0)</f>
        <v>0</v>
      </c>
      <c r="V296" s="238">
        <f>IF(G296&gt;0,1,0)</f>
        <v>0</v>
      </c>
      <c r="W296" s="238">
        <f>IF(I296&gt;0,1,0)</f>
        <v>0</v>
      </c>
      <c r="X296" s="238">
        <f>IF(K296&gt;0,1,0)</f>
        <v>0</v>
      </c>
      <c r="Y296" s="238">
        <f>IF(M296&gt;0,1,0)</f>
        <v>0</v>
      </c>
      <c r="Z296" s="238">
        <f>SUM(T296:Y296)</f>
        <v>0</v>
      </c>
    </row>
    <row r="297" spans="1:26" ht="23.1" customHeight="1" x14ac:dyDescent="0.25">
      <c r="A297" s="171">
        <v>182</v>
      </c>
      <c r="B297" s="241" t="str">
        <f>IF('Proje ve Personel Bilgileri'!C198&gt;0,'Proje ve Personel Bilgileri'!C198,"")</f>
        <v/>
      </c>
      <c r="C297" s="257">
        <f>IF('G011A (Ocak-Temmuz)'!C297&lt;&gt;"",'G011A (Ocak-Temmuz)'!C297,0)</f>
        <v>0</v>
      </c>
      <c r="D297" s="258">
        <f>IF('G011A (Ocak-Temmuz)'!L297&lt;&gt;"",'G011A (Ocak-Temmuz)'!L297,0)</f>
        <v>0</v>
      </c>
      <c r="E297" s="250">
        <f>IF('G011A (Şubat-Ağustos)'!C297&lt;&gt;"",'G011A (Şubat-Ağustos)'!C297,0)</f>
        <v>0</v>
      </c>
      <c r="F297" s="249">
        <f>IF('G011A (Şubat-Ağustos)'!L297&lt;&gt;"",'G011A (Şubat-Ağustos)'!L297,0)</f>
        <v>0</v>
      </c>
      <c r="G297" s="250">
        <f>IF('G011A (Mart-Eylül)'!C297&lt;&gt;"",'G011A (Mart-Eylül)'!C297,0)</f>
        <v>0</v>
      </c>
      <c r="H297" s="249">
        <f>IF('G011A (Mart-Eylül)'!L297&lt;&gt;"",'G011A (Mart-Eylül)'!L297,0)</f>
        <v>0</v>
      </c>
      <c r="I297" s="250">
        <f>IF('G011A (Nisan-Ekim)'!C297&lt;&gt;"",'G011A (Nisan-Ekim)'!C297,0)</f>
        <v>0</v>
      </c>
      <c r="J297" s="249">
        <f>IF('G011A (Nisan-Ekim)'!L297&lt;&gt;"",'G011A (Nisan-Ekim)'!L297,0)</f>
        <v>0</v>
      </c>
      <c r="K297" s="250">
        <f>IF('G011A (Mayıs-Kasım)'!C297&lt;&gt;"",'G011A (Mayıs-Kasım)'!C297,0)</f>
        <v>0</v>
      </c>
      <c r="L297" s="249">
        <f>IF('G011A (Mayıs-Kasım)'!L297&lt;&gt;"",'G011A (Mayıs-Kasım)'!L297,0)</f>
        <v>0</v>
      </c>
      <c r="M297" s="250">
        <f>IF('G011A (Haziran-Aralık)'!C297&lt;&gt;"",'G011A (Haziran-Aralık)'!C297,0)</f>
        <v>0</v>
      </c>
      <c r="N297" s="249">
        <f>IF('G011A (Haziran-Aralık)'!L297&lt;&gt;"",'G011A (Haziran-Aralık)'!L297,0)</f>
        <v>0</v>
      </c>
      <c r="O297" s="257">
        <f t="shared" ref="O297:O315" si="99">C297+E297+G297+I297+K297+M297</f>
        <v>0</v>
      </c>
      <c r="P297" s="258">
        <f t="shared" ref="P297:P315" si="100">D297+F297+H297+J297+L297+N297</f>
        <v>0</v>
      </c>
      <c r="Q297" s="258">
        <f t="shared" ref="Q297:Q315" si="101">IF(O297=0,0,O297/30)</f>
        <v>0</v>
      </c>
      <c r="R297" s="259">
        <f t="shared" ref="R297:R315" si="102">IF(P297=0,0,P297/Q297)</f>
        <v>0</v>
      </c>
      <c r="T297" s="238">
        <f t="shared" ref="T297:T315" si="103">IF(C297&gt;0,1,0)</f>
        <v>0</v>
      </c>
      <c r="U297" s="238">
        <f t="shared" ref="U297:U315" si="104">IF(E297&gt;0,1,0)</f>
        <v>0</v>
      </c>
      <c r="V297" s="238">
        <f t="shared" ref="V297:V315" si="105">IF(G297&gt;0,1,0)</f>
        <v>0</v>
      </c>
      <c r="W297" s="238">
        <f t="shared" ref="W297:W315" si="106">IF(I297&gt;0,1,0)</f>
        <v>0</v>
      </c>
      <c r="X297" s="238">
        <f t="shared" ref="X297:X315" si="107">IF(K297&gt;0,1,0)</f>
        <v>0</v>
      </c>
      <c r="Y297" s="238">
        <f t="shared" ref="Y297:Y315" si="108">IF(M297&gt;0,1,0)</f>
        <v>0</v>
      </c>
      <c r="Z297" s="238">
        <f t="shared" ref="Z297:Z315" si="109">SUM(T297:Y297)</f>
        <v>0</v>
      </c>
    </row>
    <row r="298" spans="1:26" ht="23.1" customHeight="1" x14ac:dyDescent="0.25">
      <c r="A298" s="171">
        <v>183</v>
      </c>
      <c r="B298" s="241" t="str">
        <f>IF('Proje ve Personel Bilgileri'!C199&gt;0,'Proje ve Personel Bilgileri'!C199,"")</f>
        <v/>
      </c>
      <c r="C298" s="257">
        <f>IF('G011A (Ocak-Temmuz)'!C298&lt;&gt;"",'G011A (Ocak-Temmuz)'!C298,0)</f>
        <v>0</v>
      </c>
      <c r="D298" s="258">
        <f>IF('G011A (Ocak-Temmuz)'!L298&lt;&gt;"",'G011A (Ocak-Temmuz)'!L298,0)</f>
        <v>0</v>
      </c>
      <c r="E298" s="250">
        <f>IF('G011A (Şubat-Ağustos)'!C298&lt;&gt;"",'G011A (Şubat-Ağustos)'!C298,0)</f>
        <v>0</v>
      </c>
      <c r="F298" s="249">
        <f>IF('G011A (Şubat-Ağustos)'!L298&lt;&gt;"",'G011A (Şubat-Ağustos)'!L298,0)</f>
        <v>0</v>
      </c>
      <c r="G298" s="250">
        <f>IF('G011A (Mart-Eylül)'!C298&lt;&gt;"",'G011A (Mart-Eylül)'!C298,0)</f>
        <v>0</v>
      </c>
      <c r="H298" s="249">
        <f>IF('G011A (Mart-Eylül)'!L298&lt;&gt;"",'G011A (Mart-Eylül)'!L298,0)</f>
        <v>0</v>
      </c>
      <c r="I298" s="250">
        <f>IF('G011A (Nisan-Ekim)'!C298&lt;&gt;"",'G011A (Nisan-Ekim)'!C298,0)</f>
        <v>0</v>
      </c>
      <c r="J298" s="249">
        <f>IF('G011A (Nisan-Ekim)'!L298&lt;&gt;"",'G011A (Nisan-Ekim)'!L298,0)</f>
        <v>0</v>
      </c>
      <c r="K298" s="250">
        <f>IF('G011A (Mayıs-Kasım)'!C298&lt;&gt;"",'G011A (Mayıs-Kasım)'!C298,0)</f>
        <v>0</v>
      </c>
      <c r="L298" s="249">
        <f>IF('G011A (Mayıs-Kasım)'!L298&lt;&gt;"",'G011A (Mayıs-Kasım)'!L298,0)</f>
        <v>0</v>
      </c>
      <c r="M298" s="250">
        <f>IF('G011A (Haziran-Aralık)'!C298&lt;&gt;"",'G011A (Haziran-Aralık)'!C298,0)</f>
        <v>0</v>
      </c>
      <c r="N298" s="249">
        <f>IF('G011A (Haziran-Aralık)'!L298&lt;&gt;"",'G011A (Haziran-Aralık)'!L298,0)</f>
        <v>0</v>
      </c>
      <c r="O298" s="257">
        <f t="shared" si="99"/>
        <v>0</v>
      </c>
      <c r="P298" s="258">
        <f t="shared" si="100"/>
        <v>0</v>
      </c>
      <c r="Q298" s="258">
        <f t="shared" si="101"/>
        <v>0</v>
      </c>
      <c r="R298" s="259">
        <f t="shared" si="102"/>
        <v>0</v>
      </c>
      <c r="T298" s="238">
        <f t="shared" si="103"/>
        <v>0</v>
      </c>
      <c r="U298" s="238">
        <f t="shared" si="104"/>
        <v>0</v>
      </c>
      <c r="V298" s="238">
        <f t="shared" si="105"/>
        <v>0</v>
      </c>
      <c r="W298" s="238">
        <f t="shared" si="106"/>
        <v>0</v>
      </c>
      <c r="X298" s="238">
        <f t="shared" si="107"/>
        <v>0</v>
      </c>
      <c r="Y298" s="238">
        <f t="shared" si="108"/>
        <v>0</v>
      </c>
      <c r="Z298" s="238">
        <f t="shared" si="109"/>
        <v>0</v>
      </c>
    </row>
    <row r="299" spans="1:26" ht="23.1" customHeight="1" x14ac:dyDescent="0.25">
      <c r="A299" s="171">
        <v>184</v>
      </c>
      <c r="B299" s="241" t="str">
        <f>IF('Proje ve Personel Bilgileri'!C200&gt;0,'Proje ve Personel Bilgileri'!C200,"")</f>
        <v/>
      </c>
      <c r="C299" s="257">
        <f>IF('G011A (Ocak-Temmuz)'!C299&lt;&gt;"",'G011A (Ocak-Temmuz)'!C299,0)</f>
        <v>0</v>
      </c>
      <c r="D299" s="258">
        <f>IF('G011A (Ocak-Temmuz)'!L299&lt;&gt;"",'G011A (Ocak-Temmuz)'!L299,0)</f>
        <v>0</v>
      </c>
      <c r="E299" s="250">
        <f>IF('G011A (Şubat-Ağustos)'!C299&lt;&gt;"",'G011A (Şubat-Ağustos)'!C299,0)</f>
        <v>0</v>
      </c>
      <c r="F299" s="249">
        <f>IF('G011A (Şubat-Ağustos)'!L299&lt;&gt;"",'G011A (Şubat-Ağustos)'!L299,0)</f>
        <v>0</v>
      </c>
      <c r="G299" s="250">
        <f>IF('G011A (Mart-Eylül)'!C299&lt;&gt;"",'G011A (Mart-Eylül)'!C299,0)</f>
        <v>0</v>
      </c>
      <c r="H299" s="249">
        <f>IF('G011A (Mart-Eylül)'!L299&lt;&gt;"",'G011A (Mart-Eylül)'!L299,0)</f>
        <v>0</v>
      </c>
      <c r="I299" s="250">
        <f>IF('G011A (Nisan-Ekim)'!C299&lt;&gt;"",'G011A (Nisan-Ekim)'!C299,0)</f>
        <v>0</v>
      </c>
      <c r="J299" s="249">
        <f>IF('G011A (Nisan-Ekim)'!L299&lt;&gt;"",'G011A (Nisan-Ekim)'!L299,0)</f>
        <v>0</v>
      </c>
      <c r="K299" s="250">
        <f>IF('G011A (Mayıs-Kasım)'!C299&lt;&gt;"",'G011A (Mayıs-Kasım)'!C299,0)</f>
        <v>0</v>
      </c>
      <c r="L299" s="249">
        <f>IF('G011A (Mayıs-Kasım)'!L299&lt;&gt;"",'G011A (Mayıs-Kasım)'!L299,0)</f>
        <v>0</v>
      </c>
      <c r="M299" s="250">
        <f>IF('G011A (Haziran-Aralık)'!C299&lt;&gt;"",'G011A (Haziran-Aralık)'!C299,0)</f>
        <v>0</v>
      </c>
      <c r="N299" s="249">
        <f>IF('G011A (Haziran-Aralık)'!L299&lt;&gt;"",'G011A (Haziran-Aralık)'!L299,0)</f>
        <v>0</v>
      </c>
      <c r="O299" s="257">
        <f t="shared" si="99"/>
        <v>0</v>
      </c>
      <c r="P299" s="258">
        <f t="shared" si="100"/>
        <v>0</v>
      </c>
      <c r="Q299" s="258">
        <f t="shared" si="101"/>
        <v>0</v>
      </c>
      <c r="R299" s="259">
        <f t="shared" si="102"/>
        <v>0</v>
      </c>
      <c r="T299" s="238">
        <f t="shared" si="103"/>
        <v>0</v>
      </c>
      <c r="U299" s="238">
        <f t="shared" si="104"/>
        <v>0</v>
      </c>
      <c r="V299" s="238">
        <f t="shared" si="105"/>
        <v>0</v>
      </c>
      <c r="W299" s="238">
        <f t="shared" si="106"/>
        <v>0</v>
      </c>
      <c r="X299" s="238">
        <f t="shared" si="107"/>
        <v>0</v>
      </c>
      <c r="Y299" s="238">
        <f t="shared" si="108"/>
        <v>0</v>
      </c>
      <c r="Z299" s="238">
        <f t="shared" si="109"/>
        <v>0</v>
      </c>
    </row>
    <row r="300" spans="1:26" ht="23.1" customHeight="1" x14ac:dyDescent="0.25">
      <c r="A300" s="171">
        <v>185</v>
      </c>
      <c r="B300" s="241" t="str">
        <f>IF('Proje ve Personel Bilgileri'!C201&gt;0,'Proje ve Personel Bilgileri'!C201,"")</f>
        <v/>
      </c>
      <c r="C300" s="257">
        <f>IF('G011A (Ocak-Temmuz)'!C300&lt;&gt;"",'G011A (Ocak-Temmuz)'!C300,0)</f>
        <v>0</v>
      </c>
      <c r="D300" s="258">
        <f>IF('G011A (Ocak-Temmuz)'!L300&lt;&gt;"",'G011A (Ocak-Temmuz)'!L300,0)</f>
        <v>0</v>
      </c>
      <c r="E300" s="250">
        <f>IF('G011A (Şubat-Ağustos)'!C300&lt;&gt;"",'G011A (Şubat-Ağustos)'!C300,0)</f>
        <v>0</v>
      </c>
      <c r="F300" s="249">
        <f>IF('G011A (Şubat-Ağustos)'!L300&lt;&gt;"",'G011A (Şubat-Ağustos)'!L300,0)</f>
        <v>0</v>
      </c>
      <c r="G300" s="250">
        <f>IF('G011A (Mart-Eylül)'!C300&lt;&gt;"",'G011A (Mart-Eylül)'!C300,0)</f>
        <v>0</v>
      </c>
      <c r="H300" s="249">
        <f>IF('G011A (Mart-Eylül)'!L300&lt;&gt;"",'G011A (Mart-Eylül)'!L300,0)</f>
        <v>0</v>
      </c>
      <c r="I300" s="250">
        <f>IF('G011A (Nisan-Ekim)'!C300&lt;&gt;"",'G011A (Nisan-Ekim)'!C300,0)</f>
        <v>0</v>
      </c>
      <c r="J300" s="249">
        <f>IF('G011A (Nisan-Ekim)'!L300&lt;&gt;"",'G011A (Nisan-Ekim)'!L300,0)</f>
        <v>0</v>
      </c>
      <c r="K300" s="250">
        <f>IF('G011A (Mayıs-Kasım)'!C300&lt;&gt;"",'G011A (Mayıs-Kasım)'!C300,0)</f>
        <v>0</v>
      </c>
      <c r="L300" s="249">
        <f>IF('G011A (Mayıs-Kasım)'!L300&lt;&gt;"",'G011A (Mayıs-Kasım)'!L300,0)</f>
        <v>0</v>
      </c>
      <c r="M300" s="250">
        <f>IF('G011A (Haziran-Aralık)'!C300&lt;&gt;"",'G011A (Haziran-Aralık)'!C300,0)</f>
        <v>0</v>
      </c>
      <c r="N300" s="249">
        <f>IF('G011A (Haziran-Aralık)'!L300&lt;&gt;"",'G011A (Haziran-Aralık)'!L300,0)</f>
        <v>0</v>
      </c>
      <c r="O300" s="257">
        <f t="shared" si="99"/>
        <v>0</v>
      </c>
      <c r="P300" s="258">
        <f t="shared" si="100"/>
        <v>0</v>
      </c>
      <c r="Q300" s="258">
        <f t="shared" si="101"/>
        <v>0</v>
      </c>
      <c r="R300" s="259">
        <f t="shared" si="102"/>
        <v>0</v>
      </c>
      <c r="T300" s="238">
        <f t="shared" si="103"/>
        <v>0</v>
      </c>
      <c r="U300" s="238">
        <f t="shared" si="104"/>
        <v>0</v>
      </c>
      <c r="V300" s="238">
        <f t="shared" si="105"/>
        <v>0</v>
      </c>
      <c r="W300" s="238">
        <f t="shared" si="106"/>
        <v>0</v>
      </c>
      <c r="X300" s="238">
        <f t="shared" si="107"/>
        <v>0</v>
      </c>
      <c r="Y300" s="238">
        <f t="shared" si="108"/>
        <v>0</v>
      </c>
      <c r="Z300" s="238">
        <f t="shared" si="109"/>
        <v>0</v>
      </c>
    </row>
    <row r="301" spans="1:26" ht="23.1" customHeight="1" x14ac:dyDescent="0.25">
      <c r="A301" s="171">
        <v>186</v>
      </c>
      <c r="B301" s="241" t="str">
        <f>IF('Proje ve Personel Bilgileri'!C202&gt;0,'Proje ve Personel Bilgileri'!C202,"")</f>
        <v/>
      </c>
      <c r="C301" s="257">
        <f>IF('G011A (Ocak-Temmuz)'!C301&lt;&gt;"",'G011A (Ocak-Temmuz)'!C301,0)</f>
        <v>0</v>
      </c>
      <c r="D301" s="258">
        <f>IF('G011A (Ocak-Temmuz)'!L301&lt;&gt;"",'G011A (Ocak-Temmuz)'!L301,0)</f>
        <v>0</v>
      </c>
      <c r="E301" s="250">
        <f>IF('G011A (Şubat-Ağustos)'!C301&lt;&gt;"",'G011A (Şubat-Ağustos)'!C301,0)</f>
        <v>0</v>
      </c>
      <c r="F301" s="249">
        <f>IF('G011A (Şubat-Ağustos)'!L301&lt;&gt;"",'G011A (Şubat-Ağustos)'!L301,0)</f>
        <v>0</v>
      </c>
      <c r="G301" s="250">
        <f>IF('G011A (Mart-Eylül)'!C301&lt;&gt;"",'G011A (Mart-Eylül)'!C301,0)</f>
        <v>0</v>
      </c>
      <c r="H301" s="249">
        <f>IF('G011A (Mart-Eylül)'!L301&lt;&gt;"",'G011A (Mart-Eylül)'!L301,0)</f>
        <v>0</v>
      </c>
      <c r="I301" s="250">
        <f>IF('G011A (Nisan-Ekim)'!C301&lt;&gt;"",'G011A (Nisan-Ekim)'!C301,0)</f>
        <v>0</v>
      </c>
      <c r="J301" s="249">
        <f>IF('G011A (Nisan-Ekim)'!L301&lt;&gt;"",'G011A (Nisan-Ekim)'!L301,0)</f>
        <v>0</v>
      </c>
      <c r="K301" s="250">
        <f>IF('G011A (Mayıs-Kasım)'!C301&lt;&gt;"",'G011A (Mayıs-Kasım)'!C301,0)</f>
        <v>0</v>
      </c>
      <c r="L301" s="249">
        <f>IF('G011A (Mayıs-Kasım)'!L301&lt;&gt;"",'G011A (Mayıs-Kasım)'!L301,0)</f>
        <v>0</v>
      </c>
      <c r="M301" s="250">
        <f>IF('G011A (Haziran-Aralık)'!C301&lt;&gt;"",'G011A (Haziran-Aralık)'!C301,0)</f>
        <v>0</v>
      </c>
      <c r="N301" s="249">
        <f>IF('G011A (Haziran-Aralık)'!L301&lt;&gt;"",'G011A (Haziran-Aralık)'!L301,0)</f>
        <v>0</v>
      </c>
      <c r="O301" s="257">
        <f t="shared" si="99"/>
        <v>0</v>
      </c>
      <c r="P301" s="258">
        <f t="shared" si="100"/>
        <v>0</v>
      </c>
      <c r="Q301" s="258">
        <f t="shared" si="101"/>
        <v>0</v>
      </c>
      <c r="R301" s="259">
        <f t="shared" si="102"/>
        <v>0</v>
      </c>
      <c r="T301" s="238">
        <f t="shared" si="103"/>
        <v>0</v>
      </c>
      <c r="U301" s="238">
        <f t="shared" si="104"/>
        <v>0</v>
      </c>
      <c r="V301" s="238">
        <f t="shared" si="105"/>
        <v>0</v>
      </c>
      <c r="W301" s="238">
        <f t="shared" si="106"/>
        <v>0</v>
      </c>
      <c r="X301" s="238">
        <f t="shared" si="107"/>
        <v>0</v>
      </c>
      <c r="Y301" s="238">
        <f t="shared" si="108"/>
        <v>0</v>
      </c>
      <c r="Z301" s="238">
        <f t="shared" si="109"/>
        <v>0</v>
      </c>
    </row>
    <row r="302" spans="1:26" ht="23.1" customHeight="1" x14ac:dyDescent="0.25">
      <c r="A302" s="171">
        <v>187</v>
      </c>
      <c r="B302" s="241" t="str">
        <f>IF('Proje ve Personel Bilgileri'!C203&gt;0,'Proje ve Personel Bilgileri'!C203,"")</f>
        <v/>
      </c>
      <c r="C302" s="257">
        <f>IF('G011A (Ocak-Temmuz)'!C302&lt;&gt;"",'G011A (Ocak-Temmuz)'!C302,0)</f>
        <v>0</v>
      </c>
      <c r="D302" s="258">
        <f>IF('G011A (Ocak-Temmuz)'!L302&lt;&gt;"",'G011A (Ocak-Temmuz)'!L302,0)</f>
        <v>0</v>
      </c>
      <c r="E302" s="250">
        <f>IF('G011A (Şubat-Ağustos)'!C302&lt;&gt;"",'G011A (Şubat-Ağustos)'!C302,0)</f>
        <v>0</v>
      </c>
      <c r="F302" s="249">
        <f>IF('G011A (Şubat-Ağustos)'!L302&lt;&gt;"",'G011A (Şubat-Ağustos)'!L302,0)</f>
        <v>0</v>
      </c>
      <c r="G302" s="250">
        <f>IF('G011A (Mart-Eylül)'!C302&lt;&gt;"",'G011A (Mart-Eylül)'!C302,0)</f>
        <v>0</v>
      </c>
      <c r="H302" s="249">
        <f>IF('G011A (Mart-Eylül)'!L302&lt;&gt;"",'G011A (Mart-Eylül)'!L302,0)</f>
        <v>0</v>
      </c>
      <c r="I302" s="250">
        <f>IF('G011A (Nisan-Ekim)'!C302&lt;&gt;"",'G011A (Nisan-Ekim)'!C302,0)</f>
        <v>0</v>
      </c>
      <c r="J302" s="249">
        <f>IF('G011A (Nisan-Ekim)'!L302&lt;&gt;"",'G011A (Nisan-Ekim)'!L302,0)</f>
        <v>0</v>
      </c>
      <c r="K302" s="250">
        <f>IF('G011A (Mayıs-Kasım)'!C302&lt;&gt;"",'G011A (Mayıs-Kasım)'!C302,0)</f>
        <v>0</v>
      </c>
      <c r="L302" s="249">
        <f>IF('G011A (Mayıs-Kasım)'!L302&lt;&gt;"",'G011A (Mayıs-Kasım)'!L302,0)</f>
        <v>0</v>
      </c>
      <c r="M302" s="250">
        <f>IF('G011A (Haziran-Aralık)'!C302&lt;&gt;"",'G011A (Haziran-Aralık)'!C302,0)</f>
        <v>0</v>
      </c>
      <c r="N302" s="249">
        <f>IF('G011A (Haziran-Aralık)'!L302&lt;&gt;"",'G011A (Haziran-Aralık)'!L302,0)</f>
        <v>0</v>
      </c>
      <c r="O302" s="257">
        <f t="shared" si="99"/>
        <v>0</v>
      </c>
      <c r="P302" s="258">
        <f t="shared" si="100"/>
        <v>0</v>
      </c>
      <c r="Q302" s="258">
        <f t="shared" si="101"/>
        <v>0</v>
      </c>
      <c r="R302" s="259">
        <f t="shared" si="102"/>
        <v>0</v>
      </c>
      <c r="T302" s="238">
        <f t="shared" si="103"/>
        <v>0</v>
      </c>
      <c r="U302" s="238">
        <f t="shared" si="104"/>
        <v>0</v>
      </c>
      <c r="V302" s="238">
        <f t="shared" si="105"/>
        <v>0</v>
      </c>
      <c r="W302" s="238">
        <f t="shared" si="106"/>
        <v>0</v>
      </c>
      <c r="X302" s="238">
        <f t="shared" si="107"/>
        <v>0</v>
      </c>
      <c r="Y302" s="238">
        <f t="shared" si="108"/>
        <v>0</v>
      </c>
      <c r="Z302" s="238">
        <f t="shared" si="109"/>
        <v>0</v>
      </c>
    </row>
    <row r="303" spans="1:26" ht="23.1" customHeight="1" x14ac:dyDescent="0.25">
      <c r="A303" s="171">
        <v>188</v>
      </c>
      <c r="B303" s="241" t="str">
        <f>IF('Proje ve Personel Bilgileri'!C204&gt;0,'Proje ve Personel Bilgileri'!C204,"")</f>
        <v/>
      </c>
      <c r="C303" s="257">
        <f>IF('G011A (Ocak-Temmuz)'!C303&lt;&gt;"",'G011A (Ocak-Temmuz)'!C303,0)</f>
        <v>0</v>
      </c>
      <c r="D303" s="258">
        <f>IF('G011A (Ocak-Temmuz)'!L303&lt;&gt;"",'G011A (Ocak-Temmuz)'!L303,0)</f>
        <v>0</v>
      </c>
      <c r="E303" s="250">
        <f>IF('G011A (Şubat-Ağustos)'!C303&lt;&gt;"",'G011A (Şubat-Ağustos)'!C303,0)</f>
        <v>0</v>
      </c>
      <c r="F303" s="249">
        <f>IF('G011A (Şubat-Ağustos)'!L303&lt;&gt;"",'G011A (Şubat-Ağustos)'!L303,0)</f>
        <v>0</v>
      </c>
      <c r="G303" s="250">
        <f>IF('G011A (Mart-Eylül)'!C303&lt;&gt;"",'G011A (Mart-Eylül)'!C303,0)</f>
        <v>0</v>
      </c>
      <c r="H303" s="249">
        <f>IF('G011A (Mart-Eylül)'!L303&lt;&gt;"",'G011A (Mart-Eylül)'!L303,0)</f>
        <v>0</v>
      </c>
      <c r="I303" s="250">
        <f>IF('G011A (Nisan-Ekim)'!C303&lt;&gt;"",'G011A (Nisan-Ekim)'!C303,0)</f>
        <v>0</v>
      </c>
      <c r="J303" s="249">
        <f>IF('G011A (Nisan-Ekim)'!L303&lt;&gt;"",'G011A (Nisan-Ekim)'!L303,0)</f>
        <v>0</v>
      </c>
      <c r="K303" s="250">
        <f>IF('G011A (Mayıs-Kasım)'!C303&lt;&gt;"",'G011A (Mayıs-Kasım)'!C303,0)</f>
        <v>0</v>
      </c>
      <c r="L303" s="249">
        <f>IF('G011A (Mayıs-Kasım)'!L303&lt;&gt;"",'G011A (Mayıs-Kasım)'!L303,0)</f>
        <v>0</v>
      </c>
      <c r="M303" s="250">
        <f>IF('G011A (Haziran-Aralık)'!C303&lt;&gt;"",'G011A (Haziran-Aralık)'!C303,0)</f>
        <v>0</v>
      </c>
      <c r="N303" s="249">
        <f>IF('G011A (Haziran-Aralık)'!L303&lt;&gt;"",'G011A (Haziran-Aralık)'!L303,0)</f>
        <v>0</v>
      </c>
      <c r="O303" s="257">
        <f t="shared" si="99"/>
        <v>0</v>
      </c>
      <c r="P303" s="258">
        <f t="shared" si="100"/>
        <v>0</v>
      </c>
      <c r="Q303" s="258">
        <f t="shared" si="101"/>
        <v>0</v>
      </c>
      <c r="R303" s="259">
        <f t="shared" si="102"/>
        <v>0</v>
      </c>
      <c r="T303" s="238">
        <f t="shared" si="103"/>
        <v>0</v>
      </c>
      <c r="U303" s="238">
        <f t="shared" si="104"/>
        <v>0</v>
      </c>
      <c r="V303" s="238">
        <f t="shared" si="105"/>
        <v>0</v>
      </c>
      <c r="W303" s="238">
        <f t="shared" si="106"/>
        <v>0</v>
      </c>
      <c r="X303" s="238">
        <f t="shared" si="107"/>
        <v>0</v>
      </c>
      <c r="Y303" s="238">
        <f t="shared" si="108"/>
        <v>0</v>
      </c>
      <c r="Z303" s="238">
        <f t="shared" si="109"/>
        <v>0</v>
      </c>
    </row>
    <row r="304" spans="1:26" ht="23.1" customHeight="1" x14ac:dyDescent="0.25">
      <c r="A304" s="171">
        <v>189</v>
      </c>
      <c r="B304" s="241" t="str">
        <f>IF('Proje ve Personel Bilgileri'!C205&gt;0,'Proje ve Personel Bilgileri'!C205,"")</f>
        <v/>
      </c>
      <c r="C304" s="257">
        <f>IF('G011A (Ocak-Temmuz)'!C304&lt;&gt;"",'G011A (Ocak-Temmuz)'!C304,0)</f>
        <v>0</v>
      </c>
      <c r="D304" s="258">
        <f>IF('G011A (Ocak-Temmuz)'!L304&lt;&gt;"",'G011A (Ocak-Temmuz)'!L304,0)</f>
        <v>0</v>
      </c>
      <c r="E304" s="250">
        <f>IF('G011A (Şubat-Ağustos)'!C304&lt;&gt;"",'G011A (Şubat-Ağustos)'!C304,0)</f>
        <v>0</v>
      </c>
      <c r="F304" s="249">
        <f>IF('G011A (Şubat-Ağustos)'!L304&lt;&gt;"",'G011A (Şubat-Ağustos)'!L304,0)</f>
        <v>0</v>
      </c>
      <c r="G304" s="250">
        <f>IF('G011A (Mart-Eylül)'!C304&lt;&gt;"",'G011A (Mart-Eylül)'!C304,0)</f>
        <v>0</v>
      </c>
      <c r="H304" s="249">
        <f>IF('G011A (Mart-Eylül)'!L304&lt;&gt;"",'G011A (Mart-Eylül)'!L304,0)</f>
        <v>0</v>
      </c>
      <c r="I304" s="250">
        <f>IF('G011A (Nisan-Ekim)'!C304&lt;&gt;"",'G011A (Nisan-Ekim)'!C304,0)</f>
        <v>0</v>
      </c>
      <c r="J304" s="249">
        <f>IF('G011A (Nisan-Ekim)'!L304&lt;&gt;"",'G011A (Nisan-Ekim)'!L304,0)</f>
        <v>0</v>
      </c>
      <c r="K304" s="250">
        <f>IF('G011A (Mayıs-Kasım)'!C304&lt;&gt;"",'G011A (Mayıs-Kasım)'!C304,0)</f>
        <v>0</v>
      </c>
      <c r="L304" s="249">
        <f>IF('G011A (Mayıs-Kasım)'!L304&lt;&gt;"",'G011A (Mayıs-Kasım)'!L304,0)</f>
        <v>0</v>
      </c>
      <c r="M304" s="250">
        <f>IF('G011A (Haziran-Aralık)'!C304&lt;&gt;"",'G011A (Haziran-Aralık)'!C304,0)</f>
        <v>0</v>
      </c>
      <c r="N304" s="249">
        <f>IF('G011A (Haziran-Aralık)'!L304&lt;&gt;"",'G011A (Haziran-Aralık)'!L304,0)</f>
        <v>0</v>
      </c>
      <c r="O304" s="257">
        <f t="shared" si="99"/>
        <v>0</v>
      </c>
      <c r="P304" s="258">
        <f t="shared" si="100"/>
        <v>0</v>
      </c>
      <c r="Q304" s="258">
        <f t="shared" si="101"/>
        <v>0</v>
      </c>
      <c r="R304" s="259">
        <f t="shared" si="102"/>
        <v>0</v>
      </c>
      <c r="T304" s="238">
        <f t="shared" si="103"/>
        <v>0</v>
      </c>
      <c r="U304" s="238">
        <f t="shared" si="104"/>
        <v>0</v>
      </c>
      <c r="V304" s="238">
        <f t="shared" si="105"/>
        <v>0</v>
      </c>
      <c r="W304" s="238">
        <f t="shared" si="106"/>
        <v>0</v>
      </c>
      <c r="X304" s="238">
        <f t="shared" si="107"/>
        <v>0</v>
      </c>
      <c r="Y304" s="238">
        <f t="shared" si="108"/>
        <v>0</v>
      </c>
      <c r="Z304" s="238">
        <f t="shared" si="109"/>
        <v>0</v>
      </c>
    </row>
    <row r="305" spans="1:27" ht="23.1" customHeight="1" x14ac:dyDescent="0.25">
      <c r="A305" s="171">
        <v>190</v>
      </c>
      <c r="B305" s="241" t="str">
        <f>IF('Proje ve Personel Bilgileri'!C206&gt;0,'Proje ve Personel Bilgileri'!C206,"")</f>
        <v/>
      </c>
      <c r="C305" s="257">
        <f>IF('G011A (Ocak-Temmuz)'!C305&lt;&gt;"",'G011A (Ocak-Temmuz)'!C305,0)</f>
        <v>0</v>
      </c>
      <c r="D305" s="258">
        <f>IF('G011A (Ocak-Temmuz)'!L305&lt;&gt;"",'G011A (Ocak-Temmuz)'!L305,0)</f>
        <v>0</v>
      </c>
      <c r="E305" s="250">
        <f>IF('G011A (Şubat-Ağustos)'!C305&lt;&gt;"",'G011A (Şubat-Ağustos)'!C305,0)</f>
        <v>0</v>
      </c>
      <c r="F305" s="249">
        <f>IF('G011A (Şubat-Ağustos)'!L305&lt;&gt;"",'G011A (Şubat-Ağustos)'!L305,0)</f>
        <v>0</v>
      </c>
      <c r="G305" s="250">
        <f>IF('G011A (Mart-Eylül)'!C305&lt;&gt;"",'G011A (Mart-Eylül)'!C305,0)</f>
        <v>0</v>
      </c>
      <c r="H305" s="249">
        <f>IF('G011A (Mart-Eylül)'!L305&lt;&gt;"",'G011A (Mart-Eylül)'!L305,0)</f>
        <v>0</v>
      </c>
      <c r="I305" s="250">
        <f>IF('G011A (Nisan-Ekim)'!C305&lt;&gt;"",'G011A (Nisan-Ekim)'!C305,0)</f>
        <v>0</v>
      </c>
      <c r="J305" s="249">
        <f>IF('G011A (Nisan-Ekim)'!L305&lt;&gt;"",'G011A (Nisan-Ekim)'!L305,0)</f>
        <v>0</v>
      </c>
      <c r="K305" s="250">
        <f>IF('G011A (Mayıs-Kasım)'!C305&lt;&gt;"",'G011A (Mayıs-Kasım)'!C305,0)</f>
        <v>0</v>
      </c>
      <c r="L305" s="249">
        <f>IF('G011A (Mayıs-Kasım)'!L305&lt;&gt;"",'G011A (Mayıs-Kasım)'!L305,0)</f>
        <v>0</v>
      </c>
      <c r="M305" s="250">
        <f>IF('G011A (Haziran-Aralık)'!C305&lt;&gt;"",'G011A (Haziran-Aralık)'!C305,0)</f>
        <v>0</v>
      </c>
      <c r="N305" s="249">
        <f>IF('G011A (Haziran-Aralık)'!L305&lt;&gt;"",'G011A (Haziran-Aralık)'!L305,0)</f>
        <v>0</v>
      </c>
      <c r="O305" s="257">
        <f t="shared" si="99"/>
        <v>0</v>
      </c>
      <c r="P305" s="258">
        <f t="shared" si="100"/>
        <v>0</v>
      </c>
      <c r="Q305" s="258">
        <f t="shared" si="101"/>
        <v>0</v>
      </c>
      <c r="R305" s="259">
        <f t="shared" si="102"/>
        <v>0</v>
      </c>
      <c r="T305" s="238">
        <f t="shared" si="103"/>
        <v>0</v>
      </c>
      <c r="U305" s="238">
        <f t="shared" si="104"/>
        <v>0</v>
      </c>
      <c r="V305" s="238">
        <f t="shared" si="105"/>
        <v>0</v>
      </c>
      <c r="W305" s="238">
        <f t="shared" si="106"/>
        <v>0</v>
      </c>
      <c r="X305" s="238">
        <f t="shared" si="107"/>
        <v>0</v>
      </c>
      <c r="Y305" s="238">
        <f t="shared" si="108"/>
        <v>0</v>
      </c>
      <c r="Z305" s="238">
        <f t="shared" si="109"/>
        <v>0</v>
      </c>
    </row>
    <row r="306" spans="1:27" ht="23.1" customHeight="1" x14ac:dyDescent="0.25">
      <c r="A306" s="171">
        <v>191</v>
      </c>
      <c r="B306" s="241" t="str">
        <f>IF('Proje ve Personel Bilgileri'!C207&gt;0,'Proje ve Personel Bilgileri'!C207,"")</f>
        <v/>
      </c>
      <c r="C306" s="257">
        <f>IF('G011A (Ocak-Temmuz)'!C306&lt;&gt;"",'G011A (Ocak-Temmuz)'!C306,0)</f>
        <v>0</v>
      </c>
      <c r="D306" s="258">
        <f>IF('G011A (Ocak-Temmuz)'!L306&lt;&gt;"",'G011A (Ocak-Temmuz)'!L306,0)</f>
        <v>0</v>
      </c>
      <c r="E306" s="250">
        <f>IF('G011A (Şubat-Ağustos)'!C306&lt;&gt;"",'G011A (Şubat-Ağustos)'!C306,0)</f>
        <v>0</v>
      </c>
      <c r="F306" s="249">
        <f>IF('G011A (Şubat-Ağustos)'!L306&lt;&gt;"",'G011A (Şubat-Ağustos)'!L306,0)</f>
        <v>0</v>
      </c>
      <c r="G306" s="250">
        <f>IF('G011A (Mart-Eylül)'!C306&lt;&gt;"",'G011A (Mart-Eylül)'!C306,0)</f>
        <v>0</v>
      </c>
      <c r="H306" s="249">
        <f>IF('G011A (Mart-Eylül)'!L306&lt;&gt;"",'G011A (Mart-Eylül)'!L306,0)</f>
        <v>0</v>
      </c>
      <c r="I306" s="250">
        <f>IF('G011A (Nisan-Ekim)'!C306&lt;&gt;"",'G011A (Nisan-Ekim)'!C306,0)</f>
        <v>0</v>
      </c>
      <c r="J306" s="249">
        <f>IF('G011A (Nisan-Ekim)'!L306&lt;&gt;"",'G011A (Nisan-Ekim)'!L306,0)</f>
        <v>0</v>
      </c>
      <c r="K306" s="250">
        <f>IF('G011A (Mayıs-Kasım)'!C306&lt;&gt;"",'G011A (Mayıs-Kasım)'!C306,0)</f>
        <v>0</v>
      </c>
      <c r="L306" s="249">
        <f>IF('G011A (Mayıs-Kasım)'!L306&lt;&gt;"",'G011A (Mayıs-Kasım)'!L306,0)</f>
        <v>0</v>
      </c>
      <c r="M306" s="250">
        <f>IF('G011A (Haziran-Aralık)'!C306&lt;&gt;"",'G011A (Haziran-Aralık)'!C306,0)</f>
        <v>0</v>
      </c>
      <c r="N306" s="249">
        <f>IF('G011A (Haziran-Aralık)'!L306&lt;&gt;"",'G011A (Haziran-Aralık)'!L306,0)</f>
        <v>0</v>
      </c>
      <c r="O306" s="257">
        <f t="shared" si="99"/>
        <v>0</v>
      </c>
      <c r="P306" s="258">
        <f t="shared" si="100"/>
        <v>0</v>
      </c>
      <c r="Q306" s="258">
        <f t="shared" si="101"/>
        <v>0</v>
      </c>
      <c r="R306" s="259">
        <f t="shared" si="102"/>
        <v>0</v>
      </c>
      <c r="T306" s="238">
        <f t="shared" si="103"/>
        <v>0</v>
      </c>
      <c r="U306" s="238">
        <f t="shared" si="104"/>
        <v>0</v>
      </c>
      <c r="V306" s="238">
        <f t="shared" si="105"/>
        <v>0</v>
      </c>
      <c r="W306" s="238">
        <f t="shared" si="106"/>
        <v>0</v>
      </c>
      <c r="X306" s="238">
        <f t="shared" si="107"/>
        <v>0</v>
      </c>
      <c r="Y306" s="238">
        <f t="shared" si="108"/>
        <v>0</v>
      </c>
      <c r="Z306" s="238">
        <f t="shared" si="109"/>
        <v>0</v>
      </c>
    </row>
    <row r="307" spans="1:27" ht="23.1" customHeight="1" x14ac:dyDescent="0.25">
      <c r="A307" s="171">
        <v>192</v>
      </c>
      <c r="B307" s="241" t="str">
        <f>IF('Proje ve Personel Bilgileri'!C208&gt;0,'Proje ve Personel Bilgileri'!C208,"")</f>
        <v/>
      </c>
      <c r="C307" s="257">
        <f>IF('G011A (Ocak-Temmuz)'!C307&lt;&gt;"",'G011A (Ocak-Temmuz)'!C307,0)</f>
        <v>0</v>
      </c>
      <c r="D307" s="258">
        <f>IF('G011A (Ocak-Temmuz)'!L307&lt;&gt;"",'G011A (Ocak-Temmuz)'!L307,0)</f>
        <v>0</v>
      </c>
      <c r="E307" s="250">
        <f>IF('G011A (Şubat-Ağustos)'!C307&lt;&gt;"",'G011A (Şubat-Ağustos)'!C307,0)</f>
        <v>0</v>
      </c>
      <c r="F307" s="249">
        <f>IF('G011A (Şubat-Ağustos)'!L307&lt;&gt;"",'G011A (Şubat-Ağustos)'!L307,0)</f>
        <v>0</v>
      </c>
      <c r="G307" s="250">
        <f>IF('G011A (Mart-Eylül)'!C307&lt;&gt;"",'G011A (Mart-Eylül)'!C307,0)</f>
        <v>0</v>
      </c>
      <c r="H307" s="249">
        <f>IF('G011A (Mart-Eylül)'!L307&lt;&gt;"",'G011A (Mart-Eylül)'!L307,0)</f>
        <v>0</v>
      </c>
      <c r="I307" s="250">
        <f>IF('G011A (Nisan-Ekim)'!C307&lt;&gt;"",'G011A (Nisan-Ekim)'!C307,0)</f>
        <v>0</v>
      </c>
      <c r="J307" s="249">
        <f>IF('G011A (Nisan-Ekim)'!L307&lt;&gt;"",'G011A (Nisan-Ekim)'!L307,0)</f>
        <v>0</v>
      </c>
      <c r="K307" s="250">
        <f>IF('G011A (Mayıs-Kasım)'!C307&lt;&gt;"",'G011A (Mayıs-Kasım)'!C307,0)</f>
        <v>0</v>
      </c>
      <c r="L307" s="249">
        <f>IF('G011A (Mayıs-Kasım)'!L307&lt;&gt;"",'G011A (Mayıs-Kasım)'!L307,0)</f>
        <v>0</v>
      </c>
      <c r="M307" s="250">
        <f>IF('G011A (Haziran-Aralık)'!C307&lt;&gt;"",'G011A (Haziran-Aralık)'!C307,0)</f>
        <v>0</v>
      </c>
      <c r="N307" s="249">
        <f>IF('G011A (Haziran-Aralık)'!L307&lt;&gt;"",'G011A (Haziran-Aralık)'!L307,0)</f>
        <v>0</v>
      </c>
      <c r="O307" s="257">
        <f t="shared" si="99"/>
        <v>0</v>
      </c>
      <c r="P307" s="258">
        <f t="shared" si="100"/>
        <v>0</v>
      </c>
      <c r="Q307" s="258">
        <f t="shared" si="101"/>
        <v>0</v>
      </c>
      <c r="R307" s="259">
        <f t="shared" si="102"/>
        <v>0</v>
      </c>
      <c r="T307" s="238">
        <f t="shared" si="103"/>
        <v>0</v>
      </c>
      <c r="U307" s="238">
        <f t="shared" si="104"/>
        <v>0</v>
      </c>
      <c r="V307" s="238">
        <f t="shared" si="105"/>
        <v>0</v>
      </c>
      <c r="W307" s="238">
        <f t="shared" si="106"/>
        <v>0</v>
      </c>
      <c r="X307" s="238">
        <f t="shared" si="107"/>
        <v>0</v>
      </c>
      <c r="Y307" s="238">
        <f t="shared" si="108"/>
        <v>0</v>
      </c>
      <c r="Z307" s="238">
        <f t="shared" si="109"/>
        <v>0</v>
      </c>
    </row>
    <row r="308" spans="1:27" ht="23.1" customHeight="1" x14ac:dyDescent="0.25">
      <c r="A308" s="171">
        <v>193</v>
      </c>
      <c r="B308" s="241" t="str">
        <f>IF('Proje ve Personel Bilgileri'!C209&gt;0,'Proje ve Personel Bilgileri'!C209,"")</f>
        <v/>
      </c>
      <c r="C308" s="257">
        <f>IF('G011A (Ocak-Temmuz)'!C308&lt;&gt;"",'G011A (Ocak-Temmuz)'!C308,0)</f>
        <v>0</v>
      </c>
      <c r="D308" s="258">
        <f>IF('G011A (Ocak-Temmuz)'!L308&lt;&gt;"",'G011A (Ocak-Temmuz)'!L308,0)</f>
        <v>0</v>
      </c>
      <c r="E308" s="250">
        <f>IF('G011A (Şubat-Ağustos)'!C308&lt;&gt;"",'G011A (Şubat-Ağustos)'!C308,0)</f>
        <v>0</v>
      </c>
      <c r="F308" s="249">
        <f>IF('G011A (Şubat-Ağustos)'!L308&lt;&gt;"",'G011A (Şubat-Ağustos)'!L308,0)</f>
        <v>0</v>
      </c>
      <c r="G308" s="250">
        <f>IF('G011A (Mart-Eylül)'!C308&lt;&gt;"",'G011A (Mart-Eylül)'!C308,0)</f>
        <v>0</v>
      </c>
      <c r="H308" s="249">
        <f>IF('G011A (Mart-Eylül)'!L308&lt;&gt;"",'G011A (Mart-Eylül)'!L308,0)</f>
        <v>0</v>
      </c>
      <c r="I308" s="250">
        <f>IF('G011A (Nisan-Ekim)'!C308&lt;&gt;"",'G011A (Nisan-Ekim)'!C308,0)</f>
        <v>0</v>
      </c>
      <c r="J308" s="249">
        <f>IF('G011A (Nisan-Ekim)'!L308&lt;&gt;"",'G011A (Nisan-Ekim)'!L308,0)</f>
        <v>0</v>
      </c>
      <c r="K308" s="250">
        <f>IF('G011A (Mayıs-Kasım)'!C308&lt;&gt;"",'G011A (Mayıs-Kasım)'!C308,0)</f>
        <v>0</v>
      </c>
      <c r="L308" s="249">
        <f>IF('G011A (Mayıs-Kasım)'!L308&lt;&gt;"",'G011A (Mayıs-Kasım)'!L308,0)</f>
        <v>0</v>
      </c>
      <c r="M308" s="250">
        <f>IF('G011A (Haziran-Aralık)'!C308&lt;&gt;"",'G011A (Haziran-Aralık)'!C308,0)</f>
        <v>0</v>
      </c>
      <c r="N308" s="249">
        <f>IF('G011A (Haziran-Aralık)'!L308&lt;&gt;"",'G011A (Haziran-Aralık)'!L308,0)</f>
        <v>0</v>
      </c>
      <c r="O308" s="257">
        <f t="shared" si="99"/>
        <v>0</v>
      </c>
      <c r="P308" s="258">
        <f t="shared" si="100"/>
        <v>0</v>
      </c>
      <c r="Q308" s="258">
        <f t="shared" si="101"/>
        <v>0</v>
      </c>
      <c r="R308" s="259">
        <f t="shared" si="102"/>
        <v>0</v>
      </c>
      <c r="T308" s="238">
        <f t="shared" si="103"/>
        <v>0</v>
      </c>
      <c r="U308" s="238">
        <f t="shared" si="104"/>
        <v>0</v>
      </c>
      <c r="V308" s="238">
        <f t="shared" si="105"/>
        <v>0</v>
      </c>
      <c r="W308" s="238">
        <f t="shared" si="106"/>
        <v>0</v>
      </c>
      <c r="X308" s="238">
        <f t="shared" si="107"/>
        <v>0</v>
      </c>
      <c r="Y308" s="238">
        <f t="shared" si="108"/>
        <v>0</v>
      </c>
      <c r="Z308" s="238">
        <f t="shared" si="109"/>
        <v>0</v>
      </c>
    </row>
    <row r="309" spans="1:27" ht="23.1" customHeight="1" x14ac:dyDescent="0.25">
      <c r="A309" s="171">
        <v>194</v>
      </c>
      <c r="B309" s="241" t="str">
        <f>IF('Proje ve Personel Bilgileri'!C210&gt;0,'Proje ve Personel Bilgileri'!C210,"")</f>
        <v/>
      </c>
      <c r="C309" s="257">
        <f>IF('G011A (Ocak-Temmuz)'!C309&lt;&gt;"",'G011A (Ocak-Temmuz)'!C309,0)</f>
        <v>0</v>
      </c>
      <c r="D309" s="258">
        <f>IF('G011A (Ocak-Temmuz)'!L309&lt;&gt;"",'G011A (Ocak-Temmuz)'!L309,0)</f>
        <v>0</v>
      </c>
      <c r="E309" s="250">
        <f>IF('G011A (Şubat-Ağustos)'!C309&lt;&gt;"",'G011A (Şubat-Ağustos)'!C309,0)</f>
        <v>0</v>
      </c>
      <c r="F309" s="249">
        <f>IF('G011A (Şubat-Ağustos)'!L309&lt;&gt;"",'G011A (Şubat-Ağustos)'!L309,0)</f>
        <v>0</v>
      </c>
      <c r="G309" s="250">
        <f>IF('G011A (Mart-Eylül)'!C309&lt;&gt;"",'G011A (Mart-Eylül)'!C309,0)</f>
        <v>0</v>
      </c>
      <c r="H309" s="249">
        <f>IF('G011A (Mart-Eylül)'!L309&lt;&gt;"",'G011A (Mart-Eylül)'!L309,0)</f>
        <v>0</v>
      </c>
      <c r="I309" s="250">
        <f>IF('G011A (Nisan-Ekim)'!C309&lt;&gt;"",'G011A (Nisan-Ekim)'!C309,0)</f>
        <v>0</v>
      </c>
      <c r="J309" s="249">
        <f>IF('G011A (Nisan-Ekim)'!L309&lt;&gt;"",'G011A (Nisan-Ekim)'!L309,0)</f>
        <v>0</v>
      </c>
      <c r="K309" s="250">
        <f>IF('G011A (Mayıs-Kasım)'!C309&lt;&gt;"",'G011A (Mayıs-Kasım)'!C309,0)</f>
        <v>0</v>
      </c>
      <c r="L309" s="249">
        <f>IF('G011A (Mayıs-Kasım)'!L309&lt;&gt;"",'G011A (Mayıs-Kasım)'!L309,0)</f>
        <v>0</v>
      </c>
      <c r="M309" s="250">
        <f>IF('G011A (Haziran-Aralık)'!C309&lt;&gt;"",'G011A (Haziran-Aralık)'!C309,0)</f>
        <v>0</v>
      </c>
      <c r="N309" s="249">
        <f>IF('G011A (Haziran-Aralık)'!L309&lt;&gt;"",'G011A (Haziran-Aralık)'!L309,0)</f>
        <v>0</v>
      </c>
      <c r="O309" s="257">
        <f t="shared" si="99"/>
        <v>0</v>
      </c>
      <c r="P309" s="258">
        <f t="shared" si="100"/>
        <v>0</v>
      </c>
      <c r="Q309" s="258">
        <f t="shared" si="101"/>
        <v>0</v>
      </c>
      <c r="R309" s="259">
        <f t="shared" si="102"/>
        <v>0</v>
      </c>
      <c r="T309" s="238">
        <f t="shared" si="103"/>
        <v>0</v>
      </c>
      <c r="U309" s="238">
        <f t="shared" si="104"/>
        <v>0</v>
      </c>
      <c r="V309" s="238">
        <f t="shared" si="105"/>
        <v>0</v>
      </c>
      <c r="W309" s="238">
        <f t="shared" si="106"/>
        <v>0</v>
      </c>
      <c r="X309" s="238">
        <f t="shared" si="107"/>
        <v>0</v>
      </c>
      <c r="Y309" s="238">
        <f t="shared" si="108"/>
        <v>0</v>
      </c>
      <c r="Z309" s="238">
        <f t="shared" si="109"/>
        <v>0</v>
      </c>
    </row>
    <row r="310" spans="1:27" ht="23.1" customHeight="1" x14ac:dyDescent="0.25">
      <c r="A310" s="171">
        <v>195</v>
      </c>
      <c r="B310" s="241" t="str">
        <f>IF('Proje ve Personel Bilgileri'!C211&gt;0,'Proje ve Personel Bilgileri'!C211,"")</f>
        <v/>
      </c>
      <c r="C310" s="257">
        <f>IF('G011A (Ocak-Temmuz)'!C310&lt;&gt;"",'G011A (Ocak-Temmuz)'!C310,0)</f>
        <v>0</v>
      </c>
      <c r="D310" s="258">
        <f>IF('G011A (Ocak-Temmuz)'!L310&lt;&gt;"",'G011A (Ocak-Temmuz)'!L310,0)</f>
        <v>0</v>
      </c>
      <c r="E310" s="250">
        <f>IF('G011A (Şubat-Ağustos)'!C310&lt;&gt;"",'G011A (Şubat-Ağustos)'!C310,0)</f>
        <v>0</v>
      </c>
      <c r="F310" s="249">
        <f>IF('G011A (Şubat-Ağustos)'!L310&lt;&gt;"",'G011A (Şubat-Ağustos)'!L310,0)</f>
        <v>0</v>
      </c>
      <c r="G310" s="250">
        <f>IF('G011A (Mart-Eylül)'!C310&lt;&gt;"",'G011A (Mart-Eylül)'!C310,0)</f>
        <v>0</v>
      </c>
      <c r="H310" s="249">
        <f>IF('G011A (Mart-Eylül)'!L310&lt;&gt;"",'G011A (Mart-Eylül)'!L310,0)</f>
        <v>0</v>
      </c>
      <c r="I310" s="250">
        <f>IF('G011A (Nisan-Ekim)'!C310&lt;&gt;"",'G011A (Nisan-Ekim)'!C310,0)</f>
        <v>0</v>
      </c>
      <c r="J310" s="249">
        <f>IF('G011A (Nisan-Ekim)'!L310&lt;&gt;"",'G011A (Nisan-Ekim)'!L310,0)</f>
        <v>0</v>
      </c>
      <c r="K310" s="250">
        <f>IF('G011A (Mayıs-Kasım)'!C310&lt;&gt;"",'G011A (Mayıs-Kasım)'!C310,0)</f>
        <v>0</v>
      </c>
      <c r="L310" s="249">
        <f>IF('G011A (Mayıs-Kasım)'!L310&lt;&gt;"",'G011A (Mayıs-Kasım)'!L310,0)</f>
        <v>0</v>
      </c>
      <c r="M310" s="250">
        <f>IF('G011A (Haziran-Aralık)'!C310&lt;&gt;"",'G011A (Haziran-Aralık)'!C310,0)</f>
        <v>0</v>
      </c>
      <c r="N310" s="249">
        <f>IF('G011A (Haziran-Aralık)'!L310&lt;&gt;"",'G011A (Haziran-Aralık)'!L310,0)</f>
        <v>0</v>
      </c>
      <c r="O310" s="257">
        <f t="shared" si="99"/>
        <v>0</v>
      </c>
      <c r="P310" s="258">
        <f t="shared" si="100"/>
        <v>0</v>
      </c>
      <c r="Q310" s="258">
        <f t="shared" si="101"/>
        <v>0</v>
      </c>
      <c r="R310" s="259">
        <f t="shared" si="102"/>
        <v>0</v>
      </c>
      <c r="T310" s="238">
        <f t="shared" si="103"/>
        <v>0</v>
      </c>
      <c r="U310" s="238">
        <f t="shared" si="104"/>
        <v>0</v>
      </c>
      <c r="V310" s="238">
        <f t="shared" si="105"/>
        <v>0</v>
      </c>
      <c r="W310" s="238">
        <f t="shared" si="106"/>
        <v>0</v>
      </c>
      <c r="X310" s="238">
        <f t="shared" si="107"/>
        <v>0</v>
      </c>
      <c r="Y310" s="238">
        <f t="shared" si="108"/>
        <v>0</v>
      </c>
      <c r="Z310" s="238">
        <f t="shared" si="109"/>
        <v>0</v>
      </c>
    </row>
    <row r="311" spans="1:27" ht="23.1" customHeight="1" x14ac:dyDescent="0.25">
      <c r="A311" s="171">
        <v>196</v>
      </c>
      <c r="B311" s="241" t="str">
        <f>IF('Proje ve Personel Bilgileri'!C212&gt;0,'Proje ve Personel Bilgileri'!C212,"")</f>
        <v/>
      </c>
      <c r="C311" s="257">
        <f>IF('G011A (Ocak-Temmuz)'!C311&lt;&gt;"",'G011A (Ocak-Temmuz)'!C311,0)</f>
        <v>0</v>
      </c>
      <c r="D311" s="258">
        <f>IF('G011A (Ocak-Temmuz)'!L311&lt;&gt;"",'G011A (Ocak-Temmuz)'!L311,0)</f>
        <v>0</v>
      </c>
      <c r="E311" s="250">
        <f>IF('G011A (Şubat-Ağustos)'!C311&lt;&gt;"",'G011A (Şubat-Ağustos)'!C311,0)</f>
        <v>0</v>
      </c>
      <c r="F311" s="249">
        <f>IF('G011A (Şubat-Ağustos)'!L311&lt;&gt;"",'G011A (Şubat-Ağustos)'!L311,0)</f>
        <v>0</v>
      </c>
      <c r="G311" s="250">
        <f>IF('G011A (Mart-Eylül)'!C311&lt;&gt;"",'G011A (Mart-Eylül)'!C311,0)</f>
        <v>0</v>
      </c>
      <c r="H311" s="249">
        <f>IF('G011A (Mart-Eylül)'!L311&lt;&gt;"",'G011A (Mart-Eylül)'!L311,0)</f>
        <v>0</v>
      </c>
      <c r="I311" s="250">
        <f>IF('G011A (Nisan-Ekim)'!C311&lt;&gt;"",'G011A (Nisan-Ekim)'!C311,0)</f>
        <v>0</v>
      </c>
      <c r="J311" s="249">
        <f>IF('G011A (Nisan-Ekim)'!L311&lt;&gt;"",'G011A (Nisan-Ekim)'!L311,0)</f>
        <v>0</v>
      </c>
      <c r="K311" s="250">
        <f>IF('G011A (Mayıs-Kasım)'!C311&lt;&gt;"",'G011A (Mayıs-Kasım)'!C311,0)</f>
        <v>0</v>
      </c>
      <c r="L311" s="249">
        <f>IF('G011A (Mayıs-Kasım)'!L311&lt;&gt;"",'G011A (Mayıs-Kasım)'!L311,0)</f>
        <v>0</v>
      </c>
      <c r="M311" s="250">
        <f>IF('G011A (Haziran-Aralık)'!C311&lt;&gt;"",'G011A (Haziran-Aralık)'!C311,0)</f>
        <v>0</v>
      </c>
      <c r="N311" s="249">
        <f>IF('G011A (Haziran-Aralık)'!L311&lt;&gt;"",'G011A (Haziran-Aralık)'!L311,0)</f>
        <v>0</v>
      </c>
      <c r="O311" s="257">
        <f t="shared" si="99"/>
        <v>0</v>
      </c>
      <c r="P311" s="258">
        <f t="shared" si="100"/>
        <v>0</v>
      </c>
      <c r="Q311" s="258">
        <f t="shared" si="101"/>
        <v>0</v>
      </c>
      <c r="R311" s="259">
        <f t="shared" si="102"/>
        <v>0</v>
      </c>
      <c r="T311" s="238">
        <f t="shared" si="103"/>
        <v>0</v>
      </c>
      <c r="U311" s="238">
        <f t="shared" si="104"/>
        <v>0</v>
      </c>
      <c r="V311" s="238">
        <f t="shared" si="105"/>
        <v>0</v>
      </c>
      <c r="W311" s="238">
        <f t="shared" si="106"/>
        <v>0</v>
      </c>
      <c r="X311" s="238">
        <f t="shared" si="107"/>
        <v>0</v>
      </c>
      <c r="Y311" s="238">
        <f t="shared" si="108"/>
        <v>0</v>
      </c>
      <c r="Z311" s="238">
        <f t="shared" si="109"/>
        <v>0</v>
      </c>
    </row>
    <row r="312" spans="1:27" ht="23.1" customHeight="1" x14ac:dyDescent="0.25">
      <c r="A312" s="171">
        <v>197</v>
      </c>
      <c r="B312" s="241" t="str">
        <f>IF('Proje ve Personel Bilgileri'!C213&gt;0,'Proje ve Personel Bilgileri'!C213,"")</f>
        <v/>
      </c>
      <c r="C312" s="257">
        <f>IF('G011A (Ocak-Temmuz)'!C312&lt;&gt;"",'G011A (Ocak-Temmuz)'!C312,0)</f>
        <v>0</v>
      </c>
      <c r="D312" s="258">
        <f>IF('G011A (Ocak-Temmuz)'!L312&lt;&gt;"",'G011A (Ocak-Temmuz)'!L312,0)</f>
        <v>0</v>
      </c>
      <c r="E312" s="250">
        <f>IF('G011A (Şubat-Ağustos)'!C312&lt;&gt;"",'G011A (Şubat-Ağustos)'!C312,0)</f>
        <v>0</v>
      </c>
      <c r="F312" s="249">
        <f>IF('G011A (Şubat-Ağustos)'!L312&lt;&gt;"",'G011A (Şubat-Ağustos)'!L312,0)</f>
        <v>0</v>
      </c>
      <c r="G312" s="250">
        <f>IF('G011A (Mart-Eylül)'!C312&lt;&gt;"",'G011A (Mart-Eylül)'!C312,0)</f>
        <v>0</v>
      </c>
      <c r="H312" s="249">
        <f>IF('G011A (Mart-Eylül)'!L312&lt;&gt;"",'G011A (Mart-Eylül)'!L312,0)</f>
        <v>0</v>
      </c>
      <c r="I312" s="250">
        <f>IF('G011A (Nisan-Ekim)'!C312&lt;&gt;"",'G011A (Nisan-Ekim)'!C312,0)</f>
        <v>0</v>
      </c>
      <c r="J312" s="249">
        <f>IF('G011A (Nisan-Ekim)'!L312&lt;&gt;"",'G011A (Nisan-Ekim)'!L312,0)</f>
        <v>0</v>
      </c>
      <c r="K312" s="250">
        <f>IF('G011A (Mayıs-Kasım)'!C312&lt;&gt;"",'G011A (Mayıs-Kasım)'!C312,0)</f>
        <v>0</v>
      </c>
      <c r="L312" s="249">
        <f>IF('G011A (Mayıs-Kasım)'!L312&lt;&gt;"",'G011A (Mayıs-Kasım)'!L312,0)</f>
        <v>0</v>
      </c>
      <c r="M312" s="250">
        <f>IF('G011A (Haziran-Aralık)'!C312&lt;&gt;"",'G011A (Haziran-Aralık)'!C312,0)</f>
        <v>0</v>
      </c>
      <c r="N312" s="249">
        <f>IF('G011A (Haziran-Aralık)'!L312&lt;&gt;"",'G011A (Haziran-Aralık)'!L312,0)</f>
        <v>0</v>
      </c>
      <c r="O312" s="257">
        <f t="shared" si="99"/>
        <v>0</v>
      </c>
      <c r="P312" s="258">
        <f t="shared" si="100"/>
        <v>0</v>
      </c>
      <c r="Q312" s="258">
        <f t="shared" si="101"/>
        <v>0</v>
      </c>
      <c r="R312" s="259">
        <f t="shared" si="102"/>
        <v>0</v>
      </c>
      <c r="T312" s="238">
        <f t="shared" si="103"/>
        <v>0</v>
      </c>
      <c r="U312" s="238">
        <f t="shared" si="104"/>
        <v>0</v>
      </c>
      <c r="V312" s="238">
        <f t="shared" si="105"/>
        <v>0</v>
      </c>
      <c r="W312" s="238">
        <f t="shared" si="106"/>
        <v>0</v>
      </c>
      <c r="X312" s="238">
        <f t="shared" si="107"/>
        <v>0</v>
      </c>
      <c r="Y312" s="238">
        <f t="shared" si="108"/>
        <v>0</v>
      </c>
      <c r="Z312" s="238">
        <f t="shared" si="109"/>
        <v>0</v>
      </c>
    </row>
    <row r="313" spans="1:27" ht="23.1" customHeight="1" x14ac:dyDescent="0.25">
      <c r="A313" s="171">
        <v>198</v>
      </c>
      <c r="B313" s="241" t="str">
        <f>IF('Proje ve Personel Bilgileri'!C214&gt;0,'Proje ve Personel Bilgileri'!C214,"")</f>
        <v/>
      </c>
      <c r="C313" s="257">
        <f>IF('G011A (Ocak-Temmuz)'!C313&lt;&gt;"",'G011A (Ocak-Temmuz)'!C313,0)</f>
        <v>0</v>
      </c>
      <c r="D313" s="258">
        <f>IF('G011A (Ocak-Temmuz)'!L313&lt;&gt;"",'G011A (Ocak-Temmuz)'!L313,0)</f>
        <v>0</v>
      </c>
      <c r="E313" s="250">
        <f>IF('G011A (Şubat-Ağustos)'!C313&lt;&gt;"",'G011A (Şubat-Ağustos)'!C313,0)</f>
        <v>0</v>
      </c>
      <c r="F313" s="249">
        <f>IF('G011A (Şubat-Ağustos)'!L313&lt;&gt;"",'G011A (Şubat-Ağustos)'!L313,0)</f>
        <v>0</v>
      </c>
      <c r="G313" s="250">
        <f>IF('G011A (Mart-Eylül)'!C313&lt;&gt;"",'G011A (Mart-Eylül)'!C313,0)</f>
        <v>0</v>
      </c>
      <c r="H313" s="249">
        <f>IF('G011A (Mart-Eylül)'!L313&lt;&gt;"",'G011A (Mart-Eylül)'!L313,0)</f>
        <v>0</v>
      </c>
      <c r="I313" s="250">
        <f>IF('G011A (Nisan-Ekim)'!C313&lt;&gt;"",'G011A (Nisan-Ekim)'!C313,0)</f>
        <v>0</v>
      </c>
      <c r="J313" s="249">
        <f>IF('G011A (Nisan-Ekim)'!L313&lt;&gt;"",'G011A (Nisan-Ekim)'!L313,0)</f>
        <v>0</v>
      </c>
      <c r="K313" s="250">
        <f>IF('G011A (Mayıs-Kasım)'!C313&lt;&gt;"",'G011A (Mayıs-Kasım)'!C313,0)</f>
        <v>0</v>
      </c>
      <c r="L313" s="249">
        <f>IF('G011A (Mayıs-Kasım)'!L313&lt;&gt;"",'G011A (Mayıs-Kasım)'!L313,0)</f>
        <v>0</v>
      </c>
      <c r="M313" s="250">
        <f>IF('G011A (Haziran-Aralık)'!C313&lt;&gt;"",'G011A (Haziran-Aralık)'!C313,0)</f>
        <v>0</v>
      </c>
      <c r="N313" s="249">
        <f>IF('G011A (Haziran-Aralık)'!L313&lt;&gt;"",'G011A (Haziran-Aralık)'!L313,0)</f>
        <v>0</v>
      </c>
      <c r="O313" s="257">
        <f t="shared" si="99"/>
        <v>0</v>
      </c>
      <c r="P313" s="258">
        <f t="shared" si="100"/>
        <v>0</v>
      </c>
      <c r="Q313" s="258">
        <f t="shared" si="101"/>
        <v>0</v>
      </c>
      <c r="R313" s="259">
        <f t="shared" si="102"/>
        <v>0</v>
      </c>
      <c r="T313" s="238">
        <f t="shared" si="103"/>
        <v>0</v>
      </c>
      <c r="U313" s="238">
        <f t="shared" si="104"/>
        <v>0</v>
      </c>
      <c r="V313" s="238">
        <f t="shared" si="105"/>
        <v>0</v>
      </c>
      <c r="W313" s="238">
        <f t="shared" si="106"/>
        <v>0</v>
      </c>
      <c r="X313" s="238">
        <f t="shared" si="107"/>
        <v>0</v>
      </c>
      <c r="Y313" s="238">
        <f t="shared" si="108"/>
        <v>0</v>
      </c>
      <c r="Z313" s="238">
        <f t="shared" si="109"/>
        <v>0</v>
      </c>
    </row>
    <row r="314" spans="1:27" ht="23.1" customHeight="1" x14ac:dyDescent="0.25">
      <c r="A314" s="171">
        <v>199</v>
      </c>
      <c r="B314" s="241" t="str">
        <f>IF('Proje ve Personel Bilgileri'!C215&gt;0,'Proje ve Personel Bilgileri'!C215,"")</f>
        <v/>
      </c>
      <c r="C314" s="257">
        <f>IF('G011A (Ocak-Temmuz)'!C314&lt;&gt;"",'G011A (Ocak-Temmuz)'!C314,0)</f>
        <v>0</v>
      </c>
      <c r="D314" s="258">
        <f>IF('G011A (Ocak-Temmuz)'!L314&lt;&gt;"",'G011A (Ocak-Temmuz)'!L314,0)</f>
        <v>0</v>
      </c>
      <c r="E314" s="250">
        <f>IF('G011A (Şubat-Ağustos)'!C314&lt;&gt;"",'G011A (Şubat-Ağustos)'!C314,0)</f>
        <v>0</v>
      </c>
      <c r="F314" s="249">
        <f>IF('G011A (Şubat-Ağustos)'!L314&lt;&gt;"",'G011A (Şubat-Ağustos)'!L314,0)</f>
        <v>0</v>
      </c>
      <c r="G314" s="250">
        <f>IF('G011A (Mart-Eylül)'!C314&lt;&gt;"",'G011A (Mart-Eylül)'!C314,0)</f>
        <v>0</v>
      </c>
      <c r="H314" s="249">
        <f>IF('G011A (Mart-Eylül)'!L314&lt;&gt;"",'G011A (Mart-Eylül)'!L314,0)</f>
        <v>0</v>
      </c>
      <c r="I314" s="250">
        <f>IF('G011A (Nisan-Ekim)'!C314&lt;&gt;"",'G011A (Nisan-Ekim)'!C314,0)</f>
        <v>0</v>
      </c>
      <c r="J314" s="249">
        <f>IF('G011A (Nisan-Ekim)'!L314&lt;&gt;"",'G011A (Nisan-Ekim)'!L314,0)</f>
        <v>0</v>
      </c>
      <c r="K314" s="250">
        <f>IF('G011A (Mayıs-Kasım)'!C314&lt;&gt;"",'G011A (Mayıs-Kasım)'!C314,0)</f>
        <v>0</v>
      </c>
      <c r="L314" s="249">
        <f>IF('G011A (Mayıs-Kasım)'!L314&lt;&gt;"",'G011A (Mayıs-Kasım)'!L314,0)</f>
        <v>0</v>
      </c>
      <c r="M314" s="250">
        <f>IF('G011A (Haziran-Aralık)'!C314&lt;&gt;"",'G011A (Haziran-Aralık)'!C314,0)</f>
        <v>0</v>
      </c>
      <c r="N314" s="249">
        <f>IF('G011A (Haziran-Aralık)'!L314&lt;&gt;"",'G011A (Haziran-Aralık)'!L314,0)</f>
        <v>0</v>
      </c>
      <c r="O314" s="257">
        <f t="shared" si="99"/>
        <v>0</v>
      </c>
      <c r="P314" s="258">
        <f t="shared" si="100"/>
        <v>0</v>
      </c>
      <c r="Q314" s="258">
        <f t="shared" si="101"/>
        <v>0</v>
      </c>
      <c r="R314" s="259">
        <f t="shared" si="102"/>
        <v>0</v>
      </c>
      <c r="T314" s="238">
        <f t="shared" si="103"/>
        <v>0</v>
      </c>
      <c r="U314" s="238">
        <f t="shared" si="104"/>
        <v>0</v>
      </c>
      <c r="V314" s="238">
        <f t="shared" si="105"/>
        <v>0</v>
      </c>
      <c r="W314" s="238">
        <f t="shared" si="106"/>
        <v>0</v>
      </c>
      <c r="X314" s="238">
        <f t="shared" si="107"/>
        <v>0</v>
      </c>
      <c r="Y314" s="238">
        <f t="shared" si="108"/>
        <v>0</v>
      </c>
      <c r="Z314" s="238">
        <f t="shared" si="109"/>
        <v>0</v>
      </c>
    </row>
    <row r="315" spans="1:27" ht="23.1" customHeight="1" thickBot="1" x14ac:dyDescent="0.3">
      <c r="A315" s="174">
        <v>200</v>
      </c>
      <c r="B315" s="243" t="str">
        <f>IF('Proje ve Personel Bilgileri'!C216&gt;0,'Proje ve Personel Bilgileri'!C216,"")</f>
        <v/>
      </c>
      <c r="C315" s="260">
        <f>IF('G011A (Ocak-Temmuz)'!C315&lt;&gt;"",'G011A (Ocak-Temmuz)'!C315,0)</f>
        <v>0</v>
      </c>
      <c r="D315" s="261">
        <f>IF('G011A (Ocak-Temmuz)'!L315&lt;&gt;"",'G011A (Ocak-Temmuz)'!L315,0)</f>
        <v>0</v>
      </c>
      <c r="E315" s="254">
        <f>IF('G011A (Şubat-Ağustos)'!C315&lt;&gt;"",'G011A (Şubat-Ağustos)'!C315,0)</f>
        <v>0</v>
      </c>
      <c r="F315" s="253">
        <f>IF('G011A (Şubat-Ağustos)'!L315&lt;&gt;"",'G011A (Şubat-Ağustos)'!L315,0)</f>
        <v>0</v>
      </c>
      <c r="G315" s="254">
        <f>IF('G011A (Mart-Eylül)'!C315&lt;&gt;"",'G011A (Mart-Eylül)'!C315,0)</f>
        <v>0</v>
      </c>
      <c r="H315" s="253">
        <f>IF('G011A (Mart-Eylül)'!L315&lt;&gt;"",'G011A (Mart-Eylül)'!L315,0)</f>
        <v>0</v>
      </c>
      <c r="I315" s="254">
        <f>IF('G011A (Nisan-Ekim)'!C315&lt;&gt;"",'G011A (Nisan-Ekim)'!C315,0)</f>
        <v>0</v>
      </c>
      <c r="J315" s="253">
        <f>IF('G011A (Nisan-Ekim)'!L315&lt;&gt;"",'G011A (Nisan-Ekim)'!L315,0)</f>
        <v>0</v>
      </c>
      <c r="K315" s="254">
        <f>IF('G011A (Mayıs-Kasım)'!C315&lt;&gt;"",'G011A (Mayıs-Kasım)'!C315,0)</f>
        <v>0</v>
      </c>
      <c r="L315" s="253">
        <f>IF('G011A (Mayıs-Kasım)'!L315&lt;&gt;"",'G011A (Mayıs-Kasım)'!L315,0)</f>
        <v>0</v>
      </c>
      <c r="M315" s="254">
        <f>IF('G011A (Haziran-Aralık)'!C315&lt;&gt;"",'G011A (Haziran-Aralık)'!C315,0)</f>
        <v>0</v>
      </c>
      <c r="N315" s="253">
        <f>IF('G011A (Haziran-Aralık)'!L315&lt;&gt;"",'G011A (Haziran-Aralık)'!L315,0)</f>
        <v>0</v>
      </c>
      <c r="O315" s="260">
        <f t="shared" si="99"/>
        <v>0</v>
      </c>
      <c r="P315" s="261">
        <f t="shared" si="100"/>
        <v>0</v>
      </c>
      <c r="Q315" s="261">
        <f t="shared" si="101"/>
        <v>0</v>
      </c>
      <c r="R315" s="262">
        <f t="shared" si="102"/>
        <v>0</v>
      </c>
      <c r="T315" s="238">
        <f t="shared" si="103"/>
        <v>0</v>
      </c>
      <c r="U315" s="238">
        <f t="shared" si="104"/>
        <v>0</v>
      </c>
      <c r="V315" s="238">
        <f t="shared" si="105"/>
        <v>0</v>
      </c>
      <c r="W315" s="238">
        <f t="shared" si="106"/>
        <v>0</v>
      </c>
      <c r="X315" s="238">
        <f t="shared" si="107"/>
        <v>0</v>
      </c>
      <c r="Y315" s="238">
        <f t="shared" si="108"/>
        <v>0</v>
      </c>
      <c r="Z315" s="238">
        <f t="shared" si="109"/>
        <v>0</v>
      </c>
      <c r="AA315" s="238">
        <f>IF(ISERROR(IF(SUM(C296:R315)&gt;0,1,0)),1,IF(SUM(C296:R315)&gt;0,1,0))</f>
        <v>0</v>
      </c>
    </row>
    <row r="316" spans="1:27" x14ac:dyDescent="0.25">
      <c r="B316" s="7"/>
      <c r="C316" s="7"/>
      <c r="D316" s="7"/>
      <c r="E316" s="7"/>
      <c r="F316" s="7"/>
      <c r="G316" s="7"/>
      <c r="H316" s="7"/>
      <c r="I316" s="7"/>
      <c r="J316" s="4"/>
      <c r="L316" s="160"/>
      <c r="M316" s="160"/>
      <c r="N316" s="160"/>
      <c r="O316" s="160"/>
      <c r="P316" s="160"/>
      <c r="Q316" s="160"/>
    </row>
    <row r="317" spans="1:27" x14ac:dyDescent="0.25">
      <c r="A317" s="7" t="s">
        <v>162</v>
      </c>
      <c r="B317" s="7"/>
      <c r="C317" s="7"/>
      <c r="D317" s="7"/>
      <c r="E317" s="7"/>
      <c r="F317" s="7"/>
      <c r="G317" s="7"/>
      <c r="H317" s="7"/>
      <c r="I317" s="7"/>
      <c r="J317" s="4"/>
      <c r="L317" s="160"/>
      <c r="M317" s="160"/>
      <c r="N317" s="160"/>
      <c r="O317" s="160"/>
      <c r="P317" s="160"/>
      <c r="Q317" s="160"/>
    </row>
    <row r="318" spans="1:27" x14ac:dyDescent="0.25">
      <c r="C318" s="160"/>
      <c r="J318" s="4"/>
      <c r="L318" s="160"/>
      <c r="M318" s="160"/>
      <c r="N318" s="160"/>
      <c r="O318" s="160"/>
    </row>
    <row r="319" spans="1:27" s="119" customFormat="1" ht="21" x14ac:dyDescent="0.35">
      <c r="A319" s="345" t="s">
        <v>48</v>
      </c>
      <c r="B319" s="346">
        <f ca="1">IF(imzatarihi&gt;0,imzatarihi,"")</f>
        <v>46027</v>
      </c>
      <c r="C319" s="410" t="s">
        <v>49</v>
      </c>
      <c r="D319" s="410"/>
      <c r="E319" s="344" t="str">
        <f>IF(kurulusyetkilisi&gt;0,kurulusyetkilisi,"")</f>
        <v/>
      </c>
      <c r="F319" s="344"/>
      <c r="G319" s="344"/>
      <c r="H319" s="344"/>
      <c r="I319" s="344"/>
      <c r="J319" s="97"/>
      <c r="K319" s="97"/>
      <c r="L319" s="15"/>
      <c r="N319" s="178"/>
      <c r="O319" s="178"/>
      <c r="P319" s="178"/>
      <c r="Q319" s="178"/>
    </row>
    <row r="320" spans="1:27" ht="21" x14ac:dyDescent="0.35">
      <c r="A320" s="349"/>
      <c r="B320" s="349"/>
      <c r="C320" s="438" t="s">
        <v>50</v>
      </c>
      <c r="D320" s="438"/>
      <c r="E320" s="439"/>
      <c r="F320" s="439"/>
      <c r="G320" s="439"/>
      <c r="H320" s="349"/>
      <c r="I320" s="349"/>
      <c r="J320" s="4"/>
      <c r="L320" s="160"/>
      <c r="M320" s="160"/>
      <c r="N320" s="160"/>
      <c r="O320" s="160"/>
    </row>
  </sheetData>
  <sheetProtection algorithmName="SHA-512" hashValue="au3AVUcumdqI6U0aKoPtR09X3kYCBjp8eI8bU0x0rgnBB6bEjjWFK9tH2MytGQDdL78XOQZUNTdNQh3Yig1Y5g==" saltValue="uE1R8i4GMasSZp2C7f9kog==" spinCount="100000" sheet="1" objects="1" scenarios="1"/>
  <mergeCells count="200">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A34:R34"/>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C64:D64"/>
    <mergeCell ref="E64:G64"/>
    <mergeCell ref="A65:R65"/>
    <mergeCell ref="A66:R6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R330"/>
  <sheetViews>
    <sheetView zoomScale="90" zoomScaleNormal="90" workbookViewId="0">
      <selection activeCell="D9" sqref="D9"/>
    </sheetView>
  </sheetViews>
  <sheetFormatPr defaultColWidth="8.85546875" defaultRowHeight="15" x14ac:dyDescent="0.25"/>
  <cols>
    <col min="1" max="1" width="10.140625" customWidth="1"/>
    <col min="2" max="2" width="33" customWidth="1"/>
    <col min="3" max="3" width="15" customWidth="1"/>
    <col min="4" max="8" width="4.7109375" customWidth="1"/>
    <col min="9" max="9" width="12.7109375" customWidth="1"/>
    <col min="10" max="10" width="15.140625" customWidth="1"/>
    <col min="11" max="11" width="13.7109375" customWidth="1"/>
    <col min="12" max="12" width="7.42578125" customWidth="1"/>
    <col min="13" max="13" width="17" customWidth="1"/>
    <col min="14" max="14" width="17.42578125" customWidth="1"/>
    <col min="15" max="15" width="15.7109375" customWidth="1"/>
    <col min="16" max="16" width="11.140625" style="33" bestFit="1" customWidth="1"/>
    <col min="17" max="18" width="8.85546875" style="339" customWidth="1"/>
  </cols>
  <sheetData>
    <row r="1" spans="1:18" ht="15.75" x14ac:dyDescent="0.25">
      <c r="A1" s="440" t="s">
        <v>62</v>
      </c>
      <c r="B1" s="440"/>
      <c r="C1" s="440"/>
      <c r="D1" s="440"/>
      <c r="E1" s="440"/>
      <c r="F1" s="440"/>
      <c r="G1" s="440"/>
      <c r="H1" s="440"/>
      <c r="I1" s="440"/>
      <c r="J1" s="440"/>
      <c r="K1" s="440"/>
      <c r="L1" s="440"/>
      <c r="M1" s="440"/>
      <c r="N1" s="440"/>
      <c r="O1" s="440"/>
      <c r="R1" s="206" t="str">
        <f>CONCATENATE("A1:O",SUM(Q:Q)*33)</f>
        <v>A1:O33</v>
      </c>
    </row>
    <row r="2" spans="1:18" x14ac:dyDescent="0.25">
      <c r="A2" s="441" t="str">
        <f>IF(YilDonem&lt;&gt;"",CONCATENATE(YilDonem," dönemine aittir."),"")</f>
        <v/>
      </c>
      <c r="B2" s="441"/>
      <c r="C2" s="441"/>
      <c r="D2" s="441"/>
      <c r="E2" s="441"/>
      <c r="F2" s="441"/>
      <c r="G2" s="441"/>
      <c r="H2" s="441"/>
      <c r="I2" s="441"/>
      <c r="J2" s="441"/>
      <c r="K2" s="441"/>
      <c r="L2" s="441"/>
      <c r="M2" s="441"/>
      <c r="N2" s="441"/>
      <c r="O2" s="441"/>
    </row>
    <row r="3" spans="1:18" ht="19.5" thickBot="1" x14ac:dyDescent="0.35">
      <c r="A3" s="431" t="s">
        <v>81</v>
      </c>
      <c r="B3" s="431"/>
      <c r="C3" s="431"/>
      <c r="D3" s="431"/>
      <c r="E3" s="431"/>
      <c r="F3" s="431"/>
      <c r="G3" s="431"/>
      <c r="H3" s="431"/>
      <c r="I3" s="431"/>
      <c r="J3" s="431"/>
      <c r="K3" s="431"/>
      <c r="L3" s="431"/>
      <c r="M3" s="431"/>
      <c r="N3" s="431"/>
      <c r="O3" s="431"/>
    </row>
    <row r="4" spans="1:18" ht="31.7" customHeight="1" thickBot="1" x14ac:dyDescent="0.3">
      <c r="A4" s="457" t="s">
        <v>1</v>
      </c>
      <c r="B4" s="458"/>
      <c r="C4" s="442" t="str">
        <f>IF(ProjeNo&gt;0,ProjeNo,"")</f>
        <v/>
      </c>
      <c r="D4" s="443"/>
      <c r="E4" s="443"/>
      <c r="F4" s="443"/>
      <c r="G4" s="443"/>
      <c r="H4" s="443"/>
      <c r="I4" s="443"/>
      <c r="J4" s="443"/>
      <c r="K4" s="443"/>
      <c r="L4" s="443"/>
      <c r="M4" s="443"/>
      <c r="N4" s="443"/>
      <c r="O4" s="444"/>
    </row>
    <row r="5" spans="1:18" ht="42.75" customHeight="1" thickBot="1" x14ac:dyDescent="0.3">
      <c r="A5" s="459" t="s">
        <v>14</v>
      </c>
      <c r="B5" s="460"/>
      <c r="C5" s="461" t="str">
        <f>IF(ProjeAdi&gt;0,ProjeAdi,"")</f>
        <v/>
      </c>
      <c r="D5" s="462"/>
      <c r="E5" s="462"/>
      <c r="F5" s="462"/>
      <c r="G5" s="462"/>
      <c r="H5" s="462"/>
      <c r="I5" s="462"/>
      <c r="J5" s="462"/>
      <c r="K5" s="462"/>
      <c r="L5" s="462"/>
      <c r="M5" s="462"/>
      <c r="N5" s="462"/>
      <c r="O5" s="463"/>
    </row>
    <row r="6" spans="1:18" ht="31.7" customHeight="1" thickBot="1" x14ac:dyDescent="0.3">
      <c r="A6" s="457" t="s">
        <v>4</v>
      </c>
      <c r="B6" s="464"/>
      <c r="C6" s="465" t="str">
        <f>IF(BasvuruTarihi&lt;&gt;"",BasvuruTarihi,"")</f>
        <v/>
      </c>
      <c r="D6" s="466"/>
      <c r="E6" s="466"/>
      <c r="F6" s="466"/>
      <c r="G6" s="466"/>
      <c r="H6" s="466"/>
      <c r="I6" s="466"/>
      <c r="J6" s="466"/>
      <c r="K6" s="466"/>
      <c r="L6" s="466"/>
      <c r="M6" s="466"/>
      <c r="N6" s="466"/>
      <c r="O6" s="467"/>
    </row>
    <row r="7" spans="1:18" ht="15" customHeight="1" thickBot="1" x14ac:dyDescent="0.3">
      <c r="A7" s="450" t="s">
        <v>9</v>
      </c>
      <c r="B7" s="450" t="s">
        <v>10</v>
      </c>
      <c r="C7" s="448" t="s">
        <v>163</v>
      </c>
      <c r="D7" s="452" t="s">
        <v>63</v>
      </c>
      <c r="E7" s="452"/>
      <c r="F7" s="452"/>
      <c r="G7" s="452"/>
      <c r="H7" s="452"/>
      <c r="I7" s="453" t="s">
        <v>69</v>
      </c>
      <c r="J7" s="448" t="s">
        <v>80</v>
      </c>
      <c r="K7" s="448" t="s">
        <v>76</v>
      </c>
      <c r="L7" s="448" t="s">
        <v>77</v>
      </c>
      <c r="M7" s="448" t="s">
        <v>78</v>
      </c>
      <c r="N7" s="448" t="s">
        <v>79</v>
      </c>
      <c r="O7" s="448" t="s">
        <v>70</v>
      </c>
    </row>
    <row r="8" spans="1:18" ht="88.5" customHeight="1" thickBot="1" x14ac:dyDescent="0.3">
      <c r="A8" s="451"/>
      <c r="B8" s="451"/>
      <c r="C8" s="449"/>
      <c r="D8" s="167" t="s">
        <v>64</v>
      </c>
      <c r="E8" s="167" t="s">
        <v>65</v>
      </c>
      <c r="F8" s="167" t="s">
        <v>66</v>
      </c>
      <c r="G8" s="167" t="s">
        <v>67</v>
      </c>
      <c r="H8" s="167" t="s">
        <v>68</v>
      </c>
      <c r="I8" s="454"/>
      <c r="J8" s="449"/>
      <c r="K8" s="449"/>
      <c r="L8" s="449"/>
      <c r="M8" s="449"/>
      <c r="N8" s="449"/>
      <c r="O8" s="449"/>
    </row>
    <row r="9" spans="1:18" ht="18" customHeight="1" x14ac:dyDescent="0.25">
      <c r="A9" s="168">
        <v>1</v>
      </c>
      <c r="B9" s="239" t="str">
        <f>IF('Proje ve Personel Bilgileri'!C17&gt;0,'Proje ve Personel Bilgileri'!C17,"")</f>
        <v/>
      </c>
      <c r="C9" s="240" t="str">
        <f>IF('Proje ve Personel Bilgileri'!C17&gt;0,'Proje ve Personel Bilgileri'!D17,"")</f>
        <v/>
      </c>
      <c r="D9" s="169"/>
      <c r="E9" s="169"/>
      <c r="F9" s="169"/>
      <c r="G9" s="169"/>
      <c r="H9" s="169"/>
      <c r="I9" s="170"/>
      <c r="J9" s="245" t="str">
        <f t="shared" ref="J9:J28" si="0">IF(AND(BasvuruTarihi&gt;0,I9&gt;0),DAYS360(I9,BasvuruTarihi)/30,"")</f>
        <v/>
      </c>
      <c r="K9" s="246" t="str">
        <f>IF('Proje ve Personel Bilgileri'!C17&gt;0,AUcret,"")</f>
        <v/>
      </c>
      <c r="L9" s="247" t="str">
        <f>IF('Proje ve Personel Bilgileri'!C17&gt;0,IF(PKodu=1511,IF(D9="X",4,IF(E9="X",5,IF(F9="X",IF(AND(I9&gt;0,J9&gt;=48),12,8),IF(G9="X",IF(AND(I9&gt;0,J9&gt;=48),12,8),IF(H9="X",14,0))))),IF(D9="X",3,IF(E9="X",4,IF(F9="X",IF(AND(I9&gt;0,J9&gt;=48),10,6),IF(G9="X",IF(AND(I9&gt;0,J9&gt;=48),10,6),IF(H9="X",12,0)))))),"")</f>
        <v/>
      </c>
      <c r="M9" s="246" t="str">
        <f>IF('Proje ve Personel Bilgileri'!C17&gt;0,K9*L9,"")</f>
        <v/>
      </c>
      <c r="N9" s="246" t="str">
        <f>IF('Proje ve Personel Bilgileri'!C17&gt;0,G011B!R8,"")</f>
        <v/>
      </c>
      <c r="O9" s="248" t="str">
        <f>IF('Proje ve Personel Bilgileri'!C17&gt;0,MIN(M9,N9),"")</f>
        <v/>
      </c>
      <c r="Q9" s="340"/>
    </row>
    <row r="10" spans="1:18" ht="18" customHeight="1" x14ac:dyDescent="0.25">
      <c r="A10" s="171">
        <v>2</v>
      </c>
      <c r="B10" s="241" t="str">
        <f>IF('Proje ve Personel Bilgileri'!C18&gt;0,'Proje ve Personel Bilgileri'!C18,"")</f>
        <v/>
      </c>
      <c r="C10" s="242" t="str">
        <f>IF('Proje ve Personel Bilgileri'!C18&gt;0,'Proje ve Personel Bilgileri'!D18,"")</f>
        <v/>
      </c>
      <c r="D10" s="172"/>
      <c r="E10" s="172"/>
      <c r="F10" s="172"/>
      <c r="G10" s="172"/>
      <c r="H10" s="172"/>
      <c r="I10" s="173"/>
      <c r="J10" s="222" t="str">
        <f t="shared" si="0"/>
        <v/>
      </c>
      <c r="K10" s="249" t="str">
        <f>IF('Proje ve Personel Bilgileri'!C18&gt;0,AUcret,"")</f>
        <v/>
      </c>
      <c r="L10" s="250" t="str">
        <f>IF('Proje ve Personel Bilgileri'!C18&gt;0,IF(PKodu=1511,IF(D10="X",4,IF(E10="X",5,IF(F10="X",IF(AND(I10&gt;0,J10&gt;=48),12,8),IF(G10="X",IF(AND(I10&gt;0,J10&gt;=48),12,8),IF(H10="X",14,0))))),IF(D10="X",3,IF(E10="X",4,IF(F10="X",IF(AND(I10&gt;0,J10&gt;=48),10,6),IF(G10="X",IF(AND(I10&gt;0,J10&gt;=48),10,6),IF(H10="X",12,0)))))),"")</f>
        <v/>
      </c>
      <c r="M10" s="249" t="str">
        <f>IF('Proje ve Personel Bilgileri'!C18&gt;0,K10*L10,"")</f>
        <v/>
      </c>
      <c r="N10" s="249" t="str">
        <f>IF('Proje ve Personel Bilgileri'!C18&gt;0,G011B!R9,"")</f>
        <v/>
      </c>
      <c r="O10" s="251" t="str">
        <f>IF('Proje ve Personel Bilgileri'!C18&gt;0,MIN(M10,N10),"")</f>
        <v/>
      </c>
      <c r="Q10" s="340"/>
    </row>
    <row r="11" spans="1:18" ht="18" customHeight="1" x14ac:dyDescent="0.25">
      <c r="A11" s="171">
        <v>3</v>
      </c>
      <c r="B11" s="241" t="str">
        <f>IF('Proje ve Personel Bilgileri'!C19&gt;0,'Proje ve Personel Bilgileri'!C19,"")</f>
        <v/>
      </c>
      <c r="C11" s="242" t="str">
        <f>IF('Proje ve Personel Bilgileri'!C19&gt;0,'Proje ve Personel Bilgileri'!D19,"")</f>
        <v/>
      </c>
      <c r="D11" s="172"/>
      <c r="E11" s="172"/>
      <c r="F11" s="172"/>
      <c r="G11" s="172"/>
      <c r="H11" s="172"/>
      <c r="I11" s="173"/>
      <c r="J11" s="222" t="str">
        <f t="shared" si="0"/>
        <v/>
      </c>
      <c r="K11" s="249" t="str">
        <f>IF('Proje ve Personel Bilgileri'!C19&gt;0,AUcret,"")</f>
        <v/>
      </c>
      <c r="L11" s="250" t="str">
        <f>IF('Proje ve Personel Bilgileri'!C19&gt;0,IF(PKodu=1511,IF(D11="X",4,IF(E11="X",5,IF(F11="X",IF(AND(I11&gt;0,J11&gt;=48),12,8),IF(G11="X",IF(AND(I11&gt;0,J11&gt;=48),12,8),IF(H11="X",14,0))))),IF(D11="X",3,IF(E11="X",4,IF(F11="X",IF(AND(I11&gt;0,J11&gt;=48),10,6),IF(G11="X",IF(AND(I11&gt;0,J11&gt;=48),10,6),IF(H11="X",12,0)))))),"")</f>
        <v/>
      </c>
      <c r="M11" s="249" t="str">
        <f>IF('Proje ve Personel Bilgileri'!C19&gt;0,K11*L11,"")</f>
        <v/>
      </c>
      <c r="N11" s="249" t="str">
        <f>IF('Proje ve Personel Bilgileri'!C19&gt;0,G011B!R10,"")</f>
        <v/>
      </c>
      <c r="O11" s="251" t="str">
        <f>IF('Proje ve Personel Bilgileri'!C19&gt;0,MIN(M11,N11),"")</f>
        <v/>
      </c>
      <c r="Q11" s="340"/>
    </row>
    <row r="12" spans="1:18" ht="18" customHeight="1" x14ac:dyDescent="0.25">
      <c r="A12" s="171">
        <v>4</v>
      </c>
      <c r="B12" s="241" t="str">
        <f>IF('Proje ve Personel Bilgileri'!C20&gt;0,'Proje ve Personel Bilgileri'!C20,"")</f>
        <v/>
      </c>
      <c r="C12" s="242" t="str">
        <f>IF('Proje ve Personel Bilgileri'!C20&gt;0,'Proje ve Personel Bilgileri'!D20,"")</f>
        <v/>
      </c>
      <c r="D12" s="172"/>
      <c r="E12" s="172"/>
      <c r="F12" s="172"/>
      <c r="G12" s="172"/>
      <c r="H12" s="172"/>
      <c r="I12" s="173"/>
      <c r="J12" s="222" t="str">
        <f t="shared" si="0"/>
        <v/>
      </c>
      <c r="K12" s="249" t="str">
        <f>IF('Proje ve Personel Bilgileri'!C20&gt;0,AUcret,"")</f>
        <v/>
      </c>
      <c r="L12" s="250" t="str">
        <f>IF('Proje ve Personel Bilgileri'!C20&gt;0,IF(PKodu=1511,IF(D12="X",4,IF(E12="X",5,IF(F12="X",IF(AND(I12&gt;0,J12&gt;=48),12,8),IF(G12="X",IF(AND(I12&gt;0,J12&gt;=48),12,8),IF(H12="X",14,0))))),IF(D12="X",3,IF(E12="X",4,IF(F12="X",IF(AND(I12&gt;0,J12&gt;=48),10,6),IF(G12="X",IF(AND(I12&gt;0,J12&gt;=48),10,6),IF(H12="X",12,0)))))),"")</f>
        <v/>
      </c>
      <c r="M12" s="249" t="str">
        <f>IF('Proje ve Personel Bilgileri'!C20&gt;0,K12*L12,"")</f>
        <v/>
      </c>
      <c r="N12" s="249" t="str">
        <f>IF('Proje ve Personel Bilgileri'!C20&gt;0,G011B!R11,"")</f>
        <v/>
      </c>
      <c r="O12" s="251" t="str">
        <f>IF('Proje ve Personel Bilgileri'!C20&gt;0,MIN(M12,N12),"")</f>
        <v/>
      </c>
      <c r="Q12" s="340"/>
    </row>
    <row r="13" spans="1:18" ht="18" customHeight="1" x14ac:dyDescent="0.25">
      <c r="A13" s="171">
        <v>5</v>
      </c>
      <c r="B13" s="241" t="str">
        <f>IF('Proje ve Personel Bilgileri'!C21&gt;0,'Proje ve Personel Bilgileri'!C21,"")</f>
        <v/>
      </c>
      <c r="C13" s="242" t="str">
        <f>IF('Proje ve Personel Bilgileri'!C21&gt;0,'Proje ve Personel Bilgileri'!D21,"")</f>
        <v/>
      </c>
      <c r="D13" s="172"/>
      <c r="E13" s="172"/>
      <c r="F13" s="172"/>
      <c r="G13" s="172"/>
      <c r="H13" s="172"/>
      <c r="I13" s="173"/>
      <c r="J13" s="222" t="str">
        <f t="shared" si="0"/>
        <v/>
      </c>
      <c r="K13" s="249" t="str">
        <f>IF('Proje ve Personel Bilgileri'!C21&gt;0,AUcret,"")</f>
        <v/>
      </c>
      <c r="L13" s="250" t="str">
        <f>IF('Proje ve Personel Bilgileri'!C21&gt;0,IF(PKodu=1511,IF(D13="X",4,IF(E13="X",5,IF(F13="X",IF(AND(I13&gt;0,J13&gt;=48),12,8),IF(G13="X",IF(AND(I13&gt;0,J13&gt;=48),12,8),IF(H13="X",14,0))))),IF(D13="X",3,IF(E13="X",4,IF(F13="X",IF(AND(I13&gt;0,J13&gt;=48),10,6),IF(G13="X",IF(AND(I13&gt;0,J13&gt;=48),10,6),IF(H13="X",12,0)))))),"")</f>
        <v/>
      </c>
      <c r="M13" s="249" t="str">
        <f>IF('Proje ve Personel Bilgileri'!C21&gt;0,K13*L13,"")</f>
        <v/>
      </c>
      <c r="N13" s="249" t="str">
        <f>IF('Proje ve Personel Bilgileri'!C21&gt;0,G011B!R12,"")</f>
        <v/>
      </c>
      <c r="O13" s="251" t="str">
        <f>IF('Proje ve Personel Bilgileri'!C21&gt;0,MIN(M13,N13),"")</f>
        <v/>
      </c>
      <c r="Q13" s="340"/>
    </row>
    <row r="14" spans="1:18" ht="18" customHeight="1" x14ac:dyDescent="0.25">
      <c r="A14" s="171">
        <v>6</v>
      </c>
      <c r="B14" s="241" t="str">
        <f>IF('Proje ve Personel Bilgileri'!C22&gt;0,'Proje ve Personel Bilgileri'!C22,"")</f>
        <v/>
      </c>
      <c r="C14" s="242" t="str">
        <f>IF('Proje ve Personel Bilgileri'!C22&gt;0,'Proje ve Personel Bilgileri'!D22,"")</f>
        <v/>
      </c>
      <c r="D14" s="172"/>
      <c r="E14" s="172"/>
      <c r="F14" s="172"/>
      <c r="G14" s="172"/>
      <c r="H14" s="172"/>
      <c r="I14" s="173"/>
      <c r="J14" s="222" t="str">
        <f t="shared" si="0"/>
        <v/>
      </c>
      <c r="K14" s="249" t="str">
        <f>IF('Proje ve Personel Bilgileri'!C22&gt;0,AUcret,"")</f>
        <v/>
      </c>
      <c r="L14" s="250" t="str">
        <f>IF('Proje ve Personel Bilgileri'!C22&gt;0,IF(PKodu=1511,IF(D14="X",4,IF(E14="X",5,IF(F14="X",IF(AND(I14&gt;0,J14&gt;=48),12,8),IF(G14="X",IF(AND(I14&gt;0,J14&gt;=48),12,8),IF(H14="X",14,0))))),IF(D14="X",3,IF(E14="X",4,IF(F14="X",IF(AND(I14&gt;0,J14&gt;=48),10,6),IF(G14="X",IF(AND(I14&gt;0,J14&gt;=48),10,6),IF(H14="X",12,0)))))),"")</f>
        <v/>
      </c>
      <c r="M14" s="249" t="str">
        <f>IF('Proje ve Personel Bilgileri'!C22&gt;0,K14*L14,"")</f>
        <v/>
      </c>
      <c r="N14" s="249" t="str">
        <f>IF('Proje ve Personel Bilgileri'!C22&gt;0,G011B!R13,"")</f>
        <v/>
      </c>
      <c r="O14" s="251" t="str">
        <f>IF('Proje ve Personel Bilgileri'!C22&gt;0,MIN(M14,N14),"")</f>
        <v/>
      </c>
      <c r="Q14" s="340"/>
    </row>
    <row r="15" spans="1:18" ht="18" customHeight="1" x14ac:dyDescent="0.25">
      <c r="A15" s="171">
        <v>7</v>
      </c>
      <c r="B15" s="241" t="str">
        <f>IF('Proje ve Personel Bilgileri'!C23&gt;0,'Proje ve Personel Bilgileri'!C23,"")</f>
        <v/>
      </c>
      <c r="C15" s="242" t="str">
        <f>IF('Proje ve Personel Bilgileri'!C23&gt;0,'Proje ve Personel Bilgileri'!D23,"")</f>
        <v/>
      </c>
      <c r="D15" s="172"/>
      <c r="E15" s="172"/>
      <c r="F15" s="172"/>
      <c r="G15" s="172"/>
      <c r="H15" s="172"/>
      <c r="I15" s="173"/>
      <c r="J15" s="222" t="str">
        <f t="shared" si="0"/>
        <v/>
      </c>
      <c r="K15" s="249" t="str">
        <f>IF('Proje ve Personel Bilgileri'!C23&gt;0,AUcret,"")</f>
        <v/>
      </c>
      <c r="L15" s="250" t="str">
        <f>IF('Proje ve Personel Bilgileri'!C23&gt;0,IF(PKodu=1511,IF(D15="X",4,IF(E15="X",5,IF(F15="X",IF(AND(I15&gt;0,J15&gt;=48),12,8),IF(G15="X",IF(AND(I15&gt;0,J15&gt;=48),12,8),IF(H15="X",14,0))))),IF(D15="X",3,IF(E15="X",4,IF(F15="X",IF(AND(I15&gt;0,J15&gt;=48),10,6),IF(G15="X",IF(AND(I15&gt;0,J15&gt;=48),10,6),IF(H15="X",12,0)))))),"")</f>
        <v/>
      </c>
      <c r="M15" s="249" t="str">
        <f>IF('Proje ve Personel Bilgileri'!C23&gt;0,K15*L15,"")</f>
        <v/>
      </c>
      <c r="N15" s="249" t="str">
        <f>IF('Proje ve Personel Bilgileri'!C23&gt;0,G011B!R14,"")</f>
        <v/>
      </c>
      <c r="O15" s="251" t="str">
        <f>IF('Proje ve Personel Bilgileri'!C23&gt;0,MIN(M15,N15),"")</f>
        <v/>
      </c>
      <c r="Q15" s="340"/>
    </row>
    <row r="16" spans="1:18" ht="18" customHeight="1" x14ac:dyDescent="0.25">
      <c r="A16" s="171">
        <v>8</v>
      </c>
      <c r="B16" s="241" t="str">
        <f>IF('Proje ve Personel Bilgileri'!C24&gt;0,'Proje ve Personel Bilgileri'!C24,"")</f>
        <v/>
      </c>
      <c r="C16" s="242" t="str">
        <f>IF('Proje ve Personel Bilgileri'!C24&gt;0,'Proje ve Personel Bilgileri'!D24,"")</f>
        <v/>
      </c>
      <c r="D16" s="172"/>
      <c r="E16" s="172"/>
      <c r="F16" s="172"/>
      <c r="G16" s="172"/>
      <c r="H16" s="172"/>
      <c r="I16" s="173"/>
      <c r="J16" s="222" t="str">
        <f t="shared" si="0"/>
        <v/>
      </c>
      <c r="K16" s="249" t="str">
        <f>IF('Proje ve Personel Bilgileri'!C24&gt;0,AUcret,"")</f>
        <v/>
      </c>
      <c r="L16" s="250" t="str">
        <f>IF('Proje ve Personel Bilgileri'!C24&gt;0,IF(PKodu=1511,IF(D16="X",4,IF(E16="X",5,IF(F16="X",IF(AND(I16&gt;0,J16&gt;=48),12,8),IF(G16="X",IF(AND(I16&gt;0,J16&gt;=48),12,8),IF(H16="X",14,0))))),IF(D16="X",3,IF(E16="X",4,IF(F16="X",IF(AND(I16&gt;0,J16&gt;=48),10,6),IF(G16="X",IF(AND(I16&gt;0,J16&gt;=48),10,6),IF(H16="X",12,0)))))),"")</f>
        <v/>
      </c>
      <c r="M16" s="249" t="str">
        <f>IF('Proje ve Personel Bilgileri'!C24&gt;0,K16*L16,"")</f>
        <v/>
      </c>
      <c r="N16" s="249" t="str">
        <f>IF('Proje ve Personel Bilgileri'!C24&gt;0,G011B!R15,"")</f>
        <v/>
      </c>
      <c r="O16" s="251" t="str">
        <f>IF('Proje ve Personel Bilgileri'!C24&gt;0,MIN(M16,N16),"")</f>
        <v/>
      </c>
      <c r="Q16" s="340"/>
    </row>
    <row r="17" spans="1:18" ht="18" customHeight="1" x14ac:dyDescent="0.25">
      <c r="A17" s="171">
        <v>9</v>
      </c>
      <c r="B17" s="241" t="str">
        <f>IF('Proje ve Personel Bilgileri'!C25&gt;0,'Proje ve Personel Bilgileri'!C25,"")</f>
        <v/>
      </c>
      <c r="C17" s="242" t="str">
        <f>IF('Proje ve Personel Bilgileri'!C25&gt;0,'Proje ve Personel Bilgileri'!D25,"")</f>
        <v/>
      </c>
      <c r="D17" s="172"/>
      <c r="E17" s="172"/>
      <c r="F17" s="172"/>
      <c r="G17" s="172"/>
      <c r="H17" s="172"/>
      <c r="I17" s="173"/>
      <c r="J17" s="222" t="str">
        <f t="shared" si="0"/>
        <v/>
      </c>
      <c r="K17" s="249" t="str">
        <f>IF('Proje ve Personel Bilgileri'!C25&gt;0,AUcret,"")</f>
        <v/>
      </c>
      <c r="L17" s="250" t="str">
        <f>IF('Proje ve Personel Bilgileri'!C25&gt;0,IF(PKodu=1511,IF(D17="X",4,IF(E17="X",5,IF(F17="X",IF(AND(I17&gt;0,J17&gt;=48),12,8),IF(G17="X",IF(AND(I17&gt;0,J17&gt;=48),12,8),IF(H17="X",14,0))))),IF(D17="X",3,IF(E17="X",4,IF(F17="X",IF(AND(I17&gt;0,J17&gt;=48),10,6),IF(G17="X",IF(AND(I17&gt;0,J17&gt;=48),10,6),IF(H17="X",12,0)))))),"")</f>
        <v/>
      </c>
      <c r="M17" s="249" t="str">
        <f>IF('Proje ve Personel Bilgileri'!C25&gt;0,K17*L17,"")</f>
        <v/>
      </c>
      <c r="N17" s="249" t="str">
        <f>IF('Proje ve Personel Bilgileri'!C25&gt;0,G011B!R16,"")</f>
        <v/>
      </c>
      <c r="O17" s="251" t="str">
        <f>IF('Proje ve Personel Bilgileri'!C25&gt;0,MIN(M17,N17),"")</f>
        <v/>
      </c>
      <c r="Q17" s="340"/>
    </row>
    <row r="18" spans="1:18" ht="18" customHeight="1" x14ac:dyDescent="0.25">
      <c r="A18" s="171">
        <v>10</v>
      </c>
      <c r="B18" s="241" t="str">
        <f>IF('Proje ve Personel Bilgileri'!C26&gt;0,'Proje ve Personel Bilgileri'!C26,"")</f>
        <v/>
      </c>
      <c r="C18" s="242" t="str">
        <f>IF('Proje ve Personel Bilgileri'!C26&gt;0,'Proje ve Personel Bilgileri'!D26,"")</f>
        <v/>
      </c>
      <c r="D18" s="172"/>
      <c r="E18" s="172"/>
      <c r="F18" s="172"/>
      <c r="G18" s="172"/>
      <c r="H18" s="172"/>
      <c r="I18" s="173"/>
      <c r="J18" s="222" t="str">
        <f t="shared" si="0"/>
        <v/>
      </c>
      <c r="K18" s="249" t="str">
        <f>IF('Proje ve Personel Bilgileri'!C26&gt;0,AUcret,"")</f>
        <v/>
      </c>
      <c r="L18" s="250" t="str">
        <f>IF('Proje ve Personel Bilgileri'!C26&gt;0,IF(PKodu=1511,IF(D18="X",4,IF(E18="X",5,IF(F18="X",IF(AND(I18&gt;0,J18&gt;=48),12,8),IF(G18="X",IF(AND(I18&gt;0,J18&gt;=48),12,8),IF(H18="X",14,0))))),IF(D18="X",3,IF(E18="X",4,IF(F18="X",IF(AND(I18&gt;0,J18&gt;=48),10,6),IF(G18="X",IF(AND(I18&gt;0,J18&gt;=48),10,6),IF(H18="X",12,0)))))),"")</f>
        <v/>
      </c>
      <c r="M18" s="249" t="str">
        <f>IF('Proje ve Personel Bilgileri'!C26&gt;0,K18*L18,"")</f>
        <v/>
      </c>
      <c r="N18" s="249" t="str">
        <f>IF('Proje ve Personel Bilgileri'!C26&gt;0,G011B!R17,"")</f>
        <v/>
      </c>
      <c r="O18" s="251" t="str">
        <f>IF('Proje ve Personel Bilgileri'!C26&gt;0,MIN(M18,N18),"")</f>
        <v/>
      </c>
      <c r="Q18" s="340"/>
    </row>
    <row r="19" spans="1:18" ht="18" customHeight="1" x14ac:dyDescent="0.25">
      <c r="A19" s="171">
        <v>11</v>
      </c>
      <c r="B19" s="241" t="str">
        <f>IF('Proje ve Personel Bilgileri'!C27&gt;0,'Proje ve Personel Bilgileri'!C27,"")</f>
        <v/>
      </c>
      <c r="C19" s="242" t="str">
        <f>IF('Proje ve Personel Bilgileri'!C27&gt;0,'Proje ve Personel Bilgileri'!D27,"")</f>
        <v/>
      </c>
      <c r="D19" s="172"/>
      <c r="E19" s="172"/>
      <c r="F19" s="172"/>
      <c r="G19" s="172"/>
      <c r="H19" s="172"/>
      <c r="I19" s="173"/>
      <c r="J19" s="222" t="str">
        <f t="shared" si="0"/>
        <v/>
      </c>
      <c r="K19" s="249" t="str">
        <f>IF('Proje ve Personel Bilgileri'!C27&gt;0,AUcret,"")</f>
        <v/>
      </c>
      <c r="L19" s="250" t="str">
        <f>IF('Proje ve Personel Bilgileri'!C27&gt;0,IF(PKodu=1511,IF(D19="X",4,IF(E19="X",5,IF(F19="X",IF(AND(I19&gt;0,J19&gt;=48),12,8),IF(G19="X",IF(AND(I19&gt;0,J19&gt;=48),12,8),IF(H19="X",14,0))))),IF(D19="X",3,IF(E19="X",4,IF(F19="X",IF(AND(I19&gt;0,J19&gt;=48),10,6),IF(G19="X",IF(AND(I19&gt;0,J19&gt;=48),10,6),IF(H19="X",12,0)))))),"")</f>
        <v/>
      </c>
      <c r="M19" s="249" t="str">
        <f>IF('Proje ve Personel Bilgileri'!C27&gt;0,K19*L19,"")</f>
        <v/>
      </c>
      <c r="N19" s="249" t="str">
        <f>IF('Proje ve Personel Bilgileri'!C27&gt;0,G011B!R18,"")</f>
        <v/>
      </c>
      <c r="O19" s="251" t="str">
        <f>IF('Proje ve Personel Bilgileri'!C27&gt;0,MIN(M19,N19),"")</f>
        <v/>
      </c>
      <c r="Q19" s="340"/>
    </row>
    <row r="20" spans="1:18" ht="18" customHeight="1" x14ac:dyDescent="0.25">
      <c r="A20" s="171">
        <v>12</v>
      </c>
      <c r="B20" s="241" t="str">
        <f>IF('Proje ve Personel Bilgileri'!C28&gt;0,'Proje ve Personel Bilgileri'!C28,"")</f>
        <v/>
      </c>
      <c r="C20" s="242" t="str">
        <f>IF('Proje ve Personel Bilgileri'!C28&gt;0,'Proje ve Personel Bilgileri'!D28,"")</f>
        <v/>
      </c>
      <c r="D20" s="172"/>
      <c r="E20" s="172"/>
      <c r="F20" s="172"/>
      <c r="G20" s="172"/>
      <c r="H20" s="172"/>
      <c r="I20" s="173"/>
      <c r="J20" s="222" t="str">
        <f t="shared" si="0"/>
        <v/>
      </c>
      <c r="K20" s="249" t="str">
        <f>IF('Proje ve Personel Bilgileri'!C28&gt;0,AUcret,"")</f>
        <v/>
      </c>
      <c r="L20" s="250" t="str">
        <f>IF('Proje ve Personel Bilgileri'!C28&gt;0,IF(PKodu=1511,IF(D20="X",4,IF(E20="X",5,IF(F20="X",IF(AND(I20&gt;0,J20&gt;=48),12,8),IF(G20="X",IF(AND(I20&gt;0,J20&gt;=48),12,8),IF(H20="X",14,0))))),IF(D20="X",3,IF(E20="X",4,IF(F20="X",IF(AND(I20&gt;0,J20&gt;=48),10,6),IF(G20="X",IF(AND(I20&gt;0,J20&gt;=48),10,6),IF(H20="X",12,0)))))),"")</f>
        <v/>
      </c>
      <c r="M20" s="249" t="str">
        <f>IF('Proje ve Personel Bilgileri'!C28&gt;0,K20*L20,"")</f>
        <v/>
      </c>
      <c r="N20" s="249" t="str">
        <f>IF('Proje ve Personel Bilgileri'!C28&gt;0,G011B!R19,"")</f>
        <v/>
      </c>
      <c r="O20" s="251" t="str">
        <f>IF('Proje ve Personel Bilgileri'!C28&gt;0,MIN(M20,N20),"")</f>
        <v/>
      </c>
      <c r="Q20" s="340"/>
    </row>
    <row r="21" spans="1:18" ht="18" customHeight="1" x14ac:dyDescent="0.25">
      <c r="A21" s="171">
        <v>13</v>
      </c>
      <c r="B21" s="241" t="str">
        <f>IF('Proje ve Personel Bilgileri'!C29&gt;0,'Proje ve Personel Bilgileri'!C29,"")</f>
        <v/>
      </c>
      <c r="C21" s="242" t="str">
        <f>IF('Proje ve Personel Bilgileri'!C29&gt;0,'Proje ve Personel Bilgileri'!D29,"")</f>
        <v/>
      </c>
      <c r="D21" s="172"/>
      <c r="E21" s="172"/>
      <c r="F21" s="172"/>
      <c r="G21" s="172"/>
      <c r="H21" s="172"/>
      <c r="I21" s="173"/>
      <c r="J21" s="222" t="str">
        <f t="shared" si="0"/>
        <v/>
      </c>
      <c r="K21" s="249" t="str">
        <f>IF('Proje ve Personel Bilgileri'!C29&gt;0,AUcret,"")</f>
        <v/>
      </c>
      <c r="L21" s="250" t="str">
        <f>IF('Proje ve Personel Bilgileri'!C29&gt;0,IF(PKodu=1511,IF(D21="X",4,IF(E21="X",5,IF(F21="X",IF(AND(I21&gt;0,J21&gt;=48),12,8),IF(G21="X",IF(AND(I21&gt;0,J21&gt;=48),12,8),IF(H21="X",14,0))))),IF(D21="X",3,IF(E21="X",4,IF(F21="X",IF(AND(I21&gt;0,J21&gt;=48),10,6),IF(G21="X",IF(AND(I21&gt;0,J21&gt;=48),10,6),IF(H21="X",12,0)))))),"")</f>
        <v/>
      </c>
      <c r="M21" s="249" t="str">
        <f>IF('Proje ve Personel Bilgileri'!C29&gt;0,K21*L21,"")</f>
        <v/>
      </c>
      <c r="N21" s="249" t="str">
        <f>IF('Proje ve Personel Bilgileri'!C29&gt;0,G011B!R20,"")</f>
        <v/>
      </c>
      <c r="O21" s="251" t="str">
        <f>IF('Proje ve Personel Bilgileri'!C29&gt;0,MIN(M21,N21),"")</f>
        <v/>
      </c>
      <c r="Q21" s="340"/>
    </row>
    <row r="22" spans="1:18" ht="18" customHeight="1" x14ac:dyDescent="0.25">
      <c r="A22" s="171">
        <v>14</v>
      </c>
      <c r="B22" s="241" t="str">
        <f>IF('Proje ve Personel Bilgileri'!C30&gt;0,'Proje ve Personel Bilgileri'!C30,"")</f>
        <v/>
      </c>
      <c r="C22" s="242" t="str">
        <f>IF('Proje ve Personel Bilgileri'!C30&gt;0,'Proje ve Personel Bilgileri'!D30,"")</f>
        <v/>
      </c>
      <c r="D22" s="172"/>
      <c r="E22" s="172"/>
      <c r="F22" s="172"/>
      <c r="G22" s="172"/>
      <c r="H22" s="172"/>
      <c r="I22" s="173"/>
      <c r="J22" s="222" t="str">
        <f t="shared" si="0"/>
        <v/>
      </c>
      <c r="K22" s="249" t="str">
        <f>IF('Proje ve Personel Bilgileri'!C30&gt;0,AUcret,"")</f>
        <v/>
      </c>
      <c r="L22" s="250" t="str">
        <f>IF('Proje ve Personel Bilgileri'!C30&gt;0,IF(PKodu=1511,IF(D22="X",4,IF(E22="X",5,IF(F22="X",IF(AND(I22&gt;0,J22&gt;=48),12,8),IF(G22="X",IF(AND(I22&gt;0,J22&gt;=48),12,8),IF(H22="X",14,0))))),IF(D22="X",3,IF(E22="X",4,IF(F22="X",IF(AND(I22&gt;0,J22&gt;=48),10,6),IF(G22="X",IF(AND(I22&gt;0,J22&gt;=48),10,6),IF(H22="X",12,0)))))),"")</f>
        <v/>
      </c>
      <c r="M22" s="249" t="str">
        <f>IF('Proje ve Personel Bilgileri'!C30&gt;0,K22*L22,"")</f>
        <v/>
      </c>
      <c r="N22" s="249" t="str">
        <f>IF('Proje ve Personel Bilgileri'!C30&gt;0,G011B!R21,"")</f>
        <v/>
      </c>
      <c r="O22" s="251" t="str">
        <f>IF('Proje ve Personel Bilgileri'!C30&gt;0,MIN(M22,N22),"")</f>
        <v/>
      </c>
      <c r="Q22" s="340"/>
    </row>
    <row r="23" spans="1:18" ht="18" customHeight="1" x14ac:dyDescent="0.25">
      <c r="A23" s="171">
        <v>15</v>
      </c>
      <c r="B23" s="241" t="str">
        <f>IF('Proje ve Personel Bilgileri'!C31&gt;0,'Proje ve Personel Bilgileri'!C31,"")</f>
        <v/>
      </c>
      <c r="C23" s="242" t="str">
        <f>IF('Proje ve Personel Bilgileri'!C31&gt;0,'Proje ve Personel Bilgileri'!D31,"")</f>
        <v/>
      </c>
      <c r="D23" s="172"/>
      <c r="E23" s="172"/>
      <c r="F23" s="172"/>
      <c r="G23" s="172"/>
      <c r="H23" s="172"/>
      <c r="I23" s="173"/>
      <c r="J23" s="222" t="str">
        <f t="shared" si="0"/>
        <v/>
      </c>
      <c r="K23" s="249" t="str">
        <f>IF('Proje ve Personel Bilgileri'!C31&gt;0,AUcret,"")</f>
        <v/>
      </c>
      <c r="L23" s="250" t="str">
        <f>IF('Proje ve Personel Bilgileri'!C31&gt;0,IF(PKodu=1511,IF(D23="X",4,IF(E23="X",5,IF(F23="X",IF(AND(I23&gt;0,J23&gt;=48),12,8),IF(G23="X",IF(AND(I23&gt;0,J23&gt;=48),12,8),IF(H23="X",14,0))))),IF(D23="X",3,IF(E23="X",4,IF(F23="X",IF(AND(I23&gt;0,J23&gt;=48),10,6),IF(G23="X",IF(AND(I23&gt;0,J23&gt;=48),10,6),IF(H23="X",12,0)))))),"")</f>
        <v/>
      </c>
      <c r="M23" s="249" t="str">
        <f>IF('Proje ve Personel Bilgileri'!C31&gt;0,K23*L23,"")</f>
        <v/>
      </c>
      <c r="N23" s="249" t="str">
        <f>IF('Proje ve Personel Bilgileri'!C31&gt;0,G011B!R22,"")</f>
        <v/>
      </c>
      <c r="O23" s="251" t="str">
        <f>IF('Proje ve Personel Bilgileri'!C31&gt;0,MIN(M23,N23),"")</f>
        <v/>
      </c>
      <c r="Q23" s="340"/>
    </row>
    <row r="24" spans="1:18" ht="18" customHeight="1" x14ac:dyDescent="0.25">
      <c r="A24" s="171">
        <v>16</v>
      </c>
      <c r="B24" s="241" t="str">
        <f>IF('Proje ve Personel Bilgileri'!C32&gt;0,'Proje ve Personel Bilgileri'!C32,"")</f>
        <v/>
      </c>
      <c r="C24" s="242" t="str">
        <f>IF('Proje ve Personel Bilgileri'!C32&gt;0,'Proje ve Personel Bilgileri'!D32,"")</f>
        <v/>
      </c>
      <c r="D24" s="172"/>
      <c r="E24" s="172"/>
      <c r="F24" s="172"/>
      <c r="G24" s="172"/>
      <c r="H24" s="172"/>
      <c r="I24" s="173"/>
      <c r="J24" s="222" t="str">
        <f t="shared" si="0"/>
        <v/>
      </c>
      <c r="K24" s="249" t="str">
        <f>IF('Proje ve Personel Bilgileri'!C32&gt;0,AUcret,"")</f>
        <v/>
      </c>
      <c r="L24" s="250" t="str">
        <f>IF('Proje ve Personel Bilgileri'!C32&gt;0,IF(PKodu=1511,IF(D24="X",4,IF(E24="X",5,IF(F24="X",IF(AND(I24&gt;0,J24&gt;=48),12,8),IF(G24="X",IF(AND(I24&gt;0,J24&gt;=48),12,8),IF(H24="X",14,0))))),IF(D24="X",3,IF(E24="X",4,IF(F24="X",IF(AND(I24&gt;0,J24&gt;=48),10,6),IF(G24="X",IF(AND(I24&gt;0,J24&gt;=48),10,6),IF(H24="X",12,0)))))),"")</f>
        <v/>
      </c>
      <c r="M24" s="249" t="str">
        <f>IF('Proje ve Personel Bilgileri'!C32&gt;0,K24*L24,"")</f>
        <v/>
      </c>
      <c r="N24" s="249" t="str">
        <f>IF('Proje ve Personel Bilgileri'!C32&gt;0,G011B!R23,"")</f>
        <v/>
      </c>
      <c r="O24" s="251" t="str">
        <f>IF('Proje ve Personel Bilgileri'!C32&gt;0,MIN(M24,N24),"")</f>
        <v/>
      </c>
      <c r="Q24" s="340"/>
    </row>
    <row r="25" spans="1:18" ht="18" customHeight="1" x14ac:dyDescent="0.25">
      <c r="A25" s="171">
        <v>17</v>
      </c>
      <c r="B25" s="241" t="str">
        <f>IF('Proje ve Personel Bilgileri'!C33&gt;0,'Proje ve Personel Bilgileri'!C33,"")</f>
        <v/>
      </c>
      <c r="C25" s="242" t="str">
        <f>IF('Proje ve Personel Bilgileri'!C33&gt;0,'Proje ve Personel Bilgileri'!D33,"")</f>
        <v/>
      </c>
      <c r="D25" s="172"/>
      <c r="E25" s="172"/>
      <c r="F25" s="172"/>
      <c r="G25" s="172"/>
      <c r="H25" s="172"/>
      <c r="I25" s="173"/>
      <c r="J25" s="222" t="str">
        <f t="shared" si="0"/>
        <v/>
      </c>
      <c r="K25" s="249" t="str">
        <f>IF('Proje ve Personel Bilgileri'!C33&gt;0,AUcret,"")</f>
        <v/>
      </c>
      <c r="L25" s="250" t="str">
        <f>IF('Proje ve Personel Bilgileri'!C33&gt;0,IF(PKodu=1511,IF(D25="X",4,IF(E25="X",5,IF(F25="X",IF(AND(I25&gt;0,J25&gt;=48),12,8),IF(G25="X",IF(AND(I25&gt;0,J25&gt;=48),12,8),IF(H25="X",14,0))))),IF(D25="X",3,IF(E25="X",4,IF(F25="X",IF(AND(I25&gt;0,J25&gt;=48),10,6),IF(G25="X",IF(AND(I25&gt;0,J25&gt;=48),10,6),IF(H25="X",12,0)))))),"")</f>
        <v/>
      </c>
      <c r="M25" s="249" t="str">
        <f>IF('Proje ve Personel Bilgileri'!C33&gt;0,K25*L25,"")</f>
        <v/>
      </c>
      <c r="N25" s="249" t="str">
        <f>IF('Proje ve Personel Bilgileri'!C33&gt;0,G011B!R24,"")</f>
        <v/>
      </c>
      <c r="O25" s="251" t="str">
        <f>IF('Proje ve Personel Bilgileri'!C33&gt;0,MIN(M25,N25),"")</f>
        <v/>
      </c>
      <c r="Q25" s="340"/>
    </row>
    <row r="26" spans="1:18" ht="18" customHeight="1" x14ac:dyDescent="0.25">
      <c r="A26" s="171">
        <v>18</v>
      </c>
      <c r="B26" s="241" t="str">
        <f>IF('Proje ve Personel Bilgileri'!C34&gt;0,'Proje ve Personel Bilgileri'!C34,"")</f>
        <v/>
      </c>
      <c r="C26" s="242" t="str">
        <f>IF('Proje ve Personel Bilgileri'!C34&gt;0,'Proje ve Personel Bilgileri'!D34,"")</f>
        <v/>
      </c>
      <c r="D26" s="172"/>
      <c r="E26" s="172"/>
      <c r="F26" s="172"/>
      <c r="G26" s="172"/>
      <c r="H26" s="172"/>
      <c r="I26" s="173"/>
      <c r="J26" s="222" t="str">
        <f t="shared" si="0"/>
        <v/>
      </c>
      <c r="K26" s="249" t="str">
        <f>IF('Proje ve Personel Bilgileri'!C34&gt;0,AUcret,"")</f>
        <v/>
      </c>
      <c r="L26" s="250" t="str">
        <f>IF('Proje ve Personel Bilgileri'!C34&gt;0,IF(PKodu=1511,IF(D26="X",4,IF(E26="X",5,IF(F26="X",IF(AND(I26&gt;0,J26&gt;=48),12,8),IF(G26="X",IF(AND(I26&gt;0,J26&gt;=48),12,8),IF(H26="X",14,0))))),IF(D26="X",3,IF(E26="X",4,IF(F26="X",IF(AND(I26&gt;0,J26&gt;=48),10,6),IF(G26="X",IF(AND(I26&gt;0,J26&gt;=48),10,6),IF(H26="X",12,0)))))),"")</f>
        <v/>
      </c>
      <c r="M26" s="249" t="str">
        <f>IF('Proje ve Personel Bilgileri'!C34&gt;0,K26*L26,"")</f>
        <v/>
      </c>
      <c r="N26" s="249" t="str">
        <f>IF('Proje ve Personel Bilgileri'!C34&gt;0,G011B!R25,"")</f>
        <v/>
      </c>
      <c r="O26" s="251" t="str">
        <f>IF('Proje ve Personel Bilgileri'!C34&gt;0,MIN(M26,N26),"")</f>
        <v/>
      </c>
      <c r="Q26" s="340"/>
    </row>
    <row r="27" spans="1:18" ht="18" customHeight="1" x14ac:dyDescent="0.25">
      <c r="A27" s="171">
        <v>19</v>
      </c>
      <c r="B27" s="241" t="str">
        <f>IF('Proje ve Personel Bilgileri'!C35&gt;0,'Proje ve Personel Bilgileri'!C35,"")</f>
        <v/>
      </c>
      <c r="C27" s="242" t="str">
        <f>IF('Proje ve Personel Bilgileri'!C35&gt;0,'Proje ve Personel Bilgileri'!D35,"")</f>
        <v/>
      </c>
      <c r="D27" s="172"/>
      <c r="E27" s="172"/>
      <c r="F27" s="172"/>
      <c r="G27" s="172"/>
      <c r="H27" s="172"/>
      <c r="I27" s="173"/>
      <c r="J27" s="222" t="str">
        <f t="shared" si="0"/>
        <v/>
      </c>
      <c r="K27" s="249" t="str">
        <f>IF('Proje ve Personel Bilgileri'!C35&gt;0,AUcret,"")</f>
        <v/>
      </c>
      <c r="L27" s="250" t="str">
        <f>IF('Proje ve Personel Bilgileri'!C35&gt;0,IF(PKodu=1511,IF(D27="X",4,IF(E27="X",5,IF(F27="X",IF(AND(I27&gt;0,J27&gt;=48),12,8),IF(G27="X",IF(AND(I27&gt;0,J27&gt;=48),12,8),IF(H27="X",14,0))))),IF(D27="X",3,IF(E27="X",4,IF(F27="X",IF(AND(I27&gt;0,J27&gt;=48),10,6),IF(G27="X",IF(AND(I27&gt;0,J27&gt;=48),10,6),IF(H27="X",12,0)))))),"")</f>
        <v/>
      </c>
      <c r="M27" s="249" t="str">
        <f>IF('Proje ve Personel Bilgileri'!C35&gt;0,K27*L27,"")</f>
        <v/>
      </c>
      <c r="N27" s="249" t="str">
        <f>IF('Proje ve Personel Bilgileri'!C35&gt;0,G011B!R26,"")</f>
        <v/>
      </c>
      <c r="O27" s="251" t="str">
        <f>IF('Proje ve Personel Bilgileri'!C35&gt;0,MIN(M27,N27),"")</f>
        <v/>
      </c>
      <c r="Q27" s="340"/>
    </row>
    <row r="28" spans="1:18" ht="18" customHeight="1" thickBot="1" x14ac:dyDescent="0.3">
      <c r="A28" s="174">
        <v>20</v>
      </c>
      <c r="B28" s="243" t="str">
        <f>IF('Proje ve Personel Bilgileri'!C36&gt;0,'Proje ve Personel Bilgileri'!C36,"")</f>
        <v/>
      </c>
      <c r="C28" s="244" t="str">
        <f>IF('Proje ve Personel Bilgileri'!C36&gt;0,'Proje ve Personel Bilgileri'!D36,"")</f>
        <v/>
      </c>
      <c r="D28" s="175"/>
      <c r="E28" s="175"/>
      <c r="F28" s="175"/>
      <c r="G28" s="175"/>
      <c r="H28" s="175"/>
      <c r="I28" s="176"/>
      <c r="J28" s="252" t="str">
        <f t="shared" si="0"/>
        <v/>
      </c>
      <c r="K28" s="253" t="str">
        <f>IF('Proje ve Personel Bilgileri'!C36&gt;0,AUcret,"")</f>
        <v/>
      </c>
      <c r="L28" s="254" t="str">
        <f>IF('Proje ve Personel Bilgileri'!C36&gt;0,IF(PKodu=1511,IF(D28="X",4,IF(E28="X",5,IF(F28="X",IF(AND(I28&gt;0,J28&gt;=48),12,8),IF(G28="X",IF(AND(I28&gt;0,J28&gt;=48),12,8),IF(H28="X",14,0))))),IF(D28="X",3,IF(E28="X",4,IF(F28="X",IF(AND(I28&gt;0,J28&gt;=48),10,6),IF(G28="X",IF(AND(I28&gt;0,J28&gt;=48),10,6),IF(H28="X",12,0)))))),"")</f>
        <v/>
      </c>
      <c r="M28" s="253" t="str">
        <f>IF('Proje ve Personel Bilgileri'!C36&gt;0,K28*L28,"")</f>
        <v/>
      </c>
      <c r="N28" s="253" t="str">
        <f>IF('Proje ve Personel Bilgileri'!C36&gt;0,G011B!R27,"")</f>
        <v/>
      </c>
      <c r="O28" s="255" t="str">
        <f>IF('Proje ve Personel Bilgileri'!C36&gt;0,MIN(M28,N28),"")</f>
        <v/>
      </c>
      <c r="Q28" s="343">
        <v>1</v>
      </c>
    </row>
    <row r="29" spans="1:18" x14ac:dyDescent="0.25">
      <c r="A29" t="s">
        <v>73</v>
      </c>
      <c r="Q29" s="340"/>
    </row>
    <row r="30" spans="1:18" x14ac:dyDescent="0.25">
      <c r="A30" t="s">
        <v>75</v>
      </c>
      <c r="Q30" s="340"/>
    </row>
    <row r="31" spans="1:18" x14ac:dyDescent="0.25">
      <c r="A31" t="s">
        <v>74</v>
      </c>
      <c r="Q31" s="340"/>
    </row>
    <row r="32" spans="1:18" s="119" customFormat="1" ht="21" x14ac:dyDescent="0.35">
      <c r="A32" s="345" t="s">
        <v>48</v>
      </c>
      <c r="B32" s="346">
        <f ca="1">IF(imzatarihi&gt;0,imzatarihi,"")</f>
        <v>46027</v>
      </c>
      <c r="C32" s="455" t="s">
        <v>49</v>
      </c>
      <c r="D32" s="455"/>
      <c r="E32" s="456" t="str">
        <f>IF(kurulusyetkilisi&gt;0,kurulusyetkilisi,"")</f>
        <v/>
      </c>
      <c r="F32" s="456"/>
      <c r="G32" s="456"/>
      <c r="H32" s="456"/>
      <c r="I32" s="456"/>
      <c r="J32" s="456"/>
      <c r="K32" s="456"/>
      <c r="L32" s="456"/>
      <c r="M32" s="456"/>
      <c r="N32" s="178"/>
      <c r="O32" s="178"/>
      <c r="P32" s="178"/>
      <c r="Q32" s="341"/>
      <c r="R32" s="342"/>
    </row>
    <row r="33" spans="1:17" ht="21" x14ac:dyDescent="0.35">
      <c r="A33" s="349"/>
      <c r="B33" s="349"/>
      <c r="C33" s="351" t="s">
        <v>50</v>
      </c>
      <c r="D33" s="439"/>
      <c r="E33" s="439"/>
      <c r="F33" s="439"/>
      <c r="G33" s="439"/>
      <c r="H33" s="439"/>
      <c r="I33" s="439"/>
      <c r="J33" s="349"/>
      <c r="K33" s="352"/>
      <c r="L33" s="352"/>
      <c r="M33" s="352"/>
      <c r="N33" s="160"/>
    </row>
    <row r="34" spans="1:17" ht="15.75" x14ac:dyDescent="0.25">
      <c r="A34" s="440" t="s">
        <v>62</v>
      </c>
      <c r="B34" s="440"/>
      <c r="C34" s="440"/>
      <c r="D34" s="440"/>
      <c r="E34" s="440"/>
      <c r="F34" s="440"/>
      <c r="G34" s="440"/>
      <c r="H34" s="440"/>
      <c r="I34" s="440"/>
      <c r="J34" s="440"/>
      <c r="K34" s="440"/>
      <c r="L34" s="440"/>
      <c r="M34" s="440"/>
      <c r="N34" s="440"/>
      <c r="O34" s="440"/>
    </row>
    <row r="35" spans="1:17" x14ac:dyDescent="0.25">
      <c r="A35" s="441" t="str">
        <f>IF(YilDonem&lt;&gt;"",CONCATENATE(YilDonem," dönemine aittir."),"")</f>
        <v/>
      </c>
      <c r="B35" s="441"/>
      <c r="C35" s="441"/>
      <c r="D35" s="441"/>
      <c r="E35" s="441"/>
      <c r="F35" s="441"/>
      <c r="G35" s="441"/>
      <c r="H35" s="441"/>
      <c r="I35" s="441"/>
      <c r="J35" s="441"/>
      <c r="K35" s="441"/>
      <c r="L35" s="441"/>
      <c r="M35" s="441"/>
      <c r="N35" s="441"/>
      <c r="O35" s="441"/>
    </row>
    <row r="36" spans="1:17" ht="19.5" thickBot="1" x14ac:dyDescent="0.35">
      <c r="A36" s="431" t="s">
        <v>81</v>
      </c>
      <c r="B36" s="431"/>
      <c r="C36" s="431"/>
      <c r="D36" s="431"/>
      <c r="E36" s="431"/>
      <c r="F36" s="431"/>
      <c r="G36" s="431"/>
      <c r="H36" s="431"/>
      <c r="I36" s="431"/>
      <c r="J36" s="431"/>
      <c r="K36" s="431"/>
      <c r="L36" s="431"/>
      <c r="M36" s="431"/>
      <c r="N36" s="431"/>
      <c r="O36" s="431"/>
    </row>
    <row r="37" spans="1:17" ht="31.7" customHeight="1" thickBot="1" x14ac:dyDescent="0.3">
      <c r="A37" s="457" t="s">
        <v>1</v>
      </c>
      <c r="B37" s="458"/>
      <c r="C37" s="442" t="str">
        <f>IF(ProjeNo&gt;0,ProjeNo,"")</f>
        <v/>
      </c>
      <c r="D37" s="443"/>
      <c r="E37" s="443"/>
      <c r="F37" s="443"/>
      <c r="G37" s="443"/>
      <c r="H37" s="443"/>
      <c r="I37" s="443"/>
      <c r="J37" s="443"/>
      <c r="K37" s="443"/>
      <c r="L37" s="443"/>
      <c r="M37" s="443"/>
      <c r="N37" s="443"/>
      <c r="O37" s="444"/>
    </row>
    <row r="38" spans="1:17" ht="42.75" customHeight="1" thickBot="1" x14ac:dyDescent="0.3">
      <c r="A38" s="459" t="s">
        <v>14</v>
      </c>
      <c r="B38" s="460"/>
      <c r="C38" s="461" t="str">
        <f>IF(ProjeAdi&gt;0,ProjeAdi,"")</f>
        <v/>
      </c>
      <c r="D38" s="462"/>
      <c r="E38" s="462"/>
      <c r="F38" s="462"/>
      <c r="G38" s="462"/>
      <c r="H38" s="462"/>
      <c r="I38" s="462"/>
      <c r="J38" s="462"/>
      <c r="K38" s="462"/>
      <c r="L38" s="462"/>
      <c r="M38" s="462"/>
      <c r="N38" s="462"/>
      <c r="O38" s="463"/>
    </row>
    <row r="39" spans="1:17" ht="31.7" customHeight="1" thickBot="1" x14ac:dyDescent="0.3">
      <c r="A39" s="457" t="s">
        <v>4</v>
      </c>
      <c r="B39" s="464"/>
      <c r="C39" s="465" t="str">
        <f>IF(BasvuruTarihi&lt;&gt;"",BasvuruTarihi,"")</f>
        <v/>
      </c>
      <c r="D39" s="466"/>
      <c r="E39" s="466"/>
      <c r="F39" s="466"/>
      <c r="G39" s="466"/>
      <c r="H39" s="466"/>
      <c r="I39" s="466"/>
      <c r="J39" s="466"/>
      <c r="K39" s="466"/>
      <c r="L39" s="466"/>
      <c r="M39" s="466"/>
      <c r="N39" s="466"/>
      <c r="O39" s="467"/>
    </row>
    <row r="40" spans="1:17" ht="15" customHeight="1" thickBot="1" x14ac:dyDescent="0.3">
      <c r="A40" s="450" t="s">
        <v>9</v>
      </c>
      <c r="B40" s="450" t="s">
        <v>10</v>
      </c>
      <c r="C40" s="448" t="s">
        <v>163</v>
      </c>
      <c r="D40" s="452" t="s">
        <v>63</v>
      </c>
      <c r="E40" s="452"/>
      <c r="F40" s="452"/>
      <c r="G40" s="452"/>
      <c r="H40" s="452"/>
      <c r="I40" s="453" t="s">
        <v>69</v>
      </c>
      <c r="J40" s="448" t="s">
        <v>80</v>
      </c>
      <c r="K40" s="448" t="s">
        <v>76</v>
      </c>
      <c r="L40" s="448" t="s">
        <v>77</v>
      </c>
      <c r="M40" s="448" t="s">
        <v>78</v>
      </c>
      <c r="N40" s="448" t="s">
        <v>79</v>
      </c>
      <c r="O40" s="448" t="s">
        <v>70</v>
      </c>
    </row>
    <row r="41" spans="1:17" ht="88.5" customHeight="1" thickBot="1" x14ac:dyDescent="0.3">
      <c r="A41" s="451"/>
      <c r="B41" s="451"/>
      <c r="C41" s="449"/>
      <c r="D41" s="167" t="s">
        <v>64</v>
      </c>
      <c r="E41" s="167" t="s">
        <v>65</v>
      </c>
      <c r="F41" s="167" t="s">
        <v>66</v>
      </c>
      <c r="G41" s="167" t="s">
        <v>67</v>
      </c>
      <c r="H41" s="167" t="s">
        <v>68</v>
      </c>
      <c r="I41" s="454"/>
      <c r="J41" s="449"/>
      <c r="K41" s="449"/>
      <c r="L41" s="449"/>
      <c r="M41" s="449"/>
      <c r="N41" s="449"/>
      <c r="O41" s="449"/>
    </row>
    <row r="42" spans="1:17" ht="18" customHeight="1" x14ac:dyDescent="0.25">
      <c r="A42" s="168">
        <v>21</v>
      </c>
      <c r="B42" s="239" t="str">
        <f>IF('Proje ve Personel Bilgileri'!C37&gt;0,'Proje ve Personel Bilgileri'!C37,"")</f>
        <v/>
      </c>
      <c r="C42" s="240" t="str">
        <f>IF('Proje ve Personel Bilgileri'!C37&gt;0,'Proje ve Personel Bilgileri'!D37,"")</f>
        <v/>
      </c>
      <c r="D42" s="169"/>
      <c r="E42" s="169"/>
      <c r="F42" s="169"/>
      <c r="G42" s="169"/>
      <c r="H42" s="169"/>
      <c r="I42" s="170"/>
      <c r="J42" s="245" t="str">
        <f t="shared" ref="J42" si="1">IF(AND(BasvuruTarihi&gt;0,I42&gt;0),DAYS360(I42,BasvuruTarihi)/30,"")</f>
        <v/>
      </c>
      <c r="K42" s="246" t="str">
        <f>IF('Proje ve Personel Bilgileri'!C37&gt;0,AUcret,"")</f>
        <v/>
      </c>
      <c r="L42" s="247" t="str">
        <f>IF('Proje ve Personel Bilgileri'!C37&gt;0,IF(PKodu=1511,IF(D42="X",4,IF(E42="X",5,IF(F42="X",IF(AND(I42&gt;0,J42&gt;=48),12,8),IF(G42="X",IF(AND(I42&gt;0,J42&gt;=48),12,8),IF(H42="X",14,0))))),IF(D42="X",3,IF(E42="X",4,IF(F42="X",IF(AND(I42&gt;0,J42&gt;=48),10,6),IF(G42="X",IF(AND(I42&gt;0,J42&gt;=48),10,6),IF(H42="X",12,0)))))),"")</f>
        <v/>
      </c>
      <c r="M42" s="246" t="str">
        <f>IF('Proje ve Personel Bilgileri'!C37&gt;0,K42*L42,"")</f>
        <v/>
      </c>
      <c r="N42" s="246" t="str">
        <f>IF('Proje ve Personel Bilgileri'!C37&gt;0,G011B!R40,"")</f>
        <v/>
      </c>
      <c r="O42" s="248" t="str">
        <f>IF('Proje ve Personel Bilgileri'!C37&gt;0,MIN(M42,N42),"")</f>
        <v/>
      </c>
      <c r="Q42" s="340"/>
    </row>
    <row r="43" spans="1:17" ht="18" customHeight="1" x14ac:dyDescent="0.25">
      <c r="A43" s="171">
        <v>22</v>
      </c>
      <c r="B43" s="241" t="str">
        <f>IF('Proje ve Personel Bilgileri'!C38&gt;0,'Proje ve Personel Bilgileri'!C38,"")</f>
        <v/>
      </c>
      <c r="C43" s="242" t="str">
        <f>IF('Proje ve Personel Bilgileri'!C38&gt;0,'Proje ve Personel Bilgileri'!D38,"")</f>
        <v/>
      </c>
      <c r="D43" s="172"/>
      <c r="E43" s="172"/>
      <c r="F43" s="172"/>
      <c r="G43" s="172"/>
      <c r="H43" s="172"/>
      <c r="I43" s="173"/>
      <c r="J43" s="222" t="str">
        <f t="shared" ref="J43:J61" si="2">IF(AND(BasvuruTarihi&gt;0,I43&gt;0),DAYS360(I43,BasvuruTarihi)/30,"")</f>
        <v/>
      </c>
      <c r="K43" s="249" t="str">
        <f>IF('Proje ve Personel Bilgileri'!C38&gt;0,AUcret,"")</f>
        <v/>
      </c>
      <c r="L43" s="250" t="str">
        <f>IF('Proje ve Personel Bilgileri'!C38&gt;0,IF(PKodu=1511,IF(D43="X",4,IF(E43="X",5,IF(F43="X",IF(AND(I43&gt;0,J43&gt;=48),12,8),IF(G43="X",IF(AND(I43&gt;0,J43&gt;=48),12,8),IF(H43="X",14,0))))),IF(D43="X",3,IF(E43="X",4,IF(F43="X",IF(AND(I43&gt;0,J43&gt;=48),10,6),IF(G43="X",IF(AND(I43&gt;0,J43&gt;=48),10,6),IF(H43="X",12,0)))))),"")</f>
        <v/>
      </c>
      <c r="M43" s="249" t="str">
        <f>IF('Proje ve Personel Bilgileri'!C38&gt;0,K43*L43,"")</f>
        <v/>
      </c>
      <c r="N43" s="249" t="str">
        <f>IF('Proje ve Personel Bilgileri'!C38&gt;0,G011B!R41,"")</f>
        <v/>
      </c>
      <c r="O43" s="251" t="str">
        <f>IF('Proje ve Personel Bilgileri'!C38&gt;0,MIN(M43,N43),"")</f>
        <v/>
      </c>
      <c r="Q43" s="340"/>
    </row>
    <row r="44" spans="1:17" ht="18" customHeight="1" x14ac:dyDescent="0.25">
      <c r="A44" s="171">
        <v>23</v>
      </c>
      <c r="B44" s="241" t="str">
        <f>IF('Proje ve Personel Bilgileri'!C39&gt;0,'Proje ve Personel Bilgileri'!C39,"")</f>
        <v/>
      </c>
      <c r="C44" s="242" t="str">
        <f>IF('Proje ve Personel Bilgileri'!C39&gt;0,'Proje ve Personel Bilgileri'!D39,"")</f>
        <v/>
      </c>
      <c r="D44" s="172"/>
      <c r="E44" s="172"/>
      <c r="F44" s="172"/>
      <c r="G44" s="172"/>
      <c r="H44" s="172"/>
      <c r="I44" s="173"/>
      <c r="J44" s="222" t="str">
        <f t="shared" si="2"/>
        <v/>
      </c>
      <c r="K44" s="249" t="str">
        <f>IF('Proje ve Personel Bilgileri'!C39&gt;0,AUcret,"")</f>
        <v/>
      </c>
      <c r="L44" s="250" t="str">
        <f>IF('Proje ve Personel Bilgileri'!C39&gt;0,IF(PKodu=1511,IF(D44="X",4,IF(E44="X",5,IF(F44="X",IF(AND(I44&gt;0,J44&gt;=48),12,8),IF(G44="X",IF(AND(I44&gt;0,J44&gt;=48),12,8),IF(H44="X",14,0))))),IF(D44="X",3,IF(E44="X",4,IF(F44="X",IF(AND(I44&gt;0,J44&gt;=48),10,6),IF(G44="X",IF(AND(I44&gt;0,J44&gt;=48),10,6),IF(H44="X",12,0)))))),"")</f>
        <v/>
      </c>
      <c r="M44" s="249" t="str">
        <f>IF('Proje ve Personel Bilgileri'!C39&gt;0,K44*L44,"")</f>
        <v/>
      </c>
      <c r="N44" s="249" t="str">
        <f>IF('Proje ve Personel Bilgileri'!C39&gt;0,G011B!R42,"")</f>
        <v/>
      </c>
      <c r="O44" s="251" t="str">
        <f>IF('Proje ve Personel Bilgileri'!C39&gt;0,MIN(M44,N44),"")</f>
        <v/>
      </c>
      <c r="Q44" s="340"/>
    </row>
    <row r="45" spans="1:17" ht="18" customHeight="1" x14ac:dyDescent="0.25">
      <c r="A45" s="171">
        <v>24</v>
      </c>
      <c r="B45" s="241" t="str">
        <f>IF('Proje ve Personel Bilgileri'!C40&gt;0,'Proje ve Personel Bilgileri'!C40,"")</f>
        <v/>
      </c>
      <c r="C45" s="242" t="str">
        <f>IF('Proje ve Personel Bilgileri'!C40&gt;0,'Proje ve Personel Bilgileri'!D40,"")</f>
        <v/>
      </c>
      <c r="D45" s="172"/>
      <c r="E45" s="172"/>
      <c r="F45" s="172"/>
      <c r="G45" s="172"/>
      <c r="H45" s="172"/>
      <c r="I45" s="173"/>
      <c r="J45" s="222" t="str">
        <f t="shared" si="2"/>
        <v/>
      </c>
      <c r="K45" s="249" t="str">
        <f>IF('Proje ve Personel Bilgileri'!C40&gt;0,AUcret,"")</f>
        <v/>
      </c>
      <c r="L45" s="250" t="str">
        <f>IF('Proje ve Personel Bilgileri'!C40&gt;0,IF(PKodu=1511,IF(D45="X",4,IF(E45="X",5,IF(F45="X",IF(AND(I45&gt;0,J45&gt;=48),12,8),IF(G45="X",IF(AND(I45&gt;0,J45&gt;=48),12,8),IF(H45="X",14,0))))),IF(D45="X",3,IF(E45="X",4,IF(F45="X",IF(AND(I45&gt;0,J45&gt;=48),10,6),IF(G45="X",IF(AND(I45&gt;0,J45&gt;=48),10,6),IF(H45="X",12,0)))))),"")</f>
        <v/>
      </c>
      <c r="M45" s="249" t="str">
        <f>IF('Proje ve Personel Bilgileri'!C40&gt;0,K45*L45,"")</f>
        <v/>
      </c>
      <c r="N45" s="249" t="str">
        <f>IF('Proje ve Personel Bilgileri'!C40&gt;0,G011B!R43,"")</f>
        <v/>
      </c>
      <c r="O45" s="251" t="str">
        <f>IF('Proje ve Personel Bilgileri'!C40&gt;0,MIN(M45,N45),"")</f>
        <v/>
      </c>
      <c r="Q45" s="340"/>
    </row>
    <row r="46" spans="1:17" ht="18" customHeight="1" x14ac:dyDescent="0.25">
      <c r="A46" s="171">
        <v>25</v>
      </c>
      <c r="B46" s="241" t="str">
        <f>IF('Proje ve Personel Bilgileri'!C41&gt;0,'Proje ve Personel Bilgileri'!C41,"")</f>
        <v/>
      </c>
      <c r="C46" s="242" t="str">
        <f>IF('Proje ve Personel Bilgileri'!C41&gt;0,'Proje ve Personel Bilgileri'!D41,"")</f>
        <v/>
      </c>
      <c r="D46" s="172"/>
      <c r="E46" s="172"/>
      <c r="F46" s="172"/>
      <c r="G46" s="172"/>
      <c r="H46" s="172"/>
      <c r="I46" s="173"/>
      <c r="J46" s="222" t="str">
        <f t="shared" si="2"/>
        <v/>
      </c>
      <c r="K46" s="249" t="str">
        <f>IF('Proje ve Personel Bilgileri'!C41&gt;0,AUcret,"")</f>
        <v/>
      </c>
      <c r="L46" s="250" t="str">
        <f>IF('Proje ve Personel Bilgileri'!C41&gt;0,IF(PKodu=1511,IF(D46="X",4,IF(E46="X",5,IF(F46="X",IF(AND(I46&gt;0,J46&gt;=48),12,8),IF(G46="X",IF(AND(I46&gt;0,J46&gt;=48),12,8),IF(H46="X",14,0))))),IF(D46="X",3,IF(E46="X",4,IF(F46="X",IF(AND(I46&gt;0,J46&gt;=48),10,6),IF(G46="X",IF(AND(I46&gt;0,J46&gt;=48),10,6),IF(H46="X",12,0)))))),"")</f>
        <v/>
      </c>
      <c r="M46" s="249" t="str">
        <f>IF('Proje ve Personel Bilgileri'!C41&gt;0,K46*L46,"")</f>
        <v/>
      </c>
      <c r="N46" s="249" t="str">
        <f>IF('Proje ve Personel Bilgileri'!C41&gt;0,G011B!R44,"")</f>
        <v/>
      </c>
      <c r="O46" s="251" t="str">
        <f>IF('Proje ve Personel Bilgileri'!C41&gt;0,MIN(M46,N46),"")</f>
        <v/>
      </c>
      <c r="Q46" s="340"/>
    </row>
    <row r="47" spans="1:17" ht="18" customHeight="1" x14ac:dyDescent="0.25">
      <c r="A47" s="171">
        <v>26</v>
      </c>
      <c r="B47" s="241" t="str">
        <f>IF('Proje ve Personel Bilgileri'!C42&gt;0,'Proje ve Personel Bilgileri'!C42,"")</f>
        <v/>
      </c>
      <c r="C47" s="242" t="str">
        <f>IF('Proje ve Personel Bilgileri'!C42&gt;0,'Proje ve Personel Bilgileri'!D42,"")</f>
        <v/>
      </c>
      <c r="D47" s="172"/>
      <c r="E47" s="172"/>
      <c r="F47" s="172"/>
      <c r="G47" s="172"/>
      <c r="H47" s="172"/>
      <c r="I47" s="173"/>
      <c r="J47" s="222" t="str">
        <f t="shared" si="2"/>
        <v/>
      </c>
      <c r="K47" s="249" t="str">
        <f>IF('Proje ve Personel Bilgileri'!C42&gt;0,AUcret,"")</f>
        <v/>
      </c>
      <c r="L47" s="250" t="str">
        <f>IF('Proje ve Personel Bilgileri'!C42&gt;0,IF(PKodu=1511,IF(D47="X",4,IF(E47="X",5,IF(F47="X",IF(AND(I47&gt;0,J47&gt;=48),12,8),IF(G47="X",IF(AND(I47&gt;0,J47&gt;=48),12,8),IF(H47="X",14,0))))),IF(D47="X",3,IF(E47="X",4,IF(F47="X",IF(AND(I47&gt;0,J47&gt;=48),10,6),IF(G47="X",IF(AND(I47&gt;0,J47&gt;=48),10,6),IF(H47="X",12,0)))))),"")</f>
        <v/>
      </c>
      <c r="M47" s="249" t="str">
        <f>IF('Proje ve Personel Bilgileri'!C42&gt;0,K47*L47,"")</f>
        <v/>
      </c>
      <c r="N47" s="249" t="str">
        <f>IF('Proje ve Personel Bilgileri'!C42&gt;0,G011B!R45,"")</f>
        <v/>
      </c>
      <c r="O47" s="251" t="str">
        <f>IF('Proje ve Personel Bilgileri'!C42&gt;0,MIN(M47,N47),"")</f>
        <v/>
      </c>
      <c r="Q47" s="340"/>
    </row>
    <row r="48" spans="1:17" ht="18" customHeight="1" x14ac:dyDescent="0.25">
      <c r="A48" s="171">
        <v>27</v>
      </c>
      <c r="B48" s="241" t="str">
        <f>IF('Proje ve Personel Bilgileri'!C43&gt;0,'Proje ve Personel Bilgileri'!C43,"")</f>
        <v/>
      </c>
      <c r="C48" s="242" t="str">
        <f>IF('Proje ve Personel Bilgileri'!C43&gt;0,'Proje ve Personel Bilgileri'!D43,"")</f>
        <v/>
      </c>
      <c r="D48" s="172"/>
      <c r="E48" s="172"/>
      <c r="F48" s="172"/>
      <c r="G48" s="172"/>
      <c r="H48" s="172"/>
      <c r="I48" s="173"/>
      <c r="J48" s="222" t="str">
        <f t="shared" si="2"/>
        <v/>
      </c>
      <c r="K48" s="249" t="str">
        <f>IF('Proje ve Personel Bilgileri'!C43&gt;0,AUcret,"")</f>
        <v/>
      </c>
      <c r="L48" s="250" t="str">
        <f>IF('Proje ve Personel Bilgileri'!C43&gt;0,IF(PKodu=1511,IF(D48="X",4,IF(E48="X",5,IF(F48="X",IF(AND(I48&gt;0,J48&gt;=48),12,8),IF(G48="X",IF(AND(I48&gt;0,J48&gt;=48),12,8),IF(H48="X",14,0))))),IF(D48="X",3,IF(E48="X",4,IF(F48="X",IF(AND(I48&gt;0,J48&gt;=48),10,6),IF(G48="X",IF(AND(I48&gt;0,J48&gt;=48),10,6),IF(H48="X",12,0)))))),"")</f>
        <v/>
      </c>
      <c r="M48" s="249" t="str">
        <f>IF('Proje ve Personel Bilgileri'!C43&gt;0,K48*L48,"")</f>
        <v/>
      </c>
      <c r="N48" s="249" t="str">
        <f>IF('Proje ve Personel Bilgileri'!C43&gt;0,G011B!R46,"")</f>
        <v/>
      </c>
      <c r="O48" s="251" t="str">
        <f>IF('Proje ve Personel Bilgileri'!C43&gt;0,MIN(M48,N48),"")</f>
        <v/>
      </c>
      <c r="Q48" s="340"/>
    </row>
    <row r="49" spans="1:17" ht="18" customHeight="1" x14ac:dyDescent="0.25">
      <c r="A49" s="171">
        <v>28</v>
      </c>
      <c r="B49" s="241" t="str">
        <f>IF('Proje ve Personel Bilgileri'!C44&gt;0,'Proje ve Personel Bilgileri'!C44,"")</f>
        <v/>
      </c>
      <c r="C49" s="242" t="str">
        <f>IF('Proje ve Personel Bilgileri'!C44&gt;0,'Proje ve Personel Bilgileri'!D44,"")</f>
        <v/>
      </c>
      <c r="D49" s="172"/>
      <c r="E49" s="172"/>
      <c r="F49" s="172"/>
      <c r="G49" s="172"/>
      <c r="H49" s="172"/>
      <c r="I49" s="173"/>
      <c r="J49" s="222" t="str">
        <f t="shared" si="2"/>
        <v/>
      </c>
      <c r="K49" s="249" t="str">
        <f>IF('Proje ve Personel Bilgileri'!C44&gt;0,AUcret,"")</f>
        <v/>
      </c>
      <c r="L49" s="250" t="str">
        <f>IF('Proje ve Personel Bilgileri'!C44&gt;0,IF(PKodu=1511,IF(D49="X",4,IF(E49="X",5,IF(F49="X",IF(AND(I49&gt;0,J49&gt;=48),12,8),IF(G49="X",IF(AND(I49&gt;0,J49&gt;=48),12,8),IF(H49="X",14,0))))),IF(D49="X",3,IF(E49="X",4,IF(F49="X",IF(AND(I49&gt;0,J49&gt;=48),10,6),IF(G49="X",IF(AND(I49&gt;0,J49&gt;=48),10,6),IF(H49="X",12,0)))))),"")</f>
        <v/>
      </c>
      <c r="M49" s="249" t="str">
        <f>IF('Proje ve Personel Bilgileri'!C44&gt;0,K49*L49,"")</f>
        <v/>
      </c>
      <c r="N49" s="249" t="str">
        <f>IF('Proje ve Personel Bilgileri'!C44&gt;0,G011B!R47,"")</f>
        <v/>
      </c>
      <c r="O49" s="251" t="str">
        <f>IF('Proje ve Personel Bilgileri'!C44&gt;0,MIN(M49,N49),"")</f>
        <v/>
      </c>
      <c r="Q49" s="340"/>
    </row>
    <row r="50" spans="1:17" ht="18" customHeight="1" x14ac:dyDescent="0.25">
      <c r="A50" s="171">
        <v>29</v>
      </c>
      <c r="B50" s="241" t="str">
        <f>IF('Proje ve Personel Bilgileri'!C45&gt;0,'Proje ve Personel Bilgileri'!C45,"")</f>
        <v/>
      </c>
      <c r="C50" s="242" t="str">
        <f>IF('Proje ve Personel Bilgileri'!C45&gt;0,'Proje ve Personel Bilgileri'!D45,"")</f>
        <v/>
      </c>
      <c r="D50" s="172"/>
      <c r="E50" s="172"/>
      <c r="F50" s="172"/>
      <c r="G50" s="172"/>
      <c r="H50" s="172"/>
      <c r="I50" s="173"/>
      <c r="J50" s="222" t="str">
        <f t="shared" si="2"/>
        <v/>
      </c>
      <c r="K50" s="249" t="str">
        <f>IF('Proje ve Personel Bilgileri'!C45&gt;0,AUcret,"")</f>
        <v/>
      </c>
      <c r="L50" s="250" t="str">
        <f>IF('Proje ve Personel Bilgileri'!C45&gt;0,IF(PKodu=1511,IF(D50="X",4,IF(E50="X",5,IF(F50="X",IF(AND(I50&gt;0,J50&gt;=48),12,8),IF(G50="X",IF(AND(I50&gt;0,J50&gt;=48),12,8),IF(H50="X",14,0))))),IF(D50="X",3,IF(E50="X",4,IF(F50="X",IF(AND(I50&gt;0,J50&gt;=48),10,6),IF(G50="X",IF(AND(I50&gt;0,J50&gt;=48),10,6),IF(H50="X",12,0)))))),"")</f>
        <v/>
      </c>
      <c r="M50" s="249" t="str">
        <f>IF('Proje ve Personel Bilgileri'!C45&gt;0,K50*L50,"")</f>
        <v/>
      </c>
      <c r="N50" s="249" t="str">
        <f>IF('Proje ve Personel Bilgileri'!C45&gt;0,G011B!R48,"")</f>
        <v/>
      </c>
      <c r="O50" s="251" t="str">
        <f>IF('Proje ve Personel Bilgileri'!C45&gt;0,MIN(M50,N50),"")</f>
        <v/>
      </c>
      <c r="Q50" s="340"/>
    </row>
    <row r="51" spans="1:17" ht="18" customHeight="1" x14ac:dyDescent="0.25">
      <c r="A51" s="171">
        <v>30</v>
      </c>
      <c r="B51" s="241" t="str">
        <f>IF('Proje ve Personel Bilgileri'!C46&gt;0,'Proje ve Personel Bilgileri'!C46,"")</f>
        <v/>
      </c>
      <c r="C51" s="242" t="str">
        <f>IF('Proje ve Personel Bilgileri'!C46&gt;0,'Proje ve Personel Bilgileri'!D46,"")</f>
        <v/>
      </c>
      <c r="D51" s="172"/>
      <c r="E51" s="172"/>
      <c r="F51" s="172"/>
      <c r="G51" s="172"/>
      <c r="H51" s="172"/>
      <c r="I51" s="173"/>
      <c r="J51" s="222" t="str">
        <f t="shared" si="2"/>
        <v/>
      </c>
      <c r="K51" s="249" t="str">
        <f>IF('Proje ve Personel Bilgileri'!C46&gt;0,AUcret,"")</f>
        <v/>
      </c>
      <c r="L51" s="250" t="str">
        <f>IF('Proje ve Personel Bilgileri'!C46&gt;0,IF(PKodu=1511,IF(D51="X",4,IF(E51="X",5,IF(F51="X",IF(AND(I51&gt;0,J51&gt;=48),12,8),IF(G51="X",IF(AND(I51&gt;0,J51&gt;=48),12,8),IF(H51="X",14,0))))),IF(D51="X",3,IF(E51="X",4,IF(F51="X",IF(AND(I51&gt;0,J51&gt;=48),10,6),IF(G51="X",IF(AND(I51&gt;0,J51&gt;=48),10,6),IF(H51="X",12,0)))))),"")</f>
        <v/>
      </c>
      <c r="M51" s="249" t="str">
        <f>IF('Proje ve Personel Bilgileri'!C46&gt;0,K51*L51,"")</f>
        <v/>
      </c>
      <c r="N51" s="249" t="str">
        <f>IF('Proje ve Personel Bilgileri'!C46&gt;0,G011B!R49,"")</f>
        <v/>
      </c>
      <c r="O51" s="251" t="str">
        <f>IF('Proje ve Personel Bilgileri'!C46&gt;0,MIN(M51,N51),"")</f>
        <v/>
      </c>
      <c r="Q51" s="340"/>
    </row>
    <row r="52" spans="1:17" ht="18" customHeight="1" x14ac:dyDescent="0.25">
      <c r="A52" s="171">
        <v>31</v>
      </c>
      <c r="B52" s="241" t="str">
        <f>IF('Proje ve Personel Bilgileri'!C47&gt;0,'Proje ve Personel Bilgileri'!C47,"")</f>
        <v/>
      </c>
      <c r="C52" s="242" t="str">
        <f>IF('Proje ve Personel Bilgileri'!C47&gt;0,'Proje ve Personel Bilgileri'!D47,"")</f>
        <v/>
      </c>
      <c r="D52" s="172"/>
      <c r="E52" s="172"/>
      <c r="F52" s="172"/>
      <c r="G52" s="172"/>
      <c r="H52" s="172"/>
      <c r="I52" s="173"/>
      <c r="J52" s="222" t="str">
        <f t="shared" si="2"/>
        <v/>
      </c>
      <c r="K52" s="249" t="str">
        <f>IF('Proje ve Personel Bilgileri'!C47&gt;0,AUcret,"")</f>
        <v/>
      </c>
      <c r="L52" s="250" t="str">
        <f>IF('Proje ve Personel Bilgileri'!C47&gt;0,IF(PKodu=1511,IF(D52="X",4,IF(E52="X",5,IF(F52="X",IF(AND(I52&gt;0,J52&gt;=48),12,8),IF(G52="X",IF(AND(I52&gt;0,J52&gt;=48),12,8),IF(H52="X",14,0))))),IF(D52="X",3,IF(E52="X",4,IF(F52="X",IF(AND(I52&gt;0,J52&gt;=48),10,6),IF(G52="X",IF(AND(I52&gt;0,J52&gt;=48),10,6),IF(H52="X",12,0)))))),"")</f>
        <v/>
      </c>
      <c r="M52" s="249" t="str">
        <f>IF('Proje ve Personel Bilgileri'!C47&gt;0,K52*L52,"")</f>
        <v/>
      </c>
      <c r="N52" s="249" t="str">
        <f>IF('Proje ve Personel Bilgileri'!C47&gt;0,G011B!R50,"")</f>
        <v/>
      </c>
      <c r="O52" s="251" t="str">
        <f>IF('Proje ve Personel Bilgileri'!C47&gt;0,MIN(M52,N52),"")</f>
        <v/>
      </c>
      <c r="Q52" s="340"/>
    </row>
    <row r="53" spans="1:17" ht="18" customHeight="1" x14ac:dyDescent="0.25">
      <c r="A53" s="171">
        <v>32</v>
      </c>
      <c r="B53" s="241" t="str">
        <f>IF('Proje ve Personel Bilgileri'!C48&gt;0,'Proje ve Personel Bilgileri'!C48,"")</f>
        <v/>
      </c>
      <c r="C53" s="242" t="str">
        <f>IF('Proje ve Personel Bilgileri'!C48&gt;0,'Proje ve Personel Bilgileri'!D48,"")</f>
        <v/>
      </c>
      <c r="D53" s="172"/>
      <c r="E53" s="172"/>
      <c r="F53" s="172"/>
      <c r="G53" s="172"/>
      <c r="H53" s="172"/>
      <c r="I53" s="173"/>
      <c r="J53" s="222" t="str">
        <f t="shared" si="2"/>
        <v/>
      </c>
      <c r="K53" s="249" t="str">
        <f>IF('Proje ve Personel Bilgileri'!C48&gt;0,AUcret,"")</f>
        <v/>
      </c>
      <c r="L53" s="250" t="str">
        <f>IF('Proje ve Personel Bilgileri'!C48&gt;0,IF(PKodu=1511,IF(D53="X",4,IF(E53="X",5,IF(F53="X",IF(AND(I53&gt;0,J53&gt;=48),12,8),IF(G53="X",IF(AND(I53&gt;0,J53&gt;=48),12,8),IF(H53="X",14,0))))),IF(D53="X",3,IF(E53="X",4,IF(F53="X",IF(AND(I53&gt;0,J53&gt;=48),10,6),IF(G53="X",IF(AND(I53&gt;0,J53&gt;=48),10,6),IF(H53="X",12,0)))))),"")</f>
        <v/>
      </c>
      <c r="M53" s="249" t="str">
        <f>IF('Proje ve Personel Bilgileri'!C48&gt;0,K53*L53,"")</f>
        <v/>
      </c>
      <c r="N53" s="249" t="str">
        <f>IF('Proje ve Personel Bilgileri'!C48&gt;0,G011B!R51,"")</f>
        <v/>
      </c>
      <c r="O53" s="251" t="str">
        <f>IF('Proje ve Personel Bilgileri'!C48&gt;0,MIN(M53,N53),"")</f>
        <v/>
      </c>
      <c r="Q53" s="340"/>
    </row>
    <row r="54" spans="1:17" ht="18" customHeight="1" x14ac:dyDescent="0.25">
      <c r="A54" s="171">
        <v>33</v>
      </c>
      <c r="B54" s="241" t="str">
        <f>IF('Proje ve Personel Bilgileri'!C49&gt;0,'Proje ve Personel Bilgileri'!C49,"")</f>
        <v/>
      </c>
      <c r="C54" s="242" t="str">
        <f>IF('Proje ve Personel Bilgileri'!C49&gt;0,'Proje ve Personel Bilgileri'!D49,"")</f>
        <v/>
      </c>
      <c r="D54" s="172"/>
      <c r="E54" s="172"/>
      <c r="F54" s="172"/>
      <c r="G54" s="172"/>
      <c r="H54" s="172"/>
      <c r="I54" s="173"/>
      <c r="J54" s="222" t="str">
        <f t="shared" si="2"/>
        <v/>
      </c>
      <c r="K54" s="249" t="str">
        <f>IF('Proje ve Personel Bilgileri'!C49&gt;0,AUcret,"")</f>
        <v/>
      </c>
      <c r="L54" s="250" t="str">
        <f>IF('Proje ve Personel Bilgileri'!C49&gt;0,IF(PKodu=1511,IF(D54="X",4,IF(E54="X",5,IF(F54="X",IF(AND(I54&gt;0,J54&gt;=48),12,8),IF(G54="X",IF(AND(I54&gt;0,J54&gt;=48),12,8),IF(H54="X",14,0))))),IF(D54="X",3,IF(E54="X",4,IF(F54="X",IF(AND(I54&gt;0,J54&gt;=48),10,6),IF(G54="X",IF(AND(I54&gt;0,J54&gt;=48),10,6),IF(H54="X",12,0)))))),"")</f>
        <v/>
      </c>
      <c r="M54" s="249" t="str">
        <f>IF('Proje ve Personel Bilgileri'!C49&gt;0,K54*L54,"")</f>
        <v/>
      </c>
      <c r="N54" s="249" t="str">
        <f>IF('Proje ve Personel Bilgileri'!C49&gt;0,G011B!R52,"")</f>
        <v/>
      </c>
      <c r="O54" s="251" t="str">
        <f>IF('Proje ve Personel Bilgileri'!C49&gt;0,MIN(M54,N54),"")</f>
        <v/>
      </c>
      <c r="Q54" s="340"/>
    </row>
    <row r="55" spans="1:17" ht="18" customHeight="1" x14ac:dyDescent="0.25">
      <c r="A55" s="171">
        <v>34</v>
      </c>
      <c r="B55" s="241" t="str">
        <f>IF('Proje ve Personel Bilgileri'!C50&gt;0,'Proje ve Personel Bilgileri'!C50,"")</f>
        <v/>
      </c>
      <c r="C55" s="242" t="str">
        <f>IF('Proje ve Personel Bilgileri'!C50&gt;0,'Proje ve Personel Bilgileri'!D50,"")</f>
        <v/>
      </c>
      <c r="D55" s="172"/>
      <c r="E55" s="172"/>
      <c r="F55" s="172"/>
      <c r="G55" s="172"/>
      <c r="H55" s="172"/>
      <c r="I55" s="173"/>
      <c r="J55" s="222" t="str">
        <f t="shared" si="2"/>
        <v/>
      </c>
      <c r="K55" s="249" t="str">
        <f>IF('Proje ve Personel Bilgileri'!C50&gt;0,AUcret,"")</f>
        <v/>
      </c>
      <c r="L55" s="250" t="str">
        <f>IF('Proje ve Personel Bilgileri'!C50&gt;0,IF(PKodu=1511,IF(D55="X",4,IF(E55="X",5,IF(F55="X",IF(AND(I55&gt;0,J55&gt;=48),12,8),IF(G55="X",IF(AND(I55&gt;0,J55&gt;=48),12,8),IF(H55="X",14,0))))),IF(D55="X",3,IF(E55="X",4,IF(F55="X",IF(AND(I55&gt;0,J55&gt;=48),10,6),IF(G55="X",IF(AND(I55&gt;0,J55&gt;=48),10,6),IF(H55="X",12,0)))))),"")</f>
        <v/>
      </c>
      <c r="M55" s="249" t="str">
        <f>IF('Proje ve Personel Bilgileri'!C50&gt;0,K55*L55,"")</f>
        <v/>
      </c>
      <c r="N55" s="249" t="str">
        <f>IF('Proje ve Personel Bilgileri'!C50&gt;0,G011B!R53,"")</f>
        <v/>
      </c>
      <c r="O55" s="251" t="str">
        <f>IF('Proje ve Personel Bilgileri'!C50&gt;0,MIN(M55,N55),"")</f>
        <v/>
      </c>
      <c r="Q55" s="340"/>
    </row>
    <row r="56" spans="1:17" ht="18" customHeight="1" x14ac:dyDescent="0.25">
      <c r="A56" s="171">
        <v>35</v>
      </c>
      <c r="B56" s="241" t="str">
        <f>IF('Proje ve Personel Bilgileri'!C51&gt;0,'Proje ve Personel Bilgileri'!C51,"")</f>
        <v/>
      </c>
      <c r="C56" s="242" t="str">
        <f>IF('Proje ve Personel Bilgileri'!C51&gt;0,'Proje ve Personel Bilgileri'!D51,"")</f>
        <v/>
      </c>
      <c r="D56" s="172"/>
      <c r="E56" s="172"/>
      <c r="F56" s="172"/>
      <c r="G56" s="172"/>
      <c r="H56" s="172"/>
      <c r="I56" s="173"/>
      <c r="J56" s="222" t="str">
        <f t="shared" si="2"/>
        <v/>
      </c>
      <c r="K56" s="249" t="str">
        <f>IF('Proje ve Personel Bilgileri'!C51&gt;0,AUcret,"")</f>
        <v/>
      </c>
      <c r="L56" s="250" t="str">
        <f>IF('Proje ve Personel Bilgileri'!C51&gt;0,IF(PKodu=1511,IF(D56="X",4,IF(E56="X",5,IF(F56="X",IF(AND(I56&gt;0,J56&gt;=48),12,8),IF(G56="X",IF(AND(I56&gt;0,J56&gt;=48),12,8),IF(H56="X",14,0))))),IF(D56="X",3,IF(E56="X",4,IF(F56="X",IF(AND(I56&gt;0,J56&gt;=48),10,6),IF(G56="X",IF(AND(I56&gt;0,J56&gt;=48),10,6),IF(H56="X",12,0)))))),"")</f>
        <v/>
      </c>
      <c r="M56" s="249" t="str">
        <f>IF('Proje ve Personel Bilgileri'!C51&gt;0,K56*L56,"")</f>
        <v/>
      </c>
      <c r="N56" s="249" t="str">
        <f>IF('Proje ve Personel Bilgileri'!C51&gt;0,G011B!R54,"")</f>
        <v/>
      </c>
      <c r="O56" s="251" t="str">
        <f>IF('Proje ve Personel Bilgileri'!C51&gt;0,MIN(M56,N56),"")</f>
        <v/>
      </c>
      <c r="Q56" s="340"/>
    </row>
    <row r="57" spans="1:17" ht="18" customHeight="1" x14ac:dyDescent="0.25">
      <c r="A57" s="171">
        <v>36</v>
      </c>
      <c r="B57" s="241" t="str">
        <f>IF('Proje ve Personel Bilgileri'!C52&gt;0,'Proje ve Personel Bilgileri'!C52,"")</f>
        <v/>
      </c>
      <c r="C57" s="242" t="str">
        <f>IF('Proje ve Personel Bilgileri'!C52&gt;0,'Proje ve Personel Bilgileri'!D52,"")</f>
        <v/>
      </c>
      <c r="D57" s="172"/>
      <c r="E57" s="172"/>
      <c r="F57" s="172"/>
      <c r="G57" s="172"/>
      <c r="H57" s="172"/>
      <c r="I57" s="173"/>
      <c r="J57" s="222" t="str">
        <f t="shared" si="2"/>
        <v/>
      </c>
      <c r="K57" s="249" t="str">
        <f>IF('Proje ve Personel Bilgileri'!C52&gt;0,AUcret,"")</f>
        <v/>
      </c>
      <c r="L57" s="250" t="str">
        <f>IF('Proje ve Personel Bilgileri'!C52&gt;0,IF(PKodu=1511,IF(D57="X",4,IF(E57="X",5,IF(F57="X",IF(AND(I57&gt;0,J57&gt;=48),12,8),IF(G57="X",IF(AND(I57&gt;0,J57&gt;=48),12,8),IF(H57="X",14,0))))),IF(D57="X",3,IF(E57="X",4,IF(F57="X",IF(AND(I57&gt;0,J57&gt;=48),10,6),IF(G57="X",IF(AND(I57&gt;0,J57&gt;=48),10,6),IF(H57="X",12,0)))))),"")</f>
        <v/>
      </c>
      <c r="M57" s="249" t="str">
        <f>IF('Proje ve Personel Bilgileri'!C52&gt;0,K57*L57,"")</f>
        <v/>
      </c>
      <c r="N57" s="249" t="str">
        <f>IF('Proje ve Personel Bilgileri'!C52&gt;0,G011B!R55,"")</f>
        <v/>
      </c>
      <c r="O57" s="251" t="str">
        <f>IF('Proje ve Personel Bilgileri'!C52&gt;0,MIN(M57,N57),"")</f>
        <v/>
      </c>
      <c r="Q57" s="340"/>
    </row>
    <row r="58" spans="1:17" ht="18" customHeight="1" x14ac:dyDescent="0.25">
      <c r="A58" s="171">
        <v>37</v>
      </c>
      <c r="B58" s="241" t="str">
        <f>IF('Proje ve Personel Bilgileri'!C53&gt;0,'Proje ve Personel Bilgileri'!C53,"")</f>
        <v/>
      </c>
      <c r="C58" s="242" t="str">
        <f>IF('Proje ve Personel Bilgileri'!C53&gt;0,'Proje ve Personel Bilgileri'!D53,"")</f>
        <v/>
      </c>
      <c r="D58" s="172"/>
      <c r="E58" s="172"/>
      <c r="F58" s="172"/>
      <c r="G58" s="172"/>
      <c r="H58" s="172"/>
      <c r="I58" s="173"/>
      <c r="J58" s="222" t="str">
        <f t="shared" si="2"/>
        <v/>
      </c>
      <c r="K58" s="249" t="str">
        <f>IF('Proje ve Personel Bilgileri'!C53&gt;0,AUcret,"")</f>
        <v/>
      </c>
      <c r="L58" s="250" t="str">
        <f>IF('Proje ve Personel Bilgileri'!C53&gt;0,IF(PKodu=1511,IF(D58="X",4,IF(E58="X",5,IF(F58="X",IF(AND(I58&gt;0,J58&gt;=48),12,8),IF(G58="X",IF(AND(I58&gt;0,J58&gt;=48),12,8),IF(H58="X",14,0))))),IF(D58="X",3,IF(E58="X",4,IF(F58="X",IF(AND(I58&gt;0,J58&gt;=48),10,6),IF(G58="X",IF(AND(I58&gt;0,J58&gt;=48),10,6),IF(H58="X",12,0)))))),"")</f>
        <v/>
      </c>
      <c r="M58" s="249" t="str">
        <f>IF('Proje ve Personel Bilgileri'!C53&gt;0,K58*L58,"")</f>
        <v/>
      </c>
      <c r="N58" s="249" t="str">
        <f>IF('Proje ve Personel Bilgileri'!C53&gt;0,G011B!R56,"")</f>
        <v/>
      </c>
      <c r="O58" s="251" t="str">
        <f>IF('Proje ve Personel Bilgileri'!C53&gt;0,MIN(M58,N58),"")</f>
        <v/>
      </c>
      <c r="Q58" s="340"/>
    </row>
    <row r="59" spans="1:17" ht="18" customHeight="1" x14ac:dyDescent="0.25">
      <c r="A59" s="171">
        <v>38</v>
      </c>
      <c r="B59" s="241" t="str">
        <f>IF('Proje ve Personel Bilgileri'!C54&gt;0,'Proje ve Personel Bilgileri'!C54,"")</f>
        <v/>
      </c>
      <c r="C59" s="242" t="str">
        <f>IF('Proje ve Personel Bilgileri'!C54&gt;0,'Proje ve Personel Bilgileri'!D54,"")</f>
        <v/>
      </c>
      <c r="D59" s="172"/>
      <c r="E59" s="172"/>
      <c r="F59" s="172"/>
      <c r="G59" s="172"/>
      <c r="H59" s="172"/>
      <c r="I59" s="173"/>
      <c r="J59" s="222" t="str">
        <f t="shared" si="2"/>
        <v/>
      </c>
      <c r="K59" s="249" t="str">
        <f>IF('Proje ve Personel Bilgileri'!C54&gt;0,AUcret,"")</f>
        <v/>
      </c>
      <c r="L59" s="250" t="str">
        <f>IF('Proje ve Personel Bilgileri'!C54&gt;0,IF(PKodu=1511,IF(D59="X",4,IF(E59="X",5,IF(F59="X",IF(AND(I59&gt;0,J59&gt;=48),12,8),IF(G59="X",IF(AND(I59&gt;0,J59&gt;=48),12,8),IF(H59="X",14,0))))),IF(D59="X",3,IF(E59="X",4,IF(F59="X",IF(AND(I59&gt;0,J59&gt;=48),10,6),IF(G59="X",IF(AND(I59&gt;0,J59&gt;=48),10,6),IF(H59="X",12,0)))))),"")</f>
        <v/>
      </c>
      <c r="M59" s="249" t="str">
        <f>IF('Proje ve Personel Bilgileri'!C54&gt;0,K59*L59,"")</f>
        <v/>
      </c>
      <c r="N59" s="249" t="str">
        <f>IF('Proje ve Personel Bilgileri'!C54&gt;0,G011B!R57,"")</f>
        <v/>
      </c>
      <c r="O59" s="251" t="str">
        <f>IF('Proje ve Personel Bilgileri'!C54&gt;0,MIN(M59,N59),"")</f>
        <v/>
      </c>
      <c r="Q59" s="340"/>
    </row>
    <row r="60" spans="1:17" ht="18" customHeight="1" x14ac:dyDescent="0.25">
      <c r="A60" s="171">
        <v>39</v>
      </c>
      <c r="B60" s="241" t="str">
        <f>IF('Proje ve Personel Bilgileri'!C55&gt;0,'Proje ve Personel Bilgileri'!C55,"")</f>
        <v/>
      </c>
      <c r="C60" s="242" t="str">
        <f>IF('Proje ve Personel Bilgileri'!C55&gt;0,'Proje ve Personel Bilgileri'!D55,"")</f>
        <v/>
      </c>
      <c r="D60" s="172"/>
      <c r="E60" s="172"/>
      <c r="F60" s="172"/>
      <c r="G60" s="172"/>
      <c r="H60" s="172"/>
      <c r="I60" s="173"/>
      <c r="J60" s="222" t="str">
        <f t="shared" si="2"/>
        <v/>
      </c>
      <c r="K60" s="249" t="str">
        <f>IF('Proje ve Personel Bilgileri'!C55&gt;0,AUcret,"")</f>
        <v/>
      </c>
      <c r="L60" s="250" t="str">
        <f>IF('Proje ve Personel Bilgileri'!C55&gt;0,IF(PKodu=1511,IF(D60="X",4,IF(E60="X",5,IF(F60="X",IF(AND(I60&gt;0,J60&gt;=48),12,8),IF(G60="X",IF(AND(I60&gt;0,J60&gt;=48),12,8),IF(H60="X",14,0))))),IF(D60="X",3,IF(E60="X",4,IF(F60="X",IF(AND(I60&gt;0,J60&gt;=48),10,6),IF(G60="X",IF(AND(I60&gt;0,J60&gt;=48),10,6),IF(H60="X",12,0)))))),"")</f>
        <v/>
      </c>
      <c r="M60" s="249" t="str">
        <f>IF('Proje ve Personel Bilgileri'!C55&gt;0,K60*L60,"")</f>
        <v/>
      </c>
      <c r="N60" s="249" t="str">
        <f>IF('Proje ve Personel Bilgileri'!C55&gt;0,G011B!R58,"")</f>
        <v/>
      </c>
      <c r="O60" s="251" t="str">
        <f>IF('Proje ve Personel Bilgileri'!C55&gt;0,MIN(M60,N60),"")</f>
        <v/>
      </c>
      <c r="Q60" s="340"/>
    </row>
    <row r="61" spans="1:17" ht="18" customHeight="1" thickBot="1" x14ac:dyDescent="0.3">
      <c r="A61" s="174">
        <v>40</v>
      </c>
      <c r="B61" s="243" t="str">
        <f>IF('Proje ve Personel Bilgileri'!C56&gt;0,'Proje ve Personel Bilgileri'!C56,"")</f>
        <v/>
      </c>
      <c r="C61" s="244" t="str">
        <f>IF('Proje ve Personel Bilgileri'!C56&gt;0,'Proje ve Personel Bilgileri'!D56,"")</f>
        <v/>
      </c>
      <c r="D61" s="175"/>
      <c r="E61" s="175"/>
      <c r="F61" s="175"/>
      <c r="G61" s="175"/>
      <c r="H61" s="175"/>
      <c r="I61" s="176"/>
      <c r="J61" s="252" t="str">
        <f t="shared" si="2"/>
        <v/>
      </c>
      <c r="K61" s="253" t="str">
        <f>IF('Proje ve Personel Bilgileri'!C56&gt;0,AUcret,"")</f>
        <v/>
      </c>
      <c r="L61" s="254" t="str">
        <f>IF('Proje ve Personel Bilgileri'!C56&gt;0,IF(PKodu=1511,IF(D61="X",4,IF(E61="X",5,IF(F61="X",IF(AND(I61&gt;0,J61&gt;=48),12,8),IF(G61="X",IF(AND(I61&gt;0,J61&gt;=48),12,8),IF(H61="X",14,0))))),IF(D61="X",3,IF(E61="X",4,IF(F61="X",IF(AND(I61&gt;0,J61&gt;=48),10,6),IF(G61="X",IF(AND(I61&gt;0,J61&gt;=48),10,6),IF(H61="X",12,0)))))),"")</f>
        <v/>
      </c>
      <c r="M61" s="253" t="str">
        <f>IF('Proje ve Personel Bilgileri'!C56&gt;0,K61*L61,"")</f>
        <v/>
      </c>
      <c r="N61" s="253" t="str">
        <f>IF('Proje ve Personel Bilgileri'!C56&gt;0,G011B!R59,"")</f>
        <v/>
      </c>
      <c r="O61" s="255" t="str">
        <f>IF('Proje ve Personel Bilgileri'!C56&gt;0,MIN(M61,N61),"")</f>
        <v/>
      </c>
      <c r="Q61" s="343">
        <f>IF(ISERROR(IF(SUM(K42:K61)&gt;0,1,0)),1,IF(SUM(K42:K61)&gt;0,1,0))</f>
        <v>0</v>
      </c>
    </row>
    <row r="62" spans="1:17" x14ac:dyDescent="0.25">
      <c r="A62" t="s">
        <v>73</v>
      </c>
    </row>
    <row r="63" spans="1:17" x14ac:dyDescent="0.25">
      <c r="A63" t="s">
        <v>75</v>
      </c>
    </row>
    <row r="64" spans="1:17" x14ac:dyDescent="0.25">
      <c r="A64" t="s">
        <v>74</v>
      </c>
    </row>
    <row r="65" spans="1:18" s="119" customFormat="1" ht="21" x14ac:dyDescent="0.35">
      <c r="A65" s="345" t="s">
        <v>48</v>
      </c>
      <c r="B65" s="346">
        <f ca="1">IF(imzatarihi&gt;0,imzatarihi,"")</f>
        <v>46027</v>
      </c>
      <c r="C65" s="455" t="s">
        <v>49</v>
      </c>
      <c r="D65" s="455"/>
      <c r="E65" s="456" t="str">
        <f>IF(kurulusyetkilisi&gt;0,kurulusyetkilisi,"")</f>
        <v/>
      </c>
      <c r="F65" s="456"/>
      <c r="G65" s="456"/>
      <c r="H65" s="456"/>
      <c r="I65" s="456"/>
      <c r="J65" s="456"/>
      <c r="K65" s="456"/>
      <c r="L65" s="456"/>
      <c r="M65" s="456"/>
      <c r="N65" s="178"/>
      <c r="O65" s="178"/>
      <c r="P65" s="178"/>
      <c r="Q65" s="341"/>
      <c r="R65" s="342"/>
    </row>
    <row r="66" spans="1:18" ht="21" x14ac:dyDescent="0.35">
      <c r="A66" s="349"/>
      <c r="B66" s="349"/>
      <c r="C66" s="351" t="s">
        <v>50</v>
      </c>
      <c r="D66" s="439"/>
      <c r="E66" s="439"/>
      <c r="F66" s="439"/>
      <c r="G66" s="439"/>
      <c r="H66" s="439"/>
      <c r="I66" s="439"/>
      <c r="J66" s="349"/>
      <c r="K66" s="352"/>
      <c r="L66" s="352"/>
      <c r="M66" s="352"/>
      <c r="N66" s="160"/>
    </row>
    <row r="67" spans="1:18" ht="15.75" x14ac:dyDescent="0.25">
      <c r="A67" s="440" t="s">
        <v>62</v>
      </c>
      <c r="B67" s="440"/>
      <c r="C67" s="440"/>
      <c r="D67" s="440"/>
      <c r="E67" s="440"/>
      <c r="F67" s="440"/>
      <c r="G67" s="440"/>
      <c r="H67" s="440"/>
      <c r="I67" s="440"/>
      <c r="J67" s="440"/>
      <c r="K67" s="440"/>
      <c r="L67" s="440"/>
      <c r="M67" s="440"/>
      <c r="N67" s="440"/>
      <c r="O67" s="440"/>
    </row>
    <row r="68" spans="1:18" x14ac:dyDescent="0.25">
      <c r="A68" s="441" t="str">
        <f>IF(YilDonem&lt;&gt;"",CONCATENATE(YilDonem," dönemine aittir."),"")</f>
        <v/>
      </c>
      <c r="B68" s="441"/>
      <c r="C68" s="441"/>
      <c r="D68" s="441"/>
      <c r="E68" s="441"/>
      <c r="F68" s="441"/>
      <c r="G68" s="441"/>
      <c r="H68" s="441"/>
      <c r="I68" s="441"/>
      <c r="J68" s="441"/>
      <c r="K68" s="441"/>
      <c r="L68" s="441"/>
      <c r="M68" s="441"/>
      <c r="N68" s="441"/>
      <c r="O68" s="441"/>
    </row>
    <row r="69" spans="1:18" ht="19.5" thickBot="1" x14ac:dyDescent="0.35">
      <c r="A69" s="431" t="s">
        <v>81</v>
      </c>
      <c r="B69" s="431"/>
      <c r="C69" s="431"/>
      <c r="D69" s="431"/>
      <c r="E69" s="431"/>
      <c r="F69" s="431"/>
      <c r="G69" s="431"/>
      <c r="H69" s="431"/>
      <c r="I69" s="431"/>
      <c r="J69" s="431"/>
      <c r="K69" s="431"/>
      <c r="L69" s="431"/>
      <c r="M69" s="431"/>
      <c r="N69" s="431"/>
      <c r="O69" s="431"/>
    </row>
    <row r="70" spans="1:18" ht="31.7" customHeight="1" thickBot="1" x14ac:dyDescent="0.3">
      <c r="A70" s="457" t="s">
        <v>1</v>
      </c>
      <c r="B70" s="458"/>
      <c r="C70" s="442" t="str">
        <f>IF(ProjeNo&gt;0,ProjeNo,"")</f>
        <v/>
      </c>
      <c r="D70" s="443"/>
      <c r="E70" s="443"/>
      <c r="F70" s="443"/>
      <c r="G70" s="443"/>
      <c r="H70" s="443"/>
      <c r="I70" s="443"/>
      <c r="J70" s="443"/>
      <c r="K70" s="443"/>
      <c r="L70" s="443"/>
      <c r="M70" s="443"/>
      <c r="N70" s="443"/>
      <c r="O70" s="444"/>
    </row>
    <row r="71" spans="1:18" ht="42.75" customHeight="1" thickBot="1" x14ac:dyDescent="0.3">
      <c r="A71" s="459" t="s">
        <v>14</v>
      </c>
      <c r="B71" s="460"/>
      <c r="C71" s="461" t="str">
        <f>IF(ProjeAdi&gt;0,ProjeAdi,"")</f>
        <v/>
      </c>
      <c r="D71" s="462"/>
      <c r="E71" s="462"/>
      <c r="F71" s="462"/>
      <c r="G71" s="462"/>
      <c r="H71" s="462"/>
      <c r="I71" s="462"/>
      <c r="J71" s="462"/>
      <c r="K71" s="462"/>
      <c r="L71" s="462"/>
      <c r="M71" s="462"/>
      <c r="N71" s="462"/>
      <c r="O71" s="463"/>
    </row>
    <row r="72" spans="1:18" ht="31.7" customHeight="1" thickBot="1" x14ac:dyDescent="0.3">
      <c r="A72" s="457" t="s">
        <v>4</v>
      </c>
      <c r="B72" s="464"/>
      <c r="C72" s="465" t="str">
        <f>IF(BasvuruTarihi&lt;&gt;"",BasvuruTarihi,"")</f>
        <v/>
      </c>
      <c r="D72" s="466"/>
      <c r="E72" s="466"/>
      <c r="F72" s="466"/>
      <c r="G72" s="466"/>
      <c r="H72" s="466"/>
      <c r="I72" s="466"/>
      <c r="J72" s="466"/>
      <c r="K72" s="466"/>
      <c r="L72" s="466"/>
      <c r="M72" s="466"/>
      <c r="N72" s="466"/>
      <c r="O72" s="467"/>
    </row>
    <row r="73" spans="1:18" ht="15" customHeight="1" thickBot="1" x14ac:dyDescent="0.3">
      <c r="A73" s="450" t="s">
        <v>9</v>
      </c>
      <c r="B73" s="450" t="s">
        <v>10</v>
      </c>
      <c r="C73" s="448" t="s">
        <v>163</v>
      </c>
      <c r="D73" s="452" t="s">
        <v>63</v>
      </c>
      <c r="E73" s="452"/>
      <c r="F73" s="452"/>
      <c r="G73" s="452"/>
      <c r="H73" s="452"/>
      <c r="I73" s="453" t="s">
        <v>69</v>
      </c>
      <c r="J73" s="448" t="s">
        <v>80</v>
      </c>
      <c r="K73" s="448" t="s">
        <v>76</v>
      </c>
      <c r="L73" s="448" t="s">
        <v>77</v>
      </c>
      <c r="M73" s="448" t="s">
        <v>78</v>
      </c>
      <c r="N73" s="448" t="s">
        <v>79</v>
      </c>
      <c r="O73" s="448" t="s">
        <v>70</v>
      </c>
    </row>
    <row r="74" spans="1:18" ht="88.5" customHeight="1" thickBot="1" x14ac:dyDescent="0.3">
      <c r="A74" s="451"/>
      <c r="B74" s="451"/>
      <c r="C74" s="449"/>
      <c r="D74" s="167" t="s">
        <v>64</v>
      </c>
      <c r="E74" s="167" t="s">
        <v>65</v>
      </c>
      <c r="F74" s="167" t="s">
        <v>66</v>
      </c>
      <c r="G74" s="167" t="s">
        <v>67</v>
      </c>
      <c r="H74" s="167" t="s">
        <v>68</v>
      </c>
      <c r="I74" s="454"/>
      <c r="J74" s="449"/>
      <c r="K74" s="449"/>
      <c r="L74" s="449"/>
      <c r="M74" s="449"/>
      <c r="N74" s="449"/>
      <c r="O74" s="449"/>
    </row>
    <row r="75" spans="1:18" ht="18" customHeight="1" x14ac:dyDescent="0.25">
      <c r="A75" s="168">
        <v>41</v>
      </c>
      <c r="B75" s="239" t="str">
        <f>IF('Proje ve Personel Bilgileri'!C57&gt;0,'Proje ve Personel Bilgileri'!C57,"")</f>
        <v/>
      </c>
      <c r="C75" s="240" t="str">
        <f>IF('Proje ve Personel Bilgileri'!C57&gt;0,'Proje ve Personel Bilgileri'!D57,"")</f>
        <v/>
      </c>
      <c r="D75" s="169"/>
      <c r="E75" s="169"/>
      <c r="F75" s="169"/>
      <c r="G75" s="169"/>
      <c r="H75" s="169"/>
      <c r="I75" s="170"/>
      <c r="J75" s="245" t="str">
        <f t="shared" ref="J75" si="3">IF(AND(BasvuruTarihi&gt;0,I75&gt;0),DAYS360(I75,BasvuruTarihi)/30,"")</f>
        <v/>
      </c>
      <c r="K75" s="246" t="str">
        <f>IF('Proje ve Personel Bilgileri'!C57&gt;0,AUcret,"")</f>
        <v/>
      </c>
      <c r="L75" s="247" t="str">
        <f>IF('Proje ve Personel Bilgileri'!C57&gt;0,IF(PKodu=1511,IF(D75="X",4,IF(E75="X",5,IF(F75="X",IF(AND(I75&gt;0,J75&gt;=48),12,8),IF(G75="X",IF(AND(I75&gt;0,J75&gt;=48),12,8),IF(H75="X",14,0))))),IF(D75="X",3,IF(E75="X",4,IF(F75="X",IF(AND(I75&gt;0,J75&gt;=48),10,6),IF(G75="X",IF(AND(I75&gt;0,J75&gt;=48),10,6),IF(H75="X",12,0)))))),"")</f>
        <v/>
      </c>
      <c r="M75" s="246" t="str">
        <f>IF('Proje ve Personel Bilgileri'!C57&gt;0,K75*L75,"")</f>
        <v/>
      </c>
      <c r="N75" s="246" t="str">
        <f>IF('Proje ve Personel Bilgileri'!C57&gt;0,G011B!R72,"")</f>
        <v/>
      </c>
      <c r="O75" s="248" t="str">
        <f>IF('Proje ve Personel Bilgileri'!C57&gt;0,MIN(M75,N75),"")</f>
        <v/>
      </c>
      <c r="Q75" s="340"/>
    </row>
    <row r="76" spans="1:18" ht="18" customHeight="1" x14ac:dyDescent="0.25">
      <c r="A76" s="171">
        <v>42</v>
      </c>
      <c r="B76" s="241" t="str">
        <f>IF('Proje ve Personel Bilgileri'!C58&gt;0,'Proje ve Personel Bilgileri'!C58,"")</f>
        <v/>
      </c>
      <c r="C76" s="242" t="str">
        <f>IF('Proje ve Personel Bilgileri'!C58&gt;0,'Proje ve Personel Bilgileri'!D58,"")</f>
        <v/>
      </c>
      <c r="D76" s="172"/>
      <c r="E76" s="172"/>
      <c r="F76" s="172"/>
      <c r="G76" s="172"/>
      <c r="H76" s="172"/>
      <c r="I76" s="173"/>
      <c r="J76" s="222" t="str">
        <f t="shared" ref="J76:J94" si="4">IF(AND(BasvuruTarihi&gt;0,I76&gt;0),DAYS360(I76,BasvuruTarihi)/30,"")</f>
        <v/>
      </c>
      <c r="K76" s="249" t="str">
        <f>IF('Proje ve Personel Bilgileri'!C58&gt;0,AUcret,"")</f>
        <v/>
      </c>
      <c r="L76" s="250" t="str">
        <f>IF('Proje ve Personel Bilgileri'!C58&gt;0,IF(PKodu=1511,IF(D76="X",4,IF(E76="X",5,IF(F76="X",IF(AND(I76&gt;0,J76&gt;=48),12,8),IF(G76="X",IF(AND(I76&gt;0,J76&gt;=48),12,8),IF(H76="X",14,0))))),IF(D76="X",3,IF(E76="X",4,IF(F76="X",IF(AND(I76&gt;0,J76&gt;=48),10,6),IF(G76="X",IF(AND(I76&gt;0,J76&gt;=48),10,6),IF(H76="X",12,0)))))),"")</f>
        <v/>
      </c>
      <c r="M76" s="249" t="str">
        <f>IF('Proje ve Personel Bilgileri'!C58&gt;0,K76*L76,"")</f>
        <v/>
      </c>
      <c r="N76" s="249" t="str">
        <f>IF('Proje ve Personel Bilgileri'!C58&gt;0,G011B!R73,"")</f>
        <v/>
      </c>
      <c r="O76" s="251" t="str">
        <f>IF('Proje ve Personel Bilgileri'!C58&gt;0,MIN(M76,N76),"")</f>
        <v/>
      </c>
      <c r="Q76" s="340"/>
    </row>
    <row r="77" spans="1:18" ht="18" customHeight="1" x14ac:dyDescent="0.25">
      <c r="A77" s="171">
        <v>43</v>
      </c>
      <c r="B77" s="241" t="str">
        <f>IF('Proje ve Personel Bilgileri'!C59&gt;0,'Proje ve Personel Bilgileri'!C59,"")</f>
        <v/>
      </c>
      <c r="C77" s="242" t="str">
        <f>IF('Proje ve Personel Bilgileri'!C59&gt;0,'Proje ve Personel Bilgileri'!D59,"")</f>
        <v/>
      </c>
      <c r="D77" s="172"/>
      <c r="E77" s="172"/>
      <c r="F77" s="172"/>
      <c r="G77" s="172"/>
      <c r="H77" s="172"/>
      <c r="I77" s="173"/>
      <c r="J77" s="222" t="str">
        <f t="shared" si="4"/>
        <v/>
      </c>
      <c r="K77" s="249" t="str">
        <f>IF('Proje ve Personel Bilgileri'!C59&gt;0,AUcret,"")</f>
        <v/>
      </c>
      <c r="L77" s="250" t="str">
        <f>IF('Proje ve Personel Bilgileri'!C59&gt;0,IF(PKodu=1511,IF(D77="X",4,IF(E77="X",5,IF(F77="X",IF(AND(I77&gt;0,J77&gt;=48),12,8),IF(G77="X",IF(AND(I77&gt;0,J77&gt;=48),12,8),IF(H77="X",14,0))))),IF(D77="X",3,IF(E77="X",4,IF(F77="X",IF(AND(I77&gt;0,J77&gt;=48),10,6),IF(G77="X",IF(AND(I77&gt;0,J77&gt;=48),10,6),IF(H77="X",12,0)))))),"")</f>
        <v/>
      </c>
      <c r="M77" s="249" t="str">
        <f>IF('Proje ve Personel Bilgileri'!C59&gt;0,K77*L77,"")</f>
        <v/>
      </c>
      <c r="N77" s="249" t="str">
        <f>IF('Proje ve Personel Bilgileri'!C59&gt;0,G011B!R74,"")</f>
        <v/>
      </c>
      <c r="O77" s="251" t="str">
        <f>IF('Proje ve Personel Bilgileri'!C59&gt;0,MIN(M77,N77),"")</f>
        <v/>
      </c>
      <c r="Q77" s="340"/>
    </row>
    <row r="78" spans="1:18" ht="18" customHeight="1" x14ac:dyDescent="0.25">
      <c r="A78" s="171">
        <v>44</v>
      </c>
      <c r="B78" s="241" t="str">
        <f>IF('Proje ve Personel Bilgileri'!C60&gt;0,'Proje ve Personel Bilgileri'!C60,"")</f>
        <v/>
      </c>
      <c r="C78" s="242" t="str">
        <f>IF('Proje ve Personel Bilgileri'!C60&gt;0,'Proje ve Personel Bilgileri'!D60,"")</f>
        <v/>
      </c>
      <c r="D78" s="172"/>
      <c r="E78" s="172"/>
      <c r="F78" s="172"/>
      <c r="G78" s="172"/>
      <c r="H78" s="172"/>
      <c r="I78" s="173"/>
      <c r="J78" s="222" t="str">
        <f t="shared" si="4"/>
        <v/>
      </c>
      <c r="K78" s="249" t="str">
        <f>IF('Proje ve Personel Bilgileri'!C60&gt;0,AUcret,"")</f>
        <v/>
      </c>
      <c r="L78" s="250" t="str">
        <f>IF('Proje ve Personel Bilgileri'!C60&gt;0,IF(PKodu=1511,IF(D78="X",4,IF(E78="X",5,IF(F78="X",IF(AND(I78&gt;0,J78&gt;=48),12,8),IF(G78="X",IF(AND(I78&gt;0,J78&gt;=48),12,8),IF(H78="X",14,0))))),IF(D78="X",3,IF(E78="X",4,IF(F78="X",IF(AND(I78&gt;0,J78&gt;=48),10,6),IF(G78="X",IF(AND(I78&gt;0,J78&gt;=48),10,6),IF(H78="X",12,0)))))),"")</f>
        <v/>
      </c>
      <c r="M78" s="249" t="str">
        <f>IF('Proje ve Personel Bilgileri'!C60&gt;0,K78*L78,"")</f>
        <v/>
      </c>
      <c r="N78" s="249" t="str">
        <f>IF('Proje ve Personel Bilgileri'!C60&gt;0,G011B!R75,"")</f>
        <v/>
      </c>
      <c r="O78" s="251" t="str">
        <f>IF('Proje ve Personel Bilgileri'!C60&gt;0,MIN(M78,N78),"")</f>
        <v/>
      </c>
      <c r="Q78" s="340"/>
    </row>
    <row r="79" spans="1:18" ht="18" customHeight="1" x14ac:dyDescent="0.25">
      <c r="A79" s="171">
        <v>45</v>
      </c>
      <c r="B79" s="241" t="str">
        <f>IF('Proje ve Personel Bilgileri'!C61&gt;0,'Proje ve Personel Bilgileri'!C61,"")</f>
        <v/>
      </c>
      <c r="C79" s="242" t="str">
        <f>IF('Proje ve Personel Bilgileri'!C61&gt;0,'Proje ve Personel Bilgileri'!D61,"")</f>
        <v/>
      </c>
      <c r="D79" s="172"/>
      <c r="E79" s="172"/>
      <c r="F79" s="172"/>
      <c r="G79" s="172"/>
      <c r="H79" s="172"/>
      <c r="I79" s="173"/>
      <c r="J79" s="222" t="str">
        <f t="shared" si="4"/>
        <v/>
      </c>
      <c r="K79" s="249" t="str">
        <f>IF('Proje ve Personel Bilgileri'!C61&gt;0,AUcret,"")</f>
        <v/>
      </c>
      <c r="L79" s="250" t="str">
        <f>IF('Proje ve Personel Bilgileri'!C61&gt;0,IF(PKodu=1511,IF(D79="X",4,IF(E79="X",5,IF(F79="X",IF(AND(I79&gt;0,J79&gt;=48),12,8),IF(G79="X",IF(AND(I79&gt;0,J79&gt;=48),12,8),IF(H79="X",14,0))))),IF(D79="X",3,IF(E79="X",4,IF(F79="X",IF(AND(I79&gt;0,J79&gt;=48),10,6),IF(G79="X",IF(AND(I79&gt;0,J79&gt;=48),10,6),IF(H79="X",12,0)))))),"")</f>
        <v/>
      </c>
      <c r="M79" s="249" t="str">
        <f>IF('Proje ve Personel Bilgileri'!C61&gt;0,K79*L79,"")</f>
        <v/>
      </c>
      <c r="N79" s="249" t="str">
        <f>IF('Proje ve Personel Bilgileri'!C61&gt;0,G011B!R76,"")</f>
        <v/>
      </c>
      <c r="O79" s="251" t="str">
        <f>IF('Proje ve Personel Bilgileri'!C61&gt;0,MIN(M79,N79),"")</f>
        <v/>
      </c>
      <c r="Q79" s="340"/>
    </row>
    <row r="80" spans="1:18" ht="18" customHeight="1" x14ac:dyDescent="0.25">
      <c r="A80" s="171">
        <v>46</v>
      </c>
      <c r="B80" s="241" t="str">
        <f>IF('Proje ve Personel Bilgileri'!C62&gt;0,'Proje ve Personel Bilgileri'!C62,"")</f>
        <v/>
      </c>
      <c r="C80" s="242" t="str">
        <f>IF('Proje ve Personel Bilgileri'!C62&gt;0,'Proje ve Personel Bilgileri'!D62,"")</f>
        <v/>
      </c>
      <c r="D80" s="172"/>
      <c r="E80" s="172"/>
      <c r="F80" s="172"/>
      <c r="G80" s="172"/>
      <c r="H80" s="172"/>
      <c r="I80" s="173"/>
      <c r="J80" s="222" t="str">
        <f t="shared" si="4"/>
        <v/>
      </c>
      <c r="K80" s="249" t="str">
        <f>IF('Proje ve Personel Bilgileri'!C62&gt;0,AUcret,"")</f>
        <v/>
      </c>
      <c r="L80" s="250" t="str">
        <f>IF('Proje ve Personel Bilgileri'!C62&gt;0,IF(PKodu=1511,IF(D80="X",4,IF(E80="X",5,IF(F80="X",IF(AND(I80&gt;0,J80&gt;=48),12,8),IF(G80="X",IF(AND(I80&gt;0,J80&gt;=48),12,8),IF(H80="X",14,0))))),IF(D80="X",3,IF(E80="X",4,IF(F80="X",IF(AND(I80&gt;0,J80&gt;=48),10,6),IF(G80="X",IF(AND(I80&gt;0,J80&gt;=48),10,6),IF(H80="X",12,0)))))),"")</f>
        <v/>
      </c>
      <c r="M80" s="249" t="str">
        <f>IF('Proje ve Personel Bilgileri'!C62&gt;0,K80*L80,"")</f>
        <v/>
      </c>
      <c r="N80" s="249" t="str">
        <f>IF('Proje ve Personel Bilgileri'!C62&gt;0,G011B!R77,"")</f>
        <v/>
      </c>
      <c r="O80" s="251" t="str">
        <f>IF('Proje ve Personel Bilgileri'!C62&gt;0,MIN(M80,N80),"")</f>
        <v/>
      </c>
      <c r="Q80" s="340"/>
    </row>
    <row r="81" spans="1:17" ht="18" customHeight="1" x14ac:dyDescent="0.25">
      <c r="A81" s="171">
        <v>47</v>
      </c>
      <c r="B81" s="241" t="str">
        <f>IF('Proje ve Personel Bilgileri'!C63&gt;0,'Proje ve Personel Bilgileri'!C63,"")</f>
        <v/>
      </c>
      <c r="C81" s="242" t="str">
        <f>IF('Proje ve Personel Bilgileri'!C63&gt;0,'Proje ve Personel Bilgileri'!D63,"")</f>
        <v/>
      </c>
      <c r="D81" s="172"/>
      <c r="E81" s="172"/>
      <c r="F81" s="172"/>
      <c r="G81" s="172"/>
      <c r="H81" s="172"/>
      <c r="I81" s="173"/>
      <c r="J81" s="222" t="str">
        <f t="shared" si="4"/>
        <v/>
      </c>
      <c r="K81" s="249" t="str">
        <f>IF('Proje ve Personel Bilgileri'!C63&gt;0,AUcret,"")</f>
        <v/>
      </c>
      <c r="L81" s="250" t="str">
        <f>IF('Proje ve Personel Bilgileri'!C63&gt;0,IF(PKodu=1511,IF(D81="X",4,IF(E81="X",5,IF(F81="X",IF(AND(I81&gt;0,J81&gt;=48),12,8),IF(G81="X",IF(AND(I81&gt;0,J81&gt;=48),12,8),IF(H81="X",14,0))))),IF(D81="X",3,IF(E81="X",4,IF(F81="X",IF(AND(I81&gt;0,J81&gt;=48),10,6),IF(G81="X",IF(AND(I81&gt;0,J81&gt;=48),10,6),IF(H81="X",12,0)))))),"")</f>
        <v/>
      </c>
      <c r="M81" s="249" t="str">
        <f>IF('Proje ve Personel Bilgileri'!C63&gt;0,K81*L81,"")</f>
        <v/>
      </c>
      <c r="N81" s="249" t="str">
        <f>IF('Proje ve Personel Bilgileri'!C63&gt;0,G011B!R78,"")</f>
        <v/>
      </c>
      <c r="O81" s="251" t="str">
        <f>IF('Proje ve Personel Bilgileri'!C63&gt;0,MIN(M81,N81),"")</f>
        <v/>
      </c>
      <c r="Q81" s="340"/>
    </row>
    <row r="82" spans="1:17" ht="18" customHeight="1" x14ac:dyDescent="0.25">
      <c r="A82" s="171">
        <v>48</v>
      </c>
      <c r="B82" s="241" t="str">
        <f>IF('Proje ve Personel Bilgileri'!C64&gt;0,'Proje ve Personel Bilgileri'!C64,"")</f>
        <v/>
      </c>
      <c r="C82" s="242" t="str">
        <f>IF('Proje ve Personel Bilgileri'!C64&gt;0,'Proje ve Personel Bilgileri'!D64,"")</f>
        <v/>
      </c>
      <c r="D82" s="172"/>
      <c r="E82" s="172"/>
      <c r="F82" s="172"/>
      <c r="G82" s="172"/>
      <c r="H82" s="172"/>
      <c r="I82" s="173"/>
      <c r="J82" s="222" t="str">
        <f t="shared" si="4"/>
        <v/>
      </c>
      <c r="K82" s="249" t="str">
        <f>IF('Proje ve Personel Bilgileri'!C64&gt;0,AUcret,"")</f>
        <v/>
      </c>
      <c r="L82" s="250" t="str">
        <f>IF('Proje ve Personel Bilgileri'!C64&gt;0,IF(PKodu=1511,IF(D82="X",4,IF(E82="X",5,IF(F82="X",IF(AND(I82&gt;0,J82&gt;=48),12,8),IF(G82="X",IF(AND(I82&gt;0,J82&gt;=48),12,8),IF(H82="X",14,0))))),IF(D82="X",3,IF(E82="X",4,IF(F82="X",IF(AND(I82&gt;0,J82&gt;=48),10,6),IF(G82="X",IF(AND(I82&gt;0,J82&gt;=48),10,6),IF(H82="X",12,0)))))),"")</f>
        <v/>
      </c>
      <c r="M82" s="249" t="str">
        <f>IF('Proje ve Personel Bilgileri'!C64&gt;0,K82*L82,"")</f>
        <v/>
      </c>
      <c r="N82" s="249" t="str">
        <f>IF('Proje ve Personel Bilgileri'!C64&gt;0,G011B!R79,"")</f>
        <v/>
      </c>
      <c r="O82" s="251" t="str">
        <f>IF('Proje ve Personel Bilgileri'!C64&gt;0,MIN(M82,N82),"")</f>
        <v/>
      </c>
      <c r="Q82" s="340"/>
    </row>
    <row r="83" spans="1:17" ht="18" customHeight="1" x14ac:dyDescent="0.25">
      <c r="A83" s="171">
        <v>49</v>
      </c>
      <c r="B83" s="241" t="str">
        <f>IF('Proje ve Personel Bilgileri'!C65&gt;0,'Proje ve Personel Bilgileri'!C65,"")</f>
        <v/>
      </c>
      <c r="C83" s="242" t="str">
        <f>IF('Proje ve Personel Bilgileri'!C65&gt;0,'Proje ve Personel Bilgileri'!D65,"")</f>
        <v/>
      </c>
      <c r="D83" s="172"/>
      <c r="E83" s="172"/>
      <c r="F83" s="172"/>
      <c r="G83" s="172"/>
      <c r="H83" s="172"/>
      <c r="I83" s="173"/>
      <c r="J83" s="222" t="str">
        <f t="shared" si="4"/>
        <v/>
      </c>
      <c r="K83" s="249" t="str">
        <f>IF('Proje ve Personel Bilgileri'!C65&gt;0,AUcret,"")</f>
        <v/>
      </c>
      <c r="L83" s="250" t="str">
        <f>IF('Proje ve Personel Bilgileri'!C65&gt;0,IF(PKodu=1511,IF(D83="X",4,IF(E83="X",5,IF(F83="X",IF(AND(I83&gt;0,J83&gt;=48),12,8),IF(G83="X",IF(AND(I83&gt;0,J83&gt;=48),12,8),IF(H83="X",14,0))))),IF(D83="X",3,IF(E83="X",4,IF(F83="X",IF(AND(I83&gt;0,J83&gt;=48),10,6),IF(G83="X",IF(AND(I83&gt;0,J83&gt;=48),10,6),IF(H83="X",12,0)))))),"")</f>
        <v/>
      </c>
      <c r="M83" s="249" t="str">
        <f>IF('Proje ve Personel Bilgileri'!C65&gt;0,K83*L83,"")</f>
        <v/>
      </c>
      <c r="N83" s="249" t="str">
        <f>IF('Proje ve Personel Bilgileri'!C65&gt;0,G011B!R80,"")</f>
        <v/>
      </c>
      <c r="O83" s="251" t="str">
        <f>IF('Proje ve Personel Bilgileri'!C65&gt;0,MIN(M83,N83),"")</f>
        <v/>
      </c>
      <c r="Q83" s="340"/>
    </row>
    <row r="84" spans="1:17" ht="18" customHeight="1" x14ac:dyDescent="0.25">
      <c r="A84" s="171">
        <v>50</v>
      </c>
      <c r="B84" s="241" t="str">
        <f>IF('Proje ve Personel Bilgileri'!C66&gt;0,'Proje ve Personel Bilgileri'!C66,"")</f>
        <v/>
      </c>
      <c r="C84" s="242" t="str">
        <f>IF('Proje ve Personel Bilgileri'!C66&gt;0,'Proje ve Personel Bilgileri'!D66,"")</f>
        <v/>
      </c>
      <c r="D84" s="172"/>
      <c r="E84" s="172"/>
      <c r="F84" s="172"/>
      <c r="G84" s="172"/>
      <c r="H84" s="172"/>
      <c r="I84" s="173"/>
      <c r="J84" s="222" t="str">
        <f t="shared" si="4"/>
        <v/>
      </c>
      <c r="K84" s="249" t="str">
        <f>IF('Proje ve Personel Bilgileri'!C66&gt;0,AUcret,"")</f>
        <v/>
      </c>
      <c r="L84" s="250" t="str">
        <f>IF('Proje ve Personel Bilgileri'!C66&gt;0,IF(PKodu=1511,IF(D84="X",4,IF(E84="X",5,IF(F84="X",IF(AND(I84&gt;0,J84&gt;=48),12,8),IF(G84="X",IF(AND(I84&gt;0,J84&gt;=48),12,8),IF(H84="X",14,0))))),IF(D84="X",3,IF(E84="X",4,IF(F84="X",IF(AND(I84&gt;0,J84&gt;=48),10,6),IF(G84="X",IF(AND(I84&gt;0,J84&gt;=48),10,6),IF(H84="X",12,0)))))),"")</f>
        <v/>
      </c>
      <c r="M84" s="249" t="str">
        <f>IF('Proje ve Personel Bilgileri'!C66&gt;0,K84*L84,"")</f>
        <v/>
      </c>
      <c r="N84" s="249" t="str">
        <f>IF('Proje ve Personel Bilgileri'!C66&gt;0,G011B!R81,"")</f>
        <v/>
      </c>
      <c r="O84" s="251" t="str">
        <f>IF('Proje ve Personel Bilgileri'!C66&gt;0,MIN(M84,N84),"")</f>
        <v/>
      </c>
      <c r="Q84" s="340"/>
    </row>
    <row r="85" spans="1:17" ht="18" customHeight="1" x14ac:dyDescent="0.25">
      <c r="A85" s="171">
        <v>51</v>
      </c>
      <c r="B85" s="241" t="str">
        <f>IF('Proje ve Personel Bilgileri'!C67&gt;0,'Proje ve Personel Bilgileri'!C67,"")</f>
        <v/>
      </c>
      <c r="C85" s="242" t="str">
        <f>IF('Proje ve Personel Bilgileri'!C67&gt;0,'Proje ve Personel Bilgileri'!D67,"")</f>
        <v/>
      </c>
      <c r="D85" s="172"/>
      <c r="E85" s="172"/>
      <c r="F85" s="172"/>
      <c r="G85" s="172"/>
      <c r="H85" s="172"/>
      <c r="I85" s="173"/>
      <c r="J85" s="222" t="str">
        <f t="shared" si="4"/>
        <v/>
      </c>
      <c r="K85" s="249" t="str">
        <f>IF('Proje ve Personel Bilgileri'!C67&gt;0,AUcret,"")</f>
        <v/>
      </c>
      <c r="L85" s="250" t="str">
        <f>IF('Proje ve Personel Bilgileri'!C67&gt;0,IF(PKodu=1511,IF(D85="X",4,IF(E85="X",5,IF(F85="X",IF(AND(I85&gt;0,J85&gt;=48),12,8),IF(G85="X",IF(AND(I85&gt;0,J85&gt;=48),12,8),IF(H85="X",14,0))))),IF(D85="X",3,IF(E85="X",4,IF(F85="X",IF(AND(I85&gt;0,J85&gt;=48),10,6),IF(G85="X",IF(AND(I85&gt;0,J85&gt;=48),10,6),IF(H85="X",12,0)))))),"")</f>
        <v/>
      </c>
      <c r="M85" s="249" t="str">
        <f>IF('Proje ve Personel Bilgileri'!C67&gt;0,K85*L85,"")</f>
        <v/>
      </c>
      <c r="N85" s="249" t="str">
        <f>IF('Proje ve Personel Bilgileri'!C67&gt;0,G011B!R82,"")</f>
        <v/>
      </c>
      <c r="O85" s="251" t="str">
        <f>IF('Proje ve Personel Bilgileri'!C67&gt;0,MIN(M85,N85),"")</f>
        <v/>
      </c>
      <c r="Q85" s="340"/>
    </row>
    <row r="86" spans="1:17" ht="18" customHeight="1" x14ac:dyDescent="0.25">
      <c r="A86" s="171">
        <v>52</v>
      </c>
      <c r="B86" s="241" t="str">
        <f>IF('Proje ve Personel Bilgileri'!C68&gt;0,'Proje ve Personel Bilgileri'!C68,"")</f>
        <v/>
      </c>
      <c r="C86" s="242" t="str">
        <f>IF('Proje ve Personel Bilgileri'!C68&gt;0,'Proje ve Personel Bilgileri'!D68,"")</f>
        <v/>
      </c>
      <c r="D86" s="172"/>
      <c r="E86" s="172"/>
      <c r="F86" s="172"/>
      <c r="G86" s="172"/>
      <c r="H86" s="172"/>
      <c r="I86" s="173"/>
      <c r="J86" s="222" t="str">
        <f t="shared" si="4"/>
        <v/>
      </c>
      <c r="K86" s="249" t="str">
        <f>IF('Proje ve Personel Bilgileri'!C68&gt;0,AUcret,"")</f>
        <v/>
      </c>
      <c r="L86" s="250" t="str">
        <f>IF('Proje ve Personel Bilgileri'!C68&gt;0,IF(PKodu=1511,IF(D86="X",4,IF(E86="X",5,IF(F86="X",IF(AND(I86&gt;0,J86&gt;=48),12,8),IF(G86="X",IF(AND(I86&gt;0,J86&gt;=48),12,8),IF(H86="X",14,0))))),IF(D86="X",3,IF(E86="X",4,IF(F86="X",IF(AND(I86&gt;0,J86&gt;=48),10,6),IF(G86="X",IF(AND(I86&gt;0,J86&gt;=48),10,6),IF(H86="X",12,0)))))),"")</f>
        <v/>
      </c>
      <c r="M86" s="249" t="str">
        <f>IF('Proje ve Personel Bilgileri'!C68&gt;0,K86*L86,"")</f>
        <v/>
      </c>
      <c r="N86" s="249" t="str">
        <f>IF('Proje ve Personel Bilgileri'!C68&gt;0,G011B!R83,"")</f>
        <v/>
      </c>
      <c r="O86" s="251" t="str">
        <f>IF('Proje ve Personel Bilgileri'!C68&gt;0,MIN(M86,N86),"")</f>
        <v/>
      </c>
      <c r="Q86" s="340"/>
    </row>
    <row r="87" spans="1:17" ht="18" customHeight="1" x14ac:dyDescent="0.25">
      <c r="A87" s="171">
        <v>53</v>
      </c>
      <c r="B87" s="241" t="str">
        <f>IF('Proje ve Personel Bilgileri'!C69&gt;0,'Proje ve Personel Bilgileri'!C69,"")</f>
        <v/>
      </c>
      <c r="C87" s="242" t="str">
        <f>IF('Proje ve Personel Bilgileri'!C69&gt;0,'Proje ve Personel Bilgileri'!D69,"")</f>
        <v/>
      </c>
      <c r="D87" s="172"/>
      <c r="E87" s="172"/>
      <c r="F87" s="172"/>
      <c r="G87" s="172"/>
      <c r="H87" s="172"/>
      <c r="I87" s="173"/>
      <c r="J87" s="222" t="str">
        <f t="shared" si="4"/>
        <v/>
      </c>
      <c r="K87" s="249" t="str">
        <f>IF('Proje ve Personel Bilgileri'!C69&gt;0,AUcret,"")</f>
        <v/>
      </c>
      <c r="L87" s="250" t="str">
        <f>IF('Proje ve Personel Bilgileri'!C69&gt;0,IF(PKodu=1511,IF(D87="X",4,IF(E87="X",5,IF(F87="X",IF(AND(I87&gt;0,J87&gt;=48),12,8),IF(G87="X",IF(AND(I87&gt;0,J87&gt;=48),12,8),IF(H87="X",14,0))))),IF(D87="X",3,IF(E87="X",4,IF(F87="X",IF(AND(I87&gt;0,J87&gt;=48),10,6),IF(G87="X",IF(AND(I87&gt;0,J87&gt;=48),10,6),IF(H87="X",12,0)))))),"")</f>
        <v/>
      </c>
      <c r="M87" s="249" t="str">
        <f>IF('Proje ve Personel Bilgileri'!C69&gt;0,K87*L87,"")</f>
        <v/>
      </c>
      <c r="N87" s="249" t="str">
        <f>IF('Proje ve Personel Bilgileri'!C69&gt;0,G011B!R84,"")</f>
        <v/>
      </c>
      <c r="O87" s="251" t="str">
        <f>IF('Proje ve Personel Bilgileri'!C69&gt;0,MIN(M87,N87),"")</f>
        <v/>
      </c>
      <c r="Q87" s="340"/>
    </row>
    <row r="88" spans="1:17" ht="18" customHeight="1" x14ac:dyDescent="0.25">
      <c r="A88" s="171">
        <v>54</v>
      </c>
      <c r="B88" s="241" t="str">
        <f>IF('Proje ve Personel Bilgileri'!C70&gt;0,'Proje ve Personel Bilgileri'!C70,"")</f>
        <v/>
      </c>
      <c r="C88" s="242" t="str">
        <f>IF('Proje ve Personel Bilgileri'!C70&gt;0,'Proje ve Personel Bilgileri'!D70,"")</f>
        <v/>
      </c>
      <c r="D88" s="172"/>
      <c r="E88" s="172"/>
      <c r="F88" s="172"/>
      <c r="G88" s="172"/>
      <c r="H88" s="172"/>
      <c r="I88" s="173"/>
      <c r="J88" s="222" t="str">
        <f t="shared" si="4"/>
        <v/>
      </c>
      <c r="K88" s="249" t="str">
        <f>IF('Proje ve Personel Bilgileri'!C70&gt;0,AUcret,"")</f>
        <v/>
      </c>
      <c r="L88" s="250" t="str">
        <f>IF('Proje ve Personel Bilgileri'!C70&gt;0,IF(PKodu=1511,IF(D88="X",4,IF(E88="X",5,IF(F88="X",IF(AND(I88&gt;0,J88&gt;=48),12,8),IF(G88="X",IF(AND(I88&gt;0,J88&gt;=48),12,8),IF(H88="X",14,0))))),IF(D88="X",3,IF(E88="X",4,IF(F88="X",IF(AND(I88&gt;0,J88&gt;=48),10,6),IF(G88="X",IF(AND(I88&gt;0,J88&gt;=48),10,6),IF(H88="X",12,0)))))),"")</f>
        <v/>
      </c>
      <c r="M88" s="249" t="str">
        <f>IF('Proje ve Personel Bilgileri'!C70&gt;0,K88*L88,"")</f>
        <v/>
      </c>
      <c r="N88" s="249" t="str">
        <f>IF('Proje ve Personel Bilgileri'!C70&gt;0,G011B!R85,"")</f>
        <v/>
      </c>
      <c r="O88" s="251" t="str">
        <f>IF('Proje ve Personel Bilgileri'!C70&gt;0,MIN(M88,N88),"")</f>
        <v/>
      </c>
      <c r="Q88" s="340"/>
    </row>
    <row r="89" spans="1:17" ht="18" customHeight="1" x14ac:dyDescent="0.25">
      <c r="A89" s="171">
        <v>55</v>
      </c>
      <c r="B89" s="241" t="str">
        <f>IF('Proje ve Personel Bilgileri'!C71&gt;0,'Proje ve Personel Bilgileri'!C71,"")</f>
        <v/>
      </c>
      <c r="C89" s="242" t="str">
        <f>IF('Proje ve Personel Bilgileri'!C71&gt;0,'Proje ve Personel Bilgileri'!D71,"")</f>
        <v/>
      </c>
      <c r="D89" s="172"/>
      <c r="E89" s="172"/>
      <c r="F89" s="172"/>
      <c r="G89" s="172"/>
      <c r="H89" s="172"/>
      <c r="I89" s="173"/>
      <c r="J89" s="222" t="str">
        <f t="shared" si="4"/>
        <v/>
      </c>
      <c r="K89" s="249" t="str">
        <f>IF('Proje ve Personel Bilgileri'!C71&gt;0,AUcret,"")</f>
        <v/>
      </c>
      <c r="L89" s="250" t="str">
        <f>IF('Proje ve Personel Bilgileri'!C71&gt;0,IF(PKodu=1511,IF(D89="X",4,IF(E89="X",5,IF(F89="X",IF(AND(I89&gt;0,J89&gt;=48),12,8),IF(G89="X",IF(AND(I89&gt;0,J89&gt;=48),12,8),IF(H89="X",14,0))))),IF(D89="X",3,IF(E89="X",4,IF(F89="X",IF(AND(I89&gt;0,J89&gt;=48),10,6),IF(G89="X",IF(AND(I89&gt;0,J89&gt;=48),10,6),IF(H89="X",12,0)))))),"")</f>
        <v/>
      </c>
      <c r="M89" s="249" t="str">
        <f>IF('Proje ve Personel Bilgileri'!C71&gt;0,K89*L89,"")</f>
        <v/>
      </c>
      <c r="N89" s="249" t="str">
        <f>IF('Proje ve Personel Bilgileri'!C71&gt;0,G011B!R86,"")</f>
        <v/>
      </c>
      <c r="O89" s="251" t="str">
        <f>IF('Proje ve Personel Bilgileri'!C71&gt;0,MIN(M89,N89),"")</f>
        <v/>
      </c>
      <c r="Q89" s="340"/>
    </row>
    <row r="90" spans="1:17" ht="18" customHeight="1" x14ac:dyDescent="0.25">
      <c r="A90" s="171">
        <v>56</v>
      </c>
      <c r="B90" s="241" t="str">
        <f>IF('Proje ve Personel Bilgileri'!C72&gt;0,'Proje ve Personel Bilgileri'!C72,"")</f>
        <v/>
      </c>
      <c r="C90" s="242" t="str">
        <f>IF('Proje ve Personel Bilgileri'!C72&gt;0,'Proje ve Personel Bilgileri'!D72,"")</f>
        <v/>
      </c>
      <c r="D90" s="172"/>
      <c r="E90" s="172"/>
      <c r="F90" s="172"/>
      <c r="G90" s="172"/>
      <c r="H90" s="172"/>
      <c r="I90" s="173"/>
      <c r="J90" s="222" t="str">
        <f t="shared" si="4"/>
        <v/>
      </c>
      <c r="K90" s="249" t="str">
        <f>IF('Proje ve Personel Bilgileri'!C72&gt;0,AUcret,"")</f>
        <v/>
      </c>
      <c r="L90" s="250" t="str">
        <f>IF('Proje ve Personel Bilgileri'!C72&gt;0,IF(PKodu=1511,IF(D90="X",4,IF(E90="X",5,IF(F90="X",IF(AND(I90&gt;0,J90&gt;=48),12,8),IF(G90="X",IF(AND(I90&gt;0,J90&gt;=48),12,8),IF(H90="X",14,0))))),IF(D90="X",3,IF(E90="X",4,IF(F90="X",IF(AND(I90&gt;0,J90&gt;=48),10,6),IF(G90="X",IF(AND(I90&gt;0,J90&gt;=48),10,6),IF(H90="X",12,0)))))),"")</f>
        <v/>
      </c>
      <c r="M90" s="249" t="str">
        <f>IF('Proje ve Personel Bilgileri'!C72&gt;0,K90*L90,"")</f>
        <v/>
      </c>
      <c r="N90" s="249" t="str">
        <f>IF('Proje ve Personel Bilgileri'!C72&gt;0,G011B!R87,"")</f>
        <v/>
      </c>
      <c r="O90" s="251" t="str">
        <f>IF('Proje ve Personel Bilgileri'!C72&gt;0,MIN(M90,N90),"")</f>
        <v/>
      </c>
      <c r="Q90" s="340"/>
    </row>
    <row r="91" spans="1:17" ht="18" customHeight="1" x14ac:dyDescent="0.25">
      <c r="A91" s="171">
        <v>57</v>
      </c>
      <c r="B91" s="241" t="str">
        <f>IF('Proje ve Personel Bilgileri'!C73&gt;0,'Proje ve Personel Bilgileri'!C73,"")</f>
        <v/>
      </c>
      <c r="C91" s="242" t="str">
        <f>IF('Proje ve Personel Bilgileri'!C73&gt;0,'Proje ve Personel Bilgileri'!D73,"")</f>
        <v/>
      </c>
      <c r="D91" s="172"/>
      <c r="E91" s="172"/>
      <c r="F91" s="172"/>
      <c r="G91" s="172"/>
      <c r="H91" s="172"/>
      <c r="I91" s="173"/>
      <c r="J91" s="222" t="str">
        <f t="shared" si="4"/>
        <v/>
      </c>
      <c r="K91" s="249" t="str">
        <f>IF('Proje ve Personel Bilgileri'!C73&gt;0,AUcret,"")</f>
        <v/>
      </c>
      <c r="L91" s="250" t="str">
        <f>IF('Proje ve Personel Bilgileri'!C73&gt;0,IF(PKodu=1511,IF(D91="X",4,IF(E91="X",5,IF(F91="X",IF(AND(I91&gt;0,J91&gt;=48),12,8),IF(G91="X",IF(AND(I91&gt;0,J91&gt;=48),12,8),IF(H91="X",14,0))))),IF(D91="X",3,IF(E91="X",4,IF(F91="X",IF(AND(I91&gt;0,J91&gt;=48),10,6),IF(G91="X",IF(AND(I91&gt;0,J91&gt;=48),10,6),IF(H91="X",12,0)))))),"")</f>
        <v/>
      </c>
      <c r="M91" s="249" t="str">
        <f>IF('Proje ve Personel Bilgileri'!C73&gt;0,K91*L91,"")</f>
        <v/>
      </c>
      <c r="N91" s="249" t="str">
        <f>IF('Proje ve Personel Bilgileri'!C73&gt;0,G011B!R88,"")</f>
        <v/>
      </c>
      <c r="O91" s="251" t="str">
        <f>IF('Proje ve Personel Bilgileri'!C73&gt;0,MIN(M91,N91),"")</f>
        <v/>
      </c>
      <c r="Q91" s="340"/>
    </row>
    <row r="92" spans="1:17" ht="18" customHeight="1" x14ac:dyDescent="0.25">
      <c r="A92" s="171">
        <v>58</v>
      </c>
      <c r="B92" s="241" t="str">
        <f>IF('Proje ve Personel Bilgileri'!C74&gt;0,'Proje ve Personel Bilgileri'!C74,"")</f>
        <v/>
      </c>
      <c r="C92" s="242" t="str">
        <f>IF('Proje ve Personel Bilgileri'!C74&gt;0,'Proje ve Personel Bilgileri'!D74,"")</f>
        <v/>
      </c>
      <c r="D92" s="172"/>
      <c r="E92" s="172"/>
      <c r="F92" s="172"/>
      <c r="G92" s="172"/>
      <c r="H92" s="172"/>
      <c r="I92" s="173"/>
      <c r="J92" s="222" t="str">
        <f t="shared" si="4"/>
        <v/>
      </c>
      <c r="K92" s="249" t="str">
        <f>IF('Proje ve Personel Bilgileri'!C74&gt;0,AUcret,"")</f>
        <v/>
      </c>
      <c r="L92" s="250" t="str">
        <f>IF('Proje ve Personel Bilgileri'!C74&gt;0,IF(PKodu=1511,IF(D92="X",4,IF(E92="X",5,IF(F92="X",IF(AND(I92&gt;0,J92&gt;=48),12,8),IF(G92="X",IF(AND(I92&gt;0,J92&gt;=48),12,8),IF(H92="X",14,0))))),IF(D92="X",3,IF(E92="X",4,IF(F92="X",IF(AND(I92&gt;0,J92&gt;=48),10,6),IF(G92="X",IF(AND(I92&gt;0,J92&gt;=48),10,6),IF(H92="X",12,0)))))),"")</f>
        <v/>
      </c>
      <c r="M92" s="249" t="str">
        <f>IF('Proje ve Personel Bilgileri'!C74&gt;0,K92*L92,"")</f>
        <v/>
      </c>
      <c r="N92" s="249" t="str">
        <f>IF('Proje ve Personel Bilgileri'!C74&gt;0,G011B!R89,"")</f>
        <v/>
      </c>
      <c r="O92" s="251" t="str">
        <f>IF('Proje ve Personel Bilgileri'!C74&gt;0,MIN(M92,N92),"")</f>
        <v/>
      </c>
      <c r="Q92" s="340"/>
    </row>
    <row r="93" spans="1:17" ht="18" customHeight="1" x14ac:dyDescent="0.25">
      <c r="A93" s="171">
        <v>59</v>
      </c>
      <c r="B93" s="241" t="str">
        <f>IF('Proje ve Personel Bilgileri'!C75&gt;0,'Proje ve Personel Bilgileri'!C75,"")</f>
        <v/>
      </c>
      <c r="C93" s="242" t="str">
        <f>IF('Proje ve Personel Bilgileri'!C75&gt;0,'Proje ve Personel Bilgileri'!D75,"")</f>
        <v/>
      </c>
      <c r="D93" s="172"/>
      <c r="E93" s="172"/>
      <c r="F93" s="172"/>
      <c r="G93" s="172"/>
      <c r="H93" s="172"/>
      <c r="I93" s="173"/>
      <c r="J93" s="222" t="str">
        <f t="shared" si="4"/>
        <v/>
      </c>
      <c r="K93" s="249" t="str">
        <f>IF('Proje ve Personel Bilgileri'!C75&gt;0,AUcret,"")</f>
        <v/>
      </c>
      <c r="L93" s="250" t="str">
        <f>IF('Proje ve Personel Bilgileri'!C75&gt;0,IF(PKodu=1511,IF(D93="X",4,IF(E93="X",5,IF(F93="X",IF(AND(I93&gt;0,J93&gt;=48),12,8),IF(G93="X",IF(AND(I93&gt;0,J93&gt;=48),12,8),IF(H93="X",14,0))))),IF(D93="X",3,IF(E93="X",4,IF(F93="X",IF(AND(I93&gt;0,J93&gt;=48),10,6),IF(G93="X",IF(AND(I93&gt;0,J93&gt;=48),10,6),IF(H93="X",12,0)))))),"")</f>
        <v/>
      </c>
      <c r="M93" s="249" t="str">
        <f>IF('Proje ve Personel Bilgileri'!C75&gt;0,K93*L93,"")</f>
        <v/>
      </c>
      <c r="N93" s="249" t="str">
        <f>IF('Proje ve Personel Bilgileri'!C75&gt;0,G011B!R90,"")</f>
        <v/>
      </c>
      <c r="O93" s="251" t="str">
        <f>IF('Proje ve Personel Bilgileri'!C75&gt;0,MIN(M93,N93),"")</f>
        <v/>
      </c>
      <c r="Q93" s="340"/>
    </row>
    <row r="94" spans="1:17" ht="18" customHeight="1" thickBot="1" x14ac:dyDescent="0.3">
      <c r="A94" s="174">
        <v>60</v>
      </c>
      <c r="B94" s="243" t="str">
        <f>IF('Proje ve Personel Bilgileri'!C76&gt;0,'Proje ve Personel Bilgileri'!C76,"")</f>
        <v/>
      </c>
      <c r="C94" s="244" t="str">
        <f>IF('Proje ve Personel Bilgileri'!C76&gt;0,'Proje ve Personel Bilgileri'!D76,"")</f>
        <v/>
      </c>
      <c r="D94" s="175"/>
      <c r="E94" s="175"/>
      <c r="F94" s="175"/>
      <c r="G94" s="175"/>
      <c r="H94" s="175"/>
      <c r="I94" s="176"/>
      <c r="J94" s="252" t="str">
        <f t="shared" si="4"/>
        <v/>
      </c>
      <c r="K94" s="253" t="str">
        <f>IF('Proje ve Personel Bilgileri'!C76&gt;0,AUcret,"")</f>
        <v/>
      </c>
      <c r="L94" s="254" t="str">
        <f>IF('Proje ve Personel Bilgileri'!C76&gt;0,IF(PKodu=1511,IF(D94="X",4,IF(E94="X",5,IF(F94="X",IF(AND(I94&gt;0,J94&gt;=48),12,8),IF(G94="X",IF(AND(I94&gt;0,J94&gt;=48),12,8),IF(H94="X",14,0))))),IF(D94="X",3,IF(E94="X",4,IF(F94="X",IF(AND(I94&gt;0,J94&gt;=48),10,6),IF(G94="X",IF(AND(I94&gt;0,J94&gt;=48),10,6),IF(H94="X",12,0)))))),"")</f>
        <v/>
      </c>
      <c r="M94" s="253" t="str">
        <f>IF('Proje ve Personel Bilgileri'!C76&gt;0,K94*L94,"")</f>
        <v/>
      </c>
      <c r="N94" s="253" t="str">
        <f>IF('Proje ve Personel Bilgileri'!C76&gt;0,G011B!R91,"")</f>
        <v/>
      </c>
      <c r="O94" s="255" t="str">
        <f>IF('Proje ve Personel Bilgileri'!C76&gt;0,MIN(M94,N94),"")</f>
        <v/>
      </c>
      <c r="Q94" s="343">
        <f>IF(ISERROR(IF(SUM(K75:K94)&gt;0,1,0)),1,IF(SUM(K75:K94)&gt;0,1,0))</f>
        <v>0</v>
      </c>
    </row>
    <row r="95" spans="1:17" x14ac:dyDescent="0.25">
      <c r="A95" t="s">
        <v>73</v>
      </c>
    </row>
    <row r="96" spans="1:17" x14ac:dyDescent="0.25">
      <c r="A96" t="s">
        <v>75</v>
      </c>
    </row>
    <row r="97" spans="1:18" x14ac:dyDescent="0.25">
      <c r="A97" t="s">
        <v>74</v>
      </c>
    </row>
    <row r="98" spans="1:18" s="347" customFormat="1" ht="21" x14ac:dyDescent="0.35">
      <c r="A98" s="345" t="s">
        <v>48</v>
      </c>
      <c r="B98" s="346">
        <f ca="1">IF(imzatarihi&gt;0,imzatarihi,"")</f>
        <v>46027</v>
      </c>
      <c r="C98" s="455" t="s">
        <v>49</v>
      </c>
      <c r="D98" s="455"/>
      <c r="E98" s="456" t="str">
        <f>IF(kurulusyetkilisi&gt;0,kurulusyetkilisi,"")</f>
        <v/>
      </c>
      <c r="F98" s="456"/>
      <c r="G98" s="456"/>
      <c r="H98" s="456"/>
      <c r="I98" s="456"/>
      <c r="J98" s="456"/>
      <c r="K98" s="456"/>
      <c r="L98" s="456"/>
      <c r="M98" s="456"/>
      <c r="N98" s="348"/>
      <c r="O98" s="348"/>
      <c r="P98" s="348"/>
      <c r="Q98" s="353"/>
      <c r="R98" s="354"/>
    </row>
    <row r="99" spans="1:18" s="349" customFormat="1" ht="21" x14ac:dyDescent="0.35">
      <c r="C99" s="351" t="s">
        <v>50</v>
      </c>
      <c r="D99" s="439"/>
      <c r="E99" s="439"/>
      <c r="F99" s="439"/>
      <c r="G99" s="439"/>
      <c r="H99" s="439"/>
      <c r="I99" s="439"/>
      <c r="K99" s="352"/>
      <c r="L99" s="352"/>
      <c r="M99" s="352"/>
      <c r="N99" s="352"/>
      <c r="P99" s="355"/>
      <c r="Q99" s="356"/>
      <c r="R99" s="356"/>
    </row>
    <row r="100" spans="1:18" ht="15.75" x14ac:dyDescent="0.25">
      <c r="A100" s="440" t="s">
        <v>62</v>
      </c>
      <c r="B100" s="440"/>
      <c r="C100" s="440"/>
      <c r="D100" s="440"/>
      <c r="E100" s="440"/>
      <c r="F100" s="440"/>
      <c r="G100" s="440"/>
      <c r="H100" s="440"/>
      <c r="I100" s="440"/>
      <c r="J100" s="440"/>
      <c r="K100" s="440"/>
      <c r="L100" s="440"/>
      <c r="M100" s="440"/>
      <c r="N100" s="440"/>
      <c r="O100" s="440"/>
    </row>
    <row r="101" spans="1:18" x14ac:dyDescent="0.25">
      <c r="A101" s="441" t="str">
        <f>IF(YilDonem&lt;&gt;"",CONCATENATE(YilDonem," dönemine aittir."),"")</f>
        <v/>
      </c>
      <c r="B101" s="441"/>
      <c r="C101" s="441"/>
      <c r="D101" s="441"/>
      <c r="E101" s="441"/>
      <c r="F101" s="441"/>
      <c r="G101" s="441"/>
      <c r="H101" s="441"/>
      <c r="I101" s="441"/>
      <c r="J101" s="441"/>
      <c r="K101" s="441"/>
      <c r="L101" s="441"/>
      <c r="M101" s="441"/>
      <c r="N101" s="441"/>
      <c r="O101" s="441"/>
    </row>
    <row r="102" spans="1:18" ht="19.5" thickBot="1" x14ac:dyDescent="0.35">
      <c r="A102" s="431" t="s">
        <v>81</v>
      </c>
      <c r="B102" s="431"/>
      <c r="C102" s="431"/>
      <c r="D102" s="431"/>
      <c r="E102" s="431"/>
      <c r="F102" s="431"/>
      <c r="G102" s="431"/>
      <c r="H102" s="431"/>
      <c r="I102" s="431"/>
      <c r="J102" s="431"/>
      <c r="K102" s="431"/>
      <c r="L102" s="431"/>
      <c r="M102" s="431"/>
      <c r="N102" s="431"/>
      <c r="O102" s="431"/>
    </row>
    <row r="103" spans="1:18" ht="31.7" customHeight="1" thickBot="1" x14ac:dyDescent="0.3">
      <c r="A103" s="457" t="s">
        <v>1</v>
      </c>
      <c r="B103" s="458"/>
      <c r="C103" s="442" t="str">
        <f>IF(ProjeNo&gt;0,ProjeNo,"")</f>
        <v/>
      </c>
      <c r="D103" s="443"/>
      <c r="E103" s="443"/>
      <c r="F103" s="443"/>
      <c r="G103" s="443"/>
      <c r="H103" s="443"/>
      <c r="I103" s="443"/>
      <c r="J103" s="443"/>
      <c r="K103" s="443"/>
      <c r="L103" s="443"/>
      <c r="M103" s="443"/>
      <c r="N103" s="443"/>
      <c r="O103" s="444"/>
    </row>
    <row r="104" spans="1:18" ht="42.75" customHeight="1" thickBot="1" x14ac:dyDescent="0.3">
      <c r="A104" s="459" t="s">
        <v>14</v>
      </c>
      <c r="B104" s="460"/>
      <c r="C104" s="461" t="str">
        <f>IF(ProjeAdi&gt;0,ProjeAdi,"")</f>
        <v/>
      </c>
      <c r="D104" s="462"/>
      <c r="E104" s="462"/>
      <c r="F104" s="462"/>
      <c r="G104" s="462"/>
      <c r="H104" s="462"/>
      <c r="I104" s="462"/>
      <c r="J104" s="462"/>
      <c r="K104" s="462"/>
      <c r="L104" s="462"/>
      <c r="M104" s="462"/>
      <c r="N104" s="462"/>
      <c r="O104" s="463"/>
    </row>
    <row r="105" spans="1:18" ht="31.7" customHeight="1" thickBot="1" x14ac:dyDescent="0.3">
      <c r="A105" s="457" t="s">
        <v>4</v>
      </c>
      <c r="B105" s="464"/>
      <c r="C105" s="465" t="str">
        <f>IF(BasvuruTarihi&lt;&gt;"",BasvuruTarihi,"")</f>
        <v/>
      </c>
      <c r="D105" s="466"/>
      <c r="E105" s="466"/>
      <c r="F105" s="466"/>
      <c r="G105" s="466"/>
      <c r="H105" s="466"/>
      <c r="I105" s="466"/>
      <c r="J105" s="466"/>
      <c r="K105" s="466"/>
      <c r="L105" s="466"/>
      <c r="M105" s="466"/>
      <c r="N105" s="466"/>
      <c r="O105" s="467"/>
    </row>
    <row r="106" spans="1:18" ht="15" customHeight="1" thickBot="1" x14ac:dyDescent="0.3">
      <c r="A106" s="450" t="s">
        <v>9</v>
      </c>
      <c r="B106" s="450" t="s">
        <v>10</v>
      </c>
      <c r="C106" s="448" t="s">
        <v>163</v>
      </c>
      <c r="D106" s="452" t="s">
        <v>63</v>
      </c>
      <c r="E106" s="452"/>
      <c r="F106" s="452"/>
      <c r="G106" s="452"/>
      <c r="H106" s="452"/>
      <c r="I106" s="453" t="s">
        <v>69</v>
      </c>
      <c r="J106" s="448" t="s">
        <v>80</v>
      </c>
      <c r="K106" s="448" t="s">
        <v>76</v>
      </c>
      <c r="L106" s="448" t="s">
        <v>77</v>
      </c>
      <c r="M106" s="448" t="s">
        <v>78</v>
      </c>
      <c r="N106" s="448" t="s">
        <v>79</v>
      </c>
      <c r="O106" s="448" t="s">
        <v>70</v>
      </c>
    </row>
    <row r="107" spans="1:18" ht="88.5" customHeight="1" thickBot="1" x14ac:dyDescent="0.3">
      <c r="A107" s="451"/>
      <c r="B107" s="451"/>
      <c r="C107" s="449"/>
      <c r="D107" s="167" t="s">
        <v>64</v>
      </c>
      <c r="E107" s="167" t="s">
        <v>65</v>
      </c>
      <c r="F107" s="167" t="s">
        <v>66</v>
      </c>
      <c r="G107" s="167" t="s">
        <v>67</v>
      </c>
      <c r="H107" s="167" t="s">
        <v>68</v>
      </c>
      <c r="I107" s="454"/>
      <c r="J107" s="449"/>
      <c r="K107" s="449"/>
      <c r="L107" s="449"/>
      <c r="M107" s="449"/>
      <c r="N107" s="449"/>
      <c r="O107" s="449"/>
    </row>
    <row r="108" spans="1:18" ht="18" customHeight="1" x14ac:dyDescent="0.25">
      <c r="A108" s="168">
        <v>61</v>
      </c>
      <c r="B108" s="239" t="str">
        <f>IF('Proje ve Personel Bilgileri'!C77&gt;0,'Proje ve Personel Bilgileri'!C77,"")</f>
        <v/>
      </c>
      <c r="C108" s="240" t="str">
        <f>IF('Proje ve Personel Bilgileri'!C77&gt;0,'Proje ve Personel Bilgileri'!D77,"")</f>
        <v/>
      </c>
      <c r="D108" s="169"/>
      <c r="E108" s="169"/>
      <c r="F108" s="169"/>
      <c r="G108" s="169"/>
      <c r="H108" s="169"/>
      <c r="I108" s="170"/>
      <c r="J108" s="245" t="str">
        <f t="shared" ref="J108" si="5">IF(AND(BasvuruTarihi&gt;0,I108&gt;0),DAYS360(I108,BasvuruTarihi)/30,"")</f>
        <v/>
      </c>
      <c r="K108" s="246" t="str">
        <f>IF('Proje ve Personel Bilgileri'!C77&gt;0,AUcret,"")</f>
        <v/>
      </c>
      <c r="L108" s="247" t="str">
        <f>IF('Proje ve Personel Bilgileri'!C77&gt;0,IF(PKodu=1511,IF(D108="X",4,IF(E108="X",5,IF(F108="X",IF(AND(I108&gt;0,J108&gt;=48),12,8),IF(G108="X",IF(AND(I108&gt;0,J108&gt;=48),12,8),IF(H108="X",14,0))))),IF(D108="X",3,IF(E108="X",4,IF(F108="X",IF(AND(I108&gt;0,J108&gt;=48),10,6),IF(G108="X",IF(AND(I108&gt;0,J108&gt;=48),10,6),IF(H108="X",12,0)))))),"")</f>
        <v/>
      </c>
      <c r="M108" s="246" t="str">
        <f>IF('Proje ve Personel Bilgileri'!C77&gt;0,K108*L108,"")</f>
        <v/>
      </c>
      <c r="N108" s="246" t="str">
        <f>IF('Proje ve Personel Bilgileri'!C77&gt;0,G011B!R104,"")</f>
        <v/>
      </c>
      <c r="O108" s="248" t="str">
        <f>IF('Proje ve Personel Bilgileri'!C77&gt;0,MIN(M108,N108),"")</f>
        <v/>
      </c>
      <c r="Q108" s="340"/>
    </row>
    <row r="109" spans="1:18" ht="18" customHeight="1" x14ac:dyDescent="0.25">
      <c r="A109" s="171">
        <v>62</v>
      </c>
      <c r="B109" s="241" t="str">
        <f>IF('Proje ve Personel Bilgileri'!C78&gt;0,'Proje ve Personel Bilgileri'!C78,"")</f>
        <v/>
      </c>
      <c r="C109" s="242" t="str">
        <f>IF('Proje ve Personel Bilgileri'!C78&gt;0,'Proje ve Personel Bilgileri'!D78,"")</f>
        <v/>
      </c>
      <c r="D109" s="172"/>
      <c r="E109" s="172"/>
      <c r="F109" s="172"/>
      <c r="G109" s="172"/>
      <c r="H109" s="172"/>
      <c r="I109" s="173"/>
      <c r="J109" s="222" t="str">
        <f t="shared" ref="J109:J127" si="6">IF(AND(BasvuruTarihi&gt;0,I109&gt;0),DAYS360(I109,BasvuruTarihi)/30,"")</f>
        <v/>
      </c>
      <c r="K109" s="249" t="str">
        <f>IF('Proje ve Personel Bilgileri'!C78&gt;0,AUcret,"")</f>
        <v/>
      </c>
      <c r="L109" s="250" t="str">
        <f>IF('Proje ve Personel Bilgileri'!C78&gt;0,IF(PKodu=1511,IF(D109="X",4,IF(E109="X",5,IF(F109="X",IF(AND(I109&gt;0,J109&gt;=48),12,8),IF(G109="X",IF(AND(I109&gt;0,J109&gt;=48),12,8),IF(H109="X",14,0))))),IF(D109="X",3,IF(E109="X",4,IF(F109="X",IF(AND(I109&gt;0,J109&gt;=48),10,6),IF(G109="X",IF(AND(I109&gt;0,J109&gt;=48),10,6),IF(H109="X",12,0)))))),"")</f>
        <v/>
      </c>
      <c r="M109" s="249" t="str">
        <f>IF('Proje ve Personel Bilgileri'!C78&gt;0,K109*L109,"")</f>
        <v/>
      </c>
      <c r="N109" s="249" t="str">
        <f>IF('Proje ve Personel Bilgileri'!C78&gt;0,G011B!R105,"")</f>
        <v/>
      </c>
      <c r="O109" s="251" t="str">
        <f>IF('Proje ve Personel Bilgileri'!C78&gt;0,MIN(M109,N109),"")</f>
        <v/>
      </c>
      <c r="Q109" s="340"/>
    </row>
    <row r="110" spans="1:18" ht="18" customHeight="1" x14ac:dyDescent="0.25">
      <c r="A110" s="171">
        <v>63</v>
      </c>
      <c r="B110" s="241" t="str">
        <f>IF('Proje ve Personel Bilgileri'!C79&gt;0,'Proje ve Personel Bilgileri'!C79,"")</f>
        <v/>
      </c>
      <c r="C110" s="242" t="str">
        <f>IF('Proje ve Personel Bilgileri'!C79&gt;0,'Proje ve Personel Bilgileri'!D79,"")</f>
        <v/>
      </c>
      <c r="D110" s="172"/>
      <c r="E110" s="172"/>
      <c r="F110" s="172"/>
      <c r="G110" s="172"/>
      <c r="H110" s="172"/>
      <c r="I110" s="173"/>
      <c r="J110" s="222" t="str">
        <f t="shared" si="6"/>
        <v/>
      </c>
      <c r="K110" s="249" t="str">
        <f>IF('Proje ve Personel Bilgileri'!C79&gt;0,AUcret,"")</f>
        <v/>
      </c>
      <c r="L110" s="250" t="str">
        <f>IF('Proje ve Personel Bilgileri'!C79&gt;0,IF(PKodu=1511,IF(D110="X",4,IF(E110="X",5,IF(F110="X",IF(AND(I110&gt;0,J110&gt;=48),12,8),IF(G110="X",IF(AND(I110&gt;0,J110&gt;=48),12,8),IF(H110="X",14,0))))),IF(D110="X",3,IF(E110="X",4,IF(F110="X",IF(AND(I110&gt;0,J110&gt;=48),10,6),IF(G110="X",IF(AND(I110&gt;0,J110&gt;=48),10,6),IF(H110="X",12,0)))))),"")</f>
        <v/>
      </c>
      <c r="M110" s="249" t="str">
        <f>IF('Proje ve Personel Bilgileri'!C79&gt;0,K110*L110,"")</f>
        <v/>
      </c>
      <c r="N110" s="249" t="str">
        <f>IF('Proje ve Personel Bilgileri'!C79&gt;0,G011B!R106,"")</f>
        <v/>
      </c>
      <c r="O110" s="251" t="str">
        <f>IF('Proje ve Personel Bilgileri'!C79&gt;0,MIN(M110,N110),"")</f>
        <v/>
      </c>
      <c r="Q110" s="340"/>
    </row>
    <row r="111" spans="1:18" ht="18" customHeight="1" x14ac:dyDescent="0.25">
      <c r="A111" s="171">
        <v>64</v>
      </c>
      <c r="B111" s="241" t="str">
        <f>IF('Proje ve Personel Bilgileri'!C80&gt;0,'Proje ve Personel Bilgileri'!C80,"")</f>
        <v/>
      </c>
      <c r="C111" s="242" t="str">
        <f>IF('Proje ve Personel Bilgileri'!C80&gt;0,'Proje ve Personel Bilgileri'!D80,"")</f>
        <v/>
      </c>
      <c r="D111" s="172"/>
      <c r="E111" s="172"/>
      <c r="F111" s="172"/>
      <c r="G111" s="172"/>
      <c r="H111" s="172"/>
      <c r="I111" s="173"/>
      <c r="J111" s="222" t="str">
        <f t="shared" si="6"/>
        <v/>
      </c>
      <c r="K111" s="249" t="str">
        <f>IF('Proje ve Personel Bilgileri'!C80&gt;0,AUcret,"")</f>
        <v/>
      </c>
      <c r="L111" s="250" t="str">
        <f>IF('Proje ve Personel Bilgileri'!C80&gt;0,IF(PKodu=1511,IF(D111="X",4,IF(E111="X",5,IF(F111="X",IF(AND(I111&gt;0,J111&gt;=48),12,8),IF(G111="X",IF(AND(I111&gt;0,J111&gt;=48),12,8),IF(H111="X",14,0))))),IF(D111="X",3,IF(E111="X",4,IF(F111="X",IF(AND(I111&gt;0,J111&gt;=48),10,6),IF(G111="X",IF(AND(I111&gt;0,J111&gt;=48),10,6),IF(H111="X",12,0)))))),"")</f>
        <v/>
      </c>
      <c r="M111" s="249" t="str">
        <f>IF('Proje ve Personel Bilgileri'!C80&gt;0,K111*L111,"")</f>
        <v/>
      </c>
      <c r="N111" s="249" t="str">
        <f>IF('Proje ve Personel Bilgileri'!C80&gt;0,G011B!R107,"")</f>
        <v/>
      </c>
      <c r="O111" s="251" t="str">
        <f>IF('Proje ve Personel Bilgileri'!C80&gt;0,MIN(M111,N111),"")</f>
        <v/>
      </c>
      <c r="Q111" s="340"/>
    </row>
    <row r="112" spans="1:18" ht="18" customHeight="1" x14ac:dyDescent="0.25">
      <c r="A112" s="171">
        <v>65</v>
      </c>
      <c r="B112" s="241" t="str">
        <f>IF('Proje ve Personel Bilgileri'!C81&gt;0,'Proje ve Personel Bilgileri'!C81,"")</f>
        <v/>
      </c>
      <c r="C112" s="242" t="str">
        <f>IF('Proje ve Personel Bilgileri'!C81&gt;0,'Proje ve Personel Bilgileri'!D81,"")</f>
        <v/>
      </c>
      <c r="D112" s="172"/>
      <c r="E112" s="172"/>
      <c r="F112" s="172"/>
      <c r="G112" s="172"/>
      <c r="H112" s="172"/>
      <c r="I112" s="173"/>
      <c r="J112" s="222" t="str">
        <f t="shared" si="6"/>
        <v/>
      </c>
      <c r="K112" s="249" t="str">
        <f>IF('Proje ve Personel Bilgileri'!C81&gt;0,AUcret,"")</f>
        <v/>
      </c>
      <c r="L112" s="250" t="str">
        <f>IF('Proje ve Personel Bilgileri'!C81&gt;0,IF(PKodu=1511,IF(D112="X",4,IF(E112="X",5,IF(F112="X",IF(AND(I112&gt;0,J112&gt;=48),12,8),IF(G112="X",IF(AND(I112&gt;0,J112&gt;=48),12,8),IF(H112="X",14,0))))),IF(D112="X",3,IF(E112="X",4,IF(F112="X",IF(AND(I112&gt;0,J112&gt;=48),10,6),IF(G112="X",IF(AND(I112&gt;0,J112&gt;=48),10,6),IF(H112="X",12,0)))))),"")</f>
        <v/>
      </c>
      <c r="M112" s="249" t="str">
        <f>IF('Proje ve Personel Bilgileri'!C81&gt;0,K112*L112,"")</f>
        <v/>
      </c>
      <c r="N112" s="249" t="str">
        <f>IF('Proje ve Personel Bilgileri'!C81&gt;0,G011B!R108,"")</f>
        <v/>
      </c>
      <c r="O112" s="251" t="str">
        <f>IF('Proje ve Personel Bilgileri'!C81&gt;0,MIN(M112,N112),"")</f>
        <v/>
      </c>
      <c r="Q112" s="340"/>
    </row>
    <row r="113" spans="1:17" ht="18" customHeight="1" x14ac:dyDescent="0.25">
      <c r="A113" s="171">
        <v>66</v>
      </c>
      <c r="B113" s="241" t="str">
        <f>IF('Proje ve Personel Bilgileri'!C82&gt;0,'Proje ve Personel Bilgileri'!C82,"")</f>
        <v/>
      </c>
      <c r="C113" s="242" t="str">
        <f>IF('Proje ve Personel Bilgileri'!C82&gt;0,'Proje ve Personel Bilgileri'!D82,"")</f>
        <v/>
      </c>
      <c r="D113" s="172"/>
      <c r="E113" s="172"/>
      <c r="F113" s="172"/>
      <c r="G113" s="172"/>
      <c r="H113" s="172"/>
      <c r="I113" s="173"/>
      <c r="J113" s="222" t="str">
        <f t="shared" si="6"/>
        <v/>
      </c>
      <c r="K113" s="249" t="str">
        <f>IF('Proje ve Personel Bilgileri'!C82&gt;0,AUcret,"")</f>
        <v/>
      </c>
      <c r="L113" s="250" t="str">
        <f>IF('Proje ve Personel Bilgileri'!C82&gt;0,IF(PKodu=1511,IF(D113="X",4,IF(E113="X",5,IF(F113="X",IF(AND(I113&gt;0,J113&gt;=48),12,8),IF(G113="X",IF(AND(I113&gt;0,J113&gt;=48),12,8),IF(H113="X",14,0))))),IF(D113="X",3,IF(E113="X",4,IF(F113="X",IF(AND(I113&gt;0,J113&gt;=48),10,6),IF(G113="X",IF(AND(I113&gt;0,J113&gt;=48),10,6),IF(H113="X",12,0)))))),"")</f>
        <v/>
      </c>
      <c r="M113" s="249" t="str">
        <f>IF('Proje ve Personel Bilgileri'!C82&gt;0,K113*L113,"")</f>
        <v/>
      </c>
      <c r="N113" s="249" t="str">
        <f>IF('Proje ve Personel Bilgileri'!C82&gt;0,G011B!R109,"")</f>
        <v/>
      </c>
      <c r="O113" s="251" t="str">
        <f>IF('Proje ve Personel Bilgileri'!C82&gt;0,MIN(M113,N113),"")</f>
        <v/>
      </c>
      <c r="Q113" s="340"/>
    </row>
    <row r="114" spans="1:17" ht="18" customHeight="1" x14ac:dyDescent="0.25">
      <c r="A114" s="171">
        <v>67</v>
      </c>
      <c r="B114" s="241" t="str">
        <f>IF('Proje ve Personel Bilgileri'!C83&gt;0,'Proje ve Personel Bilgileri'!C83,"")</f>
        <v/>
      </c>
      <c r="C114" s="242" t="str">
        <f>IF('Proje ve Personel Bilgileri'!C83&gt;0,'Proje ve Personel Bilgileri'!D83,"")</f>
        <v/>
      </c>
      <c r="D114" s="172"/>
      <c r="E114" s="172"/>
      <c r="F114" s="172"/>
      <c r="G114" s="172"/>
      <c r="H114" s="172"/>
      <c r="I114" s="173"/>
      <c r="J114" s="222" t="str">
        <f t="shared" si="6"/>
        <v/>
      </c>
      <c r="K114" s="249" t="str">
        <f>IF('Proje ve Personel Bilgileri'!C83&gt;0,AUcret,"")</f>
        <v/>
      </c>
      <c r="L114" s="250" t="str">
        <f>IF('Proje ve Personel Bilgileri'!C83&gt;0,IF(PKodu=1511,IF(D114="X",4,IF(E114="X",5,IF(F114="X",IF(AND(I114&gt;0,J114&gt;=48),12,8),IF(G114="X",IF(AND(I114&gt;0,J114&gt;=48),12,8),IF(H114="X",14,0))))),IF(D114="X",3,IF(E114="X",4,IF(F114="X",IF(AND(I114&gt;0,J114&gt;=48),10,6),IF(G114="X",IF(AND(I114&gt;0,J114&gt;=48),10,6),IF(H114="X",12,0)))))),"")</f>
        <v/>
      </c>
      <c r="M114" s="249" t="str">
        <f>IF('Proje ve Personel Bilgileri'!C83&gt;0,K114*L114,"")</f>
        <v/>
      </c>
      <c r="N114" s="249" t="str">
        <f>IF('Proje ve Personel Bilgileri'!C83&gt;0,G011B!R110,"")</f>
        <v/>
      </c>
      <c r="O114" s="251" t="str">
        <f>IF('Proje ve Personel Bilgileri'!C83&gt;0,MIN(M114,N114),"")</f>
        <v/>
      </c>
      <c r="Q114" s="340"/>
    </row>
    <row r="115" spans="1:17" ht="18" customHeight="1" x14ac:dyDescent="0.25">
      <c r="A115" s="171">
        <v>68</v>
      </c>
      <c r="B115" s="241" t="str">
        <f>IF('Proje ve Personel Bilgileri'!C84&gt;0,'Proje ve Personel Bilgileri'!C84,"")</f>
        <v/>
      </c>
      <c r="C115" s="242" t="str">
        <f>IF('Proje ve Personel Bilgileri'!C84&gt;0,'Proje ve Personel Bilgileri'!D84,"")</f>
        <v/>
      </c>
      <c r="D115" s="172"/>
      <c r="E115" s="172"/>
      <c r="F115" s="172"/>
      <c r="G115" s="172"/>
      <c r="H115" s="172"/>
      <c r="I115" s="173"/>
      <c r="J115" s="222" t="str">
        <f t="shared" si="6"/>
        <v/>
      </c>
      <c r="K115" s="249" t="str">
        <f>IF('Proje ve Personel Bilgileri'!C84&gt;0,AUcret,"")</f>
        <v/>
      </c>
      <c r="L115" s="250" t="str">
        <f>IF('Proje ve Personel Bilgileri'!C84&gt;0,IF(PKodu=1511,IF(D115="X",4,IF(E115="X",5,IF(F115="X",IF(AND(I115&gt;0,J115&gt;=48),12,8),IF(G115="X",IF(AND(I115&gt;0,J115&gt;=48),12,8),IF(H115="X",14,0))))),IF(D115="X",3,IF(E115="X",4,IF(F115="X",IF(AND(I115&gt;0,J115&gt;=48),10,6),IF(G115="X",IF(AND(I115&gt;0,J115&gt;=48),10,6),IF(H115="X",12,0)))))),"")</f>
        <v/>
      </c>
      <c r="M115" s="249" t="str">
        <f>IF('Proje ve Personel Bilgileri'!C84&gt;0,K115*L115,"")</f>
        <v/>
      </c>
      <c r="N115" s="249" t="str">
        <f>IF('Proje ve Personel Bilgileri'!C84&gt;0,G011B!R111,"")</f>
        <v/>
      </c>
      <c r="O115" s="251" t="str">
        <f>IF('Proje ve Personel Bilgileri'!C84&gt;0,MIN(M115,N115),"")</f>
        <v/>
      </c>
      <c r="Q115" s="340"/>
    </row>
    <row r="116" spans="1:17" ht="18" customHeight="1" x14ac:dyDescent="0.25">
      <c r="A116" s="171">
        <v>69</v>
      </c>
      <c r="B116" s="241" t="str">
        <f>IF('Proje ve Personel Bilgileri'!C85&gt;0,'Proje ve Personel Bilgileri'!C85,"")</f>
        <v/>
      </c>
      <c r="C116" s="242" t="str">
        <f>IF('Proje ve Personel Bilgileri'!C85&gt;0,'Proje ve Personel Bilgileri'!D85,"")</f>
        <v/>
      </c>
      <c r="D116" s="172"/>
      <c r="E116" s="172"/>
      <c r="F116" s="172"/>
      <c r="G116" s="172"/>
      <c r="H116" s="172"/>
      <c r="I116" s="173"/>
      <c r="J116" s="222" t="str">
        <f t="shared" si="6"/>
        <v/>
      </c>
      <c r="K116" s="249" t="str">
        <f>IF('Proje ve Personel Bilgileri'!C85&gt;0,AUcret,"")</f>
        <v/>
      </c>
      <c r="L116" s="250" t="str">
        <f>IF('Proje ve Personel Bilgileri'!C85&gt;0,IF(PKodu=1511,IF(D116="X",4,IF(E116="X",5,IF(F116="X",IF(AND(I116&gt;0,J116&gt;=48),12,8),IF(G116="X",IF(AND(I116&gt;0,J116&gt;=48),12,8),IF(H116="X",14,0))))),IF(D116="X",3,IF(E116="X",4,IF(F116="X",IF(AND(I116&gt;0,J116&gt;=48),10,6),IF(G116="X",IF(AND(I116&gt;0,J116&gt;=48),10,6),IF(H116="X",12,0)))))),"")</f>
        <v/>
      </c>
      <c r="M116" s="249" t="str">
        <f>IF('Proje ve Personel Bilgileri'!C85&gt;0,K116*L116,"")</f>
        <v/>
      </c>
      <c r="N116" s="249" t="str">
        <f>IF('Proje ve Personel Bilgileri'!C85&gt;0,G011B!R112,"")</f>
        <v/>
      </c>
      <c r="O116" s="251" t="str">
        <f>IF('Proje ve Personel Bilgileri'!C85&gt;0,MIN(M116,N116),"")</f>
        <v/>
      </c>
      <c r="Q116" s="340"/>
    </row>
    <row r="117" spans="1:17" ht="18" customHeight="1" x14ac:dyDescent="0.25">
      <c r="A117" s="171">
        <v>70</v>
      </c>
      <c r="B117" s="241" t="str">
        <f>IF('Proje ve Personel Bilgileri'!C86&gt;0,'Proje ve Personel Bilgileri'!C86,"")</f>
        <v/>
      </c>
      <c r="C117" s="242" t="str">
        <f>IF('Proje ve Personel Bilgileri'!C86&gt;0,'Proje ve Personel Bilgileri'!D86,"")</f>
        <v/>
      </c>
      <c r="D117" s="172"/>
      <c r="E117" s="172"/>
      <c r="F117" s="172"/>
      <c r="G117" s="172"/>
      <c r="H117" s="172"/>
      <c r="I117" s="173"/>
      <c r="J117" s="222" t="str">
        <f t="shared" si="6"/>
        <v/>
      </c>
      <c r="K117" s="249" t="str">
        <f>IF('Proje ve Personel Bilgileri'!C86&gt;0,AUcret,"")</f>
        <v/>
      </c>
      <c r="L117" s="250" t="str">
        <f>IF('Proje ve Personel Bilgileri'!C86&gt;0,IF(PKodu=1511,IF(D117="X",4,IF(E117="X",5,IF(F117="X",IF(AND(I117&gt;0,J117&gt;=48),12,8),IF(G117="X",IF(AND(I117&gt;0,J117&gt;=48),12,8),IF(H117="X",14,0))))),IF(D117="X",3,IF(E117="X",4,IF(F117="X",IF(AND(I117&gt;0,J117&gt;=48),10,6),IF(G117="X",IF(AND(I117&gt;0,J117&gt;=48),10,6),IF(H117="X",12,0)))))),"")</f>
        <v/>
      </c>
      <c r="M117" s="249" t="str">
        <f>IF('Proje ve Personel Bilgileri'!C86&gt;0,K117*L117,"")</f>
        <v/>
      </c>
      <c r="N117" s="249" t="str">
        <f>IF('Proje ve Personel Bilgileri'!C86&gt;0,G011B!R113,"")</f>
        <v/>
      </c>
      <c r="O117" s="251" t="str">
        <f>IF('Proje ve Personel Bilgileri'!C86&gt;0,MIN(M117,N117),"")</f>
        <v/>
      </c>
      <c r="Q117" s="340"/>
    </row>
    <row r="118" spans="1:17" ht="18" customHeight="1" x14ac:dyDescent="0.25">
      <c r="A118" s="171">
        <v>71</v>
      </c>
      <c r="B118" s="241" t="str">
        <f>IF('Proje ve Personel Bilgileri'!C87&gt;0,'Proje ve Personel Bilgileri'!C87,"")</f>
        <v/>
      </c>
      <c r="C118" s="242" t="str">
        <f>IF('Proje ve Personel Bilgileri'!C87&gt;0,'Proje ve Personel Bilgileri'!D87,"")</f>
        <v/>
      </c>
      <c r="D118" s="172"/>
      <c r="E118" s="172"/>
      <c r="F118" s="172"/>
      <c r="G118" s="172"/>
      <c r="H118" s="172"/>
      <c r="I118" s="173"/>
      <c r="J118" s="222" t="str">
        <f t="shared" si="6"/>
        <v/>
      </c>
      <c r="K118" s="249" t="str">
        <f>IF('Proje ve Personel Bilgileri'!C87&gt;0,AUcret,"")</f>
        <v/>
      </c>
      <c r="L118" s="250" t="str">
        <f>IF('Proje ve Personel Bilgileri'!C87&gt;0,IF(PKodu=1511,IF(D118="X",4,IF(E118="X",5,IF(F118="X",IF(AND(I118&gt;0,J118&gt;=48),12,8),IF(G118="X",IF(AND(I118&gt;0,J118&gt;=48),12,8),IF(H118="X",14,0))))),IF(D118="X",3,IF(E118="X",4,IF(F118="X",IF(AND(I118&gt;0,J118&gt;=48),10,6),IF(G118="X",IF(AND(I118&gt;0,J118&gt;=48),10,6),IF(H118="X",12,0)))))),"")</f>
        <v/>
      </c>
      <c r="M118" s="249" t="str">
        <f>IF('Proje ve Personel Bilgileri'!C87&gt;0,K118*L118,"")</f>
        <v/>
      </c>
      <c r="N118" s="249" t="str">
        <f>IF('Proje ve Personel Bilgileri'!C87&gt;0,G011B!R114,"")</f>
        <v/>
      </c>
      <c r="O118" s="251" t="str">
        <f>IF('Proje ve Personel Bilgileri'!C87&gt;0,MIN(M118,N118),"")</f>
        <v/>
      </c>
      <c r="Q118" s="340"/>
    </row>
    <row r="119" spans="1:17" ht="18" customHeight="1" x14ac:dyDescent="0.25">
      <c r="A119" s="171">
        <v>72</v>
      </c>
      <c r="B119" s="241" t="str">
        <f>IF('Proje ve Personel Bilgileri'!C88&gt;0,'Proje ve Personel Bilgileri'!C88,"")</f>
        <v/>
      </c>
      <c r="C119" s="242" t="str">
        <f>IF('Proje ve Personel Bilgileri'!C88&gt;0,'Proje ve Personel Bilgileri'!D88,"")</f>
        <v/>
      </c>
      <c r="D119" s="172"/>
      <c r="E119" s="172"/>
      <c r="F119" s="172"/>
      <c r="G119" s="172"/>
      <c r="H119" s="172"/>
      <c r="I119" s="173"/>
      <c r="J119" s="222" t="str">
        <f t="shared" si="6"/>
        <v/>
      </c>
      <c r="K119" s="249" t="str">
        <f>IF('Proje ve Personel Bilgileri'!C88&gt;0,AUcret,"")</f>
        <v/>
      </c>
      <c r="L119" s="250" t="str">
        <f>IF('Proje ve Personel Bilgileri'!C88&gt;0,IF(PKodu=1511,IF(D119="X",4,IF(E119="X",5,IF(F119="X",IF(AND(I119&gt;0,J119&gt;=48),12,8),IF(G119="X",IF(AND(I119&gt;0,J119&gt;=48),12,8),IF(H119="X",14,0))))),IF(D119="X",3,IF(E119="X",4,IF(F119="X",IF(AND(I119&gt;0,J119&gt;=48),10,6),IF(G119="X",IF(AND(I119&gt;0,J119&gt;=48),10,6),IF(H119="X",12,0)))))),"")</f>
        <v/>
      </c>
      <c r="M119" s="249" t="str">
        <f>IF('Proje ve Personel Bilgileri'!C88&gt;0,K119*L119,"")</f>
        <v/>
      </c>
      <c r="N119" s="249" t="str">
        <f>IF('Proje ve Personel Bilgileri'!C88&gt;0,G011B!R115,"")</f>
        <v/>
      </c>
      <c r="O119" s="251" t="str">
        <f>IF('Proje ve Personel Bilgileri'!C88&gt;0,MIN(M119,N119),"")</f>
        <v/>
      </c>
      <c r="Q119" s="340"/>
    </row>
    <row r="120" spans="1:17" ht="18" customHeight="1" x14ac:dyDescent="0.25">
      <c r="A120" s="171">
        <v>73</v>
      </c>
      <c r="B120" s="241" t="str">
        <f>IF('Proje ve Personel Bilgileri'!C89&gt;0,'Proje ve Personel Bilgileri'!C89,"")</f>
        <v/>
      </c>
      <c r="C120" s="242" t="str">
        <f>IF('Proje ve Personel Bilgileri'!C89&gt;0,'Proje ve Personel Bilgileri'!D89,"")</f>
        <v/>
      </c>
      <c r="D120" s="172"/>
      <c r="E120" s="172"/>
      <c r="F120" s="172"/>
      <c r="G120" s="172"/>
      <c r="H120" s="172"/>
      <c r="I120" s="173"/>
      <c r="J120" s="222" t="str">
        <f t="shared" si="6"/>
        <v/>
      </c>
      <c r="K120" s="249" t="str">
        <f>IF('Proje ve Personel Bilgileri'!C89&gt;0,AUcret,"")</f>
        <v/>
      </c>
      <c r="L120" s="250" t="str">
        <f>IF('Proje ve Personel Bilgileri'!C89&gt;0,IF(PKodu=1511,IF(D120="X",4,IF(E120="X",5,IF(F120="X",IF(AND(I120&gt;0,J120&gt;=48),12,8),IF(G120="X",IF(AND(I120&gt;0,J120&gt;=48),12,8),IF(H120="X",14,0))))),IF(D120="X",3,IF(E120="X",4,IF(F120="X",IF(AND(I120&gt;0,J120&gt;=48),10,6),IF(G120="X",IF(AND(I120&gt;0,J120&gt;=48),10,6),IF(H120="X",12,0)))))),"")</f>
        <v/>
      </c>
      <c r="M120" s="249" t="str">
        <f>IF('Proje ve Personel Bilgileri'!C89&gt;0,K120*L120,"")</f>
        <v/>
      </c>
      <c r="N120" s="249" t="str">
        <f>IF('Proje ve Personel Bilgileri'!C89&gt;0,G011B!R116,"")</f>
        <v/>
      </c>
      <c r="O120" s="251" t="str">
        <f>IF('Proje ve Personel Bilgileri'!C89&gt;0,MIN(M120,N120),"")</f>
        <v/>
      </c>
      <c r="Q120" s="340"/>
    </row>
    <row r="121" spans="1:17" ht="18" customHeight="1" x14ac:dyDescent="0.25">
      <c r="A121" s="171">
        <v>74</v>
      </c>
      <c r="B121" s="241" t="str">
        <f>IF('Proje ve Personel Bilgileri'!C90&gt;0,'Proje ve Personel Bilgileri'!C90,"")</f>
        <v/>
      </c>
      <c r="C121" s="242" t="str">
        <f>IF('Proje ve Personel Bilgileri'!C90&gt;0,'Proje ve Personel Bilgileri'!D90,"")</f>
        <v/>
      </c>
      <c r="D121" s="172"/>
      <c r="E121" s="172"/>
      <c r="F121" s="172"/>
      <c r="G121" s="172"/>
      <c r="H121" s="172"/>
      <c r="I121" s="173"/>
      <c r="J121" s="222" t="str">
        <f t="shared" si="6"/>
        <v/>
      </c>
      <c r="K121" s="249" t="str">
        <f>IF('Proje ve Personel Bilgileri'!C90&gt;0,AUcret,"")</f>
        <v/>
      </c>
      <c r="L121" s="250" t="str">
        <f>IF('Proje ve Personel Bilgileri'!C90&gt;0,IF(PKodu=1511,IF(D121="X",4,IF(E121="X",5,IF(F121="X",IF(AND(I121&gt;0,J121&gt;=48),12,8),IF(G121="X",IF(AND(I121&gt;0,J121&gt;=48),12,8),IF(H121="X",14,0))))),IF(D121="X",3,IF(E121="X",4,IF(F121="X",IF(AND(I121&gt;0,J121&gt;=48),10,6),IF(G121="X",IF(AND(I121&gt;0,J121&gt;=48),10,6),IF(H121="X",12,0)))))),"")</f>
        <v/>
      </c>
      <c r="M121" s="249" t="str">
        <f>IF('Proje ve Personel Bilgileri'!C90&gt;0,K121*L121,"")</f>
        <v/>
      </c>
      <c r="N121" s="249" t="str">
        <f>IF('Proje ve Personel Bilgileri'!C90&gt;0,G011B!R117,"")</f>
        <v/>
      </c>
      <c r="O121" s="251" t="str">
        <f>IF('Proje ve Personel Bilgileri'!C90&gt;0,MIN(M121,N121),"")</f>
        <v/>
      </c>
      <c r="Q121" s="340"/>
    </row>
    <row r="122" spans="1:17" ht="18" customHeight="1" x14ac:dyDescent="0.25">
      <c r="A122" s="171">
        <v>75</v>
      </c>
      <c r="B122" s="241" t="str">
        <f>IF('Proje ve Personel Bilgileri'!C91&gt;0,'Proje ve Personel Bilgileri'!C91,"")</f>
        <v/>
      </c>
      <c r="C122" s="242" t="str">
        <f>IF('Proje ve Personel Bilgileri'!C91&gt;0,'Proje ve Personel Bilgileri'!D91,"")</f>
        <v/>
      </c>
      <c r="D122" s="172"/>
      <c r="E122" s="172"/>
      <c r="F122" s="172"/>
      <c r="G122" s="172"/>
      <c r="H122" s="172"/>
      <c r="I122" s="173"/>
      <c r="J122" s="222" t="str">
        <f t="shared" si="6"/>
        <v/>
      </c>
      <c r="K122" s="249" t="str">
        <f>IF('Proje ve Personel Bilgileri'!C91&gt;0,AUcret,"")</f>
        <v/>
      </c>
      <c r="L122" s="250" t="str">
        <f>IF('Proje ve Personel Bilgileri'!C91&gt;0,IF(PKodu=1511,IF(D122="X",4,IF(E122="X",5,IF(F122="X",IF(AND(I122&gt;0,J122&gt;=48),12,8),IF(G122="X",IF(AND(I122&gt;0,J122&gt;=48),12,8),IF(H122="X",14,0))))),IF(D122="X",3,IF(E122="X",4,IF(F122="X",IF(AND(I122&gt;0,J122&gt;=48),10,6),IF(G122="X",IF(AND(I122&gt;0,J122&gt;=48),10,6),IF(H122="X",12,0)))))),"")</f>
        <v/>
      </c>
      <c r="M122" s="249" t="str">
        <f>IF('Proje ve Personel Bilgileri'!C91&gt;0,K122*L122,"")</f>
        <v/>
      </c>
      <c r="N122" s="249" t="str">
        <f>IF('Proje ve Personel Bilgileri'!C91&gt;0,G011B!R118,"")</f>
        <v/>
      </c>
      <c r="O122" s="251" t="str">
        <f>IF('Proje ve Personel Bilgileri'!C91&gt;0,MIN(M122,N122),"")</f>
        <v/>
      </c>
      <c r="Q122" s="340"/>
    </row>
    <row r="123" spans="1:17" ht="18" customHeight="1" x14ac:dyDescent="0.25">
      <c r="A123" s="171">
        <v>76</v>
      </c>
      <c r="B123" s="241" t="str">
        <f>IF('Proje ve Personel Bilgileri'!C92&gt;0,'Proje ve Personel Bilgileri'!C92,"")</f>
        <v/>
      </c>
      <c r="C123" s="242" t="str">
        <f>IF('Proje ve Personel Bilgileri'!C92&gt;0,'Proje ve Personel Bilgileri'!D92,"")</f>
        <v/>
      </c>
      <c r="D123" s="172"/>
      <c r="E123" s="172"/>
      <c r="F123" s="172"/>
      <c r="G123" s="172"/>
      <c r="H123" s="172"/>
      <c r="I123" s="173"/>
      <c r="J123" s="222" t="str">
        <f t="shared" si="6"/>
        <v/>
      </c>
      <c r="K123" s="249" t="str">
        <f>IF('Proje ve Personel Bilgileri'!C92&gt;0,AUcret,"")</f>
        <v/>
      </c>
      <c r="L123" s="250" t="str">
        <f>IF('Proje ve Personel Bilgileri'!C92&gt;0,IF(PKodu=1511,IF(D123="X",4,IF(E123="X",5,IF(F123="X",IF(AND(I123&gt;0,J123&gt;=48),12,8),IF(G123="X",IF(AND(I123&gt;0,J123&gt;=48),12,8),IF(H123="X",14,0))))),IF(D123="X",3,IF(E123="X",4,IF(F123="X",IF(AND(I123&gt;0,J123&gt;=48),10,6),IF(G123="X",IF(AND(I123&gt;0,J123&gt;=48),10,6),IF(H123="X",12,0)))))),"")</f>
        <v/>
      </c>
      <c r="M123" s="249" t="str">
        <f>IF('Proje ve Personel Bilgileri'!C92&gt;0,K123*L123,"")</f>
        <v/>
      </c>
      <c r="N123" s="249" t="str">
        <f>IF('Proje ve Personel Bilgileri'!C92&gt;0,G011B!R119,"")</f>
        <v/>
      </c>
      <c r="O123" s="251" t="str">
        <f>IF('Proje ve Personel Bilgileri'!C92&gt;0,MIN(M123,N123),"")</f>
        <v/>
      </c>
      <c r="Q123" s="340"/>
    </row>
    <row r="124" spans="1:17" ht="18" customHeight="1" x14ac:dyDescent="0.25">
      <c r="A124" s="171">
        <v>77</v>
      </c>
      <c r="B124" s="241" t="str">
        <f>IF('Proje ve Personel Bilgileri'!C93&gt;0,'Proje ve Personel Bilgileri'!C93,"")</f>
        <v/>
      </c>
      <c r="C124" s="242" t="str">
        <f>IF('Proje ve Personel Bilgileri'!C93&gt;0,'Proje ve Personel Bilgileri'!D93,"")</f>
        <v/>
      </c>
      <c r="D124" s="172"/>
      <c r="E124" s="172"/>
      <c r="F124" s="172"/>
      <c r="G124" s="172"/>
      <c r="H124" s="172"/>
      <c r="I124" s="173"/>
      <c r="J124" s="222" t="str">
        <f t="shared" si="6"/>
        <v/>
      </c>
      <c r="K124" s="249" t="str">
        <f>IF('Proje ve Personel Bilgileri'!C93&gt;0,AUcret,"")</f>
        <v/>
      </c>
      <c r="L124" s="250" t="str">
        <f>IF('Proje ve Personel Bilgileri'!C93&gt;0,IF(PKodu=1511,IF(D124="X",4,IF(E124="X",5,IF(F124="X",IF(AND(I124&gt;0,J124&gt;=48),12,8),IF(G124="X",IF(AND(I124&gt;0,J124&gt;=48),12,8),IF(H124="X",14,0))))),IF(D124="X",3,IF(E124="X",4,IF(F124="X",IF(AND(I124&gt;0,J124&gt;=48),10,6),IF(G124="X",IF(AND(I124&gt;0,J124&gt;=48),10,6),IF(H124="X",12,0)))))),"")</f>
        <v/>
      </c>
      <c r="M124" s="249" t="str">
        <f>IF('Proje ve Personel Bilgileri'!C93&gt;0,K124*L124,"")</f>
        <v/>
      </c>
      <c r="N124" s="249" t="str">
        <f>IF('Proje ve Personel Bilgileri'!C93&gt;0,G011B!R120,"")</f>
        <v/>
      </c>
      <c r="O124" s="251" t="str">
        <f>IF('Proje ve Personel Bilgileri'!C93&gt;0,MIN(M124,N124),"")</f>
        <v/>
      </c>
      <c r="Q124" s="340"/>
    </row>
    <row r="125" spans="1:17" ht="18" customHeight="1" x14ac:dyDescent="0.25">
      <c r="A125" s="171">
        <v>78</v>
      </c>
      <c r="B125" s="241" t="str">
        <f>IF('Proje ve Personel Bilgileri'!C94&gt;0,'Proje ve Personel Bilgileri'!C94,"")</f>
        <v/>
      </c>
      <c r="C125" s="242" t="str">
        <f>IF('Proje ve Personel Bilgileri'!C94&gt;0,'Proje ve Personel Bilgileri'!D94,"")</f>
        <v/>
      </c>
      <c r="D125" s="172"/>
      <c r="E125" s="172"/>
      <c r="F125" s="172"/>
      <c r="G125" s="172"/>
      <c r="H125" s="172"/>
      <c r="I125" s="173"/>
      <c r="J125" s="222" t="str">
        <f t="shared" si="6"/>
        <v/>
      </c>
      <c r="K125" s="249" t="str">
        <f>IF('Proje ve Personel Bilgileri'!C94&gt;0,AUcret,"")</f>
        <v/>
      </c>
      <c r="L125" s="250" t="str">
        <f>IF('Proje ve Personel Bilgileri'!C94&gt;0,IF(PKodu=1511,IF(D125="X",4,IF(E125="X",5,IF(F125="X",IF(AND(I125&gt;0,J125&gt;=48),12,8),IF(G125="X",IF(AND(I125&gt;0,J125&gt;=48),12,8),IF(H125="X",14,0))))),IF(D125="X",3,IF(E125="X",4,IF(F125="X",IF(AND(I125&gt;0,J125&gt;=48),10,6),IF(G125="X",IF(AND(I125&gt;0,J125&gt;=48),10,6),IF(H125="X",12,0)))))),"")</f>
        <v/>
      </c>
      <c r="M125" s="249" t="str">
        <f>IF('Proje ve Personel Bilgileri'!C94&gt;0,K125*L125,"")</f>
        <v/>
      </c>
      <c r="N125" s="249" t="str">
        <f>IF('Proje ve Personel Bilgileri'!C94&gt;0,G011B!R121,"")</f>
        <v/>
      </c>
      <c r="O125" s="251" t="str">
        <f>IF('Proje ve Personel Bilgileri'!C94&gt;0,MIN(M125,N125),"")</f>
        <v/>
      </c>
      <c r="Q125" s="340"/>
    </row>
    <row r="126" spans="1:17" ht="18" customHeight="1" x14ac:dyDescent="0.25">
      <c r="A126" s="171">
        <v>79</v>
      </c>
      <c r="B126" s="241" t="str">
        <f>IF('Proje ve Personel Bilgileri'!C95&gt;0,'Proje ve Personel Bilgileri'!C95,"")</f>
        <v/>
      </c>
      <c r="C126" s="242" t="str">
        <f>IF('Proje ve Personel Bilgileri'!C95&gt;0,'Proje ve Personel Bilgileri'!D95,"")</f>
        <v/>
      </c>
      <c r="D126" s="172"/>
      <c r="E126" s="172"/>
      <c r="F126" s="172"/>
      <c r="G126" s="172"/>
      <c r="H126" s="172"/>
      <c r="I126" s="173"/>
      <c r="J126" s="222" t="str">
        <f t="shared" si="6"/>
        <v/>
      </c>
      <c r="K126" s="249" t="str">
        <f>IF('Proje ve Personel Bilgileri'!C95&gt;0,AUcret,"")</f>
        <v/>
      </c>
      <c r="L126" s="250" t="str">
        <f>IF('Proje ve Personel Bilgileri'!C95&gt;0,IF(PKodu=1511,IF(D126="X",4,IF(E126="X",5,IF(F126="X",IF(AND(I126&gt;0,J126&gt;=48),12,8),IF(G126="X",IF(AND(I126&gt;0,J126&gt;=48),12,8),IF(H126="X",14,0))))),IF(D126="X",3,IF(E126="X",4,IF(F126="X",IF(AND(I126&gt;0,J126&gt;=48),10,6),IF(G126="X",IF(AND(I126&gt;0,J126&gt;=48),10,6),IF(H126="X",12,0)))))),"")</f>
        <v/>
      </c>
      <c r="M126" s="249" t="str">
        <f>IF('Proje ve Personel Bilgileri'!C95&gt;0,K126*L126,"")</f>
        <v/>
      </c>
      <c r="N126" s="249" t="str">
        <f>IF('Proje ve Personel Bilgileri'!C95&gt;0,G011B!R122,"")</f>
        <v/>
      </c>
      <c r="O126" s="251" t="str">
        <f>IF('Proje ve Personel Bilgileri'!C95&gt;0,MIN(M126,N126),"")</f>
        <v/>
      </c>
      <c r="Q126" s="340"/>
    </row>
    <row r="127" spans="1:17" ht="18" customHeight="1" thickBot="1" x14ac:dyDescent="0.3">
      <c r="A127" s="174">
        <v>80</v>
      </c>
      <c r="B127" s="243" t="str">
        <f>IF('Proje ve Personel Bilgileri'!C96&gt;0,'Proje ve Personel Bilgileri'!C96,"")</f>
        <v/>
      </c>
      <c r="C127" s="244" t="str">
        <f>IF('Proje ve Personel Bilgileri'!C96&gt;0,'Proje ve Personel Bilgileri'!D96,"")</f>
        <v/>
      </c>
      <c r="D127" s="175"/>
      <c r="E127" s="175"/>
      <c r="F127" s="175"/>
      <c r="G127" s="175"/>
      <c r="H127" s="175"/>
      <c r="I127" s="176"/>
      <c r="J127" s="252" t="str">
        <f t="shared" si="6"/>
        <v/>
      </c>
      <c r="K127" s="253" t="str">
        <f>IF('Proje ve Personel Bilgileri'!C96&gt;0,AUcret,"")</f>
        <v/>
      </c>
      <c r="L127" s="254" t="str">
        <f>IF('Proje ve Personel Bilgileri'!C96&gt;0,IF(PKodu=1511,IF(D127="X",4,IF(E127="X",5,IF(F127="X",IF(AND(I127&gt;0,J127&gt;=48),12,8),IF(G127="X",IF(AND(I127&gt;0,J127&gt;=48),12,8),IF(H127="X",14,0))))),IF(D127="X",3,IF(E127="X",4,IF(F127="X",IF(AND(I127&gt;0,J127&gt;=48),10,6),IF(G127="X",IF(AND(I127&gt;0,J127&gt;=48),10,6),IF(H127="X",12,0)))))),"")</f>
        <v/>
      </c>
      <c r="M127" s="253" t="str">
        <f>IF('Proje ve Personel Bilgileri'!C96&gt;0,K127*L127,"")</f>
        <v/>
      </c>
      <c r="N127" s="253" t="str">
        <f>IF('Proje ve Personel Bilgileri'!C96&gt;0,G011B!R123,"")</f>
        <v/>
      </c>
      <c r="O127" s="255" t="str">
        <f>IF('Proje ve Personel Bilgileri'!C96&gt;0,MIN(M127,N127),"")</f>
        <v/>
      </c>
      <c r="Q127" s="343">
        <f>IF(ISERROR(IF(SUM(K108:K127)&gt;0,1,0)),1,IF(SUM(K108:K127)&gt;0,1,0))</f>
        <v>0</v>
      </c>
    </row>
    <row r="128" spans="1:17" x14ac:dyDescent="0.25">
      <c r="A128" t="s">
        <v>73</v>
      </c>
    </row>
    <row r="129" spans="1:18" x14ac:dyDescent="0.25">
      <c r="A129" t="s">
        <v>75</v>
      </c>
    </row>
    <row r="130" spans="1:18" x14ac:dyDescent="0.25">
      <c r="A130" t="s">
        <v>74</v>
      </c>
    </row>
    <row r="131" spans="1:18" s="119" customFormat="1" ht="21" x14ac:dyDescent="0.35">
      <c r="A131" s="345" t="s">
        <v>48</v>
      </c>
      <c r="B131" s="346">
        <f ca="1">IF(imzatarihi&gt;0,imzatarihi,"")</f>
        <v>46027</v>
      </c>
      <c r="C131" s="455" t="s">
        <v>49</v>
      </c>
      <c r="D131" s="455"/>
      <c r="E131" s="456" t="str">
        <f>IF(kurulusyetkilisi&gt;0,kurulusyetkilisi,"")</f>
        <v/>
      </c>
      <c r="F131" s="456"/>
      <c r="G131" s="456"/>
      <c r="H131" s="456"/>
      <c r="I131" s="456"/>
      <c r="J131" s="456"/>
      <c r="K131" s="456"/>
      <c r="L131" s="456"/>
      <c r="M131" s="456"/>
      <c r="N131" s="178"/>
      <c r="O131" s="178"/>
      <c r="P131" s="178"/>
      <c r="Q131" s="341"/>
      <c r="R131" s="342"/>
    </row>
    <row r="132" spans="1:18" ht="21" x14ac:dyDescent="0.35">
      <c r="A132" s="349"/>
      <c r="B132" s="349"/>
      <c r="C132" s="351" t="s">
        <v>50</v>
      </c>
      <c r="D132" s="439"/>
      <c r="E132" s="439"/>
      <c r="F132" s="439"/>
      <c r="G132" s="439"/>
      <c r="H132" s="439"/>
      <c r="I132" s="439"/>
      <c r="J132" s="349"/>
      <c r="K132" s="352"/>
      <c r="L132" s="352"/>
      <c r="M132" s="352"/>
      <c r="N132" s="160"/>
    </row>
    <row r="133" spans="1:18" ht="15.75" x14ac:dyDescent="0.25">
      <c r="A133" s="440" t="s">
        <v>62</v>
      </c>
      <c r="B133" s="440"/>
      <c r="C133" s="440"/>
      <c r="D133" s="440"/>
      <c r="E133" s="440"/>
      <c r="F133" s="440"/>
      <c r="G133" s="440"/>
      <c r="H133" s="440"/>
      <c r="I133" s="440"/>
      <c r="J133" s="440"/>
      <c r="K133" s="440"/>
      <c r="L133" s="440"/>
      <c r="M133" s="440"/>
      <c r="N133" s="440"/>
      <c r="O133" s="440"/>
    </row>
    <row r="134" spans="1:18" x14ac:dyDescent="0.25">
      <c r="A134" s="441" t="str">
        <f>IF(YilDonem&lt;&gt;"",CONCATENATE(YilDonem," dönemine aittir."),"")</f>
        <v/>
      </c>
      <c r="B134" s="441"/>
      <c r="C134" s="441"/>
      <c r="D134" s="441"/>
      <c r="E134" s="441"/>
      <c r="F134" s="441"/>
      <c r="G134" s="441"/>
      <c r="H134" s="441"/>
      <c r="I134" s="441"/>
      <c r="J134" s="441"/>
      <c r="K134" s="441"/>
      <c r="L134" s="441"/>
      <c r="M134" s="441"/>
      <c r="N134" s="441"/>
      <c r="O134" s="441"/>
    </row>
    <row r="135" spans="1:18" ht="19.5" thickBot="1" x14ac:dyDescent="0.35">
      <c r="A135" s="431" t="s">
        <v>81</v>
      </c>
      <c r="B135" s="431"/>
      <c r="C135" s="431"/>
      <c r="D135" s="431"/>
      <c r="E135" s="431"/>
      <c r="F135" s="431"/>
      <c r="G135" s="431"/>
      <c r="H135" s="431"/>
      <c r="I135" s="431"/>
      <c r="J135" s="431"/>
      <c r="K135" s="431"/>
      <c r="L135" s="431"/>
      <c r="M135" s="431"/>
      <c r="N135" s="431"/>
      <c r="O135" s="431"/>
    </row>
    <row r="136" spans="1:18" ht="31.7" customHeight="1" thickBot="1" x14ac:dyDescent="0.3">
      <c r="A136" s="457" t="s">
        <v>1</v>
      </c>
      <c r="B136" s="458"/>
      <c r="C136" s="442" t="str">
        <f>IF(ProjeNo&gt;0,ProjeNo,"")</f>
        <v/>
      </c>
      <c r="D136" s="443"/>
      <c r="E136" s="443"/>
      <c r="F136" s="443"/>
      <c r="G136" s="443"/>
      <c r="H136" s="443"/>
      <c r="I136" s="443"/>
      <c r="J136" s="443"/>
      <c r="K136" s="443"/>
      <c r="L136" s="443"/>
      <c r="M136" s="443"/>
      <c r="N136" s="443"/>
      <c r="O136" s="444"/>
    </row>
    <row r="137" spans="1:18" ht="42.75" customHeight="1" thickBot="1" x14ac:dyDescent="0.3">
      <c r="A137" s="459" t="s">
        <v>14</v>
      </c>
      <c r="B137" s="460"/>
      <c r="C137" s="461" t="str">
        <f>IF(ProjeAdi&gt;0,ProjeAdi,"")</f>
        <v/>
      </c>
      <c r="D137" s="462"/>
      <c r="E137" s="462"/>
      <c r="F137" s="462"/>
      <c r="G137" s="462"/>
      <c r="H137" s="462"/>
      <c r="I137" s="462"/>
      <c r="J137" s="462"/>
      <c r="K137" s="462"/>
      <c r="L137" s="462"/>
      <c r="M137" s="462"/>
      <c r="N137" s="462"/>
      <c r="O137" s="463"/>
    </row>
    <row r="138" spans="1:18" ht="31.7" customHeight="1" thickBot="1" x14ac:dyDescent="0.3">
      <c r="A138" s="457" t="s">
        <v>4</v>
      </c>
      <c r="B138" s="464"/>
      <c r="C138" s="465" t="str">
        <f>IF(BasvuruTarihi&lt;&gt;"",BasvuruTarihi,"")</f>
        <v/>
      </c>
      <c r="D138" s="466"/>
      <c r="E138" s="466"/>
      <c r="F138" s="466"/>
      <c r="G138" s="466"/>
      <c r="H138" s="466"/>
      <c r="I138" s="466"/>
      <c r="J138" s="466"/>
      <c r="K138" s="466"/>
      <c r="L138" s="466"/>
      <c r="M138" s="466"/>
      <c r="N138" s="466"/>
      <c r="O138" s="467"/>
    </row>
    <row r="139" spans="1:18" ht="15" customHeight="1" thickBot="1" x14ac:dyDescent="0.3">
      <c r="A139" s="450" t="s">
        <v>9</v>
      </c>
      <c r="B139" s="450" t="s">
        <v>10</v>
      </c>
      <c r="C139" s="448" t="s">
        <v>163</v>
      </c>
      <c r="D139" s="452" t="s">
        <v>63</v>
      </c>
      <c r="E139" s="452"/>
      <c r="F139" s="452"/>
      <c r="G139" s="452"/>
      <c r="H139" s="452"/>
      <c r="I139" s="453" t="s">
        <v>69</v>
      </c>
      <c r="J139" s="448" t="s">
        <v>80</v>
      </c>
      <c r="K139" s="448" t="s">
        <v>76</v>
      </c>
      <c r="L139" s="448" t="s">
        <v>77</v>
      </c>
      <c r="M139" s="448" t="s">
        <v>78</v>
      </c>
      <c r="N139" s="448" t="s">
        <v>79</v>
      </c>
      <c r="O139" s="448" t="s">
        <v>70</v>
      </c>
    </row>
    <row r="140" spans="1:18" ht="88.5" customHeight="1" thickBot="1" x14ac:dyDescent="0.3">
      <c r="A140" s="451"/>
      <c r="B140" s="451"/>
      <c r="C140" s="449"/>
      <c r="D140" s="167" t="s">
        <v>64</v>
      </c>
      <c r="E140" s="167" t="s">
        <v>65</v>
      </c>
      <c r="F140" s="167" t="s">
        <v>66</v>
      </c>
      <c r="G140" s="167" t="s">
        <v>67</v>
      </c>
      <c r="H140" s="167" t="s">
        <v>68</v>
      </c>
      <c r="I140" s="454"/>
      <c r="J140" s="449"/>
      <c r="K140" s="449"/>
      <c r="L140" s="449"/>
      <c r="M140" s="449"/>
      <c r="N140" s="449"/>
      <c r="O140" s="449"/>
    </row>
    <row r="141" spans="1:18" ht="18" customHeight="1" x14ac:dyDescent="0.25">
      <c r="A141" s="168">
        <v>81</v>
      </c>
      <c r="B141" s="239" t="str">
        <f>IF('Proje ve Personel Bilgileri'!C97&gt;0,'Proje ve Personel Bilgileri'!C97,"")</f>
        <v/>
      </c>
      <c r="C141" s="240" t="str">
        <f>IF('Proje ve Personel Bilgileri'!C97&gt;0,'Proje ve Personel Bilgileri'!D97,"")</f>
        <v/>
      </c>
      <c r="D141" s="169"/>
      <c r="E141" s="169"/>
      <c r="F141" s="169"/>
      <c r="G141" s="169"/>
      <c r="H141" s="169"/>
      <c r="I141" s="170"/>
      <c r="J141" s="245" t="str">
        <f t="shared" ref="J141" si="7">IF(AND(BasvuruTarihi&gt;0,I141&gt;0),DAYS360(I141,BasvuruTarihi)/30,"")</f>
        <v/>
      </c>
      <c r="K141" s="246" t="str">
        <f>IF('Proje ve Personel Bilgileri'!C97&gt;0,AUcret,"")</f>
        <v/>
      </c>
      <c r="L141" s="247" t="str">
        <f>IF('Proje ve Personel Bilgileri'!C97&gt;0,IF(PKodu=1511,IF(D141="X",4,IF(E141="X",5,IF(F141="X",IF(AND(I141&gt;0,J141&gt;=48),12,8),IF(G141="X",IF(AND(I141&gt;0,J141&gt;=48),12,8),IF(H141="X",14,0))))),IF(D141="X",3,IF(E141="X",4,IF(F141="X",IF(AND(I141&gt;0,J141&gt;=48),10,6),IF(G141="X",IF(AND(I141&gt;0,J141&gt;=48),10,6),IF(H141="X",12,0)))))),"")</f>
        <v/>
      </c>
      <c r="M141" s="246" t="str">
        <f>IF('Proje ve Personel Bilgileri'!C97&gt;0,K141*L141,"")</f>
        <v/>
      </c>
      <c r="N141" s="246" t="str">
        <f>IF('Proje ve Personel Bilgileri'!C97&gt;0,G011B!R136,"")</f>
        <v/>
      </c>
      <c r="O141" s="248" t="str">
        <f>IF('Proje ve Personel Bilgileri'!C97&gt;0,MIN(M141,N141),"")</f>
        <v/>
      </c>
      <c r="Q141" s="340"/>
    </row>
    <row r="142" spans="1:18" ht="18" customHeight="1" x14ac:dyDescent="0.25">
      <c r="A142" s="171">
        <v>82</v>
      </c>
      <c r="B142" s="241" t="str">
        <f>IF('Proje ve Personel Bilgileri'!C98&gt;0,'Proje ve Personel Bilgileri'!C98,"")</f>
        <v/>
      </c>
      <c r="C142" s="242" t="str">
        <f>IF('Proje ve Personel Bilgileri'!C98&gt;0,'Proje ve Personel Bilgileri'!D98,"")</f>
        <v/>
      </c>
      <c r="D142" s="172"/>
      <c r="E142" s="172"/>
      <c r="F142" s="172"/>
      <c r="G142" s="172"/>
      <c r="H142" s="172"/>
      <c r="I142" s="173"/>
      <c r="J142" s="222" t="str">
        <f t="shared" ref="J142:J160" si="8">IF(AND(BasvuruTarihi&gt;0,I142&gt;0),DAYS360(I142,BasvuruTarihi)/30,"")</f>
        <v/>
      </c>
      <c r="K142" s="249" t="str">
        <f>IF('Proje ve Personel Bilgileri'!C98&gt;0,AUcret,"")</f>
        <v/>
      </c>
      <c r="L142" s="250" t="str">
        <f>IF('Proje ve Personel Bilgileri'!C98&gt;0,IF(PKodu=1511,IF(D142="X",4,IF(E142="X",5,IF(F142="X",IF(AND(I142&gt;0,J142&gt;=48),12,8),IF(G142="X",IF(AND(I142&gt;0,J142&gt;=48),12,8),IF(H142="X",14,0))))),IF(D142="X",3,IF(E142="X",4,IF(F142="X",IF(AND(I142&gt;0,J142&gt;=48),10,6),IF(G142="X",IF(AND(I142&gt;0,J142&gt;=48),10,6),IF(H142="X",12,0)))))),"")</f>
        <v/>
      </c>
      <c r="M142" s="249" t="str">
        <f>IF('Proje ve Personel Bilgileri'!C98&gt;0,K142*L142,"")</f>
        <v/>
      </c>
      <c r="N142" s="249" t="str">
        <f>IF('Proje ve Personel Bilgileri'!C98&gt;0,G011B!R137,"")</f>
        <v/>
      </c>
      <c r="O142" s="251" t="str">
        <f>IF('Proje ve Personel Bilgileri'!C98&gt;0,MIN(M142,N142),"")</f>
        <v/>
      </c>
      <c r="Q142" s="340"/>
    </row>
    <row r="143" spans="1:18" ht="18" customHeight="1" x14ac:dyDescent="0.25">
      <c r="A143" s="171">
        <v>83</v>
      </c>
      <c r="B143" s="241" t="str">
        <f>IF('Proje ve Personel Bilgileri'!C99&gt;0,'Proje ve Personel Bilgileri'!C99,"")</f>
        <v/>
      </c>
      <c r="C143" s="242" t="str">
        <f>IF('Proje ve Personel Bilgileri'!C99&gt;0,'Proje ve Personel Bilgileri'!D99,"")</f>
        <v/>
      </c>
      <c r="D143" s="172"/>
      <c r="E143" s="172"/>
      <c r="F143" s="172"/>
      <c r="G143" s="172"/>
      <c r="H143" s="172"/>
      <c r="I143" s="173"/>
      <c r="J143" s="222" t="str">
        <f t="shared" si="8"/>
        <v/>
      </c>
      <c r="K143" s="249" t="str">
        <f>IF('Proje ve Personel Bilgileri'!C99&gt;0,AUcret,"")</f>
        <v/>
      </c>
      <c r="L143" s="250" t="str">
        <f>IF('Proje ve Personel Bilgileri'!C99&gt;0,IF(PKodu=1511,IF(D143="X",4,IF(E143="X",5,IF(F143="X",IF(AND(I143&gt;0,J143&gt;=48),12,8),IF(G143="X",IF(AND(I143&gt;0,J143&gt;=48),12,8),IF(H143="X",14,0))))),IF(D143="X",3,IF(E143="X",4,IF(F143="X",IF(AND(I143&gt;0,J143&gt;=48),10,6),IF(G143="X",IF(AND(I143&gt;0,J143&gt;=48),10,6),IF(H143="X",12,0)))))),"")</f>
        <v/>
      </c>
      <c r="M143" s="249" t="str">
        <f>IF('Proje ve Personel Bilgileri'!C99&gt;0,K143*L143,"")</f>
        <v/>
      </c>
      <c r="N143" s="249" t="str">
        <f>IF('Proje ve Personel Bilgileri'!C99&gt;0,G011B!R138,"")</f>
        <v/>
      </c>
      <c r="O143" s="251" t="str">
        <f>IF('Proje ve Personel Bilgileri'!C99&gt;0,MIN(M143,N143),"")</f>
        <v/>
      </c>
      <c r="Q143" s="340"/>
    </row>
    <row r="144" spans="1:18" ht="18" customHeight="1" x14ac:dyDescent="0.25">
      <c r="A144" s="171">
        <v>84</v>
      </c>
      <c r="B144" s="241" t="str">
        <f>IF('Proje ve Personel Bilgileri'!C100&gt;0,'Proje ve Personel Bilgileri'!C100,"")</f>
        <v/>
      </c>
      <c r="C144" s="242" t="str">
        <f>IF('Proje ve Personel Bilgileri'!C100&gt;0,'Proje ve Personel Bilgileri'!D100,"")</f>
        <v/>
      </c>
      <c r="D144" s="172"/>
      <c r="E144" s="172"/>
      <c r="F144" s="172"/>
      <c r="G144" s="172"/>
      <c r="H144" s="172"/>
      <c r="I144" s="173"/>
      <c r="J144" s="222" t="str">
        <f t="shared" si="8"/>
        <v/>
      </c>
      <c r="K144" s="249" t="str">
        <f>IF('Proje ve Personel Bilgileri'!C100&gt;0,AUcret,"")</f>
        <v/>
      </c>
      <c r="L144" s="250" t="str">
        <f>IF('Proje ve Personel Bilgileri'!C100&gt;0,IF(PKodu=1511,IF(D144="X",4,IF(E144="X",5,IF(F144="X",IF(AND(I144&gt;0,J144&gt;=48),12,8),IF(G144="X",IF(AND(I144&gt;0,J144&gt;=48),12,8),IF(H144="X",14,0))))),IF(D144="X",3,IF(E144="X",4,IF(F144="X",IF(AND(I144&gt;0,J144&gt;=48),10,6),IF(G144="X",IF(AND(I144&gt;0,J144&gt;=48),10,6),IF(H144="X",12,0)))))),"")</f>
        <v/>
      </c>
      <c r="M144" s="249" t="str">
        <f>IF('Proje ve Personel Bilgileri'!C100&gt;0,K144*L144,"")</f>
        <v/>
      </c>
      <c r="N144" s="249" t="str">
        <f>IF('Proje ve Personel Bilgileri'!C100&gt;0,G011B!R139,"")</f>
        <v/>
      </c>
      <c r="O144" s="251" t="str">
        <f>IF('Proje ve Personel Bilgileri'!C100&gt;0,MIN(M144,N144),"")</f>
        <v/>
      </c>
      <c r="Q144" s="340"/>
    </row>
    <row r="145" spans="1:17" ht="18" customHeight="1" x14ac:dyDescent="0.25">
      <c r="A145" s="171">
        <v>85</v>
      </c>
      <c r="B145" s="241" t="str">
        <f>IF('Proje ve Personel Bilgileri'!C101&gt;0,'Proje ve Personel Bilgileri'!C101,"")</f>
        <v/>
      </c>
      <c r="C145" s="242" t="str">
        <f>IF('Proje ve Personel Bilgileri'!C101&gt;0,'Proje ve Personel Bilgileri'!D101,"")</f>
        <v/>
      </c>
      <c r="D145" s="172"/>
      <c r="E145" s="172"/>
      <c r="F145" s="172"/>
      <c r="G145" s="172"/>
      <c r="H145" s="172"/>
      <c r="I145" s="173"/>
      <c r="J145" s="222" t="str">
        <f t="shared" si="8"/>
        <v/>
      </c>
      <c r="K145" s="249" t="str">
        <f>IF('Proje ve Personel Bilgileri'!C101&gt;0,AUcret,"")</f>
        <v/>
      </c>
      <c r="L145" s="250" t="str">
        <f>IF('Proje ve Personel Bilgileri'!C101&gt;0,IF(PKodu=1511,IF(D145="X",4,IF(E145="X",5,IF(F145="X",IF(AND(I145&gt;0,J145&gt;=48),12,8),IF(G145="X",IF(AND(I145&gt;0,J145&gt;=48),12,8),IF(H145="X",14,0))))),IF(D145="X",3,IF(E145="X",4,IF(F145="X",IF(AND(I145&gt;0,J145&gt;=48),10,6),IF(G145="X",IF(AND(I145&gt;0,J145&gt;=48),10,6),IF(H145="X",12,0)))))),"")</f>
        <v/>
      </c>
      <c r="M145" s="249" t="str">
        <f>IF('Proje ve Personel Bilgileri'!C101&gt;0,K145*L145,"")</f>
        <v/>
      </c>
      <c r="N145" s="249" t="str">
        <f>IF('Proje ve Personel Bilgileri'!C101&gt;0,G011B!R140,"")</f>
        <v/>
      </c>
      <c r="O145" s="251" t="str">
        <f>IF('Proje ve Personel Bilgileri'!C101&gt;0,MIN(M145,N145),"")</f>
        <v/>
      </c>
      <c r="Q145" s="340"/>
    </row>
    <row r="146" spans="1:17" ht="18" customHeight="1" x14ac:dyDescent="0.25">
      <c r="A146" s="171">
        <v>86</v>
      </c>
      <c r="B146" s="241" t="str">
        <f>IF('Proje ve Personel Bilgileri'!C102&gt;0,'Proje ve Personel Bilgileri'!C102,"")</f>
        <v/>
      </c>
      <c r="C146" s="242" t="str">
        <f>IF('Proje ve Personel Bilgileri'!C102&gt;0,'Proje ve Personel Bilgileri'!D102,"")</f>
        <v/>
      </c>
      <c r="D146" s="172"/>
      <c r="E146" s="172"/>
      <c r="F146" s="172"/>
      <c r="G146" s="172"/>
      <c r="H146" s="172"/>
      <c r="I146" s="173"/>
      <c r="J146" s="222" t="str">
        <f t="shared" si="8"/>
        <v/>
      </c>
      <c r="K146" s="249" t="str">
        <f>IF('Proje ve Personel Bilgileri'!C102&gt;0,AUcret,"")</f>
        <v/>
      </c>
      <c r="L146" s="250" t="str">
        <f>IF('Proje ve Personel Bilgileri'!C102&gt;0,IF(PKodu=1511,IF(D146="X",4,IF(E146="X",5,IF(F146="X",IF(AND(I146&gt;0,J146&gt;=48),12,8),IF(G146="X",IF(AND(I146&gt;0,J146&gt;=48),12,8),IF(H146="X",14,0))))),IF(D146="X",3,IF(E146="X",4,IF(F146="X",IF(AND(I146&gt;0,J146&gt;=48),10,6),IF(G146="X",IF(AND(I146&gt;0,J146&gt;=48),10,6),IF(H146="X",12,0)))))),"")</f>
        <v/>
      </c>
      <c r="M146" s="249" t="str">
        <f>IF('Proje ve Personel Bilgileri'!C102&gt;0,K146*L146,"")</f>
        <v/>
      </c>
      <c r="N146" s="249" t="str">
        <f>IF('Proje ve Personel Bilgileri'!C102&gt;0,G011B!R141,"")</f>
        <v/>
      </c>
      <c r="O146" s="251" t="str">
        <f>IF('Proje ve Personel Bilgileri'!C102&gt;0,MIN(M146,N146),"")</f>
        <v/>
      </c>
      <c r="Q146" s="340"/>
    </row>
    <row r="147" spans="1:17" ht="18" customHeight="1" x14ac:dyDescent="0.25">
      <c r="A147" s="171">
        <v>87</v>
      </c>
      <c r="B147" s="241" t="str">
        <f>IF('Proje ve Personel Bilgileri'!C103&gt;0,'Proje ve Personel Bilgileri'!C103,"")</f>
        <v/>
      </c>
      <c r="C147" s="242" t="str">
        <f>IF('Proje ve Personel Bilgileri'!C103&gt;0,'Proje ve Personel Bilgileri'!D103,"")</f>
        <v/>
      </c>
      <c r="D147" s="172"/>
      <c r="E147" s="172"/>
      <c r="F147" s="172"/>
      <c r="G147" s="172"/>
      <c r="H147" s="172"/>
      <c r="I147" s="173"/>
      <c r="J147" s="222" t="str">
        <f t="shared" si="8"/>
        <v/>
      </c>
      <c r="K147" s="249" t="str">
        <f>IF('Proje ve Personel Bilgileri'!C103&gt;0,AUcret,"")</f>
        <v/>
      </c>
      <c r="L147" s="250" t="str">
        <f>IF('Proje ve Personel Bilgileri'!C103&gt;0,IF(PKodu=1511,IF(D147="X",4,IF(E147="X",5,IF(F147="X",IF(AND(I147&gt;0,J147&gt;=48),12,8),IF(G147="X",IF(AND(I147&gt;0,J147&gt;=48),12,8),IF(H147="X",14,0))))),IF(D147="X",3,IF(E147="X",4,IF(F147="X",IF(AND(I147&gt;0,J147&gt;=48),10,6),IF(G147="X",IF(AND(I147&gt;0,J147&gt;=48),10,6),IF(H147="X",12,0)))))),"")</f>
        <v/>
      </c>
      <c r="M147" s="249" t="str">
        <f>IF('Proje ve Personel Bilgileri'!C103&gt;0,K147*L147,"")</f>
        <v/>
      </c>
      <c r="N147" s="249" t="str">
        <f>IF('Proje ve Personel Bilgileri'!C103&gt;0,G011B!R142,"")</f>
        <v/>
      </c>
      <c r="O147" s="251" t="str">
        <f>IF('Proje ve Personel Bilgileri'!C103&gt;0,MIN(M147,N147),"")</f>
        <v/>
      </c>
      <c r="Q147" s="340"/>
    </row>
    <row r="148" spans="1:17" ht="18" customHeight="1" x14ac:dyDescent="0.25">
      <c r="A148" s="171">
        <v>88</v>
      </c>
      <c r="B148" s="241" t="str">
        <f>IF('Proje ve Personel Bilgileri'!C104&gt;0,'Proje ve Personel Bilgileri'!C104,"")</f>
        <v/>
      </c>
      <c r="C148" s="242" t="str">
        <f>IF('Proje ve Personel Bilgileri'!C104&gt;0,'Proje ve Personel Bilgileri'!D104,"")</f>
        <v/>
      </c>
      <c r="D148" s="172"/>
      <c r="E148" s="172"/>
      <c r="F148" s="172"/>
      <c r="G148" s="172"/>
      <c r="H148" s="172"/>
      <c r="I148" s="173"/>
      <c r="J148" s="222" t="str">
        <f t="shared" si="8"/>
        <v/>
      </c>
      <c r="K148" s="249" t="str">
        <f>IF('Proje ve Personel Bilgileri'!C104&gt;0,AUcret,"")</f>
        <v/>
      </c>
      <c r="L148" s="250" t="str">
        <f>IF('Proje ve Personel Bilgileri'!C104&gt;0,IF(PKodu=1511,IF(D148="X",4,IF(E148="X",5,IF(F148="X",IF(AND(I148&gt;0,J148&gt;=48),12,8),IF(G148="X",IF(AND(I148&gt;0,J148&gt;=48),12,8),IF(H148="X",14,0))))),IF(D148="X",3,IF(E148="X",4,IF(F148="X",IF(AND(I148&gt;0,J148&gt;=48),10,6),IF(G148="X",IF(AND(I148&gt;0,J148&gt;=48),10,6),IF(H148="X",12,0)))))),"")</f>
        <v/>
      </c>
      <c r="M148" s="249" t="str">
        <f>IF('Proje ve Personel Bilgileri'!C104&gt;0,K148*L148,"")</f>
        <v/>
      </c>
      <c r="N148" s="249" t="str">
        <f>IF('Proje ve Personel Bilgileri'!C104&gt;0,G011B!R143,"")</f>
        <v/>
      </c>
      <c r="O148" s="251" t="str">
        <f>IF('Proje ve Personel Bilgileri'!C104&gt;0,MIN(M148,N148),"")</f>
        <v/>
      </c>
      <c r="Q148" s="340"/>
    </row>
    <row r="149" spans="1:17" ht="18" customHeight="1" x14ac:dyDescent="0.25">
      <c r="A149" s="171">
        <v>89</v>
      </c>
      <c r="B149" s="241" t="str">
        <f>IF('Proje ve Personel Bilgileri'!C105&gt;0,'Proje ve Personel Bilgileri'!C105,"")</f>
        <v/>
      </c>
      <c r="C149" s="242" t="str">
        <f>IF('Proje ve Personel Bilgileri'!C105&gt;0,'Proje ve Personel Bilgileri'!D105,"")</f>
        <v/>
      </c>
      <c r="D149" s="172"/>
      <c r="E149" s="172"/>
      <c r="F149" s="172"/>
      <c r="G149" s="172"/>
      <c r="H149" s="172"/>
      <c r="I149" s="173"/>
      <c r="J149" s="222" t="str">
        <f t="shared" si="8"/>
        <v/>
      </c>
      <c r="K149" s="249" t="str">
        <f>IF('Proje ve Personel Bilgileri'!C105&gt;0,AUcret,"")</f>
        <v/>
      </c>
      <c r="L149" s="250" t="str">
        <f>IF('Proje ve Personel Bilgileri'!C105&gt;0,IF(PKodu=1511,IF(D149="X",4,IF(E149="X",5,IF(F149="X",IF(AND(I149&gt;0,J149&gt;=48),12,8),IF(G149="X",IF(AND(I149&gt;0,J149&gt;=48),12,8),IF(H149="X",14,0))))),IF(D149="X",3,IF(E149="X",4,IF(F149="X",IF(AND(I149&gt;0,J149&gt;=48),10,6),IF(G149="X",IF(AND(I149&gt;0,J149&gt;=48),10,6),IF(H149="X",12,0)))))),"")</f>
        <v/>
      </c>
      <c r="M149" s="249" t="str">
        <f>IF('Proje ve Personel Bilgileri'!C105&gt;0,K149*L149,"")</f>
        <v/>
      </c>
      <c r="N149" s="249" t="str">
        <f>IF('Proje ve Personel Bilgileri'!C105&gt;0,G011B!R144,"")</f>
        <v/>
      </c>
      <c r="O149" s="251" t="str">
        <f>IF('Proje ve Personel Bilgileri'!C105&gt;0,MIN(M149,N149),"")</f>
        <v/>
      </c>
      <c r="Q149" s="340"/>
    </row>
    <row r="150" spans="1:17" ht="18" customHeight="1" x14ac:dyDescent="0.25">
      <c r="A150" s="171">
        <v>90</v>
      </c>
      <c r="B150" s="241" t="str">
        <f>IF('Proje ve Personel Bilgileri'!C106&gt;0,'Proje ve Personel Bilgileri'!C106,"")</f>
        <v/>
      </c>
      <c r="C150" s="242" t="str">
        <f>IF('Proje ve Personel Bilgileri'!C106&gt;0,'Proje ve Personel Bilgileri'!D106,"")</f>
        <v/>
      </c>
      <c r="D150" s="172"/>
      <c r="E150" s="172"/>
      <c r="F150" s="172"/>
      <c r="G150" s="172"/>
      <c r="H150" s="172"/>
      <c r="I150" s="173"/>
      <c r="J150" s="222" t="str">
        <f t="shared" si="8"/>
        <v/>
      </c>
      <c r="K150" s="249" t="str">
        <f>IF('Proje ve Personel Bilgileri'!C106&gt;0,AUcret,"")</f>
        <v/>
      </c>
      <c r="L150" s="250" t="str">
        <f>IF('Proje ve Personel Bilgileri'!C106&gt;0,IF(PKodu=1511,IF(D150="X",4,IF(E150="X",5,IF(F150="X",IF(AND(I150&gt;0,J150&gt;=48),12,8),IF(G150="X",IF(AND(I150&gt;0,J150&gt;=48),12,8),IF(H150="X",14,0))))),IF(D150="X",3,IF(E150="X",4,IF(F150="X",IF(AND(I150&gt;0,J150&gt;=48),10,6),IF(G150="X",IF(AND(I150&gt;0,J150&gt;=48),10,6),IF(H150="X",12,0)))))),"")</f>
        <v/>
      </c>
      <c r="M150" s="249" t="str">
        <f>IF('Proje ve Personel Bilgileri'!C106&gt;0,K150*L150,"")</f>
        <v/>
      </c>
      <c r="N150" s="249" t="str">
        <f>IF('Proje ve Personel Bilgileri'!C106&gt;0,G011B!R145,"")</f>
        <v/>
      </c>
      <c r="O150" s="251" t="str">
        <f>IF('Proje ve Personel Bilgileri'!C106&gt;0,MIN(M150,N150),"")</f>
        <v/>
      </c>
      <c r="Q150" s="340"/>
    </row>
    <row r="151" spans="1:17" ht="18" customHeight="1" x14ac:dyDescent="0.25">
      <c r="A151" s="171">
        <v>91</v>
      </c>
      <c r="B151" s="241" t="str">
        <f>IF('Proje ve Personel Bilgileri'!C107&gt;0,'Proje ve Personel Bilgileri'!C107,"")</f>
        <v/>
      </c>
      <c r="C151" s="242" t="str">
        <f>IF('Proje ve Personel Bilgileri'!C107&gt;0,'Proje ve Personel Bilgileri'!D107,"")</f>
        <v/>
      </c>
      <c r="D151" s="172"/>
      <c r="E151" s="172"/>
      <c r="F151" s="172"/>
      <c r="G151" s="172"/>
      <c r="H151" s="172"/>
      <c r="I151" s="173"/>
      <c r="J151" s="222" t="str">
        <f t="shared" si="8"/>
        <v/>
      </c>
      <c r="K151" s="249" t="str">
        <f>IF('Proje ve Personel Bilgileri'!C107&gt;0,AUcret,"")</f>
        <v/>
      </c>
      <c r="L151" s="250" t="str">
        <f>IF('Proje ve Personel Bilgileri'!C107&gt;0,IF(PKodu=1511,IF(D151="X",4,IF(E151="X",5,IF(F151="X",IF(AND(I151&gt;0,J151&gt;=48),12,8),IF(G151="X",IF(AND(I151&gt;0,J151&gt;=48),12,8),IF(H151="X",14,0))))),IF(D151="X",3,IF(E151="X",4,IF(F151="X",IF(AND(I151&gt;0,J151&gt;=48),10,6),IF(G151="X",IF(AND(I151&gt;0,J151&gt;=48),10,6),IF(H151="X",12,0)))))),"")</f>
        <v/>
      </c>
      <c r="M151" s="249" t="str">
        <f>IF('Proje ve Personel Bilgileri'!C107&gt;0,K151*L151,"")</f>
        <v/>
      </c>
      <c r="N151" s="249" t="str">
        <f>IF('Proje ve Personel Bilgileri'!C107&gt;0,G011B!R146,"")</f>
        <v/>
      </c>
      <c r="O151" s="251" t="str">
        <f>IF('Proje ve Personel Bilgileri'!C107&gt;0,MIN(M151,N151),"")</f>
        <v/>
      </c>
      <c r="Q151" s="340"/>
    </row>
    <row r="152" spans="1:17" ht="18" customHeight="1" x14ac:dyDescent="0.25">
      <c r="A152" s="171">
        <v>92</v>
      </c>
      <c r="B152" s="241" t="str">
        <f>IF('Proje ve Personel Bilgileri'!C108&gt;0,'Proje ve Personel Bilgileri'!C108,"")</f>
        <v/>
      </c>
      <c r="C152" s="242" t="str">
        <f>IF('Proje ve Personel Bilgileri'!C108&gt;0,'Proje ve Personel Bilgileri'!D108,"")</f>
        <v/>
      </c>
      <c r="D152" s="172"/>
      <c r="E152" s="172"/>
      <c r="F152" s="172"/>
      <c r="G152" s="172"/>
      <c r="H152" s="172"/>
      <c r="I152" s="173"/>
      <c r="J152" s="222" t="str">
        <f t="shared" si="8"/>
        <v/>
      </c>
      <c r="K152" s="249" t="str">
        <f>IF('Proje ve Personel Bilgileri'!C108&gt;0,AUcret,"")</f>
        <v/>
      </c>
      <c r="L152" s="250" t="str">
        <f>IF('Proje ve Personel Bilgileri'!C108&gt;0,IF(PKodu=1511,IF(D152="X",4,IF(E152="X",5,IF(F152="X",IF(AND(I152&gt;0,J152&gt;=48),12,8),IF(G152="X",IF(AND(I152&gt;0,J152&gt;=48),12,8),IF(H152="X",14,0))))),IF(D152="X",3,IF(E152="X",4,IF(F152="X",IF(AND(I152&gt;0,J152&gt;=48),10,6),IF(G152="X",IF(AND(I152&gt;0,J152&gt;=48),10,6),IF(H152="X",12,0)))))),"")</f>
        <v/>
      </c>
      <c r="M152" s="249" t="str">
        <f>IF('Proje ve Personel Bilgileri'!C108&gt;0,K152*L152,"")</f>
        <v/>
      </c>
      <c r="N152" s="249" t="str">
        <f>IF('Proje ve Personel Bilgileri'!C108&gt;0,G011B!R147,"")</f>
        <v/>
      </c>
      <c r="O152" s="251" t="str">
        <f>IF('Proje ve Personel Bilgileri'!C108&gt;0,MIN(M152,N152),"")</f>
        <v/>
      </c>
      <c r="Q152" s="340"/>
    </row>
    <row r="153" spans="1:17" ht="18" customHeight="1" x14ac:dyDescent="0.25">
      <c r="A153" s="171">
        <v>93</v>
      </c>
      <c r="B153" s="241" t="str">
        <f>IF('Proje ve Personel Bilgileri'!C109&gt;0,'Proje ve Personel Bilgileri'!C109,"")</f>
        <v/>
      </c>
      <c r="C153" s="242" t="str">
        <f>IF('Proje ve Personel Bilgileri'!C109&gt;0,'Proje ve Personel Bilgileri'!D109,"")</f>
        <v/>
      </c>
      <c r="D153" s="172"/>
      <c r="E153" s="172"/>
      <c r="F153" s="172"/>
      <c r="G153" s="172"/>
      <c r="H153" s="172"/>
      <c r="I153" s="173"/>
      <c r="J153" s="222" t="str">
        <f t="shared" si="8"/>
        <v/>
      </c>
      <c r="K153" s="249" t="str">
        <f>IF('Proje ve Personel Bilgileri'!C109&gt;0,AUcret,"")</f>
        <v/>
      </c>
      <c r="L153" s="250" t="str">
        <f>IF('Proje ve Personel Bilgileri'!C109&gt;0,IF(PKodu=1511,IF(D153="X",4,IF(E153="X",5,IF(F153="X",IF(AND(I153&gt;0,J153&gt;=48),12,8),IF(G153="X",IF(AND(I153&gt;0,J153&gt;=48),12,8),IF(H153="X",14,0))))),IF(D153="X",3,IF(E153="X",4,IF(F153="X",IF(AND(I153&gt;0,J153&gt;=48),10,6),IF(G153="X",IF(AND(I153&gt;0,J153&gt;=48),10,6),IF(H153="X",12,0)))))),"")</f>
        <v/>
      </c>
      <c r="M153" s="249" t="str">
        <f>IF('Proje ve Personel Bilgileri'!C109&gt;0,K153*L153,"")</f>
        <v/>
      </c>
      <c r="N153" s="249" t="str">
        <f>IF('Proje ve Personel Bilgileri'!C109&gt;0,G011B!R148,"")</f>
        <v/>
      </c>
      <c r="O153" s="251" t="str">
        <f>IF('Proje ve Personel Bilgileri'!C109&gt;0,MIN(M153,N153),"")</f>
        <v/>
      </c>
      <c r="Q153" s="340"/>
    </row>
    <row r="154" spans="1:17" ht="18" customHeight="1" x14ac:dyDescent="0.25">
      <c r="A154" s="171">
        <v>94</v>
      </c>
      <c r="B154" s="241" t="str">
        <f>IF('Proje ve Personel Bilgileri'!C110&gt;0,'Proje ve Personel Bilgileri'!C110,"")</f>
        <v/>
      </c>
      <c r="C154" s="242" t="str">
        <f>IF('Proje ve Personel Bilgileri'!C110&gt;0,'Proje ve Personel Bilgileri'!D110,"")</f>
        <v/>
      </c>
      <c r="D154" s="172"/>
      <c r="E154" s="172"/>
      <c r="F154" s="172"/>
      <c r="G154" s="172"/>
      <c r="H154" s="172"/>
      <c r="I154" s="173"/>
      <c r="J154" s="222" t="str">
        <f t="shared" si="8"/>
        <v/>
      </c>
      <c r="K154" s="249" t="str">
        <f>IF('Proje ve Personel Bilgileri'!C110&gt;0,AUcret,"")</f>
        <v/>
      </c>
      <c r="L154" s="250" t="str">
        <f>IF('Proje ve Personel Bilgileri'!C110&gt;0,IF(PKodu=1511,IF(D154="X",4,IF(E154="X",5,IF(F154="X",IF(AND(I154&gt;0,J154&gt;=48),12,8),IF(G154="X",IF(AND(I154&gt;0,J154&gt;=48),12,8),IF(H154="X",14,0))))),IF(D154="X",3,IF(E154="X",4,IF(F154="X",IF(AND(I154&gt;0,J154&gt;=48),10,6),IF(G154="X",IF(AND(I154&gt;0,J154&gt;=48),10,6),IF(H154="X",12,0)))))),"")</f>
        <v/>
      </c>
      <c r="M154" s="249" t="str">
        <f>IF('Proje ve Personel Bilgileri'!C110&gt;0,K154*L154,"")</f>
        <v/>
      </c>
      <c r="N154" s="249" t="str">
        <f>IF('Proje ve Personel Bilgileri'!C110&gt;0,G011B!R149,"")</f>
        <v/>
      </c>
      <c r="O154" s="251" t="str">
        <f>IF('Proje ve Personel Bilgileri'!C110&gt;0,MIN(M154,N154),"")</f>
        <v/>
      </c>
      <c r="Q154" s="340"/>
    </row>
    <row r="155" spans="1:17" ht="18" customHeight="1" x14ac:dyDescent="0.25">
      <c r="A155" s="171">
        <v>95</v>
      </c>
      <c r="B155" s="241" t="str">
        <f>IF('Proje ve Personel Bilgileri'!C111&gt;0,'Proje ve Personel Bilgileri'!C111,"")</f>
        <v/>
      </c>
      <c r="C155" s="242" t="str">
        <f>IF('Proje ve Personel Bilgileri'!C111&gt;0,'Proje ve Personel Bilgileri'!D111,"")</f>
        <v/>
      </c>
      <c r="D155" s="172"/>
      <c r="E155" s="172"/>
      <c r="F155" s="172"/>
      <c r="G155" s="172"/>
      <c r="H155" s="172"/>
      <c r="I155" s="173"/>
      <c r="J155" s="222" t="str">
        <f t="shared" si="8"/>
        <v/>
      </c>
      <c r="K155" s="249" t="str">
        <f>IF('Proje ve Personel Bilgileri'!C111&gt;0,AUcret,"")</f>
        <v/>
      </c>
      <c r="L155" s="250" t="str">
        <f>IF('Proje ve Personel Bilgileri'!C111&gt;0,IF(PKodu=1511,IF(D155="X",4,IF(E155="X",5,IF(F155="X",IF(AND(I155&gt;0,J155&gt;=48),12,8),IF(G155="X",IF(AND(I155&gt;0,J155&gt;=48),12,8),IF(H155="X",14,0))))),IF(D155="X",3,IF(E155="X",4,IF(F155="X",IF(AND(I155&gt;0,J155&gt;=48),10,6),IF(G155="X",IF(AND(I155&gt;0,J155&gt;=48),10,6),IF(H155="X",12,0)))))),"")</f>
        <v/>
      </c>
      <c r="M155" s="249" t="str">
        <f>IF('Proje ve Personel Bilgileri'!C111&gt;0,K155*L155,"")</f>
        <v/>
      </c>
      <c r="N155" s="249" t="str">
        <f>IF('Proje ve Personel Bilgileri'!C111&gt;0,G011B!R150,"")</f>
        <v/>
      </c>
      <c r="O155" s="251" t="str">
        <f>IF('Proje ve Personel Bilgileri'!C111&gt;0,MIN(M155,N155),"")</f>
        <v/>
      </c>
      <c r="Q155" s="340"/>
    </row>
    <row r="156" spans="1:17" ht="18" customHeight="1" x14ac:dyDescent="0.25">
      <c r="A156" s="171">
        <v>96</v>
      </c>
      <c r="B156" s="241" t="str">
        <f>IF('Proje ve Personel Bilgileri'!C112&gt;0,'Proje ve Personel Bilgileri'!C112,"")</f>
        <v/>
      </c>
      <c r="C156" s="242" t="str">
        <f>IF('Proje ve Personel Bilgileri'!C112&gt;0,'Proje ve Personel Bilgileri'!D112,"")</f>
        <v/>
      </c>
      <c r="D156" s="172"/>
      <c r="E156" s="172"/>
      <c r="F156" s="172"/>
      <c r="G156" s="172"/>
      <c r="H156" s="172"/>
      <c r="I156" s="173"/>
      <c r="J156" s="222" t="str">
        <f t="shared" si="8"/>
        <v/>
      </c>
      <c r="K156" s="249" t="str">
        <f>IF('Proje ve Personel Bilgileri'!C112&gt;0,AUcret,"")</f>
        <v/>
      </c>
      <c r="L156" s="250" t="str">
        <f>IF('Proje ve Personel Bilgileri'!C112&gt;0,IF(PKodu=1511,IF(D156="X",4,IF(E156="X",5,IF(F156="X",IF(AND(I156&gt;0,J156&gt;=48),12,8),IF(G156="X",IF(AND(I156&gt;0,J156&gt;=48),12,8),IF(H156="X",14,0))))),IF(D156="X",3,IF(E156="X",4,IF(F156="X",IF(AND(I156&gt;0,J156&gt;=48),10,6),IF(G156="X",IF(AND(I156&gt;0,J156&gt;=48),10,6),IF(H156="X",12,0)))))),"")</f>
        <v/>
      </c>
      <c r="M156" s="249" t="str">
        <f>IF('Proje ve Personel Bilgileri'!C112&gt;0,K156*L156,"")</f>
        <v/>
      </c>
      <c r="N156" s="249" t="str">
        <f>IF('Proje ve Personel Bilgileri'!C112&gt;0,G011B!R151,"")</f>
        <v/>
      </c>
      <c r="O156" s="251" t="str">
        <f>IF('Proje ve Personel Bilgileri'!C112&gt;0,MIN(M156,N156),"")</f>
        <v/>
      </c>
      <c r="Q156" s="340"/>
    </row>
    <row r="157" spans="1:17" ht="18" customHeight="1" x14ac:dyDescent="0.25">
      <c r="A157" s="171">
        <v>97</v>
      </c>
      <c r="B157" s="241" t="str">
        <f>IF('Proje ve Personel Bilgileri'!C113&gt;0,'Proje ve Personel Bilgileri'!C113,"")</f>
        <v/>
      </c>
      <c r="C157" s="242" t="str">
        <f>IF('Proje ve Personel Bilgileri'!C113&gt;0,'Proje ve Personel Bilgileri'!D113,"")</f>
        <v/>
      </c>
      <c r="D157" s="172"/>
      <c r="E157" s="172"/>
      <c r="F157" s="172"/>
      <c r="G157" s="172"/>
      <c r="H157" s="172"/>
      <c r="I157" s="173"/>
      <c r="J157" s="222" t="str">
        <f t="shared" si="8"/>
        <v/>
      </c>
      <c r="K157" s="249" t="str">
        <f>IF('Proje ve Personel Bilgileri'!C113&gt;0,AUcret,"")</f>
        <v/>
      </c>
      <c r="L157" s="250" t="str">
        <f>IF('Proje ve Personel Bilgileri'!C113&gt;0,IF(PKodu=1511,IF(D157="X",4,IF(E157="X",5,IF(F157="X",IF(AND(I157&gt;0,J157&gt;=48),12,8),IF(G157="X",IF(AND(I157&gt;0,J157&gt;=48),12,8),IF(H157="X",14,0))))),IF(D157="X",3,IF(E157="X",4,IF(F157="X",IF(AND(I157&gt;0,J157&gt;=48),10,6),IF(G157="X",IF(AND(I157&gt;0,J157&gt;=48),10,6),IF(H157="X",12,0)))))),"")</f>
        <v/>
      </c>
      <c r="M157" s="249" t="str">
        <f>IF('Proje ve Personel Bilgileri'!C113&gt;0,K157*L157,"")</f>
        <v/>
      </c>
      <c r="N157" s="249" t="str">
        <f>IF('Proje ve Personel Bilgileri'!C113&gt;0,G011B!R152,"")</f>
        <v/>
      </c>
      <c r="O157" s="251" t="str">
        <f>IF('Proje ve Personel Bilgileri'!C113&gt;0,MIN(M157,N157),"")</f>
        <v/>
      </c>
      <c r="Q157" s="340"/>
    </row>
    <row r="158" spans="1:17" ht="18" customHeight="1" x14ac:dyDescent="0.25">
      <c r="A158" s="171">
        <v>98</v>
      </c>
      <c r="B158" s="241" t="str">
        <f>IF('Proje ve Personel Bilgileri'!C114&gt;0,'Proje ve Personel Bilgileri'!C114,"")</f>
        <v/>
      </c>
      <c r="C158" s="242" t="str">
        <f>IF('Proje ve Personel Bilgileri'!C114&gt;0,'Proje ve Personel Bilgileri'!D114,"")</f>
        <v/>
      </c>
      <c r="D158" s="172"/>
      <c r="E158" s="172"/>
      <c r="F158" s="172"/>
      <c r="G158" s="172"/>
      <c r="H158" s="172"/>
      <c r="I158" s="173"/>
      <c r="J158" s="222" t="str">
        <f t="shared" si="8"/>
        <v/>
      </c>
      <c r="K158" s="249" t="str">
        <f>IF('Proje ve Personel Bilgileri'!C114&gt;0,AUcret,"")</f>
        <v/>
      </c>
      <c r="L158" s="250" t="str">
        <f>IF('Proje ve Personel Bilgileri'!C114&gt;0,IF(PKodu=1511,IF(D158="X",4,IF(E158="X",5,IF(F158="X",IF(AND(I158&gt;0,J158&gt;=48),12,8),IF(G158="X",IF(AND(I158&gt;0,J158&gt;=48),12,8),IF(H158="X",14,0))))),IF(D158="X",3,IF(E158="X",4,IF(F158="X",IF(AND(I158&gt;0,J158&gt;=48),10,6),IF(G158="X",IF(AND(I158&gt;0,J158&gt;=48),10,6),IF(H158="X",12,0)))))),"")</f>
        <v/>
      </c>
      <c r="M158" s="249" t="str">
        <f>IF('Proje ve Personel Bilgileri'!C114&gt;0,K158*L158,"")</f>
        <v/>
      </c>
      <c r="N158" s="249" t="str">
        <f>IF('Proje ve Personel Bilgileri'!C114&gt;0,G011B!R153,"")</f>
        <v/>
      </c>
      <c r="O158" s="251" t="str">
        <f>IF('Proje ve Personel Bilgileri'!C114&gt;0,MIN(M158,N158),"")</f>
        <v/>
      </c>
      <c r="Q158" s="340"/>
    </row>
    <row r="159" spans="1:17" ht="18" customHeight="1" x14ac:dyDescent="0.25">
      <c r="A159" s="171">
        <v>99</v>
      </c>
      <c r="B159" s="241" t="str">
        <f>IF('Proje ve Personel Bilgileri'!C115&gt;0,'Proje ve Personel Bilgileri'!C115,"")</f>
        <v/>
      </c>
      <c r="C159" s="242" t="str">
        <f>IF('Proje ve Personel Bilgileri'!C115&gt;0,'Proje ve Personel Bilgileri'!D115,"")</f>
        <v/>
      </c>
      <c r="D159" s="172"/>
      <c r="E159" s="172"/>
      <c r="F159" s="172"/>
      <c r="G159" s="172"/>
      <c r="H159" s="172"/>
      <c r="I159" s="173"/>
      <c r="J159" s="222" t="str">
        <f t="shared" si="8"/>
        <v/>
      </c>
      <c r="K159" s="249" t="str">
        <f>IF('Proje ve Personel Bilgileri'!C115&gt;0,AUcret,"")</f>
        <v/>
      </c>
      <c r="L159" s="250" t="str">
        <f>IF('Proje ve Personel Bilgileri'!C115&gt;0,IF(PKodu=1511,IF(D159="X",4,IF(E159="X",5,IF(F159="X",IF(AND(I159&gt;0,J159&gt;=48),12,8),IF(G159="X",IF(AND(I159&gt;0,J159&gt;=48),12,8),IF(H159="X",14,0))))),IF(D159="X",3,IF(E159="X",4,IF(F159="X",IF(AND(I159&gt;0,J159&gt;=48),10,6),IF(G159="X",IF(AND(I159&gt;0,J159&gt;=48),10,6),IF(H159="X",12,0)))))),"")</f>
        <v/>
      </c>
      <c r="M159" s="249" t="str">
        <f>IF('Proje ve Personel Bilgileri'!C115&gt;0,K159*L159,"")</f>
        <v/>
      </c>
      <c r="N159" s="249" t="str">
        <f>IF('Proje ve Personel Bilgileri'!C115&gt;0,G011B!R154,"")</f>
        <v/>
      </c>
      <c r="O159" s="251" t="str">
        <f>IF('Proje ve Personel Bilgileri'!C115&gt;0,MIN(M159,N159),"")</f>
        <v/>
      </c>
      <c r="Q159" s="340"/>
    </row>
    <row r="160" spans="1:17" ht="18" customHeight="1" thickBot="1" x14ac:dyDescent="0.3">
      <c r="A160" s="174">
        <v>100</v>
      </c>
      <c r="B160" s="243" t="str">
        <f>IF('Proje ve Personel Bilgileri'!C116&gt;0,'Proje ve Personel Bilgileri'!C116,"")</f>
        <v/>
      </c>
      <c r="C160" s="244" t="str">
        <f>IF('Proje ve Personel Bilgileri'!C116&gt;0,'Proje ve Personel Bilgileri'!D116,"")</f>
        <v/>
      </c>
      <c r="D160" s="175"/>
      <c r="E160" s="175"/>
      <c r="F160" s="175"/>
      <c r="G160" s="175"/>
      <c r="H160" s="175"/>
      <c r="I160" s="176"/>
      <c r="J160" s="252" t="str">
        <f t="shared" si="8"/>
        <v/>
      </c>
      <c r="K160" s="253" t="str">
        <f>IF('Proje ve Personel Bilgileri'!C116&gt;0,AUcret,"")</f>
        <v/>
      </c>
      <c r="L160" s="254" t="str">
        <f>IF('Proje ve Personel Bilgileri'!C116&gt;0,IF(PKodu=1511,IF(D160="X",4,IF(E160="X",5,IF(F160="X",IF(AND(I160&gt;0,J160&gt;=48),12,8),IF(G160="X",IF(AND(I160&gt;0,J160&gt;=48),12,8),IF(H160="X",14,0))))),IF(D160="X",3,IF(E160="X",4,IF(F160="X",IF(AND(I160&gt;0,J160&gt;=48),10,6),IF(G160="X",IF(AND(I160&gt;0,J160&gt;=48),10,6),IF(H160="X",12,0)))))),"")</f>
        <v/>
      </c>
      <c r="M160" s="253" t="str">
        <f>IF('Proje ve Personel Bilgileri'!C116&gt;0,K160*L160,"")</f>
        <v/>
      </c>
      <c r="N160" s="253" t="str">
        <f>IF('Proje ve Personel Bilgileri'!C116&gt;0,G011B!R155,"")</f>
        <v/>
      </c>
      <c r="O160" s="255" t="str">
        <f>IF('Proje ve Personel Bilgileri'!C116&gt;0,MIN(M160,N160),"")</f>
        <v/>
      </c>
      <c r="Q160" s="343">
        <f>IF(ISERROR(IF(SUM(K141:K160)&gt;0,1,0)),1,IF(SUM(K141:K160)&gt;0,1,0))</f>
        <v>0</v>
      </c>
    </row>
    <row r="161" spans="1:18" x14ac:dyDescent="0.25">
      <c r="A161" t="s">
        <v>73</v>
      </c>
    </row>
    <row r="162" spans="1:18" x14ac:dyDescent="0.25">
      <c r="A162" t="s">
        <v>75</v>
      </c>
    </row>
    <row r="163" spans="1:18" x14ac:dyDescent="0.25">
      <c r="A163" t="s">
        <v>74</v>
      </c>
    </row>
    <row r="164" spans="1:18" s="119" customFormat="1" ht="21" x14ac:dyDescent="0.35">
      <c r="A164" s="345" t="s">
        <v>48</v>
      </c>
      <c r="B164" s="346">
        <f ca="1">IF(imzatarihi&gt;0,imzatarihi,"")</f>
        <v>46027</v>
      </c>
      <c r="C164" s="455" t="s">
        <v>49</v>
      </c>
      <c r="D164" s="455"/>
      <c r="E164" s="456" t="str">
        <f>IF(kurulusyetkilisi&gt;0,kurulusyetkilisi,"")</f>
        <v/>
      </c>
      <c r="F164" s="456"/>
      <c r="G164" s="456"/>
      <c r="H164" s="456"/>
      <c r="I164" s="456"/>
      <c r="J164" s="456"/>
      <c r="K164" s="456"/>
      <c r="L164" s="456"/>
      <c r="M164" s="456"/>
      <c r="N164" s="178"/>
      <c r="O164" s="178"/>
      <c r="P164" s="178"/>
      <c r="Q164" s="341"/>
      <c r="R164" s="342"/>
    </row>
    <row r="165" spans="1:18" ht="21" x14ac:dyDescent="0.35">
      <c r="A165" s="349"/>
      <c r="B165" s="349"/>
      <c r="C165" s="351" t="s">
        <v>50</v>
      </c>
      <c r="D165" s="439"/>
      <c r="E165" s="439"/>
      <c r="F165" s="439"/>
      <c r="G165" s="439"/>
      <c r="H165" s="439"/>
      <c r="I165" s="439"/>
      <c r="J165" s="349"/>
      <c r="K165" s="352"/>
      <c r="L165" s="352"/>
      <c r="M165" s="352"/>
      <c r="N165" s="160"/>
    </row>
    <row r="166" spans="1:18" ht="15.75" x14ac:dyDescent="0.25">
      <c r="A166" s="440" t="s">
        <v>62</v>
      </c>
      <c r="B166" s="440"/>
      <c r="C166" s="440"/>
      <c r="D166" s="440"/>
      <c r="E166" s="440"/>
      <c r="F166" s="440"/>
      <c r="G166" s="440"/>
      <c r="H166" s="440"/>
      <c r="I166" s="440"/>
      <c r="J166" s="440"/>
      <c r="K166" s="440"/>
      <c r="L166" s="440"/>
      <c r="M166" s="440"/>
      <c r="N166" s="440"/>
      <c r="O166" s="440"/>
    </row>
    <row r="167" spans="1:18" x14ac:dyDescent="0.25">
      <c r="A167" s="441" t="str">
        <f>IF(YilDonem&lt;&gt;"",CONCATENATE(YilDonem," dönemine aittir."),"")</f>
        <v/>
      </c>
      <c r="B167" s="441"/>
      <c r="C167" s="441"/>
      <c r="D167" s="441"/>
      <c r="E167" s="441"/>
      <c r="F167" s="441"/>
      <c r="G167" s="441"/>
      <c r="H167" s="441"/>
      <c r="I167" s="441"/>
      <c r="J167" s="441"/>
      <c r="K167" s="441"/>
      <c r="L167" s="441"/>
      <c r="M167" s="441"/>
      <c r="N167" s="441"/>
      <c r="O167" s="441"/>
    </row>
    <row r="168" spans="1:18" ht="19.5" thickBot="1" x14ac:dyDescent="0.35">
      <c r="A168" s="431" t="s">
        <v>81</v>
      </c>
      <c r="B168" s="431"/>
      <c r="C168" s="431"/>
      <c r="D168" s="431"/>
      <c r="E168" s="431"/>
      <c r="F168" s="431"/>
      <c r="G168" s="431"/>
      <c r="H168" s="431"/>
      <c r="I168" s="431"/>
      <c r="J168" s="431"/>
      <c r="K168" s="431"/>
      <c r="L168" s="431"/>
      <c r="M168" s="431"/>
      <c r="N168" s="431"/>
      <c r="O168" s="431"/>
    </row>
    <row r="169" spans="1:18" ht="31.7" customHeight="1" thickBot="1" x14ac:dyDescent="0.3">
      <c r="A169" s="457" t="s">
        <v>1</v>
      </c>
      <c r="B169" s="458"/>
      <c r="C169" s="442" t="str">
        <f>IF(ProjeNo&gt;0,ProjeNo,"")</f>
        <v/>
      </c>
      <c r="D169" s="443"/>
      <c r="E169" s="443"/>
      <c r="F169" s="443"/>
      <c r="G169" s="443"/>
      <c r="H169" s="443"/>
      <c r="I169" s="443"/>
      <c r="J169" s="443"/>
      <c r="K169" s="443"/>
      <c r="L169" s="443"/>
      <c r="M169" s="443"/>
      <c r="N169" s="443"/>
      <c r="O169" s="444"/>
    </row>
    <row r="170" spans="1:18" ht="42.75" customHeight="1" thickBot="1" x14ac:dyDescent="0.3">
      <c r="A170" s="459" t="s">
        <v>14</v>
      </c>
      <c r="B170" s="460"/>
      <c r="C170" s="461" t="str">
        <f>IF(ProjeAdi&gt;0,ProjeAdi,"")</f>
        <v/>
      </c>
      <c r="D170" s="462"/>
      <c r="E170" s="462"/>
      <c r="F170" s="462"/>
      <c r="G170" s="462"/>
      <c r="H170" s="462"/>
      <c r="I170" s="462"/>
      <c r="J170" s="462"/>
      <c r="K170" s="462"/>
      <c r="L170" s="462"/>
      <c r="M170" s="462"/>
      <c r="N170" s="462"/>
      <c r="O170" s="463"/>
    </row>
    <row r="171" spans="1:18" ht="31.7" customHeight="1" thickBot="1" x14ac:dyDescent="0.3">
      <c r="A171" s="457" t="s">
        <v>4</v>
      </c>
      <c r="B171" s="464"/>
      <c r="C171" s="465" t="str">
        <f>IF(BasvuruTarihi&lt;&gt;"",BasvuruTarihi,"")</f>
        <v/>
      </c>
      <c r="D171" s="466"/>
      <c r="E171" s="466"/>
      <c r="F171" s="466"/>
      <c r="G171" s="466"/>
      <c r="H171" s="466"/>
      <c r="I171" s="466"/>
      <c r="J171" s="466"/>
      <c r="K171" s="466"/>
      <c r="L171" s="466"/>
      <c r="M171" s="466"/>
      <c r="N171" s="466"/>
      <c r="O171" s="467"/>
    </row>
    <row r="172" spans="1:18" ht="15" customHeight="1" thickBot="1" x14ac:dyDescent="0.3">
      <c r="A172" s="450" t="s">
        <v>9</v>
      </c>
      <c r="B172" s="450" t="s">
        <v>10</v>
      </c>
      <c r="C172" s="448" t="s">
        <v>163</v>
      </c>
      <c r="D172" s="452" t="s">
        <v>63</v>
      </c>
      <c r="E172" s="452"/>
      <c r="F172" s="452"/>
      <c r="G172" s="452"/>
      <c r="H172" s="452"/>
      <c r="I172" s="453" t="s">
        <v>69</v>
      </c>
      <c r="J172" s="448" t="s">
        <v>80</v>
      </c>
      <c r="K172" s="448" t="s">
        <v>76</v>
      </c>
      <c r="L172" s="448" t="s">
        <v>77</v>
      </c>
      <c r="M172" s="448" t="s">
        <v>78</v>
      </c>
      <c r="N172" s="448" t="s">
        <v>79</v>
      </c>
      <c r="O172" s="448" t="s">
        <v>70</v>
      </c>
    </row>
    <row r="173" spans="1:18" ht="88.5" customHeight="1" thickBot="1" x14ac:dyDescent="0.3">
      <c r="A173" s="451"/>
      <c r="B173" s="451"/>
      <c r="C173" s="449"/>
      <c r="D173" s="167" t="s">
        <v>64</v>
      </c>
      <c r="E173" s="167" t="s">
        <v>65</v>
      </c>
      <c r="F173" s="167" t="s">
        <v>66</v>
      </c>
      <c r="G173" s="167" t="s">
        <v>67</v>
      </c>
      <c r="H173" s="167" t="s">
        <v>68</v>
      </c>
      <c r="I173" s="454"/>
      <c r="J173" s="449"/>
      <c r="K173" s="449"/>
      <c r="L173" s="449"/>
      <c r="M173" s="449"/>
      <c r="N173" s="449"/>
      <c r="O173" s="449"/>
    </row>
    <row r="174" spans="1:18" ht="18" customHeight="1" x14ac:dyDescent="0.25">
      <c r="A174" s="168">
        <v>101</v>
      </c>
      <c r="B174" s="239" t="str">
        <f>IF('Proje ve Personel Bilgileri'!C117&gt;0,'Proje ve Personel Bilgileri'!C117,"")</f>
        <v/>
      </c>
      <c r="C174" s="240" t="str">
        <f>IF('Proje ve Personel Bilgileri'!C117&gt;0,'Proje ve Personel Bilgileri'!D117,"")</f>
        <v/>
      </c>
      <c r="D174" s="169"/>
      <c r="E174" s="169"/>
      <c r="F174" s="169"/>
      <c r="G174" s="169"/>
      <c r="H174" s="169"/>
      <c r="I174" s="170"/>
      <c r="J174" s="245" t="str">
        <f t="shared" ref="J174" si="9">IF(AND(BasvuruTarihi&gt;0,I174&gt;0),DAYS360(I174,BasvuruTarihi)/30,"")</f>
        <v/>
      </c>
      <c r="K174" s="246" t="str">
        <f>IF('Proje ve Personel Bilgileri'!C117&gt;0,AUcret,"")</f>
        <v/>
      </c>
      <c r="L174" s="247" t="str">
        <f>IF('Proje ve Personel Bilgileri'!C117&gt;0,IF(PKodu=1511,IF(D174="X",4,IF(E174="X",5,IF(F174="X",IF(AND(I174&gt;0,J174&gt;=48),12,8),IF(G174="X",IF(AND(I174&gt;0,J174&gt;=48),12,8),IF(H174="X",14,0))))),IF(D174="X",3,IF(E174="X",4,IF(F174="X",IF(AND(I174&gt;0,J174&gt;=48),10,6),IF(G174="X",IF(AND(I174&gt;0,J174&gt;=48),10,6),IF(H174="X",12,0)))))),"")</f>
        <v/>
      </c>
      <c r="M174" s="246" t="str">
        <f>IF('Proje ve Personel Bilgileri'!C117&gt;0,K174*L174,"")</f>
        <v/>
      </c>
      <c r="N174" s="246" t="str">
        <f>IF('Proje ve Personel Bilgileri'!C117&gt;0,G011B!R168,"")</f>
        <v/>
      </c>
      <c r="O174" s="248" t="str">
        <f>IF('Proje ve Personel Bilgileri'!C117&gt;0,MIN(M174,N174),"")</f>
        <v/>
      </c>
      <c r="Q174" s="340"/>
    </row>
    <row r="175" spans="1:18" ht="18" customHeight="1" x14ac:dyDescent="0.25">
      <c r="A175" s="171">
        <v>102</v>
      </c>
      <c r="B175" s="241" t="str">
        <f>IF('Proje ve Personel Bilgileri'!C118&gt;0,'Proje ve Personel Bilgileri'!C118,"")</f>
        <v/>
      </c>
      <c r="C175" s="242" t="str">
        <f>IF('Proje ve Personel Bilgileri'!C118&gt;0,'Proje ve Personel Bilgileri'!D118,"")</f>
        <v/>
      </c>
      <c r="D175" s="172"/>
      <c r="E175" s="172"/>
      <c r="F175" s="172"/>
      <c r="G175" s="172"/>
      <c r="H175" s="172"/>
      <c r="I175" s="173"/>
      <c r="J175" s="222" t="str">
        <f t="shared" ref="J175:J193" si="10">IF(AND(BasvuruTarihi&gt;0,I175&gt;0),DAYS360(I175,BasvuruTarihi)/30,"")</f>
        <v/>
      </c>
      <c r="K175" s="249" t="str">
        <f>IF('Proje ve Personel Bilgileri'!C118&gt;0,AUcret,"")</f>
        <v/>
      </c>
      <c r="L175" s="250" t="str">
        <f>IF('Proje ve Personel Bilgileri'!C118&gt;0,IF(PKodu=1511,IF(D175="X",4,IF(E175="X",5,IF(F175="X",IF(AND(I175&gt;0,J175&gt;=48),12,8),IF(G175="X",IF(AND(I175&gt;0,J175&gt;=48),12,8),IF(H175="X",14,0))))),IF(D175="X",3,IF(E175="X",4,IF(F175="X",IF(AND(I175&gt;0,J175&gt;=48),10,6),IF(G175="X",IF(AND(I175&gt;0,J175&gt;=48),10,6),IF(H175="X",12,0)))))),"")</f>
        <v/>
      </c>
      <c r="M175" s="249" t="str">
        <f>IF('Proje ve Personel Bilgileri'!C118&gt;0,K175*L175,"")</f>
        <v/>
      </c>
      <c r="N175" s="249" t="str">
        <f>IF('Proje ve Personel Bilgileri'!C118&gt;0,G011B!R169,"")</f>
        <v/>
      </c>
      <c r="O175" s="251" t="str">
        <f>IF('Proje ve Personel Bilgileri'!C118&gt;0,MIN(M175,N175),"")</f>
        <v/>
      </c>
      <c r="Q175" s="340"/>
    </row>
    <row r="176" spans="1:18" ht="18" customHeight="1" x14ac:dyDescent="0.25">
      <c r="A176" s="171">
        <v>103</v>
      </c>
      <c r="B176" s="241" t="str">
        <f>IF('Proje ve Personel Bilgileri'!C119&gt;0,'Proje ve Personel Bilgileri'!C119,"")</f>
        <v/>
      </c>
      <c r="C176" s="242" t="str">
        <f>IF('Proje ve Personel Bilgileri'!C119&gt;0,'Proje ve Personel Bilgileri'!D119,"")</f>
        <v/>
      </c>
      <c r="D176" s="172"/>
      <c r="E176" s="172"/>
      <c r="F176" s="172"/>
      <c r="G176" s="172"/>
      <c r="H176" s="172"/>
      <c r="I176" s="173"/>
      <c r="J176" s="222" t="str">
        <f t="shared" si="10"/>
        <v/>
      </c>
      <c r="K176" s="249" t="str">
        <f>IF('Proje ve Personel Bilgileri'!C119&gt;0,AUcret,"")</f>
        <v/>
      </c>
      <c r="L176" s="250" t="str">
        <f>IF('Proje ve Personel Bilgileri'!C119&gt;0,IF(PKodu=1511,IF(D176="X",4,IF(E176="X",5,IF(F176="X",IF(AND(I176&gt;0,J176&gt;=48),12,8),IF(G176="X",IF(AND(I176&gt;0,J176&gt;=48),12,8),IF(H176="X",14,0))))),IF(D176="X",3,IF(E176="X",4,IF(F176="X",IF(AND(I176&gt;0,J176&gt;=48),10,6),IF(G176="X",IF(AND(I176&gt;0,J176&gt;=48),10,6),IF(H176="X",12,0)))))),"")</f>
        <v/>
      </c>
      <c r="M176" s="249" t="str">
        <f>IF('Proje ve Personel Bilgileri'!C119&gt;0,K176*L176,"")</f>
        <v/>
      </c>
      <c r="N176" s="249" t="str">
        <f>IF('Proje ve Personel Bilgileri'!C119&gt;0,G011B!R170,"")</f>
        <v/>
      </c>
      <c r="O176" s="251" t="str">
        <f>IF('Proje ve Personel Bilgileri'!C119&gt;0,MIN(M176,N176),"")</f>
        <v/>
      </c>
      <c r="Q176" s="340"/>
    </row>
    <row r="177" spans="1:17" ht="18" customHeight="1" x14ac:dyDescent="0.25">
      <c r="A177" s="171">
        <v>104</v>
      </c>
      <c r="B177" s="241" t="str">
        <f>IF('Proje ve Personel Bilgileri'!C120&gt;0,'Proje ve Personel Bilgileri'!C120,"")</f>
        <v/>
      </c>
      <c r="C177" s="242" t="str">
        <f>IF('Proje ve Personel Bilgileri'!C120&gt;0,'Proje ve Personel Bilgileri'!D120,"")</f>
        <v/>
      </c>
      <c r="D177" s="172"/>
      <c r="E177" s="172"/>
      <c r="F177" s="172"/>
      <c r="G177" s="172"/>
      <c r="H177" s="172"/>
      <c r="I177" s="173"/>
      <c r="J177" s="222" t="str">
        <f t="shared" si="10"/>
        <v/>
      </c>
      <c r="K177" s="249" t="str">
        <f>IF('Proje ve Personel Bilgileri'!C120&gt;0,AUcret,"")</f>
        <v/>
      </c>
      <c r="L177" s="250" t="str">
        <f>IF('Proje ve Personel Bilgileri'!C120&gt;0,IF(PKodu=1511,IF(D177="X",4,IF(E177="X",5,IF(F177="X",IF(AND(I177&gt;0,J177&gt;=48),12,8),IF(G177="X",IF(AND(I177&gt;0,J177&gt;=48),12,8),IF(H177="X",14,0))))),IF(D177="X",3,IF(E177="X",4,IF(F177="X",IF(AND(I177&gt;0,J177&gt;=48),10,6),IF(G177="X",IF(AND(I177&gt;0,J177&gt;=48),10,6),IF(H177="X",12,0)))))),"")</f>
        <v/>
      </c>
      <c r="M177" s="249" t="str">
        <f>IF('Proje ve Personel Bilgileri'!C120&gt;0,K177*L177,"")</f>
        <v/>
      </c>
      <c r="N177" s="249" t="str">
        <f>IF('Proje ve Personel Bilgileri'!C120&gt;0,G011B!R171,"")</f>
        <v/>
      </c>
      <c r="O177" s="251" t="str">
        <f>IF('Proje ve Personel Bilgileri'!C120&gt;0,MIN(M177,N177),"")</f>
        <v/>
      </c>
      <c r="Q177" s="340"/>
    </row>
    <row r="178" spans="1:17" ht="18" customHeight="1" x14ac:dyDescent="0.25">
      <c r="A178" s="171">
        <v>105</v>
      </c>
      <c r="B178" s="241" t="str">
        <f>IF('Proje ve Personel Bilgileri'!C121&gt;0,'Proje ve Personel Bilgileri'!C121,"")</f>
        <v/>
      </c>
      <c r="C178" s="242" t="str">
        <f>IF('Proje ve Personel Bilgileri'!C121&gt;0,'Proje ve Personel Bilgileri'!D121,"")</f>
        <v/>
      </c>
      <c r="D178" s="172"/>
      <c r="E178" s="172"/>
      <c r="F178" s="172"/>
      <c r="G178" s="172"/>
      <c r="H178" s="172"/>
      <c r="I178" s="173"/>
      <c r="J178" s="222" t="str">
        <f t="shared" si="10"/>
        <v/>
      </c>
      <c r="K178" s="249" t="str">
        <f>IF('Proje ve Personel Bilgileri'!C121&gt;0,AUcret,"")</f>
        <v/>
      </c>
      <c r="L178" s="250" t="str">
        <f>IF('Proje ve Personel Bilgileri'!C121&gt;0,IF(PKodu=1511,IF(D178="X",4,IF(E178="X",5,IF(F178="X",IF(AND(I178&gt;0,J178&gt;=48),12,8),IF(G178="X",IF(AND(I178&gt;0,J178&gt;=48),12,8),IF(H178="X",14,0))))),IF(D178="X",3,IF(E178="X",4,IF(F178="X",IF(AND(I178&gt;0,J178&gt;=48),10,6),IF(G178="X",IF(AND(I178&gt;0,J178&gt;=48),10,6),IF(H178="X",12,0)))))),"")</f>
        <v/>
      </c>
      <c r="M178" s="249" t="str">
        <f>IF('Proje ve Personel Bilgileri'!C121&gt;0,K178*L178,"")</f>
        <v/>
      </c>
      <c r="N178" s="249" t="str">
        <f>IF('Proje ve Personel Bilgileri'!C121&gt;0,G011B!R172,"")</f>
        <v/>
      </c>
      <c r="O178" s="251" t="str">
        <f>IF('Proje ve Personel Bilgileri'!C121&gt;0,MIN(M178,N178),"")</f>
        <v/>
      </c>
      <c r="Q178" s="340"/>
    </row>
    <row r="179" spans="1:17" ht="18" customHeight="1" x14ac:dyDescent="0.25">
      <c r="A179" s="171">
        <v>106</v>
      </c>
      <c r="B179" s="241" t="str">
        <f>IF('Proje ve Personel Bilgileri'!C122&gt;0,'Proje ve Personel Bilgileri'!C122,"")</f>
        <v/>
      </c>
      <c r="C179" s="242" t="str">
        <f>IF('Proje ve Personel Bilgileri'!C122&gt;0,'Proje ve Personel Bilgileri'!D122,"")</f>
        <v/>
      </c>
      <c r="D179" s="172"/>
      <c r="E179" s="172"/>
      <c r="F179" s="172"/>
      <c r="G179" s="172"/>
      <c r="H179" s="172"/>
      <c r="I179" s="173"/>
      <c r="J179" s="222" t="str">
        <f t="shared" si="10"/>
        <v/>
      </c>
      <c r="K179" s="249" t="str">
        <f>IF('Proje ve Personel Bilgileri'!C122&gt;0,AUcret,"")</f>
        <v/>
      </c>
      <c r="L179" s="250" t="str">
        <f>IF('Proje ve Personel Bilgileri'!C122&gt;0,IF(PKodu=1511,IF(D179="X",4,IF(E179="X",5,IF(F179="X",IF(AND(I179&gt;0,J179&gt;=48),12,8),IF(G179="X",IF(AND(I179&gt;0,J179&gt;=48),12,8),IF(H179="X",14,0))))),IF(D179="X",3,IF(E179="X",4,IF(F179="X",IF(AND(I179&gt;0,J179&gt;=48),10,6),IF(G179="X",IF(AND(I179&gt;0,J179&gt;=48),10,6),IF(H179="X",12,0)))))),"")</f>
        <v/>
      </c>
      <c r="M179" s="249" t="str">
        <f>IF('Proje ve Personel Bilgileri'!C122&gt;0,K179*L179,"")</f>
        <v/>
      </c>
      <c r="N179" s="249" t="str">
        <f>IF('Proje ve Personel Bilgileri'!C122&gt;0,G011B!R173,"")</f>
        <v/>
      </c>
      <c r="O179" s="251" t="str">
        <f>IF('Proje ve Personel Bilgileri'!C122&gt;0,MIN(M179,N179),"")</f>
        <v/>
      </c>
      <c r="Q179" s="340"/>
    </row>
    <row r="180" spans="1:17" ht="18" customHeight="1" x14ac:dyDescent="0.25">
      <c r="A180" s="171">
        <v>107</v>
      </c>
      <c r="B180" s="241" t="str">
        <f>IF('Proje ve Personel Bilgileri'!C123&gt;0,'Proje ve Personel Bilgileri'!C123,"")</f>
        <v/>
      </c>
      <c r="C180" s="242" t="str">
        <f>IF('Proje ve Personel Bilgileri'!C123&gt;0,'Proje ve Personel Bilgileri'!D123,"")</f>
        <v/>
      </c>
      <c r="D180" s="172"/>
      <c r="E180" s="172"/>
      <c r="F180" s="172"/>
      <c r="G180" s="172"/>
      <c r="H180" s="172"/>
      <c r="I180" s="173"/>
      <c r="J180" s="222" t="str">
        <f t="shared" si="10"/>
        <v/>
      </c>
      <c r="K180" s="249" t="str">
        <f>IF('Proje ve Personel Bilgileri'!C123&gt;0,AUcret,"")</f>
        <v/>
      </c>
      <c r="L180" s="250" t="str">
        <f>IF('Proje ve Personel Bilgileri'!C123&gt;0,IF(PKodu=1511,IF(D180="X",4,IF(E180="X",5,IF(F180="X",IF(AND(I180&gt;0,J180&gt;=48),12,8),IF(G180="X",IF(AND(I180&gt;0,J180&gt;=48),12,8),IF(H180="X",14,0))))),IF(D180="X",3,IF(E180="X",4,IF(F180="X",IF(AND(I180&gt;0,J180&gt;=48),10,6),IF(G180="X",IF(AND(I180&gt;0,J180&gt;=48),10,6),IF(H180="X",12,0)))))),"")</f>
        <v/>
      </c>
      <c r="M180" s="249" t="str">
        <f>IF('Proje ve Personel Bilgileri'!C123&gt;0,K180*L180,"")</f>
        <v/>
      </c>
      <c r="N180" s="249" t="str">
        <f>IF('Proje ve Personel Bilgileri'!C123&gt;0,G011B!R174,"")</f>
        <v/>
      </c>
      <c r="O180" s="251" t="str">
        <f>IF('Proje ve Personel Bilgileri'!C123&gt;0,MIN(M180,N180),"")</f>
        <v/>
      </c>
      <c r="Q180" s="340"/>
    </row>
    <row r="181" spans="1:17" ht="18" customHeight="1" x14ac:dyDescent="0.25">
      <c r="A181" s="171">
        <v>108</v>
      </c>
      <c r="B181" s="241" t="str">
        <f>IF('Proje ve Personel Bilgileri'!C124&gt;0,'Proje ve Personel Bilgileri'!C124,"")</f>
        <v/>
      </c>
      <c r="C181" s="242" t="str">
        <f>IF('Proje ve Personel Bilgileri'!C124&gt;0,'Proje ve Personel Bilgileri'!D124,"")</f>
        <v/>
      </c>
      <c r="D181" s="172"/>
      <c r="E181" s="172"/>
      <c r="F181" s="172"/>
      <c r="G181" s="172"/>
      <c r="H181" s="172"/>
      <c r="I181" s="173"/>
      <c r="J181" s="222" t="str">
        <f t="shared" si="10"/>
        <v/>
      </c>
      <c r="K181" s="249" t="str">
        <f>IF('Proje ve Personel Bilgileri'!C124&gt;0,AUcret,"")</f>
        <v/>
      </c>
      <c r="L181" s="250" t="str">
        <f>IF('Proje ve Personel Bilgileri'!C124&gt;0,IF(PKodu=1511,IF(D181="X",4,IF(E181="X",5,IF(F181="X",IF(AND(I181&gt;0,J181&gt;=48),12,8),IF(G181="X",IF(AND(I181&gt;0,J181&gt;=48),12,8),IF(H181="X",14,0))))),IF(D181="X",3,IF(E181="X",4,IF(F181="X",IF(AND(I181&gt;0,J181&gt;=48),10,6),IF(G181="X",IF(AND(I181&gt;0,J181&gt;=48),10,6),IF(H181="X",12,0)))))),"")</f>
        <v/>
      </c>
      <c r="M181" s="249" t="str">
        <f>IF('Proje ve Personel Bilgileri'!C124&gt;0,K181*L181,"")</f>
        <v/>
      </c>
      <c r="N181" s="249" t="str">
        <f>IF('Proje ve Personel Bilgileri'!C124&gt;0,G011B!R175,"")</f>
        <v/>
      </c>
      <c r="O181" s="251" t="str">
        <f>IF('Proje ve Personel Bilgileri'!C124&gt;0,MIN(M181,N181),"")</f>
        <v/>
      </c>
      <c r="Q181" s="340"/>
    </row>
    <row r="182" spans="1:17" ht="18" customHeight="1" x14ac:dyDescent="0.25">
      <c r="A182" s="171">
        <v>109</v>
      </c>
      <c r="B182" s="241" t="str">
        <f>IF('Proje ve Personel Bilgileri'!C125&gt;0,'Proje ve Personel Bilgileri'!C125,"")</f>
        <v/>
      </c>
      <c r="C182" s="242" t="str">
        <f>IF('Proje ve Personel Bilgileri'!C125&gt;0,'Proje ve Personel Bilgileri'!D125,"")</f>
        <v/>
      </c>
      <c r="D182" s="172"/>
      <c r="E182" s="172"/>
      <c r="F182" s="172"/>
      <c r="G182" s="172"/>
      <c r="H182" s="172"/>
      <c r="I182" s="173"/>
      <c r="J182" s="222" t="str">
        <f t="shared" si="10"/>
        <v/>
      </c>
      <c r="K182" s="249" t="str">
        <f>IF('Proje ve Personel Bilgileri'!C125&gt;0,AUcret,"")</f>
        <v/>
      </c>
      <c r="L182" s="250" t="str">
        <f>IF('Proje ve Personel Bilgileri'!C125&gt;0,IF(PKodu=1511,IF(D182="X",4,IF(E182="X",5,IF(F182="X",IF(AND(I182&gt;0,J182&gt;=48),12,8),IF(G182="X",IF(AND(I182&gt;0,J182&gt;=48),12,8),IF(H182="X",14,0))))),IF(D182="X",3,IF(E182="X",4,IF(F182="X",IF(AND(I182&gt;0,J182&gt;=48),10,6),IF(G182="X",IF(AND(I182&gt;0,J182&gt;=48),10,6),IF(H182="X",12,0)))))),"")</f>
        <v/>
      </c>
      <c r="M182" s="249" t="str">
        <f>IF('Proje ve Personel Bilgileri'!C125&gt;0,K182*L182,"")</f>
        <v/>
      </c>
      <c r="N182" s="249" t="str">
        <f>IF('Proje ve Personel Bilgileri'!C125&gt;0,G011B!R176,"")</f>
        <v/>
      </c>
      <c r="O182" s="251" t="str">
        <f>IF('Proje ve Personel Bilgileri'!C125&gt;0,MIN(M182,N182),"")</f>
        <v/>
      </c>
      <c r="Q182" s="340"/>
    </row>
    <row r="183" spans="1:17" ht="18" customHeight="1" x14ac:dyDescent="0.25">
      <c r="A183" s="171">
        <v>110</v>
      </c>
      <c r="B183" s="241" t="str">
        <f>IF('Proje ve Personel Bilgileri'!C126&gt;0,'Proje ve Personel Bilgileri'!C126,"")</f>
        <v/>
      </c>
      <c r="C183" s="242" t="str">
        <f>IF('Proje ve Personel Bilgileri'!C126&gt;0,'Proje ve Personel Bilgileri'!D126,"")</f>
        <v/>
      </c>
      <c r="D183" s="172"/>
      <c r="E183" s="172"/>
      <c r="F183" s="172"/>
      <c r="G183" s="172"/>
      <c r="H183" s="172"/>
      <c r="I183" s="173"/>
      <c r="J183" s="222" t="str">
        <f t="shared" si="10"/>
        <v/>
      </c>
      <c r="K183" s="249" t="str">
        <f>IF('Proje ve Personel Bilgileri'!C126&gt;0,AUcret,"")</f>
        <v/>
      </c>
      <c r="L183" s="250" t="str">
        <f>IF('Proje ve Personel Bilgileri'!C126&gt;0,IF(PKodu=1511,IF(D183="X",4,IF(E183="X",5,IF(F183="X",IF(AND(I183&gt;0,J183&gt;=48),12,8),IF(G183="X",IF(AND(I183&gt;0,J183&gt;=48),12,8),IF(H183="X",14,0))))),IF(D183="X",3,IF(E183="X",4,IF(F183="X",IF(AND(I183&gt;0,J183&gt;=48),10,6),IF(G183="X",IF(AND(I183&gt;0,J183&gt;=48),10,6),IF(H183="X",12,0)))))),"")</f>
        <v/>
      </c>
      <c r="M183" s="249" t="str">
        <f>IF('Proje ve Personel Bilgileri'!C126&gt;0,K183*L183,"")</f>
        <v/>
      </c>
      <c r="N183" s="249" t="str">
        <f>IF('Proje ve Personel Bilgileri'!C126&gt;0,G011B!R177,"")</f>
        <v/>
      </c>
      <c r="O183" s="251" t="str">
        <f>IF('Proje ve Personel Bilgileri'!C126&gt;0,MIN(M183,N183),"")</f>
        <v/>
      </c>
      <c r="Q183" s="340"/>
    </row>
    <row r="184" spans="1:17" ht="18" customHeight="1" x14ac:dyDescent="0.25">
      <c r="A184" s="171">
        <v>111</v>
      </c>
      <c r="B184" s="241" t="str">
        <f>IF('Proje ve Personel Bilgileri'!C127&gt;0,'Proje ve Personel Bilgileri'!C127,"")</f>
        <v/>
      </c>
      <c r="C184" s="242" t="str">
        <f>IF('Proje ve Personel Bilgileri'!C127&gt;0,'Proje ve Personel Bilgileri'!D127,"")</f>
        <v/>
      </c>
      <c r="D184" s="172"/>
      <c r="E184" s="172"/>
      <c r="F184" s="172"/>
      <c r="G184" s="172"/>
      <c r="H184" s="172"/>
      <c r="I184" s="173"/>
      <c r="J184" s="222" t="str">
        <f t="shared" si="10"/>
        <v/>
      </c>
      <c r="K184" s="249" t="str">
        <f>IF('Proje ve Personel Bilgileri'!C127&gt;0,AUcret,"")</f>
        <v/>
      </c>
      <c r="L184" s="250" t="str">
        <f>IF('Proje ve Personel Bilgileri'!C127&gt;0,IF(PKodu=1511,IF(D184="X",4,IF(E184="X",5,IF(F184="X",IF(AND(I184&gt;0,J184&gt;=48),12,8),IF(G184="X",IF(AND(I184&gt;0,J184&gt;=48),12,8),IF(H184="X",14,0))))),IF(D184="X",3,IF(E184="X",4,IF(F184="X",IF(AND(I184&gt;0,J184&gt;=48),10,6),IF(G184="X",IF(AND(I184&gt;0,J184&gt;=48),10,6),IF(H184="X",12,0)))))),"")</f>
        <v/>
      </c>
      <c r="M184" s="249" t="str">
        <f>IF('Proje ve Personel Bilgileri'!C127&gt;0,K184*L184,"")</f>
        <v/>
      </c>
      <c r="N184" s="249" t="str">
        <f>IF('Proje ve Personel Bilgileri'!C127&gt;0,G011B!R178,"")</f>
        <v/>
      </c>
      <c r="O184" s="251" t="str">
        <f>IF('Proje ve Personel Bilgileri'!C127&gt;0,MIN(M184,N184),"")</f>
        <v/>
      </c>
      <c r="Q184" s="340"/>
    </row>
    <row r="185" spans="1:17" ht="18" customHeight="1" x14ac:dyDescent="0.25">
      <c r="A185" s="171">
        <v>112</v>
      </c>
      <c r="B185" s="241" t="str">
        <f>IF('Proje ve Personel Bilgileri'!C128&gt;0,'Proje ve Personel Bilgileri'!C128,"")</f>
        <v/>
      </c>
      <c r="C185" s="242" t="str">
        <f>IF('Proje ve Personel Bilgileri'!C128&gt;0,'Proje ve Personel Bilgileri'!D128,"")</f>
        <v/>
      </c>
      <c r="D185" s="172"/>
      <c r="E185" s="172"/>
      <c r="F185" s="172"/>
      <c r="G185" s="172"/>
      <c r="H185" s="172"/>
      <c r="I185" s="173"/>
      <c r="J185" s="222" t="str">
        <f t="shared" si="10"/>
        <v/>
      </c>
      <c r="K185" s="249" t="str">
        <f>IF('Proje ve Personel Bilgileri'!C128&gt;0,AUcret,"")</f>
        <v/>
      </c>
      <c r="L185" s="250" t="str">
        <f>IF('Proje ve Personel Bilgileri'!C128&gt;0,IF(PKodu=1511,IF(D185="X",4,IF(E185="X",5,IF(F185="X",IF(AND(I185&gt;0,J185&gt;=48),12,8),IF(G185="X",IF(AND(I185&gt;0,J185&gt;=48),12,8),IF(H185="X",14,0))))),IF(D185="X",3,IF(E185="X",4,IF(F185="X",IF(AND(I185&gt;0,J185&gt;=48),10,6),IF(G185="X",IF(AND(I185&gt;0,J185&gt;=48),10,6),IF(H185="X",12,0)))))),"")</f>
        <v/>
      </c>
      <c r="M185" s="249" t="str">
        <f>IF('Proje ve Personel Bilgileri'!C128&gt;0,K185*L185,"")</f>
        <v/>
      </c>
      <c r="N185" s="249" t="str">
        <f>IF('Proje ve Personel Bilgileri'!C128&gt;0,G011B!R179,"")</f>
        <v/>
      </c>
      <c r="O185" s="251" t="str">
        <f>IF('Proje ve Personel Bilgileri'!C128&gt;0,MIN(M185,N185),"")</f>
        <v/>
      </c>
      <c r="Q185" s="340"/>
    </row>
    <row r="186" spans="1:17" ht="18" customHeight="1" x14ac:dyDescent="0.25">
      <c r="A186" s="171">
        <v>113</v>
      </c>
      <c r="B186" s="241" t="str">
        <f>IF('Proje ve Personel Bilgileri'!C129&gt;0,'Proje ve Personel Bilgileri'!C129,"")</f>
        <v/>
      </c>
      <c r="C186" s="242" t="str">
        <f>IF('Proje ve Personel Bilgileri'!C129&gt;0,'Proje ve Personel Bilgileri'!D129,"")</f>
        <v/>
      </c>
      <c r="D186" s="172"/>
      <c r="E186" s="172"/>
      <c r="F186" s="172"/>
      <c r="G186" s="172"/>
      <c r="H186" s="172"/>
      <c r="I186" s="173"/>
      <c r="J186" s="222" t="str">
        <f t="shared" si="10"/>
        <v/>
      </c>
      <c r="K186" s="249" t="str">
        <f>IF('Proje ve Personel Bilgileri'!C129&gt;0,AUcret,"")</f>
        <v/>
      </c>
      <c r="L186" s="250" t="str">
        <f>IF('Proje ve Personel Bilgileri'!C129&gt;0,IF(PKodu=1511,IF(D186="X",4,IF(E186="X",5,IF(F186="X",IF(AND(I186&gt;0,J186&gt;=48),12,8),IF(G186="X",IF(AND(I186&gt;0,J186&gt;=48),12,8),IF(H186="X",14,0))))),IF(D186="X",3,IF(E186="X",4,IF(F186="X",IF(AND(I186&gt;0,J186&gt;=48),10,6),IF(G186="X",IF(AND(I186&gt;0,J186&gt;=48),10,6),IF(H186="X",12,0)))))),"")</f>
        <v/>
      </c>
      <c r="M186" s="249" t="str">
        <f>IF('Proje ve Personel Bilgileri'!C129&gt;0,K186*L186,"")</f>
        <v/>
      </c>
      <c r="N186" s="249" t="str">
        <f>IF('Proje ve Personel Bilgileri'!C129&gt;0,G011B!R180,"")</f>
        <v/>
      </c>
      <c r="O186" s="251" t="str">
        <f>IF('Proje ve Personel Bilgileri'!C129&gt;0,MIN(M186,N186),"")</f>
        <v/>
      </c>
      <c r="Q186" s="340"/>
    </row>
    <row r="187" spans="1:17" ht="18" customHeight="1" x14ac:dyDescent="0.25">
      <c r="A187" s="171">
        <v>114</v>
      </c>
      <c r="B187" s="241" t="str">
        <f>IF('Proje ve Personel Bilgileri'!C130&gt;0,'Proje ve Personel Bilgileri'!C130,"")</f>
        <v/>
      </c>
      <c r="C187" s="242" t="str">
        <f>IF('Proje ve Personel Bilgileri'!C130&gt;0,'Proje ve Personel Bilgileri'!D130,"")</f>
        <v/>
      </c>
      <c r="D187" s="172"/>
      <c r="E187" s="172"/>
      <c r="F187" s="172"/>
      <c r="G187" s="172"/>
      <c r="H187" s="172"/>
      <c r="I187" s="173"/>
      <c r="J187" s="222" t="str">
        <f t="shared" si="10"/>
        <v/>
      </c>
      <c r="K187" s="249" t="str">
        <f>IF('Proje ve Personel Bilgileri'!C130&gt;0,AUcret,"")</f>
        <v/>
      </c>
      <c r="L187" s="250" t="str">
        <f>IF('Proje ve Personel Bilgileri'!C130&gt;0,IF(PKodu=1511,IF(D187="X",4,IF(E187="X",5,IF(F187="X",IF(AND(I187&gt;0,J187&gt;=48),12,8),IF(G187="X",IF(AND(I187&gt;0,J187&gt;=48),12,8),IF(H187="X",14,0))))),IF(D187="X",3,IF(E187="X",4,IF(F187="X",IF(AND(I187&gt;0,J187&gt;=48),10,6),IF(G187="X",IF(AND(I187&gt;0,J187&gt;=48),10,6),IF(H187="X",12,0)))))),"")</f>
        <v/>
      </c>
      <c r="M187" s="249" t="str">
        <f>IF('Proje ve Personel Bilgileri'!C130&gt;0,K187*L187,"")</f>
        <v/>
      </c>
      <c r="N187" s="249" t="str">
        <f>IF('Proje ve Personel Bilgileri'!C130&gt;0,G011B!R181,"")</f>
        <v/>
      </c>
      <c r="O187" s="251" t="str">
        <f>IF('Proje ve Personel Bilgileri'!C130&gt;0,MIN(M187,N187),"")</f>
        <v/>
      </c>
      <c r="Q187" s="340"/>
    </row>
    <row r="188" spans="1:17" ht="18" customHeight="1" x14ac:dyDescent="0.25">
      <c r="A188" s="171">
        <v>115</v>
      </c>
      <c r="B188" s="241" t="str">
        <f>IF('Proje ve Personel Bilgileri'!C131&gt;0,'Proje ve Personel Bilgileri'!C131,"")</f>
        <v/>
      </c>
      <c r="C188" s="242" t="str">
        <f>IF('Proje ve Personel Bilgileri'!C131&gt;0,'Proje ve Personel Bilgileri'!D131,"")</f>
        <v/>
      </c>
      <c r="D188" s="172"/>
      <c r="E188" s="172"/>
      <c r="F188" s="172"/>
      <c r="G188" s="172"/>
      <c r="H188" s="172"/>
      <c r="I188" s="173"/>
      <c r="J188" s="222" t="str">
        <f t="shared" si="10"/>
        <v/>
      </c>
      <c r="K188" s="249" t="str">
        <f>IF('Proje ve Personel Bilgileri'!C131&gt;0,AUcret,"")</f>
        <v/>
      </c>
      <c r="L188" s="250" t="str">
        <f>IF('Proje ve Personel Bilgileri'!C131&gt;0,IF(PKodu=1511,IF(D188="X",4,IF(E188="X",5,IF(F188="X",IF(AND(I188&gt;0,J188&gt;=48),12,8),IF(G188="X",IF(AND(I188&gt;0,J188&gt;=48),12,8),IF(H188="X",14,0))))),IF(D188="X",3,IF(E188="X",4,IF(F188="X",IF(AND(I188&gt;0,J188&gt;=48),10,6),IF(G188="X",IF(AND(I188&gt;0,J188&gt;=48),10,6),IF(H188="X",12,0)))))),"")</f>
        <v/>
      </c>
      <c r="M188" s="249" t="str">
        <f>IF('Proje ve Personel Bilgileri'!C131&gt;0,K188*L188,"")</f>
        <v/>
      </c>
      <c r="N188" s="249" t="str">
        <f>IF('Proje ve Personel Bilgileri'!C131&gt;0,G011B!R182,"")</f>
        <v/>
      </c>
      <c r="O188" s="251" t="str">
        <f>IF('Proje ve Personel Bilgileri'!C131&gt;0,MIN(M188,N188),"")</f>
        <v/>
      </c>
      <c r="Q188" s="340"/>
    </row>
    <row r="189" spans="1:17" ht="18" customHeight="1" x14ac:dyDescent="0.25">
      <c r="A189" s="171">
        <v>116</v>
      </c>
      <c r="B189" s="241" t="str">
        <f>IF('Proje ve Personel Bilgileri'!C132&gt;0,'Proje ve Personel Bilgileri'!C132,"")</f>
        <v/>
      </c>
      <c r="C189" s="242" t="str">
        <f>IF('Proje ve Personel Bilgileri'!C132&gt;0,'Proje ve Personel Bilgileri'!D132,"")</f>
        <v/>
      </c>
      <c r="D189" s="172"/>
      <c r="E189" s="172"/>
      <c r="F189" s="172"/>
      <c r="G189" s="172"/>
      <c r="H189" s="172"/>
      <c r="I189" s="173"/>
      <c r="J189" s="222" t="str">
        <f t="shared" si="10"/>
        <v/>
      </c>
      <c r="K189" s="249" t="str">
        <f>IF('Proje ve Personel Bilgileri'!C132&gt;0,AUcret,"")</f>
        <v/>
      </c>
      <c r="L189" s="250" t="str">
        <f>IF('Proje ve Personel Bilgileri'!C132&gt;0,IF(PKodu=1511,IF(D189="X",4,IF(E189="X",5,IF(F189="X",IF(AND(I189&gt;0,J189&gt;=48),12,8),IF(G189="X",IF(AND(I189&gt;0,J189&gt;=48),12,8),IF(H189="X",14,0))))),IF(D189="X",3,IF(E189="X",4,IF(F189="X",IF(AND(I189&gt;0,J189&gt;=48),10,6),IF(G189="X",IF(AND(I189&gt;0,J189&gt;=48),10,6),IF(H189="X",12,0)))))),"")</f>
        <v/>
      </c>
      <c r="M189" s="249" t="str">
        <f>IF('Proje ve Personel Bilgileri'!C132&gt;0,K189*L189,"")</f>
        <v/>
      </c>
      <c r="N189" s="249" t="str">
        <f>IF('Proje ve Personel Bilgileri'!C132&gt;0,G011B!R183,"")</f>
        <v/>
      </c>
      <c r="O189" s="251" t="str">
        <f>IF('Proje ve Personel Bilgileri'!C132&gt;0,MIN(M189,N189),"")</f>
        <v/>
      </c>
      <c r="Q189" s="340"/>
    </row>
    <row r="190" spans="1:17" ht="18" customHeight="1" x14ac:dyDescent="0.25">
      <c r="A190" s="171">
        <v>117</v>
      </c>
      <c r="B190" s="241" t="str">
        <f>IF('Proje ve Personel Bilgileri'!C133&gt;0,'Proje ve Personel Bilgileri'!C133,"")</f>
        <v/>
      </c>
      <c r="C190" s="242" t="str">
        <f>IF('Proje ve Personel Bilgileri'!C133&gt;0,'Proje ve Personel Bilgileri'!D133,"")</f>
        <v/>
      </c>
      <c r="D190" s="172"/>
      <c r="E190" s="172"/>
      <c r="F190" s="172"/>
      <c r="G190" s="172"/>
      <c r="H190" s="172"/>
      <c r="I190" s="173"/>
      <c r="J190" s="222" t="str">
        <f t="shared" si="10"/>
        <v/>
      </c>
      <c r="K190" s="249" t="str">
        <f>IF('Proje ve Personel Bilgileri'!C133&gt;0,AUcret,"")</f>
        <v/>
      </c>
      <c r="L190" s="250" t="str">
        <f>IF('Proje ve Personel Bilgileri'!C133&gt;0,IF(PKodu=1511,IF(D190="X",4,IF(E190="X",5,IF(F190="X",IF(AND(I190&gt;0,J190&gt;=48),12,8),IF(G190="X",IF(AND(I190&gt;0,J190&gt;=48),12,8),IF(H190="X",14,0))))),IF(D190="X",3,IF(E190="X",4,IF(F190="X",IF(AND(I190&gt;0,J190&gt;=48),10,6),IF(G190="X",IF(AND(I190&gt;0,J190&gt;=48),10,6),IF(H190="X",12,0)))))),"")</f>
        <v/>
      </c>
      <c r="M190" s="249" t="str">
        <f>IF('Proje ve Personel Bilgileri'!C133&gt;0,K190*L190,"")</f>
        <v/>
      </c>
      <c r="N190" s="249" t="str">
        <f>IF('Proje ve Personel Bilgileri'!C133&gt;0,G011B!R184,"")</f>
        <v/>
      </c>
      <c r="O190" s="251" t="str">
        <f>IF('Proje ve Personel Bilgileri'!C133&gt;0,MIN(M190,N190),"")</f>
        <v/>
      </c>
      <c r="Q190" s="340"/>
    </row>
    <row r="191" spans="1:17" ht="18" customHeight="1" x14ac:dyDescent="0.25">
      <c r="A191" s="171">
        <v>118</v>
      </c>
      <c r="B191" s="241" t="str">
        <f>IF('Proje ve Personel Bilgileri'!C134&gt;0,'Proje ve Personel Bilgileri'!C134,"")</f>
        <v/>
      </c>
      <c r="C191" s="242" t="str">
        <f>IF('Proje ve Personel Bilgileri'!C134&gt;0,'Proje ve Personel Bilgileri'!D134,"")</f>
        <v/>
      </c>
      <c r="D191" s="172"/>
      <c r="E191" s="172"/>
      <c r="F191" s="172"/>
      <c r="G191" s="172"/>
      <c r="H191" s="172"/>
      <c r="I191" s="173"/>
      <c r="J191" s="222" t="str">
        <f t="shared" si="10"/>
        <v/>
      </c>
      <c r="K191" s="249" t="str">
        <f>IF('Proje ve Personel Bilgileri'!C134&gt;0,AUcret,"")</f>
        <v/>
      </c>
      <c r="L191" s="250" t="str">
        <f>IF('Proje ve Personel Bilgileri'!C134&gt;0,IF(PKodu=1511,IF(D191="X",4,IF(E191="X",5,IF(F191="X",IF(AND(I191&gt;0,J191&gt;=48),12,8),IF(G191="X",IF(AND(I191&gt;0,J191&gt;=48),12,8),IF(H191="X",14,0))))),IF(D191="X",3,IF(E191="X",4,IF(F191="X",IF(AND(I191&gt;0,J191&gt;=48),10,6),IF(G191="X",IF(AND(I191&gt;0,J191&gt;=48),10,6),IF(H191="X",12,0)))))),"")</f>
        <v/>
      </c>
      <c r="M191" s="249" t="str">
        <f>IF('Proje ve Personel Bilgileri'!C134&gt;0,K191*L191,"")</f>
        <v/>
      </c>
      <c r="N191" s="249" t="str">
        <f>IF('Proje ve Personel Bilgileri'!C134&gt;0,G011B!R185,"")</f>
        <v/>
      </c>
      <c r="O191" s="251" t="str">
        <f>IF('Proje ve Personel Bilgileri'!C134&gt;0,MIN(M191,N191),"")</f>
        <v/>
      </c>
      <c r="Q191" s="340"/>
    </row>
    <row r="192" spans="1:17" ht="18" customHeight="1" x14ac:dyDescent="0.25">
      <c r="A192" s="171">
        <v>119</v>
      </c>
      <c r="B192" s="241" t="str">
        <f>IF('Proje ve Personel Bilgileri'!C135&gt;0,'Proje ve Personel Bilgileri'!C135,"")</f>
        <v/>
      </c>
      <c r="C192" s="242" t="str">
        <f>IF('Proje ve Personel Bilgileri'!C135&gt;0,'Proje ve Personel Bilgileri'!D135,"")</f>
        <v/>
      </c>
      <c r="D192" s="172"/>
      <c r="E192" s="172"/>
      <c r="F192" s="172"/>
      <c r="G192" s="172"/>
      <c r="H192" s="172"/>
      <c r="I192" s="173"/>
      <c r="J192" s="222" t="str">
        <f t="shared" si="10"/>
        <v/>
      </c>
      <c r="K192" s="249" t="str">
        <f>IF('Proje ve Personel Bilgileri'!C135&gt;0,AUcret,"")</f>
        <v/>
      </c>
      <c r="L192" s="250" t="str">
        <f>IF('Proje ve Personel Bilgileri'!C135&gt;0,IF(PKodu=1511,IF(D192="X",4,IF(E192="X",5,IF(F192="X",IF(AND(I192&gt;0,J192&gt;=48),12,8),IF(G192="X",IF(AND(I192&gt;0,J192&gt;=48),12,8),IF(H192="X",14,0))))),IF(D192="X",3,IF(E192="X",4,IF(F192="X",IF(AND(I192&gt;0,J192&gt;=48),10,6),IF(G192="X",IF(AND(I192&gt;0,J192&gt;=48),10,6),IF(H192="X",12,0)))))),"")</f>
        <v/>
      </c>
      <c r="M192" s="249" t="str">
        <f>IF('Proje ve Personel Bilgileri'!C135&gt;0,K192*L192,"")</f>
        <v/>
      </c>
      <c r="N192" s="249" t="str">
        <f>IF('Proje ve Personel Bilgileri'!C135&gt;0,G011B!R186,"")</f>
        <v/>
      </c>
      <c r="O192" s="251" t="str">
        <f>IF('Proje ve Personel Bilgileri'!C135&gt;0,MIN(M192,N192),"")</f>
        <v/>
      </c>
      <c r="Q192" s="340"/>
    </row>
    <row r="193" spans="1:18" ht="18" customHeight="1" thickBot="1" x14ac:dyDescent="0.3">
      <c r="A193" s="174">
        <v>120</v>
      </c>
      <c r="B193" s="243" t="str">
        <f>IF('Proje ve Personel Bilgileri'!C136&gt;0,'Proje ve Personel Bilgileri'!C136,"")</f>
        <v/>
      </c>
      <c r="C193" s="244" t="str">
        <f>IF('Proje ve Personel Bilgileri'!C136&gt;0,'Proje ve Personel Bilgileri'!D136,"")</f>
        <v/>
      </c>
      <c r="D193" s="175"/>
      <c r="E193" s="175"/>
      <c r="F193" s="175"/>
      <c r="G193" s="175"/>
      <c r="H193" s="175"/>
      <c r="I193" s="176"/>
      <c r="J193" s="252" t="str">
        <f t="shared" si="10"/>
        <v/>
      </c>
      <c r="K193" s="253" t="str">
        <f>IF('Proje ve Personel Bilgileri'!C136&gt;0,AUcret,"")</f>
        <v/>
      </c>
      <c r="L193" s="254" t="str">
        <f>IF('Proje ve Personel Bilgileri'!C136&gt;0,IF(PKodu=1511,IF(D193="X",4,IF(E193="X",5,IF(F193="X",IF(AND(I193&gt;0,J193&gt;=48),12,8),IF(G193="X",IF(AND(I193&gt;0,J193&gt;=48),12,8),IF(H193="X",14,0))))),IF(D193="X",3,IF(E193="X",4,IF(F193="X",IF(AND(I193&gt;0,J193&gt;=48),10,6),IF(G193="X",IF(AND(I193&gt;0,J193&gt;=48),10,6),IF(H193="X",12,0)))))),"")</f>
        <v/>
      </c>
      <c r="M193" s="253" t="str">
        <f>IF('Proje ve Personel Bilgileri'!C136&gt;0,K193*L193,"")</f>
        <v/>
      </c>
      <c r="N193" s="253" t="str">
        <f>IF('Proje ve Personel Bilgileri'!C136&gt;0,G011B!R187,"")</f>
        <v/>
      </c>
      <c r="O193" s="255" t="str">
        <f>IF('Proje ve Personel Bilgileri'!C136&gt;0,MIN(M193,N193),"")</f>
        <v/>
      </c>
      <c r="Q193" s="343">
        <f>IF(ISERROR(IF(SUM(K174:K193)&gt;0,1,0)),1,IF(SUM(K174:K193)&gt;0,1,0))</f>
        <v>0</v>
      </c>
    </row>
    <row r="194" spans="1:18" x14ac:dyDescent="0.25">
      <c r="A194" t="s">
        <v>73</v>
      </c>
    </row>
    <row r="195" spans="1:18" x14ac:dyDescent="0.25">
      <c r="A195" t="s">
        <v>75</v>
      </c>
    </row>
    <row r="196" spans="1:18" x14ac:dyDescent="0.25">
      <c r="A196" t="s">
        <v>74</v>
      </c>
    </row>
    <row r="197" spans="1:18" s="119" customFormat="1" ht="21" x14ac:dyDescent="0.35">
      <c r="A197" s="345" t="s">
        <v>48</v>
      </c>
      <c r="B197" s="346">
        <f ca="1">IF(imzatarihi&gt;0,imzatarihi,"")</f>
        <v>46027</v>
      </c>
      <c r="C197" s="455" t="s">
        <v>49</v>
      </c>
      <c r="D197" s="455"/>
      <c r="E197" s="456" t="str">
        <f>IF(kurulusyetkilisi&gt;0,kurulusyetkilisi,"")</f>
        <v/>
      </c>
      <c r="F197" s="456"/>
      <c r="G197" s="456"/>
      <c r="H197" s="456"/>
      <c r="I197" s="456"/>
      <c r="J197" s="456"/>
      <c r="K197" s="456"/>
      <c r="L197" s="456"/>
      <c r="M197" s="456"/>
      <c r="N197" s="178"/>
      <c r="O197" s="178"/>
      <c r="P197" s="178"/>
      <c r="Q197" s="341"/>
      <c r="R197" s="342"/>
    </row>
    <row r="198" spans="1:18" ht="21" x14ac:dyDescent="0.35">
      <c r="A198" s="349"/>
      <c r="B198" s="349"/>
      <c r="C198" s="351" t="s">
        <v>50</v>
      </c>
      <c r="D198" s="439"/>
      <c r="E198" s="439"/>
      <c r="F198" s="439"/>
      <c r="G198" s="439"/>
      <c r="H198" s="439"/>
      <c r="I198" s="439"/>
      <c r="J198" s="349"/>
      <c r="K198" s="352"/>
      <c r="L198" s="352"/>
      <c r="M198" s="352"/>
      <c r="N198" s="160"/>
    </row>
    <row r="199" spans="1:18" ht="15.75" x14ac:dyDescent="0.25">
      <c r="A199" s="440" t="s">
        <v>62</v>
      </c>
      <c r="B199" s="440"/>
      <c r="C199" s="440"/>
      <c r="D199" s="440"/>
      <c r="E199" s="440"/>
      <c r="F199" s="440"/>
      <c r="G199" s="440"/>
      <c r="H199" s="440"/>
      <c r="I199" s="440"/>
      <c r="J199" s="440"/>
      <c r="K199" s="440"/>
      <c r="L199" s="440"/>
      <c r="M199" s="440"/>
      <c r="N199" s="440"/>
      <c r="O199" s="440"/>
    </row>
    <row r="200" spans="1:18" x14ac:dyDescent="0.25">
      <c r="A200" s="441" t="str">
        <f>IF(YilDonem&lt;&gt;"",CONCATENATE(YilDonem," dönemine aittir."),"")</f>
        <v/>
      </c>
      <c r="B200" s="441"/>
      <c r="C200" s="441"/>
      <c r="D200" s="441"/>
      <c r="E200" s="441"/>
      <c r="F200" s="441"/>
      <c r="G200" s="441"/>
      <c r="H200" s="441"/>
      <c r="I200" s="441"/>
      <c r="J200" s="441"/>
      <c r="K200" s="441"/>
      <c r="L200" s="441"/>
      <c r="M200" s="441"/>
      <c r="N200" s="441"/>
      <c r="O200" s="441"/>
    </row>
    <row r="201" spans="1:18" ht="19.5" thickBot="1" x14ac:dyDescent="0.35">
      <c r="A201" s="431" t="s">
        <v>81</v>
      </c>
      <c r="B201" s="431"/>
      <c r="C201" s="431"/>
      <c r="D201" s="431"/>
      <c r="E201" s="431"/>
      <c r="F201" s="431"/>
      <c r="G201" s="431"/>
      <c r="H201" s="431"/>
      <c r="I201" s="431"/>
      <c r="J201" s="431"/>
      <c r="K201" s="431"/>
      <c r="L201" s="431"/>
      <c r="M201" s="431"/>
      <c r="N201" s="431"/>
      <c r="O201" s="431"/>
    </row>
    <row r="202" spans="1:18" ht="31.7" customHeight="1" thickBot="1" x14ac:dyDescent="0.3">
      <c r="A202" s="457" t="s">
        <v>1</v>
      </c>
      <c r="B202" s="458"/>
      <c r="C202" s="442" t="str">
        <f>IF(ProjeNo&gt;0,ProjeNo,"")</f>
        <v/>
      </c>
      <c r="D202" s="443"/>
      <c r="E202" s="443"/>
      <c r="F202" s="443"/>
      <c r="G202" s="443"/>
      <c r="H202" s="443"/>
      <c r="I202" s="443"/>
      <c r="J202" s="443"/>
      <c r="K202" s="443"/>
      <c r="L202" s="443"/>
      <c r="M202" s="443"/>
      <c r="N202" s="443"/>
      <c r="O202" s="444"/>
    </row>
    <row r="203" spans="1:18" ht="42.75" customHeight="1" thickBot="1" x14ac:dyDescent="0.3">
      <c r="A203" s="459" t="s">
        <v>14</v>
      </c>
      <c r="B203" s="460"/>
      <c r="C203" s="461" t="str">
        <f>IF(ProjeAdi&gt;0,ProjeAdi,"")</f>
        <v/>
      </c>
      <c r="D203" s="462"/>
      <c r="E203" s="462"/>
      <c r="F203" s="462"/>
      <c r="G203" s="462"/>
      <c r="H203" s="462"/>
      <c r="I203" s="462"/>
      <c r="J203" s="462"/>
      <c r="K203" s="462"/>
      <c r="L203" s="462"/>
      <c r="M203" s="462"/>
      <c r="N203" s="462"/>
      <c r="O203" s="463"/>
    </row>
    <row r="204" spans="1:18" ht="31.7" customHeight="1" thickBot="1" x14ac:dyDescent="0.3">
      <c r="A204" s="457" t="s">
        <v>4</v>
      </c>
      <c r="B204" s="464"/>
      <c r="C204" s="465" t="str">
        <f>IF(BasvuruTarihi&lt;&gt;"",BasvuruTarihi,"")</f>
        <v/>
      </c>
      <c r="D204" s="466"/>
      <c r="E204" s="466"/>
      <c r="F204" s="466"/>
      <c r="G204" s="466"/>
      <c r="H204" s="466"/>
      <c r="I204" s="466"/>
      <c r="J204" s="466"/>
      <c r="K204" s="466"/>
      <c r="L204" s="466"/>
      <c r="M204" s="466"/>
      <c r="N204" s="466"/>
      <c r="O204" s="467"/>
    </row>
    <row r="205" spans="1:18" ht="15" customHeight="1" thickBot="1" x14ac:dyDescent="0.3">
      <c r="A205" s="450" t="s">
        <v>9</v>
      </c>
      <c r="B205" s="450" t="s">
        <v>10</v>
      </c>
      <c r="C205" s="448" t="s">
        <v>163</v>
      </c>
      <c r="D205" s="452" t="s">
        <v>63</v>
      </c>
      <c r="E205" s="452"/>
      <c r="F205" s="452"/>
      <c r="G205" s="452"/>
      <c r="H205" s="452"/>
      <c r="I205" s="453" t="s">
        <v>69</v>
      </c>
      <c r="J205" s="448" t="s">
        <v>80</v>
      </c>
      <c r="K205" s="448" t="s">
        <v>76</v>
      </c>
      <c r="L205" s="448" t="s">
        <v>77</v>
      </c>
      <c r="M205" s="448" t="s">
        <v>78</v>
      </c>
      <c r="N205" s="448" t="s">
        <v>79</v>
      </c>
      <c r="O205" s="448" t="s">
        <v>70</v>
      </c>
    </row>
    <row r="206" spans="1:18" ht="88.5" customHeight="1" thickBot="1" x14ac:dyDescent="0.3">
      <c r="A206" s="451"/>
      <c r="B206" s="451"/>
      <c r="C206" s="449"/>
      <c r="D206" s="167" t="s">
        <v>64</v>
      </c>
      <c r="E206" s="167" t="s">
        <v>65</v>
      </c>
      <c r="F206" s="167" t="s">
        <v>66</v>
      </c>
      <c r="G206" s="167" t="s">
        <v>67</v>
      </c>
      <c r="H206" s="167" t="s">
        <v>68</v>
      </c>
      <c r="I206" s="454"/>
      <c r="J206" s="449"/>
      <c r="K206" s="449"/>
      <c r="L206" s="449"/>
      <c r="M206" s="449"/>
      <c r="N206" s="449"/>
      <c r="O206" s="449"/>
    </row>
    <row r="207" spans="1:18" ht="18" customHeight="1" x14ac:dyDescent="0.25">
      <c r="A207" s="168">
        <v>121</v>
      </c>
      <c r="B207" s="239" t="str">
        <f>IF('Proje ve Personel Bilgileri'!C137&gt;0,'Proje ve Personel Bilgileri'!C137,"")</f>
        <v/>
      </c>
      <c r="C207" s="240" t="str">
        <f>IF('Proje ve Personel Bilgileri'!C137&gt;0,'Proje ve Personel Bilgileri'!D137,"")</f>
        <v/>
      </c>
      <c r="D207" s="169"/>
      <c r="E207" s="169"/>
      <c r="F207" s="169"/>
      <c r="G207" s="169"/>
      <c r="H207" s="169"/>
      <c r="I207" s="170"/>
      <c r="J207" s="245" t="str">
        <f t="shared" ref="J207" si="11">IF(AND(BasvuruTarihi&gt;0,I207&gt;0),DAYS360(I207,BasvuruTarihi)/30,"")</f>
        <v/>
      </c>
      <c r="K207" s="246" t="str">
        <f>IF('Proje ve Personel Bilgileri'!C137&gt;0,AUcret,"")</f>
        <v/>
      </c>
      <c r="L207" s="247" t="str">
        <f>IF('Proje ve Personel Bilgileri'!C137&gt;0,IF(PKodu=1511,IF(D207="X",4,IF(E207="X",5,IF(F207="X",IF(AND(I207&gt;0,J207&gt;=48),12,8),IF(G207="X",IF(AND(I207&gt;0,J207&gt;=48),12,8),IF(H207="X",14,0))))),IF(D207="X",3,IF(E207="X",4,IF(F207="X",IF(AND(I207&gt;0,J207&gt;=48),10,6),IF(G207="X",IF(AND(I207&gt;0,J207&gt;=48),10,6),IF(H207="X",12,0)))))),"")</f>
        <v/>
      </c>
      <c r="M207" s="246" t="str">
        <f>IF('Proje ve Personel Bilgileri'!C137&gt;0,K207*L207,"")</f>
        <v/>
      </c>
      <c r="N207" s="246" t="str">
        <f>IF('Proje ve Personel Bilgileri'!C137&gt;0,G011B!R200,"")</f>
        <v/>
      </c>
      <c r="O207" s="248" t="str">
        <f>IF('Proje ve Personel Bilgileri'!C137&gt;0,MIN(M207,N207),"")</f>
        <v/>
      </c>
      <c r="Q207" s="340"/>
    </row>
    <row r="208" spans="1:18" ht="18" customHeight="1" x14ac:dyDescent="0.25">
      <c r="A208" s="171">
        <v>122</v>
      </c>
      <c r="B208" s="241" t="str">
        <f>IF('Proje ve Personel Bilgileri'!C138&gt;0,'Proje ve Personel Bilgileri'!C138,"")</f>
        <v/>
      </c>
      <c r="C208" s="242" t="str">
        <f>IF('Proje ve Personel Bilgileri'!C138&gt;0,'Proje ve Personel Bilgileri'!D138,"")</f>
        <v/>
      </c>
      <c r="D208" s="172"/>
      <c r="E208" s="172"/>
      <c r="F208" s="172"/>
      <c r="G208" s="172"/>
      <c r="H208" s="172"/>
      <c r="I208" s="173"/>
      <c r="J208" s="222" t="str">
        <f t="shared" ref="J208:J226" si="12">IF(AND(BasvuruTarihi&gt;0,I208&gt;0),DAYS360(I208,BasvuruTarihi)/30,"")</f>
        <v/>
      </c>
      <c r="K208" s="249" t="str">
        <f>IF('Proje ve Personel Bilgileri'!C138&gt;0,AUcret,"")</f>
        <v/>
      </c>
      <c r="L208" s="250" t="str">
        <f>IF('Proje ve Personel Bilgileri'!C138&gt;0,IF(PKodu=1511,IF(D208="X",4,IF(E208="X",5,IF(F208="X",IF(AND(I208&gt;0,J208&gt;=48),12,8),IF(G208="X",IF(AND(I208&gt;0,J208&gt;=48),12,8),IF(H208="X",14,0))))),IF(D208="X",3,IF(E208="X",4,IF(F208="X",IF(AND(I208&gt;0,J208&gt;=48),10,6),IF(G208="X",IF(AND(I208&gt;0,J208&gt;=48),10,6),IF(H208="X",12,0)))))),"")</f>
        <v/>
      </c>
      <c r="M208" s="249" t="str">
        <f>IF('Proje ve Personel Bilgileri'!C138&gt;0,K208*L208,"")</f>
        <v/>
      </c>
      <c r="N208" s="249" t="str">
        <f>IF('Proje ve Personel Bilgileri'!C138&gt;0,G011B!R201,"")</f>
        <v/>
      </c>
      <c r="O208" s="251" t="str">
        <f>IF('Proje ve Personel Bilgileri'!C138&gt;0,MIN(M208,N208),"")</f>
        <v/>
      </c>
      <c r="Q208" s="340"/>
    </row>
    <row r="209" spans="1:17" ht="18" customHeight="1" x14ac:dyDescent="0.25">
      <c r="A209" s="171">
        <v>123</v>
      </c>
      <c r="B209" s="241" t="str">
        <f>IF('Proje ve Personel Bilgileri'!C139&gt;0,'Proje ve Personel Bilgileri'!C139,"")</f>
        <v/>
      </c>
      <c r="C209" s="242" t="str">
        <f>IF('Proje ve Personel Bilgileri'!C139&gt;0,'Proje ve Personel Bilgileri'!D139,"")</f>
        <v/>
      </c>
      <c r="D209" s="172"/>
      <c r="E209" s="172"/>
      <c r="F209" s="172"/>
      <c r="G209" s="172"/>
      <c r="H209" s="172"/>
      <c r="I209" s="173"/>
      <c r="J209" s="222" t="str">
        <f t="shared" si="12"/>
        <v/>
      </c>
      <c r="K209" s="249" t="str">
        <f>IF('Proje ve Personel Bilgileri'!C139&gt;0,AUcret,"")</f>
        <v/>
      </c>
      <c r="L209" s="250" t="str">
        <f>IF('Proje ve Personel Bilgileri'!C139&gt;0,IF(PKodu=1511,IF(D209="X",4,IF(E209="X",5,IF(F209="X",IF(AND(I209&gt;0,J209&gt;=48),12,8),IF(G209="X",IF(AND(I209&gt;0,J209&gt;=48),12,8),IF(H209="X",14,0))))),IF(D209="X",3,IF(E209="X",4,IF(F209="X",IF(AND(I209&gt;0,J209&gt;=48),10,6),IF(G209="X",IF(AND(I209&gt;0,J209&gt;=48),10,6),IF(H209="X",12,0)))))),"")</f>
        <v/>
      </c>
      <c r="M209" s="249" t="str">
        <f>IF('Proje ve Personel Bilgileri'!C139&gt;0,K209*L209,"")</f>
        <v/>
      </c>
      <c r="N209" s="249" t="str">
        <f>IF('Proje ve Personel Bilgileri'!C139&gt;0,G011B!R202,"")</f>
        <v/>
      </c>
      <c r="O209" s="251" t="str">
        <f>IF('Proje ve Personel Bilgileri'!C139&gt;0,MIN(M209,N209),"")</f>
        <v/>
      </c>
      <c r="Q209" s="340"/>
    </row>
    <row r="210" spans="1:17" ht="18" customHeight="1" x14ac:dyDescent="0.25">
      <c r="A210" s="171">
        <v>124</v>
      </c>
      <c r="B210" s="241" t="str">
        <f>IF('Proje ve Personel Bilgileri'!C140&gt;0,'Proje ve Personel Bilgileri'!C140,"")</f>
        <v/>
      </c>
      <c r="C210" s="242" t="str">
        <f>IF('Proje ve Personel Bilgileri'!C140&gt;0,'Proje ve Personel Bilgileri'!D140,"")</f>
        <v/>
      </c>
      <c r="D210" s="172"/>
      <c r="E210" s="172"/>
      <c r="F210" s="172"/>
      <c r="G210" s="172"/>
      <c r="H210" s="172"/>
      <c r="I210" s="173"/>
      <c r="J210" s="222" t="str">
        <f t="shared" si="12"/>
        <v/>
      </c>
      <c r="K210" s="249" t="str">
        <f>IF('Proje ve Personel Bilgileri'!C140&gt;0,AUcret,"")</f>
        <v/>
      </c>
      <c r="L210" s="250" t="str">
        <f>IF('Proje ve Personel Bilgileri'!C140&gt;0,IF(PKodu=1511,IF(D210="X",4,IF(E210="X",5,IF(F210="X",IF(AND(I210&gt;0,J210&gt;=48),12,8),IF(G210="X",IF(AND(I210&gt;0,J210&gt;=48),12,8),IF(H210="X",14,0))))),IF(D210="X",3,IF(E210="X",4,IF(F210="X",IF(AND(I210&gt;0,J210&gt;=48),10,6),IF(G210="X",IF(AND(I210&gt;0,J210&gt;=48),10,6),IF(H210="X",12,0)))))),"")</f>
        <v/>
      </c>
      <c r="M210" s="249" t="str">
        <f>IF('Proje ve Personel Bilgileri'!C140&gt;0,K210*L210,"")</f>
        <v/>
      </c>
      <c r="N210" s="249" t="str">
        <f>IF('Proje ve Personel Bilgileri'!C140&gt;0,G011B!R203,"")</f>
        <v/>
      </c>
      <c r="O210" s="251" t="str">
        <f>IF('Proje ve Personel Bilgileri'!C140&gt;0,MIN(M210,N210),"")</f>
        <v/>
      </c>
      <c r="Q210" s="340"/>
    </row>
    <row r="211" spans="1:17" ht="18" customHeight="1" x14ac:dyDescent="0.25">
      <c r="A211" s="171">
        <v>125</v>
      </c>
      <c r="B211" s="241" t="str">
        <f>IF('Proje ve Personel Bilgileri'!C141&gt;0,'Proje ve Personel Bilgileri'!C141,"")</f>
        <v/>
      </c>
      <c r="C211" s="242" t="str">
        <f>IF('Proje ve Personel Bilgileri'!C141&gt;0,'Proje ve Personel Bilgileri'!D141,"")</f>
        <v/>
      </c>
      <c r="D211" s="172"/>
      <c r="E211" s="172"/>
      <c r="F211" s="172"/>
      <c r="G211" s="172"/>
      <c r="H211" s="172"/>
      <c r="I211" s="173"/>
      <c r="J211" s="222" t="str">
        <f t="shared" si="12"/>
        <v/>
      </c>
      <c r="K211" s="249" t="str">
        <f>IF('Proje ve Personel Bilgileri'!C141&gt;0,AUcret,"")</f>
        <v/>
      </c>
      <c r="L211" s="250" t="str">
        <f>IF('Proje ve Personel Bilgileri'!C141&gt;0,IF(PKodu=1511,IF(D211="X",4,IF(E211="X",5,IF(F211="X",IF(AND(I211&gt;0,J211&gt;=48),12,8),IF(G211="X",IF(AND(I211&gt;0,J211&gt;=48),12,8),IF(H211="X",14,0))))),IF(D211="X",3,IF(E211="X",4,IF(F211="X",IF(AND(I211&gt;0,J211&gt;=48),10,6),IF(G211="X",IF(AND(I211&gt;0,J211&gt;=48),10,6),IF(H211="X",12,0)))))),"")</f>
        <v/>
      </c>
      <c r="M211" s="249" t="str">
        <f>IF('Proje ve Personel Bilgileri'!C141&gt;0,K211*L211,"")</f>
        <v/>
      </c>
      <c r="N211" s="249" t="str">
        <f>IF('Proje ve Personel Bilgileri'!C141&gt;0,G011B!R204,"")</f>
        <v/>
      </c>
      <c r="O211" s="251" t="str">
        <f>IF('Proje ve Personel Bilgileri'!C141&gt;0,MIN(M211,N211),"")</f>
        <v/>
      </c>
      <c r="Q211" s="340"/>
    </row>
    <row r="212" spans="1:17" ht="18" customHeight="1" x14ac:dyDescent="0.25">
      <c r="A212" s="171">
        <v>126</v>
      </c>
      <c r="B212" s="241" t="str">
        <f>IF('Proje ve Personel Bilgileri'!C142&gt;0,'Proje ve Personel Bilgileri'!C142,"")</f>
        <v/>
      </c>
      <c r="C212" s="242" t="str">
        <f>IF('Proje ve Personel Bilgileri'!C142&gt;0,'Proje ve Personel Bilgileri'!D142,"")</f>
        <v/>
      </c>
      <c r="D212" s="172"/>
      <c r="E212" s="172"/>
      <c r="F212" s="172"/>
      <c r="G212" s="172"/>
      <c r="H212" s="172"/>
      <c r="I212" s="173"/>
      <c r="J212" s="222" t="str">
        <f t="shared" si="12"/>
        <v/>
      </c>
      <c r="K212" s="249" t="str">
        <f>IF('Proje ve Personel Bilgileri'!C142&gt;0,AUcret,"")</f>
        <v/>
      </c>
      <c r="L212" s="250" t="str">
        <f>IF('Proje ve Personel Bilgileri'!C142&gt;0,IF(PKodu=1511,IF(D212="X",4,IF(E212="X",5,IF(F212="X",IF(AND(I212&gt;0,J212&gt;=48),12,8),IF(G212="X",IF(AND(I212&gt;0,J212&gt;=48),12,8),IF(H212="X",14,0))))),IF(D212="X",3,IF(E212="X",4,IF(F212="X",IF(AND(I212&gt;0,J212&gt;=48),10,6),IF(G212="X",IF(AND(I212&gt;0,J212&gt;=48),10,6),IF(H212="X",12,0)))))),"")</f>
        <v/>
      </c>
      <c r="M212" s="249" t="str">
        <f>IF('Proje ve Personel Bilgileri'!C142&gt;0,K212*L212,"")</f>
        <v/>
      </c>
      <c r="N212" s="249" t="str">
        <f>IF('Proje ve Personel Bilgileri'!C142&gt;0,G011B!R205,"")</f>
        <v/>
      </c>
      <c r="O212" s="251" t="str">
        <f>IF('Proje ve Personel Bilgileri'!C142&gt;0,MIN(M212,N212),"")</f>
        <v/>
      </c>
      <c r="Q212" s="340"/>
    </row>
    <row r="213" spans="1:17" ht="18" customHeight="1" x14ac:dyDescent="0.25">
      <c r="A213" s="171">
        <v>127</v>
      </c>
      <c r="B213" s="241" t="str">
        <f>IF('Proje ve Personel Bilgileri'!C143&gt;0,'Proje ve Personel Bilgileri'!C143,"")</f>
        <v/>
      </c>
      <c r="C213" s="242" t="str">
        <f>IF('Proje ve Personel Bilgileri'!C143&gt;0,'Proje ve Personel Bilgileri'!D143,"")</f>
        <v/>
      </c>
      <c r="D213" s="172"/>
      <c r="E213" s="172"/>
      <c r="F213" s="172"/>
      <c r="G213" s="172"/>
      <c r="H213" s="172"/>
      <c r="I213" s="173"/>
      <c r="J213" s="222" t="str">
        <f t="shared" si="12"/>
        <v/>
      </c>
      <c r="K213" s="249" t="str">
        <f>IF('Proje ve Personel Bilgileri'!C143&gt;0,AUcret,"")</f>
        <v/>
      </c>
      <c r="L213" s="250" t="str">
        <f>IF('Proje ve Personel Bilgileri'!C143&gt;0,IF(PKodu=1511,IF(D213="X",4,IF(E213="X",5,IF(F213="X",IF(AND(I213&gt;0,J213&gt;=48),12,8),IF(G213="X",IF(AND(I213&gt;0,J213&gt;=48),12,8),IF(H213="X",14,0))))),IF(D213="X",3,IF(E213="X",4,IF(F213="X",IF(AND(I213&gt;0,J213&gt;=48),10,6),IF(G213="X",IF(AND(I213&gt;0,J213&gt;=48),10,6),IF(H213="X",12,0)))))),"")</f>
        <v/>
      </c>
      <c r="M213" s="249" t="str">
        <f>IF('Proje ve Personel Bilgileri'!C143&gt;0,K213*L213,"")</f>
        <v/>
      </c>
      <c r="N213" s="249" t="str">
        <f>IF('Proje ve Personel Bilgileri'!C143&gt;0,G011B!R206,"")</f>
        <v/>
      </c>
      <c r="O213" s="251" t="str">
        <f>IF('Proje ve Personel Bilgileri'!C143&gt;0,MIN(M213,N213),"")</f>
        <v/>
      </c>
      <c r="Q213" s="340"/>
    </row>
    <row r="214" spans="1:17" ht="18" customHeight="1" x14ac:dyDescent="0.25">
      <c r="A214" s="171">
        <v>128</v>
      </c>
      <c r="B214" s="241" t="str">
        <f>IF('Proje ve Personel Bilgileri'!C144&gt;0,'Proje ve Personel Bilgileri'!C144,"")</f>
        <v/>
      </c>
      <c r="C214" s="242" t="str">
        <f>IF('Proje ve Personel Bilgileri'!C144&gt;0,'Proje ve Personel Bilgileri'!D144,"")</f>
        <v/>
      </c>
      <c r="D214" s="172"/>
      <c r="E214" s="172"/>
      <c r="F214" s="172"/>
      <c r="G214" s="172"/>
      <c r="H214" s="172"/>
      <c r="I214" s="173"/>
      <c r="J214" s="222" t="str">
        <f t="shared" si="12"/>
        <v/>
      </c>
      <c r="K214" s="249" t="str">
        <f>IF('Proje ve Personel Bilgileri'!C144&gt;0,AUcret,"")</f>
        <v/>
      </c>
      <c r="L214" s="250" t="str">
        <f>IF('Proje ve Personel Bilgileri'!C144&gt;0,IF(PKodu=1511,IF(D214="X",4,IF(E214="X",5,IF(F214="X",IF(AND(I214&gt;0,J214&gt;=48),12,8),IF(G214="X",IF(AND(I214&gt;0,J214&gt;=48),12,8),IF(H214="X",14,0))))),IF(D214="X",3,IF(E214="X",4,IF(F214="X",IF(AND(I214&gt;0,J214&gt;=48),10,6),IF(G214="X",IF(AND(I214&gt;0,J214&gt;=48),10,6),IF(H214="X",12,0)))))),"")</f>
        <v/>
      </c>
      <c r="M214" s="249" t="str">
        <f>IF('Proje ve Personel Bilgileri'!C144&gt;0,K214*L214,"")</f>
        <v/>
      </c>
      <c r="N214" s="249" t="str">
        <f>IF('Proje ve Personel Bilgileri'!C144&gt;0,G011B!R207,"")</f>
        <v/>
      </c>
      <c r="O214" s="251" t="str">
        <f>IF('Proje ve Personel Bilgileri'!C144&gt;0,MIN(M214,N214),"")</f>
        <v/>
      </c>
      <c r="Q214" s="340"/>
    </row>
    <row r="215" spans="1:17" ht="18" customHeight="1" x14ac:dyDescent="0.25">
      <c r="A215" s="171">
        <v>129</v>
      </c>
      <c r="B215" s="241" t="str">
        <f>IF('Proje ve Personel Bilgileri'!C145&gt;0,'Proje ve Personel Bilgileri'!C145,"")</f>
        <v/>
      </c>
      <c r="C215" s="242" t="str">
        <f>IF('Proje ve Personel Bilgileri'!C145&gt;0,'Proje ve Personel Bilgileri'!D145,"")</f>
        <v/>
      </c>
      <c r="D215" s="172"/>
      <c r="E215" s="172"/>
      <c r="F215" s="172"/>
      <c r="G215" s="172"/>
      <c r="H215" s="172"/>
      <c r="I215" s="173"/>
      <c r="J215" s="222" t="str">
        <f t="shared" si="12"/>
        <v/>
      </c>
      <c r="K215" s="249" t="str">
        <f>IF('Proje ve Personel Bilgileri'!C145&gt;0,AUcret,"")</f>
        <v/>
      </c>
      <c r="L215" s="250" t="str">
        <f>IF('Proje ve Personel Bilgileri'!C145&gt;0,IF(PKodu=1511,IF(D215="X",4,IF(E215="X",5,IF(F215="X",IF(AND(I215&gt;0,J215&gt;=48),12,8),IF(G215="X",IF(AND(I215&gt;0,J215&gt;=48),12,8),IF(H215="X",14,0))))),IF(D215="X",3,IF(E215="X",4,IF(F215="X",IF(AND(I215&gt;0,J215&gt;=48),10,6),IF(G215="X",IF(AND(I215&gt;0,J215&gt;=48),10,6),IF(H215="X",12,0)))))),"")</f>
        <v/>
      </c>
      <c r="M215" s="249" t="str">
        <f>IF('Proje ve Personel Bilgileri'!C145&gt;0,K215*L215,"")</f>
        <v/>
      </c>
      <c r="N215" s="249" t="str">
        <f>IF('Proje ve Personel Bilgileri'!C145&gt;0,G011B!R208,"")</f>
        <v/>
      </c>
      <c r="O215" s="251" t="str">
        <f>IF('Proje ve Personel Bilgileri'!C145&gt;0,MIN(M215,N215),"")</f>
        <v/>
      </c>
      <c r="Q215" s="340"/>
    </row>
    <row r="216" spans="1:17" ht="18" customHeight="1" x14ac:dyDescent="0.25">
      <c r="A216" s="171">
        <v>130</v>
      </c>
      <c r="B216" s="241" t="str">
        <f>IF('Proje ve Personel Bilgileri'!C146&gt;0,'Proje ve Personel Bilgileri'!C146,"")</f>
        <v/>
      </c>
      <c r="C216" s="242" t="str">
        <f>IF('Proje ve Personel Bilgileri'!C146&gt;0,'Proje ve Personel Bilgileri'!D146,"")</f>
        <v/>
      </c>
      <c r="D216" s="172"/>
      <c r="E216" s="172"/>
      <c r="F216" s="172"/>
      <c r="G216" s="172"/>
      <c r="H216" s="172"/>
      <c r="I216" s="173"/>
      <c r="J216" s="222" t="str">
        <f t="shared" si="12"/>
        <v/>
      </c>
      <c r="K216" s="249" t="str">
        <f>IF('Proje ve Personel Bilgileri'!C146&gt;0,AUcret,"")</f>
        <v/>
      </c>
      <c r="L216" s="250" t="str">
        <f>IF('Proje ve Personel Bilgileri'!C146&gt;0,IF(PKodu=1511,IF(D216="X",4,IF(E216="X",5,IF(F216="X",IF(AND(I216&gt;0,J216&gt;=48),12,8),IF(G216="X",IF(AND(I216&gt;0,J216&gt;=48),12,8),IF(H216="X",14,0))))),IF(D216="X",3,IF(E216="X",4,IF(F216="X",IF(AND(I216&gt;0,J216&gt;=48),10,6),IF(G216="X",IF(AND(I216&gt;0,J216&gt;=48),10,6),IF(H216="X",12,0)))))),"")</f>
        <v/>
      </c>
      <c r="M216" s="249" t="str">
        <f>IF('Proje ve Personel Bilgileri'!C146&gt;0,K216*L216,"")</f>
        <v/>
      </c>
      <c r="N216" s="249" t="str">
        <f>IF('Proje ve Personel Bilgileri'!C146&gt;0,G011B!R209,"")</f>
        <v/>
      </c>
      <c r="O216" s="251" t="str">
        <f>IF('Proje ve Personel Bilgileri'!C146&gt;0,MIN(M216,N216),"")</f>
        <v/>
      </c>
      <c r="Q216" s="340"/>
    </row>
    <row r="217" spans="1:17" ht="18" customHeight="1" x14ac:dyDescent="0.25">
      <c r="A217" s="171">
        <v>131</v>
      </c>
      <c r="B217" s="241" t="str">
        <f>IF('Proje ve Personel Bilgileri'!C147&gt;0,'Proje ve Personel Bilgileri'!C147,"")</f>
        <v/>
      </c>
      <c r="C217" s="242" t="str">
        <f>IF('Proje ve Personel Bilgileri'!C147&gt;0,'Proje ve Personel Bilgileri'!D147,"")</f>
        <v/>
      </c>
      <c r="D217" s="172"/>
      <c r="E217" s="172"/>
      <c r="F217" s="172"/>
      <c r="G217" s="172"/>
      <c r="H217" s="172"/>
      <c r="I217" s="173"/>
      <c r="J217" s="222" t="str">
        <f t="shared" si="12"/>
        <v/>
      </c>
      <c r="K217" s="249" t="str">
        <f>IF('Proje ve Personel Bilgileri'!C147&gt;0,AUcret,"")</f>
        <v/>
      </c>
      <c r="L217" s="250" t="str">
        <f>IF('Proje ve Personel Bilgileri'!C147&gt;0,IF(PKodu=1511,IF(D217="X",4,IF(E217="X",5,IF(F217="X",IF(AND(I217&gt;0,J217&gt;=48),12,8),IF(G217="X",IF(AND(I217&gt;0,J217&gt;=48),12,8),IF(H217="X",14,0))))),IF(D217="X",3,IF(E217="X",4,IF(F217="X",IF(AND(I217&gt;0,J217&gt;=48),10,6),IF(G217="X",IF(AND(I217&gt;0,J217&gt;=48),10,6),IF(H217="X",12,0)))))),"")</f>
        <v/>
      </c>
      <c r="M217" s="249" t="str">
        <f>IF('Proje ve Personel Bilgileri'!C147&gt;0,K217*L217,"")</f>
        <v/>
      </c>
      <c r="N217" s="249" t="str">
        <f>IF('Proje ve Personel Bilgileri'!C147&gt;0,G011B!R210,"")</f>
        <v/>
      </c>
      <c r="O217" s="251" t="str">
        <f>IF('Proje ve Personel Bilgileri'!C147&gt;0,MIN(M217,N217),"")</f>
        <v/>
      </c>
      <c r="Q217" s="340"/>
    </row>
    <row r="218" spans="1:17" ht="18" customHeight="1" x14ac:dyDescent="0.25">
      <c r="A218" s="171">
        <v>132</v>
      </c>
      <c r="B218" s="241" t="str">
        <f>IF('Proje ve Personel Bilgileri'!C148&gt;0,'Proje ve Personel Bilgileri'!C148,"")</f>
        <v/>
      </c>
      <c r="C218" s="242" t="str">
        <f>IF('Proje ve Personel Bilgileri'!C148&gt;0,'Proje ve Personel Bilgileri'!D148,"")</f>
        <v/>
      </c>
      <c r="D218" s="172"/>
      <c r="E218" s="172"/>
      <c r="F218" s="172"/>
      <c r="G218" s="172"/>
      <c r="H218" s="172"/>
      <c r="I218" s="173"/>
      <c r="J218" s="222" t="str">
        <f t="shared" si="12"/>
        <v/>
      </c>
      <c r="K218" s="249" t="str">
        <f>IF('Proje ve Personel Bilgileri'!C148&gt;0,AUcret,"")</f>
        <v/>
      </c>
      <c r="L218" s="250" t="str">
        <f>IF('Proje ve Personel Bilgileri'!C148&gt;0,IF(PKodu=1511,IF(D218="X",4,IF(E218="X",5,IF(F218="X",IF(AND(I218&gt;0,J218&gt;=48),12,8),IF(G218="X",IF(AND(I218&gt;0,J218&gt;=48),12,8),IF(H218="X",14,0))))),IF(D218="X",3,IF(E218="X",4,IF(F218="X",IF(AND(I218&gt;0,J218&gt;=48),10,6),IF(G218="X",IF(AND(I218&gt;0,J218&gt;=48),10,6),IF(H218="X",12,0)))))),"")</f>
        <v/>
      </c>
      <c r="M218" s="249" t="str">
        <f>IF('Proje ve Personel Bilgileri'!C148&gt;0,K218*L218,"")</f>
        <v/>
      </c>
      <c r="N218" s="249" t="str">
        <f>IF('Proje ve Personel Bilgileri'!C148&gt;0,G011B!R211,"")</f>
        <v/>
      </c>
      <c r="O218" s="251" t="str">
        <f>IF('Proje ve Personel Bilgileri'!C148&gt;0,MIN(M218,N218),"")</f>
        <v/>
      </c>
      <c r="Q218" s="340"/>
    </row>
    <row r="219" spans="1:17" ht="18" customHeight="1" x14ac:dyDescent="0.25">
      <c r="A219" s="171">
        <v>133</v>
      </c>
      <c r="B219" s="241" t="str">
        <f>IF('Proje ve Personel Bilgileri'!C149&gt;0,'Proje ve Personel Bilgileri'!C149,"")</f>
        <v/>
      </c>
      <c r="C219" s="242" t="str">
        <f>IF('Proje ve Personel Bilgileri'!C149&gt;0,'Proje ve Personel Bilgileri'!D149,"")</f>
        <v/>
      </c>
      <c r="D219" s="172"/>
      <c r="E219" s="172"/>
      <c r="F219" s="172"/>
      <c r="G219" s="172"/>
      <c r="H219" s="172"/>
      <c r="I219" s="173"/>
      <c r="J219" s="222" t="str">
        <f t="shared" si="12"/>
        <v/>
      </c>
      <c r="K219" s="249" t="str">
        <f>IF('Proje ve Personel Bilgileri'!C149&gt;0,AUcret,"")</f>
        <v/>
      </c>
      <c r="L219" s="250" t="str">
        <f>IF('Proje ve Personel Bilgileri'!C149&gt;0,IF(PKodu=1511,IF(D219="X",4,IF(E219="X",5,IF(F219="X",IF(AND(I219&gt;0,J219&gt;=48),12,8),IF(G219="X",IF(AND(I219&gt;0,J219&gt;=48),12,8),IF(H219="X",14,0))))),IF(D219="X",3,IF(E219="X",4,IF(F219="X",IF(AND(I219&gt;0,J219&gt;=48),10,6),IF(G219="X",IF(AND(I219&gt;0,J219&gt;=48),10,6),IF(H219="X",12,0)))))),"")</f>
        <v/>
      </c>
      <c r="M219" s="249" t="str">
        <f>IF('Proje ve Personel Bilgileri'!C149&gt;0,K219*L219,"")</f>
        <v/>
      </c>
      <c r="N219" s="249" t="str">
        <f>IF('Proje ve Personel Bilgileri'!C149&gt;0,G011B!R212,"")</f>
        <v/>
      </c>
      <c r="O219" s="251" t="str">
        <f>IF('Proje ve Personel Bilgileri'!C149&gt;0,MIN(M219,N219),"")</f>
        <v/>
      </c>
      <c r="Q219" s="340"/>
    </row>
    <row r="220" spans="1:17" ht="18" customHeight="1" x14ac:dyDescent="0.25">
      <c r="A220" s="171">
        <v>134</v>
      </c>
      <c r="B220" s="241" t="str">
        <f>IF('Proje ve Personel Bilgileri'!C150&gt;0,'Proje ve Personel Bilgileri'!C150,"")</f>
        <v/>
      </c>
      <c r="C220" s="242" t="str">
        <f>IF('Proje ve Personel Bilgileri'!C150&gt;0,'Proje ve Personel Bilgileri'!D150,"")</f>
        <v/>
      </c>
      <c r="D220" s="172"/>
      <c r="E220" s="172"/>
      <c r="F220" s="172"/>
      <c r="G220" s="172"/>
      <c r="H220" s="172"/>
      <c r="I220" s="173"/>
      <c r="J220" s="222" t="str">
        <f t="shared" si="12"/>
        <v/>
      </c>
      <c r="K220" s="249" t="str">
        <f>IF('Proje ve Personel Bilgileri'!C150&gt;0,AUcret,"")</f>
        <v/>
      </c>
      <c r="L220" s="250" t="str">
        <f>IF('Proje ve Personel Bilgileri'!C150&gt;0,IF(PKodu=1511,IF(D220="X",4,IF(E220="X",5,IF(F220="X",IF(AND(I220&gt;0,J220&gt;=48),12,8),IF(G220="X",IF(AND(I220&gt;0,J220&gt;=48),12,8),IF(H220="X",14,0))))),IF(D220="X",3,IF(E220="X",4,IF(F220="X",IF(AND(I220&gt;0,J220&gt;=48),10,6),IF(G220="X",IF(AND(I220&gt;0,J220&gt;=48),10,6),IF(H220="X",12,0)))))),"")</f>
        <v/>
      </c>
      <c r="M220" s="249" t="str">
        <f>IF('Proje ve Personel Bilgileri'!C150&gt;0,K220*L220,"")</f>
        <v/>
      </c>
      <c r="N220" s="249" t="str">
        <f>IF('Proje ve Personel Bilgileri'!C150&gt;0,G011B!R213,"")</f>
        <v/>
      </c>
      <c r="O220" s="251" t="str">
        <f>IF('Proje ve Personel Bilgileri'!C150&gt;0,MIN(M220,N220),"")</f>
        <v/>
      </c>
      <c r="Q220" s="340"/>
    </row>
    <row r="221" spans="1:17" ht="18" customHeight="1" x14ac:dyDescent="0.25">
      <c r="A221" s="171">
        <v>135</v>
      </c>
      <c r="B221" s="241" t="str">
        <f>IF('Proje ve Personel Bilgileri'!C151&gt;0,'Proje ve Personel Bilgileri'!C151,"")</f>
        <v/>
      </c>
      <c r="C221" s="242" t="str">
        <f>IF('Proje ve Personel Bilgileri'!C151&gt;0,'Proje ve Personel Bilgileri'!D151,"")</f>
        <v/>
      </c>
      <c r="D221" s="172"/>
      <c r="E221" s="172"/>
      <c r="F221" s="172"/>
      <c r="G221" s="172"/>
      <c r="H221" s="172"/>
      <c r="I221" s="173"/>
      <c r="J221" s="222" t="str">
        <f t="shared" si="12"/>
        <v/>
      </c>
      <c r="K221" s="249" t="str">
        <f>IF('Proje ve Personel Bilgileri'!C151&gt;0,AUcret,"")</f>
        <v/>
      </c>
      <c r="L221" s="250" t="str">
        <f>IF('Proje ve Personel Bilgileri'!C151&gt;0,IF(PKodu=1511,IF(D221="X",4,IF(E221="X",5,IF(F221="X",IF(AND(I221&gt;0,J221&gt;=48),12,8),IF(G221="X",IF(AND(I221&gt;0,J221&gt;=48),12,8),IF(H221="X",14,0))))),IF(D221="X",3,IF(E221="X",4,IF(F221="X",IF(AND(I221&gt;0,J221&gt;=48),10,6),IF(G221="X",IF(AND(I221&gt;0,J221&gt;=48),10,6),IF(H221="X",12,0)))))),"")</f>
        <v/>
      </c>
      <c r="M221" s="249" t="str">
        <f>IF('Proje ve Personel Bilgileri'!C151&gt;0,K221*L221,"")</f>
        <v/>
      </c>
      <c r="N221" s="249" t="str">
        <f>IF('Proje ve Personel Bilgileri'!C151&gt;0,G011B!R214,"")</f>
        <v/>
      </c>
      <c r="O221" s="251" t="str">
        <f>IF('Proje ve Personel Bilgileri'!C151&gt;0,MIN(M221,N221),"")</f>
        <v/>
      </c>
      <c r="Q221" s="340"/>
    </row>
    <row r="222" spans="1:17" ht="18" customHeight="1" x14ac:dyDescent="0.25">
      <c r="A222" s="171">
        <v>136</v>
      </c>
      <c r="B222" s="241" t="str">
        <f>IF('Proje ve Personel Bilgileri'!C152&gt;0,'Proje ve Personel Bilgileri'!C152,"")</f>
        <v/>
      </c>
      <c r="C222" s="242" t="str">
        <f>IF('Proje ve Personel Bilgileri'!C152&gt;0,'Proje ve Personel Bilgileri'!D152,"")</f>
        <v/>
      </c>
      <c r="D222" s="172"/>
      <c r="E222" s="172"/>
      <c r="F222" s="172"/>
      <c r="G222" s="172"/>
      <c r="H222" s="172"/>
      <c r="I222" s="173"/>
      <c r="J222" s="222" t="str">
        <f t="shared" si="12"/>
        <v/>
      </c>
      <c r="K222" s="249" t="str">
        <f>IF('Proje ve Personel Bilgileri'!C152&gt;0,AUcret,"")</f>
        <v/>
      </c>
      <c r="L222" s="250" t="str">
        <f>IF('Proje ve Personel Bilgileri'!C152&gt;0,IF(PKodu=1511,IF(D222="X",4,IF(E222="X",5,IF(F222="X",IF(AND(I222&gt;0,J222&gt;=48),12,8),IF(G222="X",IF(AND(I222&gt;0,J222&gt;=48),12,8),IF(H222="X",14,0))))),IF(D222="X",3,IF(E222="X",4,IF(F222="X",IF(AND(I222&gt;0,J222&gt;=48),10,6),IF(G222="X",IF(AND(I222&gt;0,J222&gt;=48),10,6),IF(H222="X",12,0)))))),"")</f>
        <v/>
      </c>
      <c r="M222" s="249" t="str">
        <f>IF('Proje ve Personel Bilgileri'!C152&gt;0,K222*L222,"")</f>
        <v/>
      </c>
      <c r="N222" s="249" t="str">
        <f>IF('Proje ve Personel Bilgileri'!C152&gt;0,G011B!R215,"")</f>
        <v/>
      </c>
      <c r="O222" s="251" t="str">
        <f>IF('Proje ve Personel Bilgileri'!C152&gt;0,MIN(M222,N222),"")</f>
        <v/>
      </c>
      <c r="Q222" s="340"/>
    </row>
    <row r="223" spans="1:17" ht="18" customHeight="1" x14ac:dyDescent="0.25">
      <c r="A223" s="171">
        <v>137</v>
      </c>
      <c r="B223" s="241" t="str">
        <f>IF('Proje ve Personel Bilgileri'!C153&gt;0,'Proje ve Personel Bilgileri'!C153,"")</f>
        <v/>
      </c>
      <c r="C223" s="242" t="str">
        <f>IF('Proje ve Personel Bilgileri'!C153&gt;0,'Proje ve Personel Bilgileri'!D153,"")</f>
        <v/>
      </c>
      <c r="D223" s="172"/>
      <c r="E223" s="172"/>
      <c r="F223" s="172"/>
      <c r="G223" s="172"/>
      <c r="H223" s="172"/>
      <c r="I223" s="173"/>
      <c r="J223" s="222" t="str">
        <f t="shared" si="12"/>
        <v/>
      </c>
      <c r="K223" s="249" t="str">
        <f>IF('Proje ve Personel Bilgileri'!C153&gt;0,AUcret,"")</f>
        <v/>
      </c>
      <c r="L223" s="250" t="str">
        <f>IF('Proje ve Personel Bilgileri'!C153&gt;0,IF(PKodu=1511,IF(D223="X",4,IF(E223="X",5,IF(F223="X",IF(AND(I223&gt;0,J223&gt;=48),12,8),IF(G223="X",IF(AND(I223&gt;0,J223&gt;=48),12,8),IF(H223="X",14,0))))),IF(D223="X",3,IF(E223="X",4,IF(F223="X",IF(AND(I223&gt;0,J223&gt;=48),10,6),IF(G223="X",IF(AND(I223&gt;0,J223&gt;=48),10,6),IF(H223="X",12,0)))))),"")</f>
        <v/>
      </c>
      <c r="M223" s="249" t="str">
        <f>IF('Proje ve Personel Bilgileri'!C153&gt;0,K223*L223,"")</f>
        <v/>
      </c>
      <c r="N223" s="249" t="str">
        <f>IF('Proje ve Personel Bilgileri'!C153&gt;0,G011B!R216,"")</f>
        <v/>
      </c>
      <c r="O223" s="251" t="str">
        <f>IF('Proje ve Personel Bilgileri'!C153&gt;0,MIN(M223,N223),"")</f>
        <v/>
      </c>
      <c r="Q223" s="340"/>
    </row>
    <row r="224" spans="1:17" ht="18" customHeight="1" x14ac:dyDescent="0.25">
      <c r="A224" s="171">
        <v>138</v>
      </c>
      <c r="B224" s="241" t="str">
        <f>IF('Proje ve Personel Bilgileri'!C154&gt;0,'Proje ve Personel Bilgileri'!C154,"")</f>
        <v/>
      </c>
      <c r="C224" s="242" t="str">
        <f>IF('Proje ve Personel Bilgileri'!C154&gt;0,'Proje ve Personel Bilgileri'!D154,"")</f>
        <v/>
      </c>
      <c r="D224" s="172"/>
      <c r="E224" s="172"/>
      <c r="F224" s="172"/>
      <c r="G224" s="172"/>
      <c r="H224" s="172"/>
      <c r="I224" s="173"/>
      <c r="J224" s="222" t="str">
        <f t="shared" si="12"/>
        <v/>
      </c>
      <c r="K224" s="249" t="str">
        <f>IF('Proje ve Personel Bilgileri'!C154&gt;0,AUcret,"")</f>
        <v/>
      </c>
      <c r="L224" s="250" t="str">
        <f>IF('Proje ve Personel Bilgileri'!C154&gt;0,IF(PKodu=1511,IF(D224="X",4,IF(E224="X",5,IF(F224="X",IF(AND(I224&gt;0,J224&gt;=48),12,8),IF(G224="X",IF(AND(I224&gt;0,J224&gt;=48),12,8),IF(H224="X",14,0))))),IF(D224="X",3,IF(E224="X",4,IF(F224="X",IF(AND(I224&gt;0,J224&gt;=48),10,6),IF(G224="X",IF(AND(I224&gt;0,J224&gt;=48),10,6),IF(H224="X",12,0)))))),"")</f>
        <v/>
      </c>
      <c r="M224" s="249" t="str">
        <f>IF('Proje ve Personel Bilgileri'!C154&gt;0,K224*L224,"")</f>
        <v/>
      </c>
      <c r="N224" s="249" t="str">
        <f>IF('Proje ve Personel Bilgileri'!C154&gt;0,G011B!R217,"")</f>
        <v/>
      </c>
      <c r="O224" s="251" t="str">
        <f>IF('Proje ve Personel Bilgileri'!C154&gt;0,MIN(M224,N224),"")</f>
        <v/>
      </c>
      <c r="Q224" s="340"/>
    </row>
    <row r="225" spans="1:18" ht="18" customHeight="1" x14ac:dyDescent="0.25">
      <c r="A225" s="171">
        <v>139</v>
      </c>
      <c r="B225" s="241" t="str">
        <f>IF('Proje ve Personel Bilgileri'!C155&gt;0,'Proje ve Personel Bilgileri'!C155,"")</f>
        <v/>
      </c>
      <c r="C225" s="242" t="str">
        <f>IF('Proje ve Personel Bilgileri'!C155&gt;0,'Proje ve Personel Bilgileri'!D155,"")</f>
        <v/>
      </c>
      <c r="D225" s="172"/>
      <c r="E225" s="172"/>
      <c r="F225" s="172"/>
      <c r="G225" s="172"/>
      <c r="H225" s="172"/>
      <c r="I225" s="173"/>
      <c r="J225" s="222" t="str">
        <f t="shared" si="12"/>
        <v/>
      </c>
      <c r="K225" s="249" t="str">
        <f>IF('Proje ve Personel Bilgileri'!C155&gt;0,AUcret,"")</f>
        <v/>
      </c>
      <c r="L225" s="250" t="str">
        <f>IF('Proje ve Personel Bilgileri'!C155&gt;0,IF(PKodu=1511,IF(D225="X",4,IF(E225="X",5,IF(F225="X",IF(AND(I225&gt;0,J225&gt;=48),12,8),IF(G225="X",IF(AND(I225&gt;0,J225&gt;=48),12,8),IF(H225="X",14,0))))),IF(D225="X",3,IF(E225="X",4,IF(F225="X",IF(AND(I225&gt;0,J225&gt;=48),10,6),IF(G225="X",IF(AND(I225&gt;0,J225&gt;=48),10,6),IF(H225="X",12,0)))))),"")</f>
        <v/>
      </c>
      <c r="M225" s="249" t="str">
        <f>IF('Proje ve Personel Bilgileri'!C155&gt;0,K225*L225,"")</f>
        <v/>
      </c>
      <c r="N225" s="249" t="str">
        <f>IF('Proje ve Personel Bilgileri'!C155&gt;0,G011B!R218,"")</f>
        <v/>
      </c>
      <c r="O225" s="251" t="str">
        <f>IF('Proje ve Personel Bilgileri'!C155&gt;0,MIN(M225,N225),"")</f>
        <v/>
      </c>
      <c r="Q225" s="340"/>
    </row>
    <row r="226" spans="1:18" ht="18" customHeight="1" thickBot="1" x14ac:dyDescent="0.3">
      <c r="A226" s="174">
        <v>140</v>
      </c>
      <c r="B226" s="243" t="str">
        <f>IF('Proje ve Personel Bilgileri'!C156&gt;0,'Proje ve Personel Bilgileri'!C156,"")</f>
        <v/>
      </c>
      <c r="C226" s="244" t="str">
        <f>IF('Proje ve Personel Bilgileri'!C156&gt;0,'Proje ve Personel Bilgileri'!D156,"")</f>
        <v/>
      </c>
      <c r="D226" s="175"/>
      <c r="E226" s="175"/>
      <c r="F226" s="175"/>
      <c r="G226" s="175"/>
      <c r="H226" s="175"/>
      <c r="I226" s="176"/>
      <c r="J226" s="252" t="str">
        <f t="shared" si="12"/>
        <v/>
      </c>
      <c r="K226" s="253" t="str">
        <f>IF('Proje ve Personel Bilgileri'!C156&gt;0,AUcret,"")</f>
        <v/>
      </c>
      <c r="L226" s="254" t="str">
        <f>IF('Proje ve Personel Bilgileri'!C156&gt;0,IF(PKodu=1511,IF(D226="X",4,IF(E226="X",5,IF(F226="X",IF(AND(I226&gt;0,J226&gt;=48),12,8),IF(G226="X",IF(AND(I226&gt;0,J226&gt;=48),12,8),IF(H226="X",14,0))))),IF(D226="X",3,IF(E226="X",4,IF(F226="X",IF(AND(I226&gt;0,J226&gt;=48),10,6),IF(G226="X",IF(AND(I226&gt;0,J226&gt;=48),10,6),IF(H226="X",12,0)))))),"")</f>
        <v/>
      </c>
      <c r="M226" s="253" t="str">
        <f>IF('Proje ve Personel Bilgileri'!C156&gt;0,K226*L226,"")</f>
        <v/>
      </c>
      <c r="N226" s="253" t="str">
        <f>IF('Proje ve Personel Bilgileri'!C156&gt;0,G011B!R219,"")</f>
        <v/>
      </c>
      <c r="O226" s="255" t="str">
        <f>IF('Proje ve Personel Bilgileri'!C156&gt;0,MIN(M226,N226),"")</f>
        <v/>
      </c>
      <c r="Q226" s="343">
        <f>IF(ISERROR(IF(SUM(K207:K226)&gt;0,1,0)),1,IF(SUM(K207:K226)&gt;0,1,0))</f>
        <v>0</v>
      </c>
    </row>
    <row r="227" spans="1:18" x14ac:dyDescent="0.25">
      <c r="A227" t="s">
        <v>73</v>
      </c>
    </row>
    <row r="228" spans="1:18" x14ac:dyDescent="0.25">
      <c r="A228" t="s">
        <v>75</v>
      </c>
    </row>
    <row r="229" spans="1:18" x14ac:dyDescent="0.25">
      <c r="A229" t="s">
        <v>74</v>
      </c>
    </row>
    <row r="230" spans="1:18" s="119" customFormat="1" ht="21" x14ac:dyDescent="0.35">
      <c r="A230" s="345" t="s">
        <v>48</v>
      </c>
      <c r="B230" s="346">
        <f ca="1">IF(imzatarihi&gt;0,imzatarihi,"")</f>
        <v>46027</v>
      </c>
      <c r="C230" s="455" t="s">
        <v>49</v>
      </c>
      <c r="D230" s="455"/>
      <c r="E230" s="456" t="str">
        <f>IF(kurulusyetkilisi&gt;0,kurulusyetkilisi,"")</f>
        <v/>
      </c>
      <c r="F230" s="456"/>
      <c r="G230" s="456"/>
      <c r="H230" s="456"/>
      <c r="I230" s="456"/>
      <c r="J230" s="456"/>
      <c r="K230" s="456"/>
      <c r="L230" s="456"/>
      <c r="M230" s="456"/>
      <c r="N230" s="178"/>
      <c r="O230" s="178"/>
      <c r="P230" s="178"/>
      <c r="Q230" s="341"/>
      <c r="R230" s="342"/>
    </row>
    <row r="231" spans="1:18" ht="21" x14ac:dyDescent="0.35">
      <c r="A231" s="349"/>
      <c r="B231" s="349"/>
      <c r="C231" s="351" t="s">
        <v>50</v>
      </c>
      <c r="D231" s="439"/>
      <c r="E231" s="439"/>
      <c r="F231" s="439"/>
      <c r="G231" s="439"/>
      <c r="H231" s="439"/>
      <c r="I231" s="439"/>
      <c r="J231" s="349"/>
      <c r="K231" s="352"/>
      <c r="L231" s="352"/>
      <c r="M231" s="352"/>
      <c r="N231" s="160"/>
    </row>
    <row r="232" spans="1:18" ht="15.75" x14ac:dyDescent="0.25">
      <c r="A232" s="440" t="s">
        <v>62</v>
      </c>
      <c r="B232" s="440"/>
      <c r="C232" s="440"/>
      <c r="D232" s="440"/>
      <c r="E232" s="440"/>
      <c r="F232" s="440"/>
      <c r="G232" s="440"/>
      <c r="H232" s="440"/>
      <c r="I232" s="440"/>
      <c r="J232" s="440"/>
      <c r="K232" s="440"/>
      <c r="L232" s="440"/>
      <c r="M232" s="440"/>
      <c r="N232" s="440"/>
      <c r="O232" s="440"/>
    </row>
    <row r="233" spans="1:18" x14ac:dyDescent="0.25">
      <c r="A233" s="441" t="str">
        <f>IF(YilDonem&lt;&gt;"",CONCATENATE(YilDonem," dönemine aittir."),"")</f>
        <v/>
      </c>
      <c r="B233" s="441"/>
      <c r="C233" s="441"/>
      <c r="D233" s="441"/>
      <c r="E233" s="441"/>
      <c r="F233" s="441"/>
      <c r="G233" s="441"/>
      <c r="H233" s="441"/>
      <c r="I233" s="441"/>
      <c r="J233" s="441"/>
      <c r="K233" s="441"/>
      <c r="L233" s="441"/>
      <c r="M233" s="441"/>
      <c r="N233" s="441"/>
      <c r="O233" s="441"/>
    </row>
    <row r="234" spans="1:18" ht="19.5" thickBot="1" x14ac:dyDescent="0.35">
      <c r="A234" s="431" t="s">
        <v>81</v>
      </c>
      <c r="B234" s="431"/>
      <c r="C234" s="431"/>
      <c r="D234" s="431"/>
      <c r="E234" s="431"/>
      <c r="F234" s="431"/>
      <c r="G234" s="431"/>
      <c r="H234" s="431"/>
      <c r="I234" s="431"/>
      <c r="J234" s="431"/>
      <c r="K234" s="431"/>
      <c r="L234" s="431"/>
      <c r="M234" s="431"/>
      <c r="N234" s="431"/>
      <c r="O234" s="431"/>
    </row>
    <row r="235" spans="1:18" ht="31.7" customHeight="1" thickBot="1" x14ac:dyDescent="0.3">
      <c r="A235" s="457" t="s">
        <v>1</v>
      </c>
      <c r="B235" s="458"/>
      <c r="C235" s="442" t="str">
        <f>IF(ProjeNo&gt;0,ProjeNo,"")</f>
        <v/>
      </c>
      <c r="D235" s="443"/>
      <c r="E235" s="443"/>
      <c r="F235" s="443"/>
      <c r="G235" s="443"/>
      <c r="H235" s="443"/>
      <c r="I235" s="443"/>
      <c r="J235" s="443"/>
      <c r="K235" s="443"/>
      <c r="L235" s="443"/>
      <c r="M235" s="443"/>
      <c r="N235" s="443"/>
      <c r="O235" s="444"/>
    </row>
    <row r="236" spans="1:18" ht="42.75" customHeight="1" thickBot="1" x14ac:dyDescent="0.3">
      <c r="A236" s="459" t="s">
        <v>14</v>
      </c>
      <c r="B236" s="460"/>
      <c r="C236" s="461" t="str">
        <f>IF(ProjeAdi&gt;0,ProjeAdi,"")</f>
        <v/>
      </c>
      <c r="D236" s="462"/>
      <c r="E236" s="462"/>
      <c r="F236" s="462"/>
      <c r="G236" s="462"/>
      <c r="H236" s="462"/>
      <c r="I236" s="462"/>
      <c r="J236" s="462"/>
      <c r="K236" s="462"/>
      <c r="L236" s="462"/>
      <c r="M236" s="462"/>
      <c r="N236" s="462"/>
      <c r="O236" s="463"/>
    </row>
    <row r="237" spans="1:18" ht="31.7" customHeight="1" thickBot="1" x14ac:dyDescent="0.3">
      <c r="A237" s="457" t="s">
        <v>4</v>
      </c>
      <c r="B237" s="464"/>
      <c r="C237" s="465" t="str">
        <f>IF(BasvuruTarihi&lt;&gt;"",BasvuruTarihi,"")</f>
        <v/>
      </c>
      <c r="D237" s="466"/>
      <c r="E237" s="466"/>
      <c r="F237" s="466"/>
      <c r="G237" s="466"/>
      <c r="H237" s="466"/>
      <c r="I237" s="466"/>
      <c r="J237" s="466"/>
      <c r="K237" s="466"/>
      <c r="L237" s="466"/>
      <c r="M237" s="466"/>
      <c r="N237" s="466"/>
      <c r="O237" s="467"/>
    </row>
    <row r="238" spans="1:18" ht="15" customHeight="1" thickBot="1" x14ac:dyDescent="0.3">
      <c r="A238" s="450" t="s">
        <v>9</v>
      </c>
      <c r="B238" s="450" t="s">
        <v>10</v>
      </c>
      <c r="C238" s="448" t="s">
        <v>163</v>
      </c>
      <c r="D238" s="452" t="s">
        <v>63</v>
      </c>
      <c r="E238" s="452"/>
      <c r="F238" s="452"/>
      <c r="G238" s="452"/>
      <c r="H238" s="452"/>
      <c r="I238" s="453" t="s">
        <v>69</v>
      </c>
      <c r="J238" s="448" t="s">
        <v>80</v>
      </c>
      <c r="K238" s="448" t="s">
        <v>76</v>
      </c>
      <c r="L238" s="448" t="s">
        <v>77</v>
      </c>
      <c r="M238" s="448" t="s">
        <v>78</v>
      </c>
      <c r="N238" s="448" t="s">
        <v>79</v>
      </c>
      <c r="O238" s="448" t="s">
        <v>70</v>
      </c>
    </row>
    <row r="239" spans="1:18" ht="88.5" customHeight="1" thickBot="1" x14ac:dyDescent="0.3">
      <c r="A239" s="451"/>
      <c r="B239" s="451"/>
      <c r="C239" s="449"/>
      <c r="D239" s="167" t="s">
        <v>64</v>
      </c>
      <c r="E239" s="167" t="s">
        <v>65</v>
      </c>
      <c r="F239" s="167" t="s">
        <v>66</v>
      </c>
      <c r="G239" s="167" t="s">
        <v>67</v>
      </c>
      <c r="H239" s="167" t="s">
        <v>68</v>
      </c>
      <c r="I239" s="454"/>
      <c r="J239" s="449"/>
      <c r="K239" s="449"/>
      <c r="L239" s="449"/>
      <c r="M239" s="449"/>
      <c r="N239" s="449"/>
      <c r="O239" s="449"/>
    </row>
    <row r="240" spans="1:18" ht="18" customHeight="1" x14ac:dyDescent="0.25">
      <c r="A240" s="168">
        <v>141</v>
      </c>
      <c r="B240" s="239" t="str">
        <f>IF('Proje ve Personel Bilgileri'!C157&gt;0,'Proje ve Personel Bilgileri'!C157,"")</f>
        <v/>
      </c>
      <c r="C240" s="240" t="str">
        <f>IF('Proje ve Personel Bilgileri'!C157&gt;0,'Proje ve Personel Bilgileri'!D157,"")</f>
        <v/>
      </c>
      <c r="D240" s="169"/>
      <c r="E240" s="169"/>
      <c r="F240" s="169"/>
      <c r="G240" s="169"/>
      <c r="H240" s="169"/>
      <c r="I240" s="170"/>
      <c r="J240" s="245" t="str">
        <f t="shared" ref="J240" si="13">IF(AND(BasvuruTarihi&gt;0,I240&gt;0),DAYS360(I240,BasvuruTarihi)/30,"")</f>
        <v/>
      </c>
      <c r="K240" s="246" t="str">
        <f>IF('Proje ve Personel Bilgileri'!C157&gt;0,AUcret,"")</f>
        <v/>
      </c>
      <c r="L240" s="247" t="str">
        <f>IF('Proje ve Personel Bilgileri'!C157&gt;0,IF(PKodu=1511,IF(D240="X",4,IF(E240="X",5,IF(F240="X",IF(AND(I240&gt;0,J240&gt;=48),12,8),IF(G240="X",IF(AND(I240&gt;0,J240&gt;=48),12,8),IF(H240="X",14,0))))),IF(D240="X",3,IF(E240="X",4,IF(F240="X",IF(AND(I240&gt;0,J240&gt;=48),10,6),IF(G240="X",IF(AND(I240&gt;0,J240&gt;=48),10,6),IF(H240="X",12,0)))))),"")</f>
        <v/>
      </c>
      <c r="M240" s="246" t="str">
        <f>IF('Proje ve Personel Bilgileri'!C157&gt;0,K240*L240,"")</f>
        <v/>
      </c>
      <c r="N240" s="246" t="str">
        <f>IF('Proje ve Personel Bilgileri'!C157&gt;0,G011B!R232,"")</f>
        <v/>
      </c>
      <c r="O240" s="248" t="str">
        <f>IF('Proje ve Personel Bilgileri'!C157&gt;0,MIN(M240,N240),"")</f>
        <v/>
      </c>
      <c r="Q240" s="340"/>
    </row>
    <row r="241" spans="1:17" ht="18" customHeight="1" x14ac:dyDescent="0.25">
      <c r="A241" s="171">
        <v>142</v>
      </c>
      <c r="B241" s="241" t="str">
        <f>IF('Proje ve Personel Bilgileri'!C158&gt;0,'Proje ve Personel Bilgileri'!C158,"")</f>
        <v/>
      </c>
      <c r="C241" s="242" t="str">
        <f>IF('Proje ve Personel Bilgileri'!C158&gt;0,'Proje ve Personel Bilgileri'!D158,"")</f>
        <v/>
      </c>
      <c r="D241" s="172"/>
      <c r="E241" s="172"/>
      <c r="F241" s="172"/>
      <c r="G241" s="172"/>
      <c r="H241" s="172"/>
      <c r="I241" s="173"/>
      <c r="J241" s="222" t="str">
        <f t="shared" ref="J241:J259" si="14">IF(AND(BasvuruTarihi&gt;0,I241&gt;0),DAYS360(I241,BasvuruTarihi)/30,"")</f>
        <v/>
      </c>
      <c r="K241" s="249" t="str">
        <f>IF('Proje ve Personel Bilgileri'!C158&gt;0,AUcret,"")</f>
        <v/>
      </c>
      <c r="L241" s="250" t="str">
        <f>IF('Proje ve Personel Bilgileri'!C158&gt;0,IF(PKodu=1511,IF(D241="X",4,IF(E241="X",5,IF(F241="X",IF(AND(I241&gt;0,J241&gt;=48),12,8),IF(G241="X",IF(AND(I241&gt;0,J241&gt;=48),12,8),IF(H241="X",14,0))))),IF(D241="X",3,IF(E241="X",4,IF(F241="X",IF(AND(I241&gt;0,J241&gt;=48),10,6),IF(G241="X",IF(AND(I241&gt;0,J241&gt;=48),10,6),IF(H241="X",12,0)))))),"")</f>
        <v/>
      </c>
      <c r="M241" s="249" t="str">
        <f>IF('Proje ve Personel Bilgileri'!C158&gt;0,K241*L241,"")</f>
        <v/>
      </c>
      <c r="N241" s="249" t="str">
        <f>IF('Proje ve Personel Bilgileri'!C158&gt;0,G011B!R233,"")</f>
        <v/>
      </c>
      <c r="O241" s="251" t="str">
        <f>IF('Proje ve Personel Bilgileri'!C158&gt;0,MIN(M241,N241),"")</f>
        <v/>
      </c>
      <c r="Q241" s="340"/>
    </row>
    <row r="242" spans="1:17" ht="18" customHeight="1" x14ac:dyDescent="0.25">
      <c r="A242" s="171">
        <v>143</v>
      </c>
      <c r="B242" s="241" t="str">
        <f>IF('Proje ve Personel Bilgileri'!C159&gt;0,'Proje ve Personel Bilgileri'!C159,"")</f>
        <v/>
      </c>
      <c r="C242" s="242" t="str">
        <f>IF('Proje ve Personel Bilgileri'!C159&gt;0,'Proje ve Personel Bilgileri'!D159,"")</f>
        <v/>
      </c>
      <c r="D242" s="172"/>
      <c r="E242" s="172"/>
      <c r="F242" s="172"/>
      <c r="G242" s="172"/>
      <c r="H242" s="172"/>
      <c r="I242" s="173"/>
      <c r="J242" s="222" t="str">
        <f t="shared" si="14"/>
        <v/>
      </c>
      <c r="K242" s="249" t="str">
        <f>IF('Proje ve Personel Bilgileri'!C159&gt;0,AUcret,"")</f>
        <v/>
      </c>
      <c r="L242" s="250" t="str">
        <f>IF('Proje ve Personel Bilgileri'!C159&gt;0,IF(PKodu=1511,IF(D242="X",4,IF(E242="X",5,IF(F242="X",IF(AND(I242&gt;0,J242&gt;=48),12,8),IF(G242="X",IF(AND(I242&gt;0,J242&gt;=48),12,8),IF(H242="X",14,0))))),IF(D242="X",3,IF(E242="X",4,IF(F242="X",IF(AND(I242&gt;0,J242&gt;=48),10,6),IF(G242="X",IF(AND(I242&gt;0,J242&gt;=48),10,6),IF(H242="X",12,0)))))),"")</f>
        <v/>
      </c>
      <c r="M242" s="249" t="str">
        <f>IF('Proje ve Personel Bilgileri'!C159&gt;0,K242*L242,"")</f>
        <v/>
      </c>
      <c r="N242" s="249" t="str">
        <f>IF('Proje ve Personel Bilgileri'!C159&gt;0,G011B!R234,"")</f>
        <v/>
      </c>
      <c r="O242" s="251" t="str">
        <f>IF('Proje ve Personel Bilgileri'!C159&gt;0,MIN(M242,N242),"")</f>
        <v/>
      </c>
      <c r="Q242" s="340"/>
    </row>
    <row r="243" spans="1:17" ht="18" customHeight="1" x14ac:dyDescent="0.25">
      <c r="A243" s="171">
        <v>144</v>
      </c>
      <c r="B243" s="241" t="str">
        <f>IF('Proje ve Personel Bilgileri'!C160&gt;0,'Proje ve Personel Bilgileri'!C160,"")</f>
        <v/>
      </c>
      <c r="C243" s="242" t="str">
        <f>IF('Proje ve Personel Bilgileri'!C160&gt;0,'Proje ve Personel Bilgileri'!D160,"")</f>
        <v/>
      </c>
      <c r="D243" s="172"/>
      <c r="E243" s="172"/>
      <c r="F243" s="172"/>
      <c r="G243" s="172"/>
      <c r="H243" s="172"/>
      <c r="I243" s="173"/>
      <c r="J243" s="222" t="str">
        <f t="shared" si="14"/>
        <v/>
      </c>
      <c r="K243" s="249" t="str">
        <f>IF('Proje ve Personel Bilgileri'!C160&gt;0,AUcret,"")</f>
        <v/>
      </c>
      <c r="L243" s="250" t="str">
        <f>IF('Proje ve Personel Bilgileri'!C160&gt;0,IF(PKodu=1511,IF(D243="X",4,IF(E243="X",5,IF(F243="X",IF(AND(I243&gt;0,J243&gt;=48),12,8),IF(G243="X",IF(AND(I243&gt;0,J243&gt;=48),12,8),IF(H243="X",14,0))))),IF(D243="X",3,IF(E243="X",4,IF(F243="X",IF(AND(I243&gt;0,J243&gt;=48),10,6),IF(G243="X",IF(AND(I243&gt;0,J243&gt;=48),10,6),IF(H243="X",12,0)))))),"")</f>
        <v/>
      </c>
      <c r="M243" s="249" t="str">
        <f>IF('Proje ve Personel Bilgileri'!C160&gt;0,K243*L243,"")</f>
        <v/>
      </c>
      <c r="N243" s="249" t="str">
        <f>IF('Proje ve Personel Bilgileri'!C160&gt;0,G011B!R235,"")</f>
        <v/>
      </c>
      <c r="O243" s="251" t="str">
        <f>IF('Proje ve Personel Bilgileri'!C160&gt;0,MIN(M243,N243),"")</f>
        <v/>
      </c>
      <c r="Q243" s="340"/>
    </row>
    <row r="244" spans="1:17" ht="18" customHeight="1" x14ac:dyDescent="0.25">
      <c r="A244" s="171">
        <v>145</v>
      </c>
      <c r="B244" s="241" t="str">
        <f>IF('Proje ve Personel Bilgileri'!C161&gt;0,'Proje ve Personel Bilgileri'!C161,"")</f>
        <v/>
      </c>
      <c r="C244" s="242" t="str">
        <f>IF('Proje ve Personel Bilgileri'!C161&gt;0,'Proje ve Personel Bilgileri'!D161,"")</f>
        <v/>
      </c>
      <c r="D244" s="172"/>
      <c r="E244" s="172"/>
      <c r="F244" s="172"/>
      <c r="G244" s="172"/>
      <c r="H244" s="172"/>
      <c r="I244" s="173"/>
      <c r="J244" s="222" t="str">
        <f t="shared" si="14"/>
        <v/>
      </c>
      <c r="K244" s="249" t="str">
        <f>IF('Proje ve Personel Bilgileri'!C161&gt;0,AUcret,"")</f>
        <v/>
      </c>
      <c r="L244" s="250" t="str">
        <f>IF('Proje ve Personel Bilgileri'!C161&gt;0,IF(PKodu=1511,IF(D244="X",4,IF(E244="X",5,IF(F244="X",IF(AND(I244&gt;0,J244&gt;=48),12,8),IF(G244="X",IF(AND(I244&gt;0,J244&gt;=48),12,8),IF(H244="X",14,0))))),IF(D244="X",3,IF(E244="X",4,IF(F244="X",IF(AND(I244&gt;0,J244&gt;=48),10,6),IF(G244="X",IF(AND(I244&gt;0,J244&gt;=48),10,6),IF(H244="X",12,0)))))),"")</f>
        <v/>
      </c>
      <c r="M244" s="249" t="str">
        <f>IF('Proje ve Personel Bilgileri'!C161&gt;0,K244*L244,"")</f>
        <v/>
      </c>
      <c r="N244" s="249" t="str">
        <f>IF('Proje ve Personel Bilgileri'!C161&gt;0,G011B!R236,"")</f>
        <v/>
      </c>
      <c r="O244" s="251" t="str">
        <f>IF('Proje ve Personel Bilgileri'!C161&gt;0,MIN(M244,N244),"")</f>
        <v/>
      </c>
      <c r="Q244" s="340"/>
    </row>
    <row r="245" spans="1:17" ht="18" customHeight="1" x14ac:dyDescent="0.25">
      <c r="A245" s="171">
        <v>146</v>
      </c>
      <c r="B245" s="241" t="str">
        <f>IF('Proje ve Personel Bilgileri'!C162&gt;0,'Proje ve Personel Bilgileri'!C162,"")</f>
        <v/>
      </c>
      <c r="C245" s="242" t="str">
        <f>IF('Proje ve Personel Bilgileri'!C162&gt;0,'Proje ve Personel Bilgileri'!D162,"")</f>
        <v/>
      </c>
      <c r="D245" s="172"/>
      <c r="E245" s="172"/>
      <c r="F245" s="172"/>
      <c r="G245" s="172"/>
      <c r="H245" s="172"/>
      <c r="I245" s="173"/>
      <c r="J245" s="222" t="str">
        <f t="shared" si="14"/>
        <v/>
      </c>
      <c r="K245" s="249" t="str">
        <f>IF('Proje ve Personel Bilgileri'!C162&gt;0,AUcret,"")</f>
        <v/>
      </c>
      <c r="L245" s="250" t="str">
        <f>IF('Proje ve Personel Bilgileri'!C162&gt;0,IF(PKodu=1511,IF(D245="X",4,IF(E245="X",5,IF(F245="X",IF(AND(I245&gt;0,J245&gt;=48),12,8),IF(G245="X",IF(AND(I245&gt;0,J245&gt;=48),12,8),IF(H245="X",14,0))))),IF(D245="X",3,IF(E245="X",4,IF(F245="X",IF(AND(I245&gt;0,J245&gt;=48),10,6),IF(G245="X",IF(AND(I245&gt;0,J245&gt;=48),10,6),IF(H245="X",12,0)))))),"")</f>
        <v/>
      </c>
      <c r="M245" s="249" t="str">
        <f>IF('Proje ve Personel Bilgileri'!C162&gt;0,K245*L245,"")</f>
        <v/>
      </c>
      <c r="N245" s="249" t="str">
        <f>IF('Proje ve Personel Bilgileri'!C162&gt;0,G011B!R237,"")</f>
        <v/>
      </c>
      <c r="O245" s="251" t="str">
        <f>IF('Proje ve Personel Bilgileri'!C162&gt;0,MIN(M245,N245),"")</f>
        <v/>
      </c>
      <c r="Q245" s="340"/>
    </row>
    <row r="246" spans="1:17" ht="18" customHeight="1" x14ac:dyDescent="0.25">
      <c r="A246" s="171">
        <v>147</v>
      </c>
      <c r="B246" s="241" t="str">
        <f>IF('Proje ve Personel Bilgileri'!C163&gt;0,'Proje ve Personel Bilgileri'!C163,"")</f>
        <v/>
      </c>
      <c r="C246" s="242" t="str">
        <f>IF('Proje ve Personel Bilgileri'!C163&gt;0,'Proje ve Personel Bilgileri'!D163,"")</f>
        <v/>
      </c>
      <c r="D246" s="172"/>
      <c r="E246" s="172"/>
      <c r="F246" s="172"/>
      <c r="G246" s="172"/>
      <c r="H246" s="172"/>
      <c r="I246" s="173"/>
      <c r="J246" s="222" t="str">
        <f t="shared" si="14"/>
        <v/>
      </c>
      <c r="K246" s="249" t="str">
        <f>IF('Proje ve Personel Bilgileri'!C163&gt;0,AUcret,"")</f>
        <v/>
      </c>
      <c r="L246" s="250" t="str">
        <f>IF('Proje ve Personel Bilgileri'!C163&gt;0,IF(PKodu=1511,IF(D246="X",4,IF(E246="X",5,IF(F246="X",IF(AND(I246&gt;0,J246&gt;=48),12,8),IF(G246="X",IF(AND(I246&gt;0,J246&gt;=48),12,8),IF(H246="X",14,0))))),IF(D246="X",3,IF(E246="X",4,IF(F246="X",IF(AND(I246&gt;0,J246&gt;=48),10,6),IF(G246="X",IF(AND(I246&gt;0,J246&gt;=48),10,6),IF(H246="X",12,0)))))),"")</f>
        <v/>
      </c>
      <c r="M246" s="249" t="str">
        <f>IF('Proje ve Personel Bilgileri'!C163&gt;0,K246*L246,"")</f>
        <v/>
      </c>
      <c r="N246" s="249" t="str">
        <f>IF('Proje ve Personel Bilgileri'!C163&gt;0,G011B!R238,"")</f>
        <v/>
      </c>
      <c r="O246" s="251" t="str">
        <f>IF('Proje ve Personel Bilgileri'!C163&gt;0,MIN(M246,N246),"")</f>
        <v/>
      </c>
      <c r="Q246" s="340"/>
    </row>
    <row r="247" spans="1:17" ht="18" customHeight="1" x14ac:dyDescent="0.25">
      <c r="A247" s="171">
        <v>148</v>
      </c>
      <c r="B247" s="241" t="str">
        <f>IF('Proje ve Personel Bilgileri'!C164&gt;0,'Proje ve Personel Bilgileri'!C164,"")</f>
        <v/>
      </c>
      <c r="C247" s="242" t="str">
        <f>IF('Proje ve Personel Bilgileri'!C164&gt;0,'Proje ve Personel Bilgileri'!D164,"")</f>
        <v/>
      </c>
      <c r="D247" s="172"/>
      <c r="E247" s="172"/>
      <c r="F247" s="172"/>
      <c r="G247" s="172"/>
      <c r="H247" s="172"/>
      <c r="I247" s="173"/>
      <c r="J247" s="222" t="str">
        <f t="shared" si="14"/>
        <v/>
      </c>
      <c r="K247" s="249" t="str">
        <f>IF('Proje ve Personel Bilgileri'!C164&gt;0,AUcret,"")</f>
        <v/>
      </c>
      <c r="L247" s="250" t="str">
        <f>IF('Proje ve Personel Bilgileri'!C164&gt;0,IF(PKodu=1511,IF(D247="X",4,IF(E247="X",5,IF(F247="X",IF(AND(I247&gt;0,J247&gt;=48),12,8),IF(G247="X",IF(AND(I247&gt;0,J247&gt;=48),12,8),IF(H247="X",14,0))))),IF(D247="X",3,IF(E247="X",4,IF(F247="X",IF(AND(I247&gt;0,J247&gt;=48),10,6),IF(G247="X",IF(AND(I247&gt;0,J247&gt;=48),10,6),IF(H247="X",12,0)))))),"")</f>
        <v/>
      </c>
      <c r="M247" s="249" t="str">
        <f>IF('Proje ve Personel Bilgileri'!C164&gt;0,K247*L247,"")</f>
        <v/>
      </c>
      <c r="N247" s="249" t="str">
        <f>IF('Proje ve Personel Bilgileri'!C164&gt;0,G011B!R239,"")</f>
        <v/>
      </c>
      <c r="O247" s="251" t="str">
        <f>IF('Proje ve Personel Bilgileri'!C164&gt;0,MIN(M247,N247),"")</f>
        <v/>
      </c>
      <c r="Q247" s="340"/>
    </row>
    <row r="248" spans="1:17" ht="18" customHeight="1" x14ac:dyDescent="0.25">
      <c r="A248" s="171">
        <v>149</v>
      </c>
      <c r="B248" s="241" t="str">
        <f>IF('Proje ve Personel Bilgileri'!C165&gt;0,'Proje ve Personel Bilgileri'!C165,"")</f>
        <v/>
      </c>
      <c r="C248" s="242" t="str">
        <f>IF('Proje ve Personel Bilgileri'!C165&gt;0,'Proje ve Personel Bilgileri'!D165,"")</f>
        <v/>
      </c>
      <c r="D248" s="172"/>
      <c r="E248" s="172"/>
      <c r="F248" s="172"/>
      <c r="G248" s="172"/>
      <c r="H248" s="172"/>
      <c r="I248" s="173"/>
      <c r="J248" s="222" t="str">
        <f t="shared" si="14"/>
        <v/>
      </c>
      <c r="K248" s="249" t="str">
        <f>IF('Proje ve Personel Bilgileri'!C165&gt;0,AUcret,"")</f>
        <v/>
      </c>
      <c r="L248" s="250" t="str">
        <f>IF('Proje ve Personel Bilgileri'!C165&gt;0,IF(PKodu=1511,IF(D248="X",4,IF(E248="X",5,IF(F248="X",IF(AND(I248&gt;0,J248&gt;=48),12,8),IF(G248="X",IF(AND(I248&gt;0,J248&gt;=48),12,8),IF(H248="X",14,0))))),IF(D248="X",3,IF(E248="X",4,IF(F248="X",IF(AND(I248&gt;0,J248&gt;=48),10,6),IF(G248="X",IF(AND(I248&gt;0,J248&gt;=48),10,6),IF(H248="X",12,0)))))),"")</f>
        <v/>
      </c>
      <c r="M248" s="249" t="str">
        <f>IF('Proje ve Personel Bilgileri'!C165&gt;0,K248*L248,"")</f>
        <v/>
      </c>
      <c r="N248" s="249" t="str">
        <f>IF('Proje ve Personel Bilgileri'!C165&gt;0,G011B!R240,"")</f>
        <v/>
      </c>
      <c r="O248" s="251" t="str">
        <f>IF('Proje ve Personel Bilgileri'!C165&gt;0,MIN(M248,N248),"")</f>
        <v/>
      </c>
      <c r="Q248" s="340"/>
    </row>
    <row r="249" spans="1:17" ht="18" customHeight="1" x14ac:dyDescent="0.25">
      <c r="A249" s="171">
        <v>150</v>
      </c>
      <c r="B249" s="241" t="str">
        <f>IF('Proje ve Personel Bilgileri'!C166&gt;0,'Proje ve Personel Bilgileri'!C166,"")</f>
        <v/>
      </c>
      <c r="C249" s="242" t="str">
        <f>IF('Proje ve Personel Bilgileri'!C166&gt;0,'Proje ve Personel Bilgileri'!D166,"")</f>
        <v/>
      </c>
      <c r="D249" s="172"/>
      <c r="E249" s="172"/>
      <c r="F249" s="172"/>
      <c r="G249" s="172"/>
      <c r="H249" s="172"/>
      <c r="I249" s="173"/>
      <c r="J249" s="222" t="str">
        <f t="shared" si="14"/>
        <v/>
      </c>
      <c r="K249" s="249" t="str">
        <f>IF('Proje ve Personel Bilgileri'!C166&gt;0,AUcret,"")</f>
        <v/>
      </c>
      <c r="L249" s="250" t="str">
        <f>IF('Proje ve Personel Bilgileri'!C166&gt;0,IF(PKodu=1511,IF(D249="X",4,IF(E249="X",5,IF(F249="X",IF(AND(I249&gt;0,J249&gt;=48),12,8),IF(G249="X",IF(AND(I249&gt;0,J249&gt;=48),12,8),IF(H249="X",14,0))))),IF(D249="X",3,IF(E249="X",4,IF(F249="X",IF(AND(I249&gt;0,J249&gt;=48),10,6),IF(G249="X",IF(AND(I249&gt;0,J249&gt;=48),10,6),IF(H249="X",12,0)))))),"")</f>
        <v/>
      </c>
      <c r="M249" s="249" t="str">
        <f>IF('Proje ve Personel Bilgileri'!C166&gt;0,K249*L249,"")</f>
        <v/>
      </c>
      <c r="N249" s="249" t="str">
        <f>IF('Proje ve Personel Bilgileri'!C166&gt;0,G011B!R241,"")</f>
        <v/>
      </c>
      <c r="O249" s="251" t="str">
        <f>IF('Proje ve Personel Bilgileri'!C166&gt;0,MIN(M249,N249),"")</f>
        <v/>
      </c>
      <c r="Q249" s="340"/>
    </row>
    <row r="250" spans="1:17" ht="18" customHeight="1" x14ac:dyDescent="0.25">
      <c r="A250" s="171">
        <v>151</v>
      </c>
      <c r="B250" s="241" t="str">
        <f>IF('Proje ve Personel Bilgileri'!C167&gt;0,'Proje ve Personel Bilgileri'!C167,"")</f>
        <v/>
      </c>
      <c r="C250" s="242" t="str">
        <f>IF('Proje ve Personel Bilgileri'!C167&gt;0,'Proje ve Personel Bilgileri'!D167,"")</f>
        <v/>
      </c>
      <c r="D250" s="172"/>
      <c r="E250" s="172"/>
      <c r="F250" s="172"/>
      <c r="G250" s="172"/>
      <c r="H250" s="172"/>
      <c r="I250" s="173"/>
      <c r="J250" s="222" t="str">
        <f t="shared" si="14"/>
        <v/>
      </c>
      <c r="K250" s="249" t="str">
        <f>IF('Proje ve Personel Bilgileri'!C167&gt;0,AUcret,"")</f>
        <v/>
      </c>
      <c r="L250" s="250" t="str">
        <f>IF('Proje ve Personel Bilgileri'!C167&gt;0,IF(PKodu=1511,IF(D250="X",4,IF(E250="X",5,IF(F250="X",IF(AND(I250&gt;0,J250&gt;=48),12,8),IF(G250="X",IF(AND(I250&gt;0,J250&gt;=48),12,8),IF(H250="X",14,0))))),IF(D250="X",3,IF(E250="X",4,IF(F250="X",IF(AND(I250&gt;0,J250&gt;=48),10,6),IF(G250="X",IF(AND(I250&gt;0,J250&gt;=48),10,6),IF(H250="X",12,0)))))),"")</f>
        <v/>
      </c>
      <c r="M250" s="249" t="str">
        <f>IF('Proje ve Personel Bilgileri'!C167&gt;0,K250*L250,"")</f>
        <v/>
      </c>
      <c r="N250" s="249" t="str">
        <f>IF('Proje ve Personel Bilgileri'!C167&gt;0,G011B!R242,"")</f>
        <v/>
      </c>
      <c r="O250" s="251" t="str">
        <f>IF('Proje ve Personel Bilgileri'!C167&gt;0,MIN(M250,N250),"")</f>
        <v/>
      </c>
      <c r="Q250" s="340"/>
    </row>
    <row r="251" spans="1:17" ht="18" customHeight="1" x14ac:dyDescent="0.25">
      <c r="A251" s="171">
        <v>152</v>
      </c>
      <c r="B251" s="241" t="str">
        <f>IF('Proje ve Personel Bilgileri'!C168&gt;0,'Proje ve Personel Bilgileri'!C168,"")</f>
        <v/>
      </c>
      <c r="C251" s="242" t="str">
        <f>IF('Proje ve Personel Bilgileri'!C168&gt;0,'Proje ve Personel Bilgileri'!D168,"")</f>
        <v/>
      </c>
      <c r="D251" s="172"/>
      <c r="E251" s="172"/>
      <c r="F251" s="172"/>
      <c r="G251" s="172"/>
      <c r="H251" s="172"/>
      <c r="I251" s="173"/>
      <c r="J251" s="222" t="str">
        <f t="shared" si="14"/>
        <v/>
      </c>
      <c r="K251" s="249" t="str">
        <f>IF('Proje ve Personel Bilgileri'!C168&gt;0,AUcret,"")</f>
        <v/>
      </c>
      <c r="L251" s="250" t="str">
        <f>IF('Proje ve Personel Bilgileri'!C168&gt;0,IF(PKodu=1511,IF(D251="X",4,IF(E251="X",5,IF(F251="X",IF(AND(I251&gt;0,J251&gt;=48),12,8),IF(G251="X",IF(AND(I251&gt;0,J251&gt;=48),12,8),IF(H251="X",14,0))))),IF(D251="X",3,IF(E251="X",4,IF(F251="X",IF(AND(I251&gt;0,J251&gt;=48),10,6),IF(G251="X",IF(AND(I251&gt;0,J251&gt;=48),10,6),IF(H251="X",12,0)))))),"")</f>
        <v/>
      </c>
      <c r="M251" s="249" t="str">
        <f>IF('Proje ve Personel Bilgileri'!C168&gt;0,K251*L251,"")</f>
        <v/>
      </c>
      <c r="N251" s="249" t="str">
        <f>IF('Proje ve Personel Bilgileri'!C168&gt;0,G011B!R243,"")</f>
        <v/>
      </c>
      <c r="O251" s="251" t="str">
        <f>IF('Proje ve Personel Bilgileri'!C168&gt;0,MIN(M251,N251),"")</f>
        <v/>
      </c>
      <c r="Q251" s="340"/>
    </row>
    <row r="252" spans="1:17" ht="18" customHeight="1" x14ac:dyDescent="0.25">
      <c r="A252" s="171">
        <v>153</v>
      </c>
      <c r="B252" s="241" t="str">
        <f>IF('Proje ve Personel Bilgileri'!C169&gt;0,'Proje ve Personel Bilgileri'!C169,"")</f>
        <v/>
      </c>
      <c r="C252" s="242" t="str">
        <f>IF('Proje ve Personel Bilgileri'!C169&gt;0,'Proje ve Personel Bilgileri'!D169,"")</f>
        <v/>
      </c>
      <c r="D252" s="172"/>
      <c r="E252" s="172"/>
      <c r="F252" s="172"/>
      <c r="G252" s="172"/>
      <c r="H252" s="172"/>
      <c r="I252" s="173"/>
      <c r="J252" s="222" t="str">
        <f t="shared" si="14"/>
        <v/>
      </c>
      <c r="K252" s="249" t="str">
        <f>IF('Proje ve Personel Bilgileri'!C169&gt;0,AUcret,"")</f>
        <v/>
      </c>
      <c r="L252" s="250" t="str">
        <f>IF('Proje ve Personel Bilgileri'!C169&gt;0,IF(PKodu=1511,IF(D252="X",4,IF(E252="X",5,IF(F252="X",IF(AND(I252&gt;0,J252&gt;=48),12,8),IF(G252="X",IF(AND(I252&gt;0,J252&gt;=48),12,8),IF(H252="X",14,0))))),IF(D252="X",3,IF(E252="X",4,IF(F252="X",IF(AND(I252&gt;0,J252&gt;=48),10,6),IF(G252="X",IF(AND(I252&gt;0,J252&gt;=48),10,6),IF(H252="X",12,0)))))),"")</f>
        <v/>
      </c>
      <c r="M252" s="249" t="str">
        <f>IF('Proje ve Personel Bilgileri'!C169&gt;0,K252*L252,"")</f>
        <v/>
      </c>
      <c r="N252" s="249" t="str">
        <f>IF('Proje ve Personel Bilgileri'!C169&gt;0,G011B!R244,"")</f>
        <v/>
      </c>
      <c r="O252" s="251" t="str">
        <f>IF('Proje ve Personel Bilgileri'!C169&gt;0,MIN(M252,N252),"")</f>
        <v/>
      </c>
      <c r="Q252" s="340"/>
    </row>
    <row r="253" spans="1:17" ht="18" customHeight="1" x14ac:dyDescent="0.25">
      <c r="A253" s="171">
        <v>154</v>
      </c>
      <c r="B253" s="241" t="str">
        <f>IF('Proje ve Personel Bilgileri'!C170&gt;0,'Proje ve Personel Bilgileri'!C170,"")</f>
        <v/>
      </c>
      <c r="C253" s="242" t="str">
        <f>IF('Proje ve Personel Bilgileri'!C170&gt;0,'Proje ve Personel Bilgileri'!D170,"")</f>
        <v/>
      </c>
      <c r="D253" s="172"/>
      <c r="E253" s="172"/>
      <c r="F253" s="172"/>
      <c r="G253" s="172"/>
      <c r="H253" s="172"/>
      <c r="I253" s="173"/>
      <c r="J253" s="222" t="str">
        <f t="shared" si="14"/>
        <v/>
      </c>
      <c r="K253" s="249" t="str">
        <f>IF('Proje ve Personel Bilgileri'!C170&gt;0,AUcret,"")</f>
        <v/>
      </c>
      <c r="L253" s="250" t="str">
        <f>IF('Proje ve Personel Bilgileri'!C170&gt;0,IF(PKodu=1511,IF(D253="X",4,IF(E253="X",5,IF(F253="X",IF(AND(I253&gt;0,J253&gt;=48),12,8),IF(G253="X",IF(AND(I253&gt;0,J253&gt;=48),12,8),IF(H253="X",14,0))))),IF(D253="X",3,IF(E253="X",4,IF(F253="X",IF(AND(I253&gt;0,J253&gt;=48),10,6),IF(G253="X",IF(AND(I253&gt;0,J253&gt;=48),10,6),IF(H253="X",12,0)))))),"")</f>
        <v/>
      </c>
      <c r="M253" s="249" t="str">
        <f>IF('Proje ve Personel Bilgileri'!C170&gt;0,K253*L253,"")</f>
        <v/>
      </c>
      <c r="N253" s="249" t="str">
        <f>IF('Proje ve Personel Bilgileri'!C170&gt;0,G011B!R245,"")</f>
        <v/>
      </c>
      <c r="O253" s="251" t="str">
        <f>IF('Proje ve Personel Bilgileri'!C170&gt;0,MIN(M253,N253),"")</f>
        <v/>
      </c>
      <c r="Q253" s="340"/>
    </row>
    <row r="254" spans="1:17" ht="18" customHeight="1" x14ac:dyDescent="0.25">
      <c r="A254" s="171">
        <v>155</v>
      </c>
      <c r="B254" s="241" t="str">
        <f>IF('Proje ve Personel Bilgileri'!C171&gt;0,'Proje ve Personel Bilgileri'!C171,"")</f>
        <v/>
      </c>
      <c r="C254" s="242" t="str">
        <f>IF('Proje ve Personel Bilgileri'!C171&gt;0,'Proje ve Personel Bilgileri'!D171,"")</f>
        <v/>
      </c>
      <c r="D254" s="172"/>
      <c r="E254" s="172"/>
      <c r="F254" s="172"/>
      <c r="G254" s="172"/>
      <c r="H254" s="172"/>
      <c r="I254" s="173"/>
      <c r="J254" s="222" t="str">
        <f t="shared" si="14"/>
        <v/>
      </c>
      <c r="K254" s="249" t="str">
        <f>IF('Proje ve Personel Bilgileri'!C171&gt;0,AUcret,"")</f>
        <v/>
      </c>
      <c r="L254" s="250" t="str">
        <f>IF('Proje ve Personel Bilgileri'!C171&gt;0,IF(PKodu=1511,IF(D254="X",4,IF(E254="X",5,IF(F254="X",IF(AND(I254&gt;0,J254&gt;=48),12,8),IF(G254="X",IF(AND(I254&gt;0,J254&gt;=48),12,8),IF(H254="X",14,0))))),IF(D254="X",3,IF(E254="X",4,IF(F254="X",IF(AND(I254&gt;0,J254&gt;=48),10,6),IF(G254="X",IF(AND(I254&gt;0,J254&gt;=48),10,6),IF(H254="X",12,0)))))),"")</f>
        <v/>
      </c>
      <c r="M254" s="249" t="str">
        <f>IF('Proje ve Personel Bilgileri'!C171&gt;0,K254*L254,"")</f>
        <v/>
      </c>
      <c r="N254" s="249" t="str">
        <f>IF('Proje ve Personel Bilgileri'!C171&gt;0,G011B!R246,"")</f>
        <v/>
      </c>
      <c r="O254" s="251" t="str">
        <f>IF('Proje ve Personel Bilgileri'!C171&gt;0,MIN(M254,N254),"")</f>
        <v/>
      </c>
      <c r="Q254" s="340"/>
    </row>
    <row r="255" spans="1:17" ht="18" customHeight="1" x14ac:dyDescent="0.25">
      <c r="A255" s="171">
        <v>156</v>
      </c>
      <c r="B255" s="241" t="str">
        <f>IF('Proje ve Personel Bilgileri'!C172&gt;0,'Proje ve Personel Bilgileri'!C172,"")</f>
        <v/>
      </c>
      <c r="C255" s="242" t="str">
        <f>IF('Proje ve Personel Bilgileri'!C172&gt;0,'Proje ve Personel Bilgileri'!D172,"")</f>
        <v/>
      </c>
      <c r="D255" s="172"/>
      <c r="E255" s="172"/>
      <c r="F255" s="172"/>
      <c r="G255" s="172"/>
      <c r="H255" s="172"/>
      <c r="I255" s="173"/>
      <c r="J255" s="222" t="str">
        <f t="shared" si="14"/>
        <v/>
      </c>
      <c r="K255" s="249" t="str">
        <f>IF('Proje ve Personel Bilgileri'!C172&gt;0,AUcret,"")</f>
        <v/>
      </c>
      <c r="L255" s="250" t="str">
        <f>IF('Proje ve Personel Bilgileri'!C172&gt;0,IF(PKodu=1511,IF(D255="X",4,IF(E255="X",5,IF(F255="X",IF(AND(I255&gt;0,J255&gt;=48),12,8),IF(G255="X",IF(AND(I255&gt;0,J255&gt;=48),12,8),IF(H255="X",14,0))))),IF(D255="X",3,IF(E255="X",4,IF(F255="X",IF(AND(I255&gt;0,J255&gt;=48),10,6),IF(G255="X",IF(AND(I255&gt;0,J255&gt;=48),10,6),IF(H255="X",12,0)))))),"")</f>
        <v/>
      </c>
      <c r="M255" s="249" t="str">
        <f>IF('Proje ve Personel Bilgileri'!C172&gt;0,K255*L255,"")</f>
        <v/>
      </c>
      <c r="N255" s="249" t="str">
        <f>IF('Proje ve Personel Bilgileri'!C172&gt;0,G011B!R247,"")</f>
        <v/>
      </c>
      <c r="O255" s="251" t="str">
        <f>IF('Proje ve Personel Bilgileri'!C172&gt;0,MIN(M255,N255),"")</f>
        <v/>
      </c>
      <c r="Q255" s="340"/>
    </row>
    <row r="256" spans="1:17" ht="18" customHeight="1" x14ac:dyDescent="0.25">
      <c r="A256" s="171">
        <v>157</v>
      </c>
      <c r="B256" s="241" t="str">
        <f>IF('Proje ve Personel Bilgileri'!C173&gt;0,'Proje ve Personel Bilgileri'!C173,"")</f>
        <v/>
      </c>
      <c r="C256" s="242" t="str">
        <f>IF('Proje ve Personel Bilgileri'!C173&gt;0,'Proje ve Personel Bilgileri'!D173,"")</f>
        <v/>
      </c>
      <c r="D256" s="172"/>
      <c r="E256" s="172"/>
      <c r="F256" s="172"/>
      <c r="G256" s="172"/>
      <c r="H256" s="172"/>
      <c r="I256" s="173"/>
      <c r="J256" s="222" t="str">
        <f t="shared" si="14"/>
        <v/>
      </c>
      <c r="K256" s="249" t="str">
        <f>IF('Proje ve Personel Bilgileri'!C173&gt;0,AUcret,"")</f>
        <v/>
      </c>
      <c r="L256" s="250" t="str">
        <f>IF('Proje ve Personel Bilgileri'!C173&gt;0,IF(PKodu=1511,IF(D256="X",4,IF(E256="X",5,IF(F256="X",IF(AND(I256&gt;0,J256&gt;=48),12,8),IF(G256="X",IF(AND(I256&gt;0,J256&gt;=48),12,8),IF(H256="X",14,0))))),IF(D256="X",3,IF(E256="X",4,IF(F256="X",IF(AND(I256&gt;0,J256&gt;=48),10,6),IF(G256="X",IF(AND(I256&gt;0,J256&gt;=48),10,6),IF(H256="X",12,0)))))),"")</f>
        <v/>
      </c>
      <c r="M256" s="249" t="str">
        <f>IF('Proje ve Personel Bilgileri'!C173&gt;0,K256*L256,"")</f>
        <v/>
      </c>
      <c r="N256" s="249" t="str">
        <f>IF('Proje ve Personel Bilgileri'!C173&gt;0,G011B!R248,"")</f>
        <v/>
      </c>
      <c r="O256" s="251" t="str">
        <f>IF('Proje ve Personel Bilgileri'!C173&gt;0,MIN(M256,N256),"")</f>
        <v/>
      </c>
      <c r="Q256" s="340"/>
    </row>
    <row r="257" spans="1:18" ht="18" customHeight="1" x14ac:dyDescent="0.25">
      <c r="A257" s="171">
        <v>158</v>
      </c>
      <c r="B257" s="241" t="str">
        <f>IF('Proje ve Personel Bilgileri'!C174&gt;0,'Proje ve Personel Bilgileri'!C174,"")</f>
        <v/>
      </c>
      <c r="C257" s="242" t="str">
        <f>IF('Proje ve Personel Bilgileri'!C174&gt;0,'Proje ve Personel Bilgileri'!D174,"")</f>
        <v/>
      </c>
      <c r="D257" s="172"/>
      <c r="E257" s="172"/>
      <c r="F257" s="172"/>
      <c r="G257" s="172"/>
      <c r="H257" s="172"/>
      <c r="I257" s="173"/>
      <c r="J257" s="222" t="str">
        <f t="shared" si="14"/>
        <v/>
      </c>
      <c r="K257" s="249" t="str">
        <f>IF('Proje ve Personel Bilgileri'!C174&gt;0,AUcret,"")</f>
        <v/>
      </c>
      <c r="L257" s="250" t="str">
        <f>IF('Proje ve Personel Bilgileri'!C174&gt;0,IF(PKodu=1511,IF(D257="X",4,IF(E257="X",5,IF(F257="X",IF(AND(I257&gt;0,J257&gt;=48),12,8),IF(G257="X",IF(AND(I257&gt;0,J257&gt;=48),12,8),IF(H257="X",14,0))))),IF(D257="X",3,IF(E257="X",4,IF(F257="X",IF(AND(I257&gt;0,J257&gt;=48),10,6),IF(G257="X",IF(AND(I257&gt;0,J257&gt;=48),10,6),IF(H257="X",12,0)))))),"")</f>
        <v/>
      </c>
      <c r="M257" s="249" t="str">
        <f>IF('Proje ve Personel Bilgileri'!C174&gt;0,K257*L257,"")</f>
        <v/>
      </c>
      <c r="N257" s="249" t="str">
        <f>IF('Proje ve Personel Bilgileri'!C174&gt;0,G011B!R249,"")</f>
        <v/>
      </c>
      <c r="O257" s="251" t="str">
        <f>IF('Proje ve Personel Bilgileri'!C174&gt;0,MIN(M257,N257),"")</f>
        <v/>
      </c>
      <c r="Q257" s="340"/>
    </row>
    <row r="258" spans="1:18" ht="18" customHeight="1" x14ac:dyDescent="0.25">
      <c r="A258" s="171">
        <v>159</v>
      </c>
      <c r="B258" s="241" t="str">
        <f>IF('Proje ve Personel Bilgileri'!C175&gt;0,'Proje ve Personel Bilgileri'!C175,"")</f>
        <v/>
      </c>
      <c r="C258" s="242" t="str">
        <f>IF('Proje ve Personel Bilgileri'!C175&gt;0,'Proje ve Personel Bilgileri'!D175,"")</f>
        <v/>
      </c>
      <c r="D258" s="172"/>
      <c r="E258" s="172"/>
      <c r="F258" s="172"/>
      <c r="G258" s="172"/>
      <c r="H258" s="172"/>
      <c r="I258" s="173"/>
      <c r="J258" s="222" t="str">
        <f t="shared" si="14"/>
        <v/>
      </c>
      <c r="K258" s="249" t="str">
        <f>IF('Proje ve Personel Bilgileri'!C175&gt;0,AUcret,"")</f>
        <v/>
      </c>
      <c r="L258" s="250" t="str">
        <f>IF('Proje ve Personel Bilgileri'!C175&gt;0,IF(PKodu=1511,IF(D258="X",4,IF(E258="X",5,IF(F258="X",IF(AND(I258&gt;0,J258&gt;=48),12,8),IF(G258="X",IF(AND(I258&gt;0,J258&gt;=48),12,8),IF(H258="X",14,0))))),IF(D258="X",3,IF(E258="X",4,IF(F258="X",IF(AND(I258&gt;0,J258&gt;=48),10,6),IF(G258="X",IF(AND(I258&gt;0,J258&gt;=48),10,6),IF(H258="X",12,0)))))),"")</f>
        <v/>
      </c>
      <c r="M258" s="249" t="str">
        <f>IF('Proje ve Personel Bilgileri'!C175&gt;0,K258*L258,"")</f>
        <v/>
      </c>
      <c r="N258" s="249" t="str">
        <f>IF('Proje ve Personel Bilgileri'!C175&gt;0,G011B!R250,"")</f>
        <v/>
      </c>
      <c r="O258" s="251" t="str">
        <f>IF('Proje ve Personel Bilgileri'!C175&gt;0,MIN(M258,N258),"")</f>
        <v/>
      </c>
      <c r="Q258" s="340"/>
    </row>
    <row r="259" spans="1:18" ht="18" customHeight="1" thickBot="1" x14ac:dyDescent="0.3">
      <c r="A259" s="174">
        <v>160</v>
      </c>
      <c r="B259" s="243" t="str">
        <f>IF('Proje ve Personel Bilgileri'!C176&gt;0,'Proje ve Personel Bilgileri'!C176,"")</f>
        <v/>
      </c>
      <c r="C259" s="244" t="str">
        <f>IF('Proje ve Personel Bilgileri'!C176&gt;0,'Proje ve Personel Bilgileri'!D176,"")</f>
        <v/>
      </c>
      <c r="D259" s="175"/>
      <c r="E259" s="175"/>
      <c r="F259" s="175"/>
      <c r="G259" s="175"/>
      <c r="H259" s="175"/>
      <c r="I259" s="176"/>
      <c r="J259" s="252" t="str">
        <f t="shared" si="14"/>
        <v/>
      </c>
      <c r="K259" s="253" t="str">
        <f>IF('Proje ve Personel Bilgileri'!C176&gt;0,AUcret,"")</f>
        <v/>
      </c>
      <c r="L259" s="254" t="str">
        <f>IF('Proje ve Personel Bilgileri'!C176&gt;0,IF(PKodu=1511,IF(D259="X",4,IF(E259="X",5,IF(F259="X",IF(AND(I259&gt;0,J259&gt;=48),12,8),IF(G259="X",IF(AND(I259&gt;0,J259&gt;=48),12,8),IF(H259="X",14,0))))),IF(D259="X",3,IF(E259="X",4,IF(F259="X",IF(AND(I259&gt;0,J259&gt;=48),10,6),IF(G259="X",IF(AND(I259&gt;0,J259&gt;=48),10,6),IF(H259="X",12,0)))))),"")</f>
        <v/>
      </c>
      <c r="M259" s="253" t="str">
        <f>IF('Proje ve Personel Bilgileri'!C176&gt;0,K259*L259,"")</f>
        <v/>
      </c>
      <c r="N259" s="253" t="str">
        <f>IF('Proje ve Personel Bilgileri'!C176&gt;0,G011B!R251,"")</f>
        <v/>
      </c>
      <c r="O259" s="255" t="str">
        <f>IF('Proje ve Personel Bilgileri'!C176&gt;0,MIN(M259,N259),"")</f>
        <v/>
      </c>
      <c r="Q259" s="343">
        <f>IF(ISERROR(IF(SUM(K240:K259)&gt;0,1,0)),1,IF(SUM(K240:K259)&gt;0,1,0))</f>
        <v>0</v>
      </c>
    </row>
    <row r="260" spans="1:18" x14ac:dyDescent="0.25">
      <c r="A260" t="s">
        <v>73</v>
      </c>
    </row>
    <row r="261" spans="1:18" x14ac:dyDescent="0.25">
      <c r="A261" t="s">
        <v>75</v>
      </c>
    </row>
    <row r="262" spans="1:18" x14ac:dyDescent="0.25">
      <c r="A262" t="s">
        <v>74</v>
      </c>
    </row>
    <row r="263" spans="1:18" s="119" customFormat="1" ht="21" x14ac:dyDescent="0.35">
      <c r="A263" s="345" t="s">
        <v>48</v>
      </c>
      <c r="B263" s="346">
        <f ca="1">IF(imzatarihi&gt;0,imzatarihi,"")</f>
        <v>46027</v>
      </c>
      <c r="C263" s="455" t="s">
        <v>49</v>
      </c>
      <c r="D263" s="455"/>
      <c r="E263" s="456" t="str">
        <f>IF(kurulusyetkilisi&gt;0,kurulusyetkilisi,"")</f>
        <v/>
      </c>
      <c r="F263" s="456"/>
      <c r="G263" s="456"/>
      <c r="H263" s="456"/>
      <c r="I263" s="456"/>
      <c r="J263" s="456"/>
      <c r="K263" s="456"/>
      <c r="L263" s="456"/>
      <c r="M263" s="456"/>
      <c r="N263" s="178"/>
      <c r="O263" s="178"/>
      <c r="P263" s="178"/>
      <c r="Q263" s="341"/>
      <c r="R263" s="342"/>
    </row>
    <row r="264" spans="1:18" ht="21" x14ac:dyDescent="0.35">
      <c r="A264" s="349"/>
      <c r="B264" s="349"/>
      <c r="C264" s="351" t="s">
        <v>50</v>
      </c>
      <c r="D264" s="439"/>
      <c r="E264" s="439"/>
      <c r="F264" s="439"/>
      <c r="G264" s="439"/>
      <c r="H264" s="439"/>
      <c r="I264" s="439"/>
      <c r="J264" s="349"/>
      <c r="K264" s="352"/>
      <c r="L264" s="352"/>
      <c r="M264" s="352"/>
      <c r="N264" s="160"/>
    </row>
    <row r="265" spans="1:18" ht="15.75" x14ac:dyDescent="0.25">
      <c r="A265" s="440" t="s">
        <v>62</v>
      </c>
      <c r="B265" s="440"/>
      <c r="C265" s="440"/>
      <c r="D265" s="440"/>
      <c r="E265" s="440"/>
      <c r="F265" s="440"/>
      <c r="G265" s="440"/>
      <c r="H265" s="440"/>
      <c r="I265" s="440"/>
      <c r="J265" s="440"/>
      <c r="K265" s="440"/>
      <c r="L265" s="440"/>
      <c r="M265" s="440"/>
      <c r="N265" s="440"/>
      <c r="O265" s="440"/>
    </row>
    <row r="266" spans="1:18" x14ac:dyDescent="0.25">
      <c r="A266" s="441" t="str">
        <f>IF(YilDonem&lt;&gt;"",CONCATENATE(YilDonem," dönemine aittir."),"")</f>
        <v/>
      </c>
      <c r="B266" s="441"/>
      <c r="C266" s="441"/>
      <c r="D266" s="441"/>
      <c r="E266" s="441"/>
      <c r="F266" s="441"/>
      <c r="G266" s="441"/>
      <c r="H266" s="441"/>
      <c r="I266" s="441"/>
      <c r="J266" s="441"/>
      <c r="K266" s="441"/>
      <c r="L266" s="441"/>
      <c r="M266" s="441"/>
      <c r="N266" s="441"/>
      <c r="O266" s="441"/>
    </row>
    <row r="267" spans="1:18" ht="19.5" thickBot="1" x14ac:dyDescent="0.35">
      <c r="A267" s="431" t="s">
        <v>81</v>
      </c>
      <c r="B267" s="431"/>
      <c r="C267" s="431"/>
      <c r="D267" s="431"/>
      <c r="E267" s="431"/>
      <c r="F267" s="431"/>
      <c r="G267" s="431"/>
      <c r="H267" s="431"/>
      <c r="I267" s="431"/>
      <c r="J267" s="431"/>
      <c r="K267" s="431"/>
      <c r="L267" s="431"/>
      <c r="M267" s="431"/>
      <c r="N267" s="431"/>
      <c r="O267" s="431"/>
    </row>
    <row r="268" spans="1:18" ht="31.7" customHeight="1" thickBot="1" x14ac:dyDescent="0.3">
      <c r="A268" s="457" t="s">
        <v>1</v>
      </c>
      <c r="B268" s="458"/>
      <c r="C268" s="442" t="str">
        <f>IF(ProjeNo&gt;0,ProjeNo,"")</f>
        <v/>
      </c>
      <c r="D268" s="443"/>
      <c r="E268" s="443"/>
      <c r="F268" s="443"/>
      <c r="G268" s="443"/>
      <c r="H268" s="443"/>
      <c r="I268" s="443"/>
      <c r="J268" s="443"/>
      <c r="K268" s="443"/>
      <c r="L268" s="443"/>
      <c r="M268" s="443"/>
      <c r="N268" s="443"/>
      <c r="O268" s="444"/>
    </row>
    <row r="269" spans="1:18" ht="42.75" customHeight="1" thickBot="1" x14ac:dyDescent="0.3">
      <c r="A269" s="459" t="s">
        <v>14</v>
      </c>
      <c r="B269" s="460"/>
      <c r="C269" s="461" t="str">
        <f>IF(ProjeAdi&gt;0,ProjeAdi,"")</f>
        <v/>
      </c>
      <c r="D269" s="462"/>
      <c r="E269" s="462"/>
      <c r="F269" s="462"/>
      <c r="G269" s="462"/>
      <c r="H269" s="462"/>
      <c r="I269" s="462"/>
      <c r="J269" s="462"/>
      <c r="K269" s="462"/>
      <c r="L269" s="462"/>
      <c r="M269" s="462"/>
      <c r="N269" s="462"/>
      <c r="O269" s="463"/>
    </row>
    <row r="270" spans="1:18" ht="31.7" customHeight="1" thickBot="1" x14ac:dyDescent="0.3">
      <c r="A270" s="457" t="s">
        <v>4</v>
      </c>
      <c r="B270" s="464"/>
      <c r="C270" s="465" t="str">
        <f>IF(BasvuruTarihi&lt;&gt;"",BasvuruTarihi,"")</f>
        <v/>
      </c>
      <c r="D270" s="466"/>
      <c r="E270" s="466"/>
      <c r="F270" s="466"/>
      <c r="G270" s="466"/>
      <c r="H270" s="466"/>
      <c r="I270" s="466"/>
      <c r="J270" s="466"/>
      <c r="K270" s="466"/>
      <c r="L270" s="466"/>
      <c r="M270" s="466"/>
      <c r="N270" s="466"/>
      <c r="O270" s="467"/>
    </row>
    <row r="271" spans="1:18" ht="15" customHeight="1" thickBot="1" x14ac:dyDescent="0.3">
      <c r="A271" s="450" t="s">
        <v>9</v>
      </c>
      <c r="B271" s="450" t="s">
        <v>10</v>
      </c>
      <c r="C271" s="448" t="s">
        <v>163</v>
      </c>
      <c r="D271" s="452" t="s">
        <v>63</v>
      </c>
      <c r="E271" s="452"/>
      <c r="F271" s="452"/>
      <c r="G271" s="452"/>
      <c r="H271" s="452"/>
      <c r="I271" s="453" t="s">
        <v>69</v>
      </c>
      <c r="J271" s="448" t="s">
        <v>80</v>
      </c>
      <c r="K271" s="448" t="s">
        <v>76</v>
      </c>
      <c r="L271" s="448" t="s">
        <v>77</v>
      </c>
      <c r="M271" s="448" t="s">
        <v>78</v>
      </c>
      <c r="N271" s="448" t="s">
        <v>79</v>
      </c>
      <c r="O271" s="448" t="s">
        <v>70</v>
      </c>
    </row>
    <row r="272" spans="1:18" ht="88.5" customHeight="1" thickBot="1" x14ac:dyDescent="0.3">
      <c r="A272" s="451"/>
      <c r="B272" s="451"/>
      <c r="C272" s="449"/>
      <c r="D272" s="167" t="s">
        <v>64</v>
      </c>
      <c r="E272" s="167" t="s">
        <v>65</v>
      </c>
      <c r="F272" s="167" t="s">
        <v>66</v>
      </c>
      <c r="G272" s="167" t="s">
        <v>67</v>
      </c>
      <c r="H272" s="167" t="s">
        <v>68</v>
      </c>
      <c r="I272" s="454"/>
      <c r="J272" s="449"/>
      <c r="K272" s="449"/>
      <c r="L272" s="449"/>
      <c r="M272" s="449"/>
      <c r="N272" s="449"/>
      <c r="O272" s="449"/>
    </row>
    <row r="273" spans="1:17" ht="18" customHeight="1" x14ac:dyDescent="0.25">
      <c r="A273" s="168">
        <v>161</v>
      </c>
      <c r="B273" s="239" t="str">
        <f>IF('Proje ve Personel Bilgileri'!C177&gt;0,'Proje ve Personel Bilgileri'!C177,"")</f>
        <v/>
      </c>
      <c r="C273" s="240" t="str">
        <f>IF('Proje ve Personel Bilgileri'!C177&gt;0,'Proje ve Personel Bilgileri'!D177,"")</f>
        <v/>
      </c>
      <c r="D273" s="169"/>
      <c r="E273" s="169"/>
      <c r="F273" s="169"/>
      <c r="G273" s="169"/>
      <c r="H273" s="169"/>
      <c r="I273" s="170"/>
      <c r="J273" s="245" t="str">
        <f t="shared" ref="J273" si="15">IF(AND(BasvuruTarihi&gt;0,I273&gt;0),DAYS360(I273,BasvuruTarihi)/30,"")</f>
        <v/>
      </c>
      <c r="K273" s="246" t="str">
        <f>IF('Proje ve Personel Bilgileri'!C177&gt;0,AUcret,"")</f>
        <v/>
      </c>
      <c r="L273" s="247" t="str">
        <f>IF('Proje ve Personel Bilgileri'!C177&gt;0,IF(PKodu=1511,IF(D273="X",4,IF(E273="X",5,IF(F273="X",IF(AND(I273&gt;0,J273&gt;=48),12,8),IF(G273="X",IF(AND(I273&gt;0,J273&gt;=48),12,8),IF(H273="X",14,0))))),IF(D273="X",3,IF(E273="X",4,IF(F273="X",IF(AND(I273&gt;0,J273&gt;=48),10,6),IF(G273="X",IF(AND(I273&gt;0,J273&gt;=48),10,6),IF(H273="X",12,0)))))),"")</f>
        <v/>
      </c>
      <c r="M273" s="246" t="str">
        <f>IF('Proje ve Personel Bilgileri'!C177&gt;0,K273*L273,"")</f>
        <v/>
      </c>
      <c r="N273" s="246" t="str">
        <f>IF('Proje ve Personel Bilgileri'!C177&gt;0,G011B!R264,"")</f>
        <v/>
      </c>
      <c r="O273" s="248" t="str">
        <f>IF('Proje ve Personel Bilgileri'!C177&gt;0,MIN(M273,N273),"")</f>
        <v/>
      </c>
      <c r="Q273" s="340"/>
    </row>
    <row r="274" spans="1:17" ht="18" customHeight="1" x14ac:dyDescent="0.25">
      <c r="A274" s="171">
        <v>162</v>
      </c>
      <c r="B274" s="241" t="str">
        <f>IF('Proje ve Personel Bilgileri'!C178&gt;0,'Proje ve Personel Bilgileri'!C178,"")</f>
        <v/>
      </c>
      <c r="C274" s="242" t="str">
        <f>IF('Proje ve Personel Bilgileri'!C178&gt;0,'Proje ve Personel Bilgileri'!D178,"")</f>
        <v/>
      </c>
      <c r="D274" s="172"/>
      <c r="E274" s="172"/>
      <c r="F274" s="172"/>
      <c r="G274" s="172"/>
      <c r="H274" s="172"/>
      <c r="I274" s="173"/>
      <c r="J274" s="222" t="str">
        <f t="shared" ref="J274:J292" si="16">IF(AND(BasvuruTarihi&gt;0,I274&gt;0),DAYS360(I274,BasvuruTarihi)/30,"")</f>
        <v/>
      </c>
      <c r="K274" s="249" t="str">
        <f>IF('Proje ve Personel Bilgileri'!C178&gt;0,AUcret,"")</f>
        <v/>
      </c>
      <c r="L274" s="250" t="str">
        <f>IF('Proje ve Personel Bilgileri'!C178&gt;0,IF(PKodu=1511,IF(D274="X",4,IF(E274="X",5,IF(F274="X",IF(AND(I274&gt;0,J274&gt;=48),12,8),IF(G274="X",IF(AND(I274&gt;0,J274&gt;=48),12,8),IF(H274="X",14,0))))),IF(D274="X",3,IF(E274="X",4,IF(F274="X",IF(AND(I274&gt;0,J274&gt;=48),10,6),IF(G274="X",IF(AND(I274&gt;0,J274&gt;=48),10,6),IF(H274="X",12,0)))))),"")</f>
        <v/>
      </c>
      <c r="M274" s="249" t="str">
        <f>IF('Proje ve Personel Bilgileri'!C178&gt;0,K274*L274,"")</f>
        <v/>
      </c>
      <c r="N274" s="249" t="str">
        <f>IF('Proje ve Personel Bilgileri'!C178&gt;0,G011B!R265,"")</f>
        <v/>
      </c>
      <c r="O274" s="251" t="str">
        <f>IF('Proje ve Personel Bilgileri'!C178&gt;0,MIN(M274,N274),"")</f>
        <v/>
      </c>
      <c r="Q274" s="340"/>
    </row>
    <row r="275" spans="1:17" ht="18" customHeight="1" x14ac:dyDescent="0.25">
      <c r="A275" s="171">
        <v>163</v>
      </c>
      <c r="B275" s="241" t="str">
        <f>IF('Proje ve Personel Bilgileri'!C179&gt;0,'Proje ve Personel Bilgileri'!C179,"")</f>
        <v/>
      </c>
      <c r="C275" s="242" t="str">
        <f>IF('Proje ve Personel Bilgileri'!C179&gt;0,'Proje ve Personel Bilgileri'!D179,"")</f>
        <v/>
      </c>
      <c r="D275" s="172"/>
      <c r="E275" s="172"/>
      <c r="F275" s="172"/>
      <c r="G275" s="172"/>
      <c r="H275" s="172"/>
      <c r="I275" s="173"/>
      <c r="J275" s="222" t="str">
        <f t="shared" si="16"/>
        <v/>
      </c>
      <c r="K275" s="249" t="str">
        <f>IF('Proje ve Personel Bilgileri'!C179&gt;0,AUcret,"")</f>
        <v/>
      </c>
      <c r="L275" s="250" t="str">
        <f>IF('Proje ve Personel Bilgileri'!C179&gt;0,IF(PKodu=1511,IF(D275="X",4,IF(E275="X",5,IF(F275="X",IF(AND(I275&gt;0,J275&gt;=48),12,8),IF(G275="X",IF(AND(I275&gt;0,J275&gt;=48),12,8),IF(H275="X",14,0))))),IF(D275="X",3,IF(E275="X",4,IF(F275="X",IF(AND(I275&gt;0,J275&gt;=48),10,6),IF(G275="X",IF(AND(I275&gt;0,J275&gt;=48),10,6),IF(H275="X",12,0)))))),"")</f>
        <v/>
      </c>
      <c r="M275" s="249" t="str">
        <f>IF('Proje ve Personel Bilgileri'!C179&gt;0,K275*L275,"")</f>
        <v/>
      </c>
      <c r="N275" s="249" t="str">
        <f>IF('Proje ve Personel Bilgileri'!C179&gt;0,G011B!R266,"")</f>
        <v/>
      </c>
      <c r="O275" s="251" t="str">
        <f>IF('Proje ve Personel Bilgileri'!C179&gt;0,MIN(M275,N275),"")</f>
        <v/>
      </c>
      <c r="Q275" s="340"/>
    </row>
    <row r="276" spans="1:17" ht="18" customHeight="1" x14ac:dyDescent="0.25">
      <c r="A276" s="171">
        <v>164</v>
      </c>
      <c r="B276" s="241" t="str">
        <f>IF('Proje ve Personel Bilgileri'!C180&gt;0,'Proje ve Personel Bilgileri'!C180,"")</f>
        <v/>
      </c>
      <c r="C276" s="242" t="str">
        <f>IF('Proje ve Personel Bilgileri'!C180&gt;0,'Proje ve Personel Bilgileri'!D180,"")</f>
        <v/>
      </c>
      <c r="D276" s="172"/>
      <c r="E276" s="172"/>
      <c r="F276" s="172"/>
      <c r="G276" s="172"/>
      <c r="H276" s="172"/>
      <c r="I276" s="173"/>
      <c r="J276" s="222" t="str">
        <f t="shared" si="16"/>
        <v/>
      </c>
      <c r="K276" s="249" t="str">
        <f>IF('Proje ve Personel Bilgileri'!C180&gt;0,AUcret,"")</f>
        <v/>
      </c>
      <c r="L276" s="250" t="str">
        <f>IF('Proje ve Personel Bilgileri'!C180&gt;0,IF(PKodu=1511,IF(D276="X",4,IF(E276="X",5,IF(F276="X",IF(AND(I276&gt;0,J276&gt;=48),12,8),IF(G276="X",IF(AND(I276&gt;0,J276&gt;=48),12,8),IF(H276="X",14,0))))),IF(D276="X",3,IF(E276="X",4,IF(F276="X",IF(AND(I276&gt;0,J276&gt;=48),10,6),IF(G276="X",IF(AND(I276&gt;0,J276&gt;=48),10,6),IF(H276="X",12,0)))))),"")</f>
        <v/>
      </c>
      <c r="M276" s="249" t="str">
        <f>IF('Proje ve Personel Bilgileri'!C180&gt;0,K276*L276,"")</f>
        <v/>
      </c>
      <c r="N276" s="249" t="str">
        <f>IF('Proje ve Personel Bilgileri'!C180&gt;0,G011B!R267,"")</f>
        <v/>
      </c>
      <c r="O276" s="251" t="str">
        <f>IF('Proje ve Personel Bilgileri'!C180&gt;0,MIN(M276,N276),"")</f>
        <v/>
      </c>
      <c r="Q276" s="340"/>
    </row>
    <row r="277" spans="1:17" ht="18" customHeight="1" x14ac:dyDescent="0.25">
      <c r="A277" s="171">
        <v>165</v>
      </c>
      <c r="B277" s="241" t="str">
        <f>IF('Proje ve Personel Bilgileri'!C181&gt;0,'Proje ve Personel Bilgileri'!C181,"")</f>
        <v/>
      </c>
      <c r="C277" s="242" t="str">
        <f>IF('Proje ve Personel Bilgileri'!C181&gt;0,'Proje ve Personel Bilgileri'!D181,"")</f>
        <v/>
      </c>
      <c r="D277" s="172"/>
      <c r="E277" s="172"/>
      <c r="F277" s="172"/>
      <c r="G277" s="172"/>
      <c r="H277" s="172"/>
      <c r="I277" s="173"/>
      <c r="J277" s="222" t="str">
        <f t="shared" si="16"/>
        <v/>
      </c>
      <c r="K277" s="249" t="str">
        <f>IF('Proje ve Personel Bilgileri'!C181&gt;0,AUcret,"")</f>
        <v/>
      </c>
      <c r="L277" s="250" t="str">
        <f>IF('Proje ve Personel Bilgileri'!C181&gt;0,IF(PKodu=1511,IF(D277="X",4,IF(E277="X",5,IF(F277="X",IF(AND(I277&gt;0,J277&gt;=48),12,8),IF(G277="X",IF(AND(I277&gt;0,J277&gt;=48),12,8),IF(H277="X",14,0))))),IF(D277="X",3,IF(E277="X",4,IF(F277="X",IF(AND(I277&gt;0,J277&gt;=48),10,6),IF(G277="X",IF(AND(I277&gt;0,J277&gt;=48),10,6),IF(H277="X",12,0)))))),"")</f>
        <v/>
      </c>
      <c r="M277" s="249" t="str">
        <f>IF('Proje ve Personel Bilgileri'!C181&gt;0,K277*L277,"")</f>
        <v/>
      </c>
      <c r="N277" s="249" t="str">
        <f>IF('Proje ve Personel Bilgileri'!C181&gt;0,G011B!R268,"")</f>
        <v/>
      </c>
      <c r="O277" s="251" t="str">
        <f>IF('Proje ve Personel Bilgileri'!C181&gt;0,MIN(M277,N277),"")</f>
        <v/>
      </c>
      <c r="Q277" s="340"/>
    </row>
    <row r="278" spans="1:17" ht="18" customHeight="1" x14ac:dyDescent="0.25">
      <c r="A278" s="171">
        <v>166</v>
      </c>
      <c r="B278" s="241" t="str">
        <f>IF('Proje ve Personel Bilgileri'!C182&gt;0,'Proje ve Personel Bilgileri'!C182,"")</f>
        <v/>
      </c>
      <c r="C278" s="242" t="str">
        <f>IF('Proje ve Personel Bilgileri'!C182&gt;0,'Proje ve Personel Bilgileri'!D182,"")</f>
        <v/>
      </c>
      <c r="D278" s="172"/>
      <c r="E278" s="172"/>
      <c r="F278" s="172"/>
      <c r="G278" s="172"/>
      <c r="H278" s="172"/>
      <c r="I278" s="173"/>
      <c r="J278" s="222" t="str">
        <f t="shared" si="16"/>
        <v/>
      </c>
      <c r="K278" s="249" t="str">
        <f>IF('Proje ve Personel Bilgileri'!C182&gt;0,AUcret,"")</f>
        <v/>
      </c>
      <c r="L278" s="250" t="str">
        <f>IF('Proje ve Personel Bilgileri'!C182&gt;0,IF(PKodu=1511,IF(D278="X",4,IF(E278="X",5,IF(F278="X",IF(AND(I278&gt;0,J278&gt;=48),12,8),IF(G278="X",IF(AND(I278&gt;0,J278&gt;=48),12,8),IF(H278="X",14,0))))),IF(D278="X",3,IF(E278="X",4,IF(F278="X",IF(AND(I278&gt;0,J278&gt;=48),10,6),IF(G278="X",IF(AND(I278&gt;0,J278&gt;=48),10,6),IF(H278="X",12,0)))))),"")</f>
        <v/>
      </c>
      <c r="M278" s="249" t="str">
        <f>IF('Proje ve Personel Bilgileri'!C182&gt;0,K278*L278,"")</f>
        <v/>
      </c>
      <c r="N278" s="249" t="str">
        <f>IF('Proje ve Personel Bilgileri'!C182&gt;0,G011B!R269,"")</f>
        <v/>
      </c>
      <c r="O278" s="251" t="str">
        <f>IF('Proje ve Personel Bilgileri'!C182&gt;0,MIN(M278,N278),"")</f>
        <v/>
      </c>
      <c r="Q278" s="340"/>
    </row>
    <row r="279" spans="1:17" ht="18" customHeight="1" x14ac:dyDescent="0.25">
      <c r="A279" s="171">
        <v>167</v>
      </c>
      <c r="B279" s="241" t="str">
        <f>IF('Proje ve Personel Bilgileri'!C183&gt;0,'Proje ve Personel Bilgileri'!C183,"")</f>
        <v/>
      </c>
      <c r="C279" s="242" t="str">
        <f>IF('Proje ve Personel Bilgileri'!C183&gt;0,'Proje ve Personel Bilgileri'!D183,"")</f>
        <v/>
      </c>
      <c r="D279" s="172"/>
      <c r="E279" s="172"/>
      <c r="F279" s="172"/>
      <c r="G279" s="172"/>
      <c r="H279" s="172"/>
      <c r="I279" s="173"/>
      <c r="J279" s="222" t="str">
        <f t="shared" si="16"/>
        <v/>
      </c>
      <c r="K279" s="249" t="str">
        <f>IF('Proje ve Personel Bilgileri'!C183&gt;0,AUcret,"")</f>
        <v/>
      </c>
      <c r="L279" s="250" t="str">
        <f>IF('Proje ve Personel Bilgileri'!C183&gt;0,IF(PKodu=1511,IF(D279="X",4,IF(E279="X",5,IF(F279="X",IF(AND(I279&gt;0,J279&gt;=48),12,8),IF(G279="X",IF(AND(I279&gt;0,J279&gt;=48),12,8),IF(H279="X",14,0))))),IF(D279="X",3,IF(E279="X",4,IF(F279="X",IF(AND(I279&gt;0,J279&gt;=48),10,6),IF(G279="X",IF(AND(I279&gt;0,J279&gt;=48),10,6),IF(H279="X",12,0)))))),"")</f>
        <v/>
      </c>
      <c r="M279" s="249" t="str">
        <f>IF('Proje ve Personel Bilgileri'!C183&gt;0,K279*L279,"")</f>
        <v/>
      </c>
      <c r="N279" s="249" t="str">
        <f>IF('Proje ve Personel Bilgileri'!C183&gt;0,G011B!R270,"")</f>
        <v/>
      </c>
      <c r="O279" s="251" t="str">
        <f>IF('Proje ve Personel Bilgileri'!C183&gt;0,MIN(M279,N279),"")</f>
        <v/>
      </c>
      <c r="Q279" s="340"/>
    </row>
    <row r="280" spans="1:17" ht="18" customHeight="1" x14ac:dyDescent="0.25">
      <c r="A280" s="171">
        <v>168</v>
      </c>
      <c r="B280" s="241" t="str">
        <f>IF('Proje ve Personel Bilgileri'!C184&gt;0,'Proje ve Personel Bilgileri'!C184,"")</f>
        <v/>
      </c>
      <c r="C280" s="242" t="str">
        <f>IF('Proje ve Personel Bilgileri'!C184&gt;0,'Proje ve Personel Bilgileri'!D184,"")</f>
        <v/>
      </c>
      <c r="D280" s="172"/>
      <c r="E280" s="172"/>
      <c r="F280" s="172"/>
      <c r="G280" s="172"/>
      <c r="H280" s="172"/>
      <c r="I280" s="173"/>
      <c r="J280" s="222" t="str">
        <f t="shared" si="16"/>
        <v/>
      </c>
      <c r="K280" s="249" t="str">
        <f>IF('Proje ve Personel Bilgileri'!C184&gt;0,AUcret,"")</f>
        <v/>
      </c>
      <c r="L280" s="250" t="str">
        <f>IF('Proje ve Personel Bilgileri'!C184&gt;0,IF(PKodu=1511,IF(D280="X",4,IF(E280="X",5,IF(F280="X",IF(AND(I280&gt;0,J280&gt;=48),12,8),IF(G280="X",IF(AND(I280&gt;0,J280&gt;=48),12,8),IF(H280="X",14,0))))),IF(D280="X",3,IF(E280="X",4,IF(F280="X",IF(AND(I280&gt;0,J280&gt;=48),10,6),IF(G280="X",IF(AND(I280&gt;0,J280&gt;=48),10,6),IF(H280="X",12,0)))))),"")</f>
        <v/>
      </c>
      <c r="M280" s="249" t="str">
        <f>IF('Proje ve Personel Bilgileri'!C184&gt;0,K280*L280,"")</f>
        <v/>
      </c>
      <c r="N280" s="249" t="str">
        <f>IF('Proje ve Personel Bilgileri'!C184&gt;0,G011B!R271,"")</f>
        <v/>
      </c>
      <c r="O280" s="251" t="str">
        <f>IF('Proje ve Personel Bilgileri'!C184&gt;0,MIN(M280,N280),"")</f>
        <v/>
      </c>
      <c r="Q280" s="340"/>
    </row>
    <row r="281" spans="1:17" ht="18" customHeight="1" x14ac:dyDescent="0.25">
      <c r="A281" s="171">
        <v>169</v>
      </c>
      <c r="B281" s="241" t="str">
        <f>IF('Proje ve Personel Bilgileri'!C185&gt;0,'Proje ve Personel Bilgileri'!C185,"")</f>
        <v/>
      </c>
      <c r="C281" s="242" t="str">
        <f>IF('Proje ve Personel Bilgileri'!C185&gt;0,'Proje ve Personel Bilgileri'!D185,"")</f>
        <v/>
      </c>
      <c r="D281" s="172"/>
      <c r="E281" s="172"/>
      <c r="F281" s="172"/>
      <c r="G281" s="172"/>
      <c r="H281" s="172"/>
      <c r="I281" s="173"/>
      <c r="J281" s="222" t="str">
        <f t="shared" si="16"/>
        <v/>
      </c>
      <c r="K281" s="249" t="str">
        <f>IF('Proje ve Personel Bilgileri'!C185&gt;0,AUcret,"")</f>
        <v/>
      </c>
      <c r="L281" s="250" t="str">
        <f>IF('Proje ve Personel Bilgileri'!C185&gt;0,IF(PKodu=1511,IF(D281="X",4,IF(E281="X",5,IF(F281="X",IF(AND(I281&gt;0,J281&gt;=48),12,8),IF(G281="X",IF(AND(I281&gt;0,J281&gt;=48),12,8),IF(H281="X",14,0))))),IF(D281="X",3,IF(E281="X",4,IF(F281="X",IF(AND(I281&gt;0,J281&gt;=48),10,6),IF(G281="X",IF(AND(I281&gt;0,J281&gt;=48),10,6),IF(H281="X",12,0)))))),"")</f>
        <v/>
      </c>
      <c r="M281" s="249" t="str">
        <f>IF('Proje ve Personel Bilgileri'!C185&gt;0,K281*L281,"")</f>
        <v/>
      </c>
      <c r="N281" s="249" t="str">
        <f>IF('Proje ve Personel Bilgileri'!C185&gt;0,G011B!R272,"")</f>
        <v/>
      </c>
      <c r="O281" s="251" t="str">
        <f>IF('Proje ve Personel Bilgileri'!C185&gt;0,MIN(M281,N281),"")</f>
        <v/>
      </c>
      <c r="Q281" s="340"/>
    </row>
    <row r="282" spans="1:17" ht="18" customHeight="1" x14ac:dyDescent="0.25">
      <c r="A282" s="171">
        <v>170</v>
      </c>
      <c r="B282" s="241" t="str">
        <f>IF('Proje ve Personel Bilgileri'!C186&gt;0,'Proje ve Personel Bilgileri'!C186,"")</f>
        <v/>
      </c>
      <c r="C282" s="242" t="str">
        <f>IF('Proje ve Personel Bilgileri'!C186&gt;0,'Proje ve Personel Bilgileri'!D186,"")</f>
        <v/>
      </c>
      <c r="D282" s="172"/>
      <c r="E282" s="172"/>
      <c r="F282" s="172"/>
      <c r="G282" s="172"/>
      <c r="H282" s="172"/>
      <c r="I282" s="173"/>
      <c r="J282" s="222" t="str">
        <f t="shared" si="16"/>
        <v/>
      </c>
      <c r="K282" s="249" t="str">
        <f>IF('Proje ve Personel Bilgileri'!C186&gt;0,AUcret,"")</f>
        <v/>
      </c>
      <c r="L282" s="250" t="str">
        <f>IF('Proje ve Personel Bilgileri'!C186&gt;0,IF(PKodu=1511,IF(D282="X",4,IF(E282="X",5,IF(F282="X",IF(AND(I282&gt;0,J282&gt;=48),12,8),IF(G282="X",IF(AND(I282&gt;0,J282&gt;=48),12,8),IF(H282="X",14,0))))),IF(D282="X",3,IF(E282="X",4,IF(F282="X",IF(AND(I282&gt;0,J282&gt;=48),10,6),IF(G282="X",IF(AND(I282&gt;0,J282&gt;=48),10,6),IF(H282="X",12,0)))))),"")</f>
        <v/>
      </c>
      <c r="M282" s="249" t="str">
        <f>IF('Proje ve Personel Bilgileri'!C186&gt;0,K282*L282,"")</f>
        <v/>
      </c>
      <c r="N282" s="249" t="str">
        <f>IF('Proje ve Personel Bilgileri'!C186&gt;0,G011B!R273,"")</f>
        <v/>
      </c>
      <c r="O282" s="251" t="str">
        <f>IF('Proje ve Personel Bilgileri'!C186&gt;0,MIN(M282,N282),"")</f>
        <v/>
      </c>
      <c r="Q282" s="340"/>
    </row>
    <row r="283" spans="1:17" ht="18" customHeight="1" x14ac:dyDescent="0.25">
      <c r="A283" s="171">
        <v>171</v>
      </c>
      <c r="B283" s="241" t="str">
        <f>IF('Proje ve Personel Bilgileri'!C187&gt;0,'Proje ve Personel Bilgileri'!C187,"")</f>
        <v/>
      </c>
      <c r="C283" s="242" t="str">
        <f>IF('Proje ve Personel Bilgileri'!C187&gt;0,'Proje ve Personel Bilgileri'!D187,"")</f>
        <v/>
      </c>
      <c r="D283" s="172"/>
      <c r="E283" s="172"/>
      <c r="F283" s="172"/>
      <c r="G283" s="172"/>
      <c r="H283" s="172"/>
      <c r="I283" s="173"/>
      <c r="J283" s="222" t="str">
        <f t="shared" si="16"/>
        <v/>
      </c>
      <c r="K283" s="249" t="str">
        <f>IF('Proje ve Personel Bilgileri'!C187&gt;0,AUcret,"")</f>
        <v/>
      </c>
      <c r="L283" s="250" t="str">
        <f>IF('Proje ve Personel Bilgileri'!C187&gt;0,IF(PKodu=1511,IF(D283="X",4,IF(E283="X",5,IF(F283="X",IF(AND(I283&gt;0,J283&gt;=48),12,8),IF(G283="X",IF(AND(I283&gt;0,J283&gt;=48),12,8),IF(H283="X",14,0))))),IF(D283="X",3,IF(E283="X",4,IF(F283="X",IF(AND(I283&gt;0,J283&gt;=48),10,6),IF(G283="X",IF(AND(I283&gt;0,J283&gt;=48),10,6),IF(H283="X",12,0)))))),"")</f>
        <v/>
      </c>
      <c r="M283" s="249" t="str">
        <f>IF('Proje ve Personel Bilgileri'!C187&gt;0,K283*L283,"")</f>
        <v/>
      </c>
      <c r="N283" s="249" t="str">
        <f>IF('Proje ve Personel Bilgileri'!C187&gt;0,G011B!R274,"")</f>
        <v/>
      </c>
      <c r="O283" s="251" t="str">
        <f>IF('Proje ve Personel Bilgileri'!C187&gt;0,MIN(M283,N283),"")</f>
        <v/>
      </c>
      <c r="Q283" s="340"/>
    </row>
    <row r="284" spans="1:17" ht="18" customHeight="1" x14ac:dyDescent="0.25">
      <c r="A284" s="171">
        <v>172</v>
      </c>
      <c r="B284" s="241" t="str">
        <f>IF('Proje ve Personel Bilgileri'!C188&gt;0,'Proje ve Personel Bilgileri'!C188,"")</f>
        <v/>
      </c>
      <c r="C284" s="242" t="str">
        <f>IF('Proje ve Personel Bilgileri'!C188&gt;0,'Proje ve Personel Bilgileri'!D188,"")</f>
        <v/>
      </c>
      <c r="D284" s="172"/>
      <c r="E284" s="172"/>
      <c r="F284" s="172"/>
      <c r="G284" s="172"/>
      <c r="H284" s="172"/>
      <c r="I284" s="173"/>
      <c r="J284" s="222" t="str">
        <f t="shared" si="16"/>
        <v/>
      </c>
      <c r="K284" s="249" t="str">
        <f>IF('Proje ve Personel Bilgileri'!C188&gt;0,AUcret,"")</f>
        <v/>
      </c>
      <c r="L284" s="250" t="str">
        <f>IF('Proje ve Personel Bilgileri'!C188&gt;0,IF(PKodu=1511,IF(D284="X",4,IF(E284="X",5,IF(F284="X",IF(AND(I284&gt;0,J284&gt;=48),12,8),IF(G284="X",IF(AND(I284&gt;0,J284&gt;=48),12,8),IF(H284="X",14,0))))),IF(D284="X",3,IF(E284="X",4,IF(F284="X",IF(AND(I284&gt;0,J284&gt;=48),10,6),IF(G284="X",IF(AND(I284&gt;0,J284&gt;=48),10,6),IF(H284="X",12,0)))))),"")</f>
        <v/>
      </c>
      <c r="M284" s="249" t="str">
        <f>IF('Proje ve Personel Bilgileri'!C188&gt;0,K284*L284,"")</f>
        <v/>
      </c>
      <c r="N284" s="249" t="str">
        <f>IF('Proje ve Personel Bilgileri'!C188&gt;0,G011B!R275,"")</f>
        <v/>
      </c>
      <c r="O284" s="251" t="str">
        <f>IF('Proje ve Personel Bilgileri'!C188&gt;0,MIN(M284,N284),"")</f>
        <v/>
      </c>
      <c r="Q284" s="340"/>
    </row>
    <row r="285" spans="1:17" ht="18" customHeight="1" x14ac:dyDescent="0.25">
      <c r="A285" s="171">
        <v>173</v>
      </c>
      <c r="B285" s="241" t="str">
        <f>IF('Proje ve Personel Bilgileri'!C189&gt;0,'Proje ve Personel Bilgileri'!C189,"")</f>
        <v/>
      </c>
      <c r="C285" s="242" t="str">
        <f>IF('Proje ve Personel Bilgileri'!C189&gt;0,'Proje ve Personel Bilgileri'!D189,"")</f>
        <v/>
      </c>
      <c r="D285" s="172"/>
      <c r="E285" s="172"/>
      <c r="F285" s="172"/>
      <c r="G285" s="172"/>
      <c r="H285" s="172"/>
      <c r="I285" s="173"/>
      <c r="J285" s="222" t="str">
        <f t="shared" si="16"/>
        <v/>
      </c>
      <c r="K285" s="249" t="str">
        <f>IF('Proje ve Personel Bilgileri'!C189&gt;0,AUcret,"")</f>
        <v/>
      </c>
      <c r="L285" s="250" t="str">
        <f>IF('Proje ve Personel Bilgileri'!C189&gt;0,IF(PKodu=1511,IF(D285="X",4,IF(E285="X",5,IF(F285="X",IF(AND(I285&gt;0,J285&gt;=48),12,8),IF(G285="X",IF(AND(I285&gt;0,J285&gt;=48),12,8),IF(H285="X",14,0))))),IF(D285="X",3,IF(E285="X",4,IF(F285="X",IF(AND(I285&gt;0,J285&gt;=48),10,6),IF(G285="X",IF(AND(I285&gt;0,J285&gt;=48),10,6),IF(H285="X",12,0)))))),"")</f>
        <v/>
      </c>
      <c r="M285" s="249" t="str">
        <f>IF('Proje ve Personel Bilgileri'!C189&gt;0,K285*L285,"")</f>
        <v/>
      </c>
      <c r="N285" s="249" t="str">
        <f>IF('Proje ve Personel Bilgileri'!C189&gt;0,G011B!R276,"")</f>
        <v/>
      </c>
      <c r="O285" s="251" t="str">
        <f>IF('Proje ve Personel Bilgileri'!C189&gt;0,MIN(M285,N285),"")</f>
        <v/>
      </c>
      <c r="Q285" s="340"/>
    </row>
    <row r="286" spans="1:17" ht="18" customHeight="1" x14ac:dyDescent="0.25">
      <c r="A286" s="171">
        <v>174</v>
      </c>
      <c r="B286" s="241" t="str">
        <f>IF('Proje ve Personel Bilgileri'!C190&gt;0,'Proje ve Personel Bilgileri'!C190,"")</f>
        <v/>
      </c>
      <c r="C286" s="242" t="str">
        <f>IF('Proje ve Personel Bilgileri'!C190&gt;0,'Proje ve Personel Bilgileri'!D190,"")</f>
        <v/>
      </c>
      <c r="D286" s="172"/>
      <c r="E286" s="172"/>
      <c r="F286" s="172"/>
      <c r="G286" s="172"/>
      <c r="H286" s="172"/>
      <c r="I286" s="173"/>
      <c r="J286" s="222" t="str">
        <f t="shared" si="16"/>
        <v/>
      </c>
      <c r="K286" s="249" t="str">
        <f>IF('Proje ve Personel Bilgileri'!C190&gt;0,AUcret,"")</f>
        <v/>
      </c>
      <c r="L286" s="250" t="str">
        <f>IF('Proje ve Personel Bilgileri'!C190&gt;0,IF(PKodu=1511,IF(D286="X",4,IF(E286="X",5,IF(F286="X",IF(AND(I286&gt;0,J286&gt;=48),12,8),IF(G286="X",IF(AND(I286&gt;0,J286&gt;=48),12,8),IF(H286="X",14,0))))),IF(D286="X",3,IF(E286="X",4,IF(F286="X",IF(AND(I286&gt;0,J286&gt;=48),10,6),IF(G286="X",IF(AND(I286&gt;0,J286&gt;=48),10,6),IF(H286="X",12,0)))))),"")</f>
        <v/>
      </c>
      <c r="M286" s="249" t="str">
        <f>IF('Proje ve Personel Bilgileri'!C190&gt;0,K286*L286,"")</f>
        <v/>
      </c>
      <c r="N286" s="249" t="str">
        <f>IF('Proje ve Personel Bilgileri'!C190&gt;0,G011B!R277,"")</f>
        <v/>
      </c>
      <c r="O286" s="251" t="str">
        <f>IF('Proje ve Personel Bilgileri'!C190&gt;0,MIN(M286,N286),"")</f>
        <v/>
      </c>
      <c r="Q286" s="340"/>
    </row>
    <row r="287" spans="1:17" ht="18" customHeight="1" x14ac:dyDescent="0.25">
      <c r="A287" s="171">
        <v>175</v>
      </c>
      <c r="B287" s="241" t="str">
        <f>IF('Proje ve Personel Bilgileri'!C191&gt;0,'Proje ve Personel Bilgileri'!C191,"")</f>
        <v/>
      </c>
      <c r="C287" s="242" t="str">
        <f>IF('Proje ve Personel Bilgileri'!C191&gt;0,'Proje ve Personel Bilgileri'!D191,"")</f>
        <v/>
      </c>
      <c r="D287" s="172"/>
      <c r="E287" s="172"/>
      <c r="F287" s="172"/>
      <c r="G287" s="172"/>
      <c r="H287" s="172"/>
      <c r="I287" s="173"/>
      <c r="J287" s="222" t="str">
        <f t="shared" si="16"/>
        <v/>
      </c>
      <c r="K287" s="249" t="str">
        <f>IF('Proje ve Personel Bilgileri'!C191&gt;0,AUcret,"")</f>
        <v/>
      </c>
      <c r="L287" s="250" t="str">
        <f>IF('Proje ve Personel Bilgileri'!C191&gt;0,IF(PKodu=1511,IF(D287="X",4,IF(E287="X",5,IF(F287="X",IF(AND(I287&gt;0,J287&gt;=48),12,8),IF(G287="X",IF(AND(I287&gt;0,J287&gt;=48),12,8),IF(H287="X",14,0))))),IF(D287="X",3,IF(E287="X",4,IF(F287="X",IF(AND(I287&gt;0,J287&gt;=48),10,6),IF(G287="X",IF(AND(I287&gt;0,J287&gt;=48),10,6),IF(H287="X",12,0)))))),"")</f>
        <v/>
      </c>
      <c r="M287" s="249" t="str">
        <f>IF('Proje ve Personel Bilgileri'!C191&gt;0,K287*L287,"")</f>
        <v/>
      </c>
      <c r="N287" s="249" t="str">
        <f>IF('Proje ve Personel Bilgileri'!C191&gt;0,G011B!R278,"")</f>
        <v/>
      </c>
      <c r="O287" s="251" t="str">
        <f>IF('Proje ve Personel Bilgileri'!C191&gt;0,MIN(M287,N287),"")</f>
        <v/>
      </c>
      <c r="Q287" s="340"/>
    </row>
    <row r="288" spans="1:17" ht="18" customHeight="1" x14ac:dyDescent="0.25">
      <c r="A288" s="171">
        <v>176</v>
      </c>
      <c r="B288" s="241" t="str">
        <f>IF('Proje ve Personel Bilgileri'!C192&gt;0,'Proje ve Personel Bilgileri'!C192,"")</f>
        <v/>
      </c>
      <c r="C288" s="242" t="str">
        <f>IF('Proje ve Personel Bilgileri'!C192&gt;0,'Proje ve Personel Bilgileri'!D192,"")</f>
        <v/>
      </c>
      <c r="D288" s="172"/>
      <c r="E288" s="172"/>
      <c r="F288" s="172"/>
      <c r="G288" s="172"/>
      <c r="H288" s="172"/>
      <c r="I288" s="173"/>
      <c r="J288" s="222" t="str">
        <f t="shared" si="16"/>
        <v/>
      </c>
      <c r="K288" s="249" t="str">
        <f>IF('Proje ve Personel Bilgileri'!C192&gt;0,AUcret,"")</f>
        <v/>
      </c>
      <c r="L288" s="250" t="str">
        <f>IF('Proje ve Personel Bilgileri'!C192&gt;0,IF(PKodu=1511,IF(D288="X",4,IF(E288="X",5,IF(F288="X",IF(AND(I288&gt;0,J288&gt;=48),12,8),IF(G288="X",IF(AND(I288&gt;0,J288&gt;=48),12,8),IF(H288="X",14,0))))),IF(D288="X",3,IF(E288="X",4,IF(F288="X",IF(AND(I288&gt;0,J288&gt;=48),10,6),IF(G288="X",IF(AND(I288&gt;0,J288&gt;=48),10,6),IF(H288="X",12,0)))))),"")</f>
        <v/>
      </c>
      <c r="M288" s="249" t="str">
        <f>IF('Proje ve Personel Bilgileri'!C192&gt;0,K288*L288,"")</f>
        <v/>
      </c>
      <c r="N288" s="249" t="str">
        <f>IF('Proje ve Personel Bilgileri'!C192&gt;0,G011B!R279,"")</f>
        <v/>
      </c>
      <c r="O288" s="251" t="str">
        <f>IF('Proje ve Personel Bilgileri'!C192&gt;0,MIN(M288,N288),"")</f>
        <v/>
      </c>
      <c r="Q288" s="340"/>
    </row>
    <row r="289" spans="1:18" ht="18" customHeight="1" x14ac:dyDescent="0.25">
      <c r="A289" s="171">
        <v>177</v>
      </c>
      <c r="B289" s="241" t="str">
        <f>IF('Proje ve Personel Bilgileri'!C193&gt;0,'Proje ve Personel Bilgileri'!C193,"")</f>
        <v/>
      </c>
      <c r="C289" s="242" t="str">
        <f>IF('Proje ve Personel Bilgileri'!C193&gt;0,'Proje ve Personel Bilgileri'!D193,"")</f>
        <v/>
      </c>
      <c r="D289" s="172"/>
      <c r="E289" s="172"/>
      <c r="F289" s="172"/>
      <c r="G289" s="172"/>
      <c r="H289" s="172"/>
      <c r="I289" s="173"/>
      <c r="J289" s="222" t="str">
        <f t="shared" si="16"/>
        <v/>
      </c>
      <c r="K289" s="249" t="str">
        <f>IF('Proje ve Personel Bilgileri'!C193&gt;0,AUcret,"")</f>
        <v/>
      </c>
      <c r="L289" s="250" t="str">
        <f>IF('Proje ve Personel Bilgileri'!C193&gt;0,IF(PKodu=1511,IF(D289="X",4,IF(E289="X",5,IF(F289="X",IF(AND(I289&gt;0,J289&gt;=48),12,8),IF(G289="X",IF(AND(I289&gt;0,J289&gt;=48),12,8),IF(H289="X",14,0))))),IF(D289="X",3,IF(E289="X",4,IF(F289="X",IF(AND(I289&gt;0,J289&gt;=48),10,6),IF(G289="X",IF(AND(I289&gt;0,J289&gt;=48),10,6),IF(H289="X",12,0)))))),"")</f>
        <v/>
      </c>
      <c r="M289" s="249" t="str">
        <f>IF('Proje ve Personel Bilgileri'!C193&gt;0,K289*L289,"")</f>
        <v/>
      </c>
      <c r="N289" s="249" t="str">
        <f>IF('Proje ve Personel Bilgileri'!C193&gt;0,G011B!R280,"")</f>
        <v/>
      </c>
      <c r="O289" s="251" t="str">
        <f>IF('Proje ve Personel Bilgileri'!C193&gt;0,MIN(M289,N289),"")</f>
        <v/>
      </c>
      <c r="Q289" s="340"/>
    </row>
    <row r="290" spans="1:18" ht="18" customHeight="1" x14ac:dyDescent="0.25">
      <c r="A290" s="171">
        <v>178</v>
      </c>
      <c r="B290" s="241" t="str">
        <f>IF('Proje ve Personel Bilgileri'!C194&gt;0,'Proje ve Personel Bilgileri'!C194,"")</f>
        <v/>
      </c>
      <c r="C290" s="242" t="str">
        <f>IF('Proje ve Personel Bilgileri'!C194&gt;0,'Proje ve Personel Bilgileri'!D194,"")</f>
        <v/>
      </c>
      <c r="D290" s="172"/>
      <c r="E290" s="172"/>
      <c r="F290" s="172"/>
      <c r="G290" s="172"/>
      <c r="H290" s="172"/>
      <c r="I290" s="173"/>
      <c r="J290" s="222" t="str">
        <f t="shared" si="16"/>
        <v/>
      </c>
      <c r="K290" s="249" t="str">
        <f>IF('Proje ve Personel Bilgileri'!C194&gt;0,AUcret,"")</f>
        <v/>
      </c>
      <c r="L290" s="250" t="str">
        <f>IF('Proje ve Personel Bilgileri'!C194&gt;0,IF(PKodu=1511,IF(D290="X",4,IF(E290="X",5,IF(F290="X",IF(AND(I290&gt;0,J290&gt;=48),12,8),IF(G290="X",IF(AND(I290&gt;0,J290&gt;=48),12,8),IF(H290="X",14,0))))),IF(D290="X",3,IF(E290="X",4,IF(F290="X",IF(AND(I290&gt;0,J290&gt;=48),10,6),IF(G290="X",IF(AND(I290&gt;0,J290&gt;=48),10,6),IF(H290="X",12,0)))))),"")</f>
        <v/>
      </c>
      <c r="M290" s="249" t="str">
        <f>IF('Proje ve Personel Bilgileri'!C194&gt;0,K290*L290,"")</f>
        <v/>
      </c>
      <c r="N290" s="249" t="str">
        <f>IF('Proje ve Personel Bilgileri'!C194&gt;0,G011B!R281,"")</f>
        <v/>
      </c>
      <c r="O290" s="251" t="str">
        <f>IF('Proje ve Personel Bilgileri'!C194&gt;0,MIN(M290,N290),"")</f>
        <v/>
      </c>
      <c r="Q290" s="340"/>
    </row>
    <row r="291" spans="1:18" ht="18" customHeight="1" x14ac:dyDescent="0.25">
      <c r="A291" s="171">
        <v>179</v>
      </c>
      <c r="B291" s="241" t="str">
        <f>IF('Proje ve Personel Bilgileri'!C195&gt;0,'Proje ve Personel Bilgileri'!C195,"")</f>
        <v/>
      </c>
      <c r="C291" s="242" t="str">
        <f>IF('Proje ve Personel Bilgileri'!C195&gt;0,'Proje ve Personel Bilgileri'!D195,"")</f>
        <v/>
      </c>
      <c r="D291" s="172"/>
      <c r="E291" s="172"/>
      <c r="F291" s="172"/>
      <c r="G291" s="172"/>
      <c r="H291" s="172"/>
      <c r="I291" s="173"/>
      <c r="J291" s="222" t="str">
        <f t="shared" si="16"/>
        <v/>
      </c>
      <c r="K291" s="249" t="str">
        <f>IF('Proje ve Personel Bilgileri'!C195&gt;0,AUcret,"")</f>
        <v/>
      </c>
      <c r="L291" s="250" t="str">
        <f>IF('Proje ve Personel Bilgileri'!C195&gt;0,IF(PKodu=1511,IF(D291="X",4,IF(E291="X",5,IF(F291="X",IF(AND(I291&gt;0,J291&gt;=48),12,8),IF(G291="X",IF(AND(I291&gt;0,J291&gt;=48),12,8),IF(H291="X",14,0))))),IF(D291="X",3,IF(E291="X",4,IF(F291="X",IF(AND(I291&gt;0,J291&gt;=48),10,6),IF(G291="X",IF(AND(I291&gt;0,J291&gt;=48),10,6),IF(H291="X",12,0)))))),"")</f>
        <v/>
      </c>
      <c r="M291" s="249" t="str">
        <f>IF('Proje ve Personel Bilgileri'!C195&gt;0,K291*L291,"")</f>
        <v/>
      </c>
      <c r="N291" s="249" t="str">
        <f>IF('Proje ve Personel Bilgileri'!C195&gt;0,G011B!R282,"")</f>
        <v/>
      </c>
      <c r="O291" s="251" t="str">
        <f>IF('Proje ve Personel Bilgileri'!C195&gt;0,MIN(M291,N291),"")</f>
        <v/>
      </c>
      <c r="Q291" s="340"/>
    </row>
    <row r="292" spans="1:18" ht="18" customHeight="1" thickBot="1" x14ac:dyDescent="0.3">
      <c r="A292" s="174">
        <v>180</v>
      </c>
      <c r="B292" s="243" t="str">
        <f>IF('Proje ve Personel Bilgileri'!C196&gt;0,'Proje ve Personel Bilgileri'!C196,"")</f>
        <v/>
      </c>
      <c r="C292" s="244" t="str">
        <f>IF('Proje ve Personel Bilgileri'!C196&gt;0,'Proje ve Personel Bilgileri'!D196,"")</f>
        <v/>
      </c>
      <c r="D292" s="175"/>
      <c r="E292" s="175"/>
      <c r="F292" s="175"/>
      <c r="G292" s="175"/>
      <c r="H292" s="175"/>
      <c r="I292" s="176"/>
      <c r="J292" s="252" t="str">
        <f t="shared" si="16"/>
        <v/>
      </c>
      <c r="K292" s="253" t="str">
        <f>IF('Proje ve Personel Bilgileri'!C196&gt;0,AUcret,"")</f>
        <v/>
      </c>
      <c r="L292" s="254" t="str">
        <f>IF('Proje ve Personel Bilgileri'!C196&gt;0,IF(PKodu=1511,IF(D292="X",4,IF(E292="X",5,IF(F292="X",IF(AND(I292&gt;0,J292&gt;=48),12,8),IF(G292="X",IF(AND(I292&gt;0,J292&gt;=48),12,8),IF(H292="X",14,0))))),IF(D292="X",3,IF(E292="X",4,IF(F292="X",IF(AND(I292&gt;0,J292&gt;=48),10,6),IF(G292="X",IF(AND(I292&gt;0,J292&gt;=48),10,6),IF(H292="X",12,0)))))),"")</f>
        <v/>
      </c>
      <c r="M292" s="253" t="str">
        <f>IF('Proje ve Personel Bilgileri'!C196&gt;0,K292*L292,"")</f>
        <v/>
      </c>
      <c r="N292" s="253" t="str">
        <f>IF('Proje ve Personel Bilgileri'!C196&gt;0,G011B!R283,"")</f>
        <v/>
      </c>
      <c r="O292" s="255" t="str">
        <f>IF('Proje ve Personel Bilgileri'!C196&gt;0,MIN(M292,N292),"")</f>
        <v/>
      </c>
      <c r="Q292" s="343">
        <f>IF(ISERROR(IF(SUM(K273:K292)&gt;0,1,0)),1,IF(SUM(K273:K292)&gt;0,1,0))</f>
        <v>0</v>
      </c>
    </row>
    <row r="293" spans="1:18" x14ac:dyDescent="0.25">
      <c r="A293" t="s">
        <v>73</v>
      </c>
    </row>
    <row r="294" spans="1:18" x14ac:dyDescent="0.25">
      <c r="A294" t="s">
        <v>75</v>
      </c>
    </row>
    <row r="295" spans="1:18" x14ac:dyDescent="0.25">
      <c r="A295" t="s">
        <v>74</v>
      </c>
    </row>
    <row r="296" spans="1:18" s="119" customFormat="1" ht="21" x14ac:dyDescent="0.35">
      <c r="A296" s="345" t="s">
        <v>48</v>
      </c>
      <c r="B296" s="346">
        <f ca="1">IF(imzatarihi&gt;0,imzatarihi,"")</f>
        <v>46027</v>
      </c>
      <c r="C296" s="455" t="s">
        <v>49</v>
      </c>
      <c r="D296" s="455"/>
      <c r="E296" s="456" t="str">
        <f>IF(kurulusyetkilisi&gt;0,kurulusyetkilisi,"")</f>
        <v/>
      </c>
      <c r="F296" s="456"/>
      <c r="G296" s="456"/>
      <c r="H296" s="456"/>
      <c r="I296" s="456"/>
      <c r="J296" s="456"/>
      <c r="K296" s="456"/>
      <c r="L296" s="456"/>
      <c r="M296" s="456"/>
      <c r="N296" s="178"/>
      <c r="O296" s="178"/>
      <c r="P296" s="178"/>
      <c r="Q296" s="341"/>
      <c r="R296" s="342"/>
    </row>
    <row r="297" spans="1:18" ht="21" x14ac:dyDescent="0.35">
      <c r="A297" s="349"/>
      <c r="B297" s="349"/>
      <c r="C297" s="351" t="s">
        <v>50</v>
      </c>
      <c r="D297" s="439"/>
      <c r="E297" s="439"/>
      <c r="F297" s="439"/>
      <c r="G297" s="439"/>
      <c r="H297" s="439"/>
      <c r="I297" s="439"/>
      <c r="J297" s="349"/>
      <c r="K297" s="352"/>
      <c r="L297" s="352"/>
      <c r="M297" s="352"/>
      <c r="N297" s="160"/>
    </row>
    <row r="298" spans="1:18" ht="15.75" x14ac:dyDescent="0.25">
      <c r="A298" s="440" t="s">
        <v>62</v>
      </c>
      <c r="B298" s="440"/>
      <c r="C298" s="440"/>
      <c r="D298" s="440"/>
      <c r="E298" s="440"/>
      <c r="F298" s="440"/>
      <c r="G298" s="440"/>
      <c r="H298" s="440"/>
      <c r="I298" s="440"/>
      <c r="J298" s="440"/>
      <c r="K298" s="440"/>
      <c r="L298" s="440"/>
      <c r="M298" s="440"/>
      <c r="N298" s="440"/>
      <c r="O298" s="440"/>
    </row>
    <row r="299" spans="1:18" x14ac:dyDescent="0.25">
      <c r="A299" s="441" t="str">
        <f>IF(YilDonem&lt;&gt;"",CONCATENATE(YilDonem," dönemine aittir."),"")</f>
        <v/>
      </c>
      <c r="B299" s="441"/>
      <c r="C299" s="441"/>
      <c r="D299" s="441"/>
      <c r="E299" s="441"/>
      <c r="F299" s="441"/>
      <c r="G299" s="441"/>
      <c r="H299" s="441"/>
      <c r="I299" s="441"/>
      <c r="J299" s="441"/>
      <c r="K299" s="441"/>
      <c r="L299" s="441"/>
      <c r="M299" s="441"/>
      <c r="N299" s="441"/>
      <c r="O299" s="441"/>
    </row>
    <row r="300" spans="1:18" ht="19.5" thickBot="1" x14ac:dyDescent="0.35">
      <c r="A300" s="431" t="s">
        <v>81</v>
      </c>
      <c r="B300" s="431"/>
      <c r="C300" s="431"/>
      <c r="D300" s="431"/>
      <c r="E300" s="431"/>
      <c r="F300" s="431"/>
      <c r="G300" s="431"/>
      <c r="H300" s="431"/>
      <c r="I300" s="431"/>
      <c r="J300" s="431"/>
      <c r="K300" s="431"/>
      <c r="L300" s="431"/>
      <c r="M300" s="431"/>
      <c r="N300" s="431"/>
      <c r="O300" s="431"/>
    </row>
    <row r="301" spans="1:18" ht="31.7" customHeight="1" thickBot="1" x14ac:dyDescent="0.3">
      <c r="A301" s="457" t="s">
        <v>1</v>
      </c>
      <c r="B301" s="458"/>
      <c r="C301" s="442" t="str">
        <f>IF(ProjeNo&gt;0,ProjeNo,"")</f>
        <v/>
      </c>
      <c r="D301" s="443"/>
      <c r="E301" s="443"/>
      <c r="F301" s="443"/>
      <c r="G301" s="443"/>
      <c r="H301" s="443"/>
      <c r="I301" s="443"/>
      <c r="J301" s="443"/>
      <c r="K301" s="443"/>
      <c r="L301" s="443"/>
      <c r="M301" s="443"/>
      <c r="N301" s="443"/>
      <c r="O301" s="444"/>
    </row>
    <row r="302" spans="1:18" ht="42.75" customHeight="1" thickBot="1" x14ac:dyDescent="0.3">
      <c r="A302" s="459" t="s">
        <v>14</v>
      </c>
      <c r="B302" s="460"/>
      <c r="C302" s="461" t="str">
        <f>IF(ProjeAdi&gt;0,ProjeAdi,"")</f>
        <v/>
      </c>
      <c r="D302" s="462"/>
      <c r="E302" s="462"/>
      <c r="F302" s="462"/>
      <c r="G302" s="462"/>
      <c r="H302" s="462"/>
      <c r="I302" s="462"/>
      <c r="J302" s="462"/>
      <c r="K302" s="462"/>
      <c r="L302" s="462"/>
      <c r="M302" s="462"/>
      <c r="N302" s="462"/>
      <c r="O302" s="463"/>
    </row>
    <row r="303" spans="1:18" ht="31.7" customHeight="1" thickBot="1" x14ac:dyDescent="0.3">
      <c r="A303" s="457" t="s">
        <v>4</v>
      </c>
      <c r="B303" s="464"/>
      <c r="C303" s="465" t="str">
        <f>IF(BasvuruTarihi&lt;&gt;"",BasvuruTarihi,"")</f>
        <v/>
      </c>
      <c r="D303" s="466"/>
      <c r="E303" s="466"/>
      <c r="F303" s="466"/>
      <c r="G303" s="466"/>
      <c r="H303" s="466"/>
      <c r="I303" s="466"/>
      <c r="J303" s="466"/>
      <c r="K303" s="466"/>
      <c r="L303" s="466"/>
      <c r="M303" s="466"/>
      <c r="N303" s="466"/>
      <c r="O303" s="467"/>
    </row>
    <row r="304" spans="1:18" ht="15" customHeight="1" thickBot="1" x14ac:dyDescent="0.3">
      <c r="A304" s="450" t="s">
        <v>9</v>
      </c>
      <c r="B304" s="450" t="s">
        <v>10</v>
      </c>
      <c r="C304" s="448" t="s">
        <v>163</v>
      </c>
      <c r="D304" s="452" t="s">
        <v>63</v>
      </c>
      <c r="E304" s="452"/>
      <c r="F304" s="452"/>
      <c r="G304" s="452"/>
      <c r="H304" s="452"/>
      <c r="I304" s="453" t="s">
        <v>69</v>
      </c>
      <c r="J304" s="448" t="s">
        <v>80</v>
      </c>
      <c r="K304" s="448" t="s">
        <v>76</v>
      </c>
      <c r="L304" s="448" t="s">
        <v>77</v>
      </c>
      <c r="M304" s="448" t="s">
        <v>78</v>
      </c>
      <c r="N304" s="448" t="s">
        <v>79</v>
      </c>
      <c r="O304" s="448" t="s">
        <v>70</v>
      </c>
    </row>
    <row r="305" spans="1:17" ht="88.5" customHeight="1" thickBot="1" x14ac:dyDescent="0.3">
      <c r="A305" s="451"/>
      <c r="B305" s="451"/>
      <c r="C305" s="449"/>
      <c r="D305" s="167" t="s">
        <v>64</v>
      </c>
      <c r="E305" s="167" t="s">
        <v>65</v>
      </c>
      <c r="F305" s="167" t="s">
        <v>66</v>
      </c>
      <c r="G305" s="167" t="s">
        <v>67</v>
      </c>
      <c r="H305" s="167" t="s">
        <v>68</v>
      </c>
      <c r="I305" s="454"/>
      <c r="J305" s="449"/>
      <c r="K305" s="449"/>
      <c r="L305" s="449"/>
      <c r="M305" s="449"/>
      <c r="N305" s="449"/>
      <c r="O305" s="449"/>
    </row>
    <row r="306" spans="1:17" ht="18" customHeight="1" x14ac:dyDescent="0.25">
      <c r="A306" s="168">
        <v>181</v>
      </c>
      <c r="B306" s="239" t="str">
        <f>IF('Proje ve Personel Bilgileri'!C197&gt;0,'Proje ve Personel Bilgileri'!C197,"")</f>
        <v/>
      </c>
      <c r="C306" s="240" t="str">
        <f>IF('Proje ve Personel Bilgileri'!C197&gt;0,'Proje ve Personel Bilgileri'!D197,"")</f>
        <v/>
      </c>
      <c r="D306" s="169"/>
      <c r="E306" s="169"/>
      <c r="F306" s="169"/>
      <c r="G306" s="169"/>
      <c r="H306" s="169"/>
      <c r="I306" s="170"/>
      <c r="J306" s="245" t="str">
        <f t="shared" ref="J306" si="17">IF(AND(BasvuruTarihi&gt;0,I306&gt;0),DAYS360(I306,BasvuruTarihi)/30,"")</f>
        <v/>
      </c>
      <c r="K306" s="246" t="str">
        <f>IF('Proje ve Personel Bilgileri'!C197&gt;0,AUcret,"")</f>
        <v/>
      </c>
      <c r="L306" s="247" t="str">
        <f>IF('Proje ve Personel Bilgileri'!C197&gt;0,IF(PKodu=1511,IF(D306="X",4,IF(E306="X",5,IF(F306="X",IF(AND(I306&gt;0,J306&gt;=48),12,8),IF(G306="X",IF(AND(I306&gt;0,J306&gt;=48),12,8),IF(H306="X",14,0))))),IF(D306="X",3,IF(E306="X",4,IF(F306="X",IF(AND(I306&gt;0,J306&gt;=48),10,6),IF(G306="X",IF(AND(I306&gt;0,J306&gt;=48),10,6),IF(H306="X",12,0)))))),"")</f>
        <v/>
      </c>
      <c r="M306" s="246" t="str">
        <f>IF('Proje ve Personel Bilgileri'!C197&gt;0,K306*L306,"")</f>
        <v/>
      </c>
      <c r="N306" s="246" t="str">
        <f>IF('Proje ve Personel Bilgileri'!C197&gt;0,G011B!R296,"")</f>
        <v/>
      </c>
      <c r="O306" s="248" t="str">
        <f>IF('Proje ve Personel Bilgileri'!C197&gt;0,MIN(M306,N306),"")</f>
        <v/>
      </c>
      <c r="Q306" s="340"/>
    </row>
    <row r="307" spans="1:17" ht="18" customHeight="1" x14ac:dyDescent="0.25">
      <c r="A307" s="171">
        <v>182</v>
      </c>
      <c r="B307" s="241" t="str">
        <f>IF('Proje ve Personel Bilgileri'!C198&gt;0,'Proje ve Personel Bilgileri'!C198,"")</f>
        <v/>
      </c>
      <c r="C307" s="242" t="str">
        <f>IF('Proje ve Personel Bilgileri'!C198&gt;0,'Proje ve Personel Bilgileri'!D198,"")</f>
        <v/>
      </c>
      <c r="D307" s="172"/>
      <c r="E307" s="172"/>
      <c r="F307" s="172"/>
      <c r="G307" s="172"/>
      <c r="H307" s="172"/>
      <c r="I307" s="173"/>
      <c r="J307" s="222" t="str">
        <f t="shared" ref="J307:J325" si="18">IF(AND(BasvuruTarihi&gt;0,I307&gt;0),DAYS360(I307,BasvuruTarihi)/30,"")</f>
        <v/>
      </c>
      <c r="K307" s="249" t="str">
        <f>IF('Proje ve Personel Bilgileri'!C198&gt;0,AUcret,"")</f>
        <v/>
      </c>
      <c r="L307" s="250" t="str">
        <f>IF('Proje ve Personel Bilgileri'!C198&gt;0,IF(PKodu=1511,IF(D307="X",4,IF(E307="X",5,IF(F307="X",IF(AND(I307&gt;0,J307&gt;=48),12,8),IF(G307="X",IF(AND(I307&gt;0,J307&gt;=48),12,8),IF(H307="X",14,0))))),IF(D307="X",3,IF(E307="X",4,IF(F307="X",IF(AND(I307&gt;0,J307&gt;=48),10,6),IF(G307="X",IF(AND(I307&gt;0,J307&gt;=48),10,6),IF(H307="X",12,0)))))),"")</f>
        <v/>
      </c>
      <c r="M307" s="249" t="str">
        <f>IF('Proje ve Personel Bilgileri'!C198&gt;0,K307*L307,"")</f>
        <v/>
      </c>
      <c r="N307" s="249" t="str">
        <f>IF('Proje ve Personel Bilgileri'!C198&gt;0,G011B!R297,"")</f>
        <v/>
      </c>
      <c r="O307" s="251" t="str">
        <f>IF('Proje ve Personel Bilgileri'!C198&gt;0,MIN(M307,N307),"")</f>
        <v/>
      </c>
      <c r="Q307" s="340"/>
    </row>
    <row r="308" spans="1:17" ht="18" customHeight="1" x14ac:dyDescent="0.25">
      <c r="A308" s="171">
        <v>183</v>
      </c>
      <c r="B308" s="241" t="str">
        <f>IF('Proje ve Personel Bilgileri'!C199&gt;0,'Proje ve Personel Bilgileri'!C199,"")</f>
        <v/>
      </c>
      <c r="C308" s="242" t="str">
        <f>IF('Proje ve Personel Bilgileri'!C199&gt;0,'Proje ve Personel Bilgileri'!D199,"")</f>
        <v/>
      </c>
      <c r="D308" s="172"/>
      <c r="E308" s="172"/>
      <c r="F308" s="172"/>
      <c r="G308" s="172"/>
      <c r="H308" s="172"/>
      <c r="I308" s="173"/>
      <c r="J308" s="222" t="str">
        <f t="shared" si="18"/>
        <v/>
      </c>
      <c r="K308" s="249" t="str">
        <f>IF('Proje ve Personel Bilgileri'!C199&gt;0,AUcret,"")</f>
        <v/>
      </c>
      <c r="L308" s="250" t="str">
        <f>IF('Proje ve Personel Bilgileri'!C199&gt;0,IF(PKodu=1511,IF(D308="X",4,IF(E308="X",5,IF(F308="X",IF(AND(I308&gt;0,J308&gt;=48),12,8),IF(G308="X",IF(AND(I308&gt;0,J308&gt;=48),12,8),IF(H308="X",14,0))))),IF(D308="X",3,IF(E308="X",4,IF(F308="X",IF(AND(I308&gt;0,J308&gt;=48),10,6),IF(G308="X",IF(AND(I308&gt;0,J308&gt;=48),10,6),IF(H308="X",12,0)))))),"")</f>
        <v/>
      </c>
      <c r="M308" s="249" t="str">
        <f>IF('Proje ve Personel Bilgileri'!C199&gt;0,K308*L308,"")</f>
        <v/>
      </c>
      <c r="N308" s="249" t="str">
        <f>IF('Proje ve Personel Bilgileri'!C199&gt;0,G011B!R298,"")</f>
        <v/>
      </c>
      <c r="O308" s="251" t="str">
        <f>IF('Proje ve Personel Bilgileri'!C199&gt;0,MIN(M308,N308),"")</f>
        <v/>
      </c>
      <c r="Q308" s="340"/>
    </row>
    <row r="309" spans="1:17" ht="18" customHeight="1" x14ac:dyDescent="0.25">
      <c r="A309" s="171">
        <v>184</v>
      </c>
      <c r="B309" s="241" t="str">
        <f>IF('Proje ve Personel Bilgileri'!C200&gt;0,'Proje ve Personel Bilgileri'!C200,"")</f>
        <v/>
      </c>
      <c r="C309" s="242" t="str">
        <f>IF('Proje ve Personel Bilgileri'!C200&gt;0,'Proje ve Personel Bilgileri'!D200,"")</f>
        <v/>
      </c>
      <c r="D309" s="172"/>
      <c r="E309" s="172"/>
      <c r="F309" s="172"/>
      <c r="G309" s="172"/>
      <c r="H309" s="172"/>
      <c r="I309" s="173"/>
      <c r="J309" s="222" t="str">
        <f t="shared" si="18"/>
        <v/>
      </c>
      <c r="K309" s="249" t="str">
        <f>IF('Proje ve Personel Bilgileri'!C200&gt;0,AUcret,"")</f>
        <v/>
      </c>
      <c r="L309" s="250" t="str">
        <f>IF('Proje ve Personel Bilgileri'!C200&gt;0,IF(PKodu=1511,IF(D309="X",4,IF(E309="X",5,IF(F309="X",IF(AND(I309&gt;0,J309&gt;=48),12,8),IF(G309="X",IF(AND(I309&gt;0,J309&gt;=48),12,8),IF(H309="X",14,0))))),IF(D309="X",3,IF(E309="X",4,IF(F309="X",IF(AND(I309&gt;0,J309&gt;=48),10,6),IF(G309="X",IF(AND(I309&gt;0,J309&gt;=48),10,6),IF(H309="X",12,0)))))),"")</f>
        <v/>
      </c>
      <c r="M309" s="249" t="str">
        <f>IF('Proje ve Personel Bilgileri'!C200&gt;0,K309*L309,"")</f>
        <v/>
      </c>
      <c r="N309" s="249" t="str">
        <f>IF('Proje ve Personel Bilgileri'!C200&gt;0,G011B!R299,"")</f>
        <v/>
      </c>
      <c r="O309" s="251" t="str">
        <f>IF('Proje ve Personel Bilgileri'!C200&gt;0,MIN(M309,N309),"")</f>
        <v/>
      </c>
      <c r="Q309" s="340"/>
    </row>
    <row r="310" spans="1:17" ht="18" customHeight="1" x14ac:dyDescent="0.25">
      <c r="A310" s="171">
        <v>185</v>
      </c>
      <c r="B310" s="241" t="str">
        <f>IF('Proje ve Personel Bilgileri'!C201&gt;0,'Proje ve Personel Bilgileri'!C201,"")</f>
        <v/>
      </c>
      <c r="C310" s="242" t="str">
        <f>IF('Proje ve Personel Bilgileri'!C201&gt;0,'Proje ve Personel Bilgileri'!D201,"")</f>
        <v/>
      </c>
      <c r="D310" s="172"/>
      <c r="E310" s="172"/>
      <c r="F310" s="172"/>
      <c r="G310" s="172"/>
      <c r="H310" s="172"/>
      <c r="I310" s="173"/>
      <c r="J310" s="222" t="str">
        <f t="shared" si="18"/>
        <v/>
      </c>
      <c r="K310" s="249" t="str">
        <f>IF('Proje ve Personel Bilgileri'!C201&gt;0,AUcret,"")</f>
        <v/>
      </c>
      <c r="L310" s="250" t="str">
        <f>IF('Proje ve Personel Bilgileri'!C201&gt;0,IF(PKodu=1511,IF(D310="X",4,IF(E310="X",5,IF(F310="X",IF(AND(I310&gt;0,J310&gt;=48),12,8),IF(G310="X",IF(AND(I310&gt;0,J310&gt;=48),12,8),IF(H310="X",14,0))))),IF(D310="X",3,IF(E310="X",4,IF(F310="X",IF(AND(I310&gt;0,J310&gt;=48),10,6),IF(G310="X",IF(AND(I310&gt;0,J310&gt;=48),10,6),IF(H310="X",12,0)))))),"")</f>
        <v/>
      </c>
      <c r="M310" s="249" t="str">
        <f>IF('Proje ve Personel Bilgileri'!C201&gt;0,K310*L310,"")</f>
        <v/>
      </c>
      <c r="N310" s="249" t="str">
        <f>IF('Proje ve Personel Bilgileri'!C201&gt;0,G011B!R300,"")</f>
        <v/>
      </c>
      <c r="O310" s="251" t="str">
        <f>IF('Proje ve Personel Bilgileri'!C201&gt;0,MIN(M310,N310),"")</f>
        <v/>
      </c>
      <c r="Q310" s="340"/>
    </row>
    <row r="311" spans="1:17" ht="18" customHeight="1" x14ac:dyDescent="0.25">
      <c r="A311" s="171">
        <v>186</v>
      </c>
      <c r="B311" s="241" t="str">
        <f>IF('Proje ve Personel Bilgileri'!C202&gt;0,'Proje ve Personel Bilgileri'!C202,"")</f>
        <v/>
      </c>
      <c r="C311" s="242" t="str">
        <f>IF('Proje ve Personel Bilgileri'!C202&gt;0,'Proje ve Personel Bilgileri'!D202,"")</f>
        <v/>
      </c>
      <c r="D311" s="172"/>
      <c r="E311" s="172"/>
      <c r="F311" s="172"/>
      <c r="G311" s="172"/>
      <c r="H311" s="172"/>
      <c r="I311" s="173"/>
      <c r="J311" s="222" t="str">
        <f t="shared" si="18"/>
        <v/>
      </c>
      <c r="K311" s="249" t="str">
        <f>IF('Proje ve Personel Bilgileri'!C202&gt;0,AUcret,"")</f>
        <v/>
      </c>
      <c r="L311" s="250" t="str">
        <f>IF('Proje ve Personel Bilgileri'!C202&gt;0,IF(PKodu=1511,IF(D311="X",4,IF(E311="X",5,IF(F311="X",IF(AND(I311&gt;0,J311&gt;=48),12,8),IF(G311="X",IF(AND(I311&gt;0,J311&gt;=48),12,8),IF(H311="X",14,0))))),IF(D311="X",3,IF(E311="X",4,IF(F311="X",IF(AND(I311&gt;0,J311&gt;=48),10,6),IF(G311="X",IF(AND(I311&gt;0,J311&gt;=48),10,6),IF(H311="X",12,0)))))),"")</f>
        <v/>
      </c>
      <c r="M311" s="249" t="str">
        <f>IF('Proje ve Personel Bilgileri'!C202&gt;0,K311*L311,"")</f>
        <v/>
      </c>
      <c r="N311" s="249" t="str">
        <f>IF('Proje ve Personel Bilgileri'!C202&gt;0,G011B!R301,"")</f>
        <v/>
      </c>
      <c r="O311" s="251" t="str">
        <f>IF('Proje ve Personel Bilgileri'!C202&gt;0,MIN(M311,N311),"")</f>
        <v/>
      </c>
      <c r="Q311" s="340"/>
    </row>
    <row r="312" spans="1:17" ht="18" customHeight="1" x14ac:dyDescent="0.25">
      <c r="A312" s="171">
        <v>187</v>
      </c>
      <c r="B312" s="241" t="str">
        <f>IF('Proje ve Personel Bilgileri'!C203&gt;0,'Proje ve Personel Bilgileri'!C203,"")</f>
        <v/>
      </c>
      <c r="C312" s="242" t="str">
        <f>IF('Proje ve Personel Bilgileri'!C203&gt;0,'Proje ve Personel Bilgileri'!D203,"")</f>
        <v/>
      </c>
      <c r="D312" s="172"/>
      <c r="E312" s="172"/>
      <c r="F312" s="172"/>
      <c r="G312" s="172"/>
      <c r="H312" s="172"/>
      <c r="I312" s="173"/>
      <c r="J312" s="222" t="str">
        <f t="shared" si="18"/>
        <v/>
      </c>
      <c r="K312" s="249" t="str">
        <f>IF('Proje ve Personel Bilgileri'!C203&gt;0,AUcret,"")</f>
        <v/>
      </c>
      <c r="L312" s="250" t="str">
        <f>IF('Proje ve Personel Bilgileri'!C203&gt;0,IF(PKodu=1511,IF(D312="X",4,IF(E312="X",5,IF(F312="X",IF(AND(I312&gt;0,J312&gt;=48),12,8),IF(G312="X",IF(AND(I312&gt;0,J312&gt;=48),12,8),IF(H312="X",14,0))))),IF(D312="X",3,IF(E312="X",4,IF(F312="X",IF(AND(I312&gt;0,J312&gt;=48),10,6),IF(G312="X",IF(AND(I312&gt;0,J312&gt;=48),10,6),IF(H312="X",12,0)))))),"")</f>
        <v/>
      </c>
      <c r="M312" s="249" t="str">
        <f>IF('Proje ve Personel Bilgileri'!C203&gt;0,K312*L312,"")</f>
        <v/>
      </c>
      <c r="N312" s="249" t="str">
        <f>IF('Proje ve Personel Bilgileri'!C203&gt;0,G011B!R302,"")</f>
        <v/>
      </c>
      <c r="O312" s="251" t="str">
        <f>IF('Proje ve Personel Bilgileri'!C203&gt;0,MIN(M312,N312),"")</f>
        <v/>
      </c>
      <c r="Q312" s="340"/>
    </row>
    <row r="313" spans="1:17" ht="18" customHeight="1" x14ac:dyDescent="0.25">
      <c r="A313" s="171">
        <v>188</v>
      </c>
      <c r="B313" s="241" t="str">
        <f>IF('Proje ve Personel Bilgileri'!C204&gt;0,'Proje ve Personel Bilgileri'!C204,"")</f>
        <v/>
      </c>
      <c r="C313" s="242" t="str">
        <f>IF('Proje ve Personel Bilgileri'!C204&gt;0,'Proje ve Personel Bilgileri'!D204,"")</f>
        <v/>
      </c>
      <c r="D313" s="172"/>
      <c r="E313" s="172"/>
      <c r="F313" s="172"/>
      <c r="G313" s="172"/>
      <c r="H313" s="172"/>
      <c r="I313" s="173"/>
      <c r="J313" s="222" t="str">
        <f t="shared" si="18"/>
        <v/>
      </c>
      <c r="K313" s="249" t="str">
        <f>IF('Proje ve Personel Bilgileri'!C204&gt;0,AUcret,"")</f>
        <v/>
      </c>
      <c r="L313" s="250" t="str">
        <f>IF('Proje ve Personel Bilgileri'!C204&gt;0,IF(PKodu=1511,IF(D313="X",4,IF(E313="X",5,IF(F313="X",IF(AND(I313&gt;0,J313&gt;=48),12,8),IF(G313="X",IF(AND(I313&gt;0,J313&gt;=48),12,8),IF(H313="X",14,0))))),IF(D313="X",3,IF(E313="X",4,IF(F313="X",IF(AND(I313&gt;0,J313&gt;=48),10,6),IF(G313="X",IF(AND(I313&gt;0,J313&gt;=48),10,6),IF(H313="X",12,0)))))),"")</f>
        <v/>
      </c>
      <c r="M313" s="249" t="str">
        <f>IF('Proje ve Personel Bilgileri'!C204&gt;0,K313*L313,"")</f>
        <v/>
      </c>
      <c r="N313" s="249" t="str">
        <f>IF('Proje ve Personel Bilgileri'!C204&gt;0,G011B!R303,"")</f>
        <v/>
      </c>
      <c r="O313" s="251" t="str">
        <f>IF('Proje ve Personel Bilgileri'!C204&gt;0,MIN(M313,N313),"")</f>
        <v/>
      </c>
      <c r="Q313" s="340"/>
    </row>
    <row r="314" spans="1:17" ht="18" customHeight="1" x14ac:dyDescent="0.25">
      <c r="A314" s="171">
        <v>189</v>
      </c>
      <c r="B314" s="241" t="str">
        <f>IF('Proje ve Personel Bilgileri'!C205&gt;0,'Proje ve Personel Bilgileri'!C205,"")</f>
        <v/>
      </c>
      <c r="C314" s="242" t="str">
        <f>IF('Proje ve Personel Bilgileri'!C205&gt;0,'Proje ve Personel Bilgileri'!D205,"")</f>
        <v/>
      </c>
      <c r="D314" s="172"/>
      <c r="E314" s="172"/>
      <c r="F314" s="172"/>
      <c r="G314" s="172"/>
      <c r="H314" s="172"/>
      <c r="I314" s="173"/>
      <c r="J314" s="222" t="str">
        <f t="shared" si="18"/>
        <v/>
      </c>
      <c r="K314" s="249" t="str">
        <f>IF('Proje ve Personel Bilgileri'!C205&gt;0,AUcret,"")</f>
        <v/>
      </c>
      <c r="L314" s="250" t="str">
        <f>IF('Proje ve Personel Bilgileri'!C205&gt;0,IF(PKodu=1511,IF(D314="X",4,IF(E314="X",5,IF(F314="X",IF(AND(I314&gt;0,J314&gt;=48),12,8),IF(G314="X",IF(AND(I314&gt;0,J314&gt;=48),12,8),IF(H314="X",14,0))))),IF(D314="X",3,IF(E314="X",4,IF(F314="X",IF(AND(I314&gt;0,J314&gt;=48),10,6),IF(G314="X",IF(AND(I314&gt;0,J314&gt;=48),10,6),IF(H314="X",12,0)))))),"")</f>
        <v/>
      </c>
      <c r="M314" s="249" t="str">
        <f>IF('Proje ve Personel Bilgileri'!C205&gt;0,K314*L314,"")</f>
        <v/>
      </c>
      <c r="N314" s="249" t="str">
        <f>IF('Proje ve Personel Bilgileri'!C205&gt;0,G011B!R304,"")</f>
        <v/>
      </c>
      <c r="O314" s="251" t="str">
        <f>IF('Proje ve Personel Bilgileri'!C205&gt;0,MIN(M314,N314),"")</f>
        <v/>
      </c>
      <c r="Q314" s="340"/>
    </row>
    <row r="315" spans="1:17" ht="18" customHeight="1" x14ac:dyDescent="0.25">
      <c r="A315" s="171">
        <v>190</v>
      </c>
      <c r="B315" s="241" t="str">
        <f>IF('Proje ve Personel Bilgileri'!C206&gt;0,'Proje ve Personel Bilgileri'!C206,"")</f>
        <v/>
      </c>
      <c r="C315" s="242" t="str">
        <f>IF('Proje ve Personel Bilgileri'!C206&gt;0,'Proje ve Personel Bilgileri'!D206,"")</f>
        <v/>
      </c>
      <c r="D315" s="172"/>
      <c r="E315" s="172"/>
      <c r="F315" s="172"/>
      <c r="G315" s="172"/>
      <c r="H315" s="172"/>
      <c r="I315" s="173"/>
      <c r="J315" s="222" t="str">
        <f t="shared" si="18"/>
        <v/>
      </c>
      <c r="K315" s="249" t="str">
        <f>IF('Proje ve Personel Bilgileri'!C206&gt;0,AUcret,"")</f>
        <v/>
      </c>
      <c r="L315" s="250" t="str">
        <f>IF('Proje ve Personel Bilgileri'!C206&gt;0,IF(PKodu=1511,IF(D315="X",4,IF(E315="X",5,IF(F315="X",IF(AND(I315&gt;0,J315&gt;=48),12,8),IF(G315="X",IF(AND(I315&gt;0,J315&gt;=48),12,8),IF(H315="X",14,0))))),IF(D315="X",3,IF(E315="X",4,IF(F315="X",IF(AND(I315&gt;0,J315&gt;=48),10,6),IF(G315="X",IF(AND(I315&gt;0,J315&gt;=48),10,6),IF(H315="X",12,0)))))),"")</f>
        <v/>
      </c>
      <c r="M315" s="249" t="str">
        <f>IF('Proje ve Personel Bilgileri'!C206&gt;0,K315*L315,"")</f>
        <v/>
      </c>
      <c r="N315" s="249" t="str">
        <f>IF('Proje ve Personel Bilgileri'!C206&gt;0,G011B!R305,"")</f>
        <v/>
      </c>
      <c r="O315" s="251" t="str">
        <f>IF('Proje ve Personel Bilgileri'!C206&gt;0,MIN(M315,N315),"")</f>
        <v/>
      </c>
      <c r="Q315" s="340"/>
    </row>
    <row r="316" spans="1:17" ht="18" customHeight="1" x14ac:dyDescent="0.25">
      <c r="A316" s="171">
        <v>191</v>
      </c>
      <c r="B316" s="241" t="str">
        <f>IF('Proje ve Personel Bilgileri'!C207&gt;0,'Proje ve Personel Bilgileri'!C207,"")</f>
        <v/>
      </c>
      <c r="C316" s="242" t="str">
        <f>IF('Proje ve Personel Bilgileri'!C207&gt;0,'Proje ve Personel Bilgileri'!D207,"")</f>
        <v/>
      </c>
      <c r="D316" s="172"/>
      <c r="E316" s="172"/>
      <c r="F316" s="172"/>
      <c r="G316" s="172"/>
      <c r="H316" s="172"/>
      <c r="I316" s="173"/>
      <c r="J316" s="222" t="str">
        <f t="shared" si="18"/>
        <v/>
      </c>
      <c r="K316" s="249" t="str">
        <f>IF('Proje ve Personel Bilgileri'!C207&gt;0,AUcret,"")</f>
        <v/>
      </c>
      <c r="L316" s="250" t="str">
        <f>IF('Proje ve Personel Bilgileri'!C207&gt;0,IF(PKodu=1511,IF(D316="X",4,IF(E316="X",5,IF(F316="X",IF(AND(I316&gt;0,J316&gt;=48),12,8),IF(G316="X",IF(AND(I316&gt;0,J316&gt;=48),12,8),IF(H316="X",14,0))))),IF(D316="X",3,IF(E316="X",4,IF(F316="X",IF(AND(I316&gt;0,J316&gt;=48),10,6),IF(G316="X",IF(AND(I316&gt;0,J316&gt;=48),10,6),IF(H316="X",12,0)))))),"")</f>
        <v/>
      </c>
      <c r="M316" s="249" t="str">
        <f>IF('Proje ve Personel Bilgileri'!C207&gt;0,K316*L316,"")</f>
        <v/>
      </c>
      <c r="N316" s="249" t="str">
        <f>IF('Proje ve Personel Bilgileri'!C207&gt;0,G011B!R306,"")</f>
        <v/>
      </c>
      <c r="O316" s="251" t="str">
        <f>IF('Proje ve Personel Bilgileri'!C207&gt;0,MIN(M316,N316),"")</f>
        <v/>
      </c>
      <c r="Q316" s="340"/>
    </row>
    <row r="317" spans="1:17" ht="18" customHeight="1" x14ac:dyDescent="0.25">
      <c r="A317" s="171">
        <v>192</v>
      </c>
      <c r="B317" s="241" t="str">
        <f>IF('Proje ve Personel Bilgileri'!C208&gt;0,'Proje ve Personel Bilgileri'!C208,"")</f>
        <v/>
      </c>
      <c r="C317" s="242" t="str">
        <f>IF('Proje ve Personel Bilgileri'!C208&gt;0,'Proje ve Personel Bilgileri'!D208,"")</f>
        <v/>
      </c>
      <c r="D317" s="172"/>
      <c r="E317" s="172"/>
      <c r="F317" s="172"/>
      <c r="G317" s="172"/>
      <c r="H317" s="172"/>
      <c r="I317" s="173"/>
      <c r="J317" s="222" t="str">
        <f t="shared" si="18"/>
        <v/>
      </c>
      <c r="K317" s="249" t="str">
        <f>IF('Proje ve Personel Bilgileri'!C208&gt;0,AUcret,"")</f>
        <v/>
      </c>
      <c r="L317" s="250" t="str">
        <f>IF('Proje ve Personel Bilgileri'!C208&gt;0,IF(PKodu=1511,IF(D317="X",4,IF(E317="X",5,IF(F317="X",IF(AND(I317&gt;0,J317&gt;=48),12,8),IF(G317="X",IF(AND(I317&gt;0,J317&gt;=48),12,8),IF(H317="X",14,0))))),IF(D317="X",3,IF(E317="X",4,IF(F317="X",IF(AND(I317&gt;0,J317&gt;=48),10,6),IF(G317="X",IF(AND(I317&gt;0,J317&gt;=48),10,6),IF(H317="X",12,0)))))),"")</f>
        <v/>
      </c>
      <c r="M317" s="249" t="str">
        <f>IF('Proje ve Personel Bilgileri'!C208&gt;0,K317*L317,"")</f>
        <v/>
      </c>
      <c r="N317" s="249" t="str">
        <f>IF('Proje ve Personel Bilgileri'!C208&gt;0,G011B!R307,"")</f>
        <v/>
      </c>
      <c r="O317" s="251" t="str">
        <f>IF('Proje ve Personel Bilgileri'!C208&gt;0,MIN(M317,N317),"")</f>
        <v/>
      </c>
      <c r="Q317" s="340"/>
    </row>
    <row r="318" spans="1:17" ht="18" customHeight="1" x14ac:dyDescent="0.25">
      <c r="A318" s="171">
        <v>193</v>
      </c>
      <c r="B318" s="241" t="str">
        <f>IF('Proje ve Personel Bilgileri'!C209&gt;0,'Proje ve Personel Bilgileri'!C209,"")</f>
        <v/>
      </c>
      <c r="C318" s="242" t="str">
        <f>IF('Proje ve Personel Bilgileri'!C209&gt;0,'Proje ve Personel Bilgileri'!D209,"")</f>
        <v/>
      </c>
      <c r="D318" s="172"/>
      <c r="E318" s="172"/>
      <c r="F318" s="172"/>
      <c r="G318" s="172"/>
      <c r="H318" s="172"/>
      <c r="I318" s="173"/>
      <c r="J318" s="222" t="str">
        <f t="shared" si="18"/>
        <v/>
      </c>
      <c r="K318" s="249" t="str">
        <f>IF('Proje ve Personel Bilgileri'!C209&gt;0,AUcret,"")</f>
        <v/>
      </c>
      <c r="L318" s="250" t="str">
        <f>IF('Proje ve Personel Bilgileri'!C209&gt;0,IF(PKodu=1511,IF(D318="X",4,IF(E318="X",5,IF(F318="X",IF(AND(I318&gt;0,J318&gt;=48),12,8),IF(G318="X",IF(AND(I318&gt;0,J318&gt;=48),12,8),IF(H318="X",14,0))))),IF(D318="X",3,IF(E318="X",4,IF(F318="X",IF(AND(I318&gt;0,J318&gt;=48),10,6),IF(G318="X",IF(AND(I318&gt;0,J318&gt;=48),10,6),IF(H318="X",12,0)))))),"")</f>
        <v/>
      </c>
      <c r="M318" s="249" t="str">
        <f>IF('Proje ve Personel Bilgileri'!C209&gt;0,K318*L318,"")</f>
        <v/>
      </c>
      <c r="N318" s="249" t="str">
        <f>IF('Proje ve Personel Bilgileri'!C209&gt;0,G011B!R308,"")</f>
        <v/>
      </c>
      <c r="O318" s="251" t="str">
        <f>IF('Proje ve Personel Bilgileri'!C209&gt;0,MIN(M318,N318),"")</f>
        <v/>
      </c>
      <c r="Q318" s="340"/>
    </row>
    <row r="319" spans="1:17" ht="18" customHeight="1" x14ac:dyDescent="0.25">
      <c r="A319" s="171">
        <v>194</v>
      </c>
      <c r="B319" s="241" t="str">
        <f>IF('Proje ve Personel Bilgileri'!C210&gt;0,'Proje ve Personel Bilgileri'!C210,"")</f>
        <v/>
      </c>
      <c r="C319" s="242" t="str">
        <f>IF('Proje ve Personel Bilgileri'!C210&gt;0,'Proje ve Personel Bilgileri'!D210,"")</f>
        <v/>
      </c>
      <c r="D319" s="172"/>
      <c r="E319" s="172"/>
      <c r="F319" s="172"/>
      <c r="G319" s="172"/>
      <c r="H319" s="172"/>
      <c r="I319" s="173"/>
      <c r="J319" s="222" t="str">
        <f t="shared" si="18"/>
        <v/>
      </c>
      <c r="K319" s="249" t="str">
        <f>IF('Proje ve Personel Bilgileri'!C210&gt;0,AUcret,"")</f>
        <v/>
      </c>
      <c r="L319" s="250" t="str">
        <f>IF('Proje ve Personel Bilgileri'!C210&gt;0,IF(PKodu=1511,IF(D319="X",4,IF(E319="X",5,IF(F319="X",IF(AND(I319&gt;0,J319&gt;=48),12,8),IF(G319="X",IF(AND(I319&gt;0,J319&gt;=48),12,8),IF(H319="X",14,0))))),IF(D319="X",3,IF(E319="X",4,IF(F319="X",IF(AND(I319&gt;0,J319&gt;=48),10,6),IF(G319="X",IF(AND(I319&gt;0,J319&gt;=48),10,6),IF(H319="X",12,0)))))),"")</f>
        <v/>
      </c>
      <c r="M319" s="249" t="str">
        <f>IF('Proje ve Personel Bilgileri'!C210&gt;0,K319*L319,"")</f>
        <v/>
      </c>
      <c r="N319" s="249" t="str">
        <f>IF('Proje ve Personel Bilgileri'!C210&gt;0,G011B!R309,"")</f>
        <v/>
      </c>
      <c r="O319" s="251" t="str">
        <f>IF('Proje ve Personel Bilgileri'!C210&gt;0,MIN(M319,N319),"")</f>
        <v/>
      </c>
      <c r="Q319" s="340"/>
    </row>
    <row r="320" spans="1:17" ht="18" customHeight="1" x14ac:dyDescent="0.25">
      <c r="A320" s="171">
        <v>195</v>
      </c>
      <c r="B320" s="241" t="str">
        <f>IF('Proje ve Personel Bilgileri'!C211&gt;0,'Proje ve Personel Bilgileri'!C211,"")</f>
        <v/>
      </c>
      <c r="C320" s="242" t="str">
        <f>IF('Proje ve Personel Bilgileri'!C211&gt;0,'Proje ve Personel Bilgileri'!D211,"")</f>
        <v/>
      </c>
      <c r="D320" s="172"/>
      <c r="E320" s="172"/>
      <c r="F320" s="172"/>
      <c r="G320" s="172"/>
      <c r="H320" s="172"/>
      <c r="I320" s="173"/>
      <c r="J320" s="222" t="str">
        <f t="shared" si="18"/>
        <v/>
      </c>
      <c r="K320" s="249" t="str">
        <f>IF('Proje ve Personel Bilgileri'!C211&gt;0,AUcret,"")</f>
        <v/>
      </c>
      <c r="L320" s="250" t="str">
        <f>IF('Proje ve Personel Bilgileri'!C211&gt;0,IF(PKodu=1511,IF(D320="X",4,IF(E320="X",5,IF(F320="X",IF(AND(I320&gt;0,J320&gt;=48),12,8),IF(G320="X",IF(AND(I320&gt;0,J320&gt;=48),12,8),IF(H320="X",14,0))))),IF(D320="X",3,IF(E320="X",4,IF(F320="X",IF(AND(I320&gt;0,J320&gt;=48),10,6),IF(G320="X",IF(AND(I320&gt;0,J320&gt;=48),10,6),IF(H320="X",12,0)))))),"")</f>
        <v/>
      </c>
      <c r="M320" s="249" t="str">
        <f>IF('Proje ve Personel Bilgileri'!C211&gt;0,K320*L320,"")</f>
        <v/>
      </c>
      <c r="N320" s="249" t="str">
        <f>IF('Proje ve Personel Bilgileri'!C211&gt;0,G011B!R310,"")</f>
        <v/>
      </c>
      <c r="O320" s="251" t="str">
        <f>IF('Proje ve Personel Bilgileri'!C211&gt;0,MIN(M320,N320),"")</f>
        <v/>
      </c>
      <c r="Q320" s="340"/>
    </row>
    <row r="321" spans="1:18" ht="18" customHeight="1" x14ac:dyDescent="0.25">
      <c r="A321" s="171">
        <v>196</v>
      </c>
      <c r="B321" s="241" t="str">
        <f>IF('Proje ve Personel Bilgileri'!C212&gt;0,'Proje ve Personel Bilgileri'!C212,"")</f>
        <v/>
      </c>
      <c r="C321" s="242" t="str">
        <f>IF('Proje ve Personel Bilgileri'!C212&gt;0,'Proje ve Personel Bilgileri'!D212,"")</f>
        <v/>
      </c>
      <c r="D321" s="172"/>
      <c r="E321" s="172"/>
      <c r="F321" s="172"/>
      <c r="G321" s="172"/>
      <c r="H321" s="172"/>
      <c r="I321" s="173"/>
      <c r="J321" s="222" t="str">
        <f t="shared" si="18"/>
        <v/>
      </c>
      <c r="K321" s="249" t="str">
        <f>IF('Proje ve Personel Bilgileri'!C212&gt;0,AUcret,"")</f>
        <v/>
      </c>
      <c r="L321" s="250" t="str">
        <f>IF('Proje ve Personel Bilgileri'!C212&gt;0,IF(PKodu=1511,IF(D321="X",4,IF(E321="X",5,IF(F321="X",IF(AND(I321&gt;0,J321&gt;=48),12,8),IF(G321="X",IF(AND(I321&gt;0,J321&gt;=48),12,8),IF(H321="X",14,0))))),IF(D321="X",3,IF(E321="X",4,IF(F321="X",IF(AND(I321&gt;0,J321&gt;=48),10,6),IF(G321="X",IF(AND(I321&gt;0,J321&gt;=48),10,6),IF(H321="X",12,0)))))),"")</f>
        <v/>
      </c>
      <c r="M321" s="249" t="str">
        <f>IF('Proje ve Personel Bilgileri'!C212&gt;0,K321*L321,"")</f>
        <v/>
      </c>
      <c r="N321" s="249" t="str">
        <f>IF('Proje ve Personel Bilgileri'!C212&gt;0,G011B!R311,"")</f>
        <v/>
      </c>
      <c r="O321" s="251" t="str">
        <f>IF('Proje ve Personel Bilgileri'!C212&gt;0,MIN(M321,N321),"")</f>
        <v/>
      </c>
      <c r="Q321" s="340"/>
    </row>
    <row r="322" spans="1:18" ht="18" customHeight="1" x14ac:dyDescent="0.25">
      <c r="A322" s="171">
        <v>197</v>
      </c>
      <c r="B322" s="241" t="str">
        <f>IF('Proje ve Personel Bilgileri'!C213&gt;0,'Proje ve Personel Bilgileri'!C213,"")</f>
        <v/>
      </c>
      <c r="C322" s="242" t="str">
        <f>IF('Proje ve Personel Bilgileri'!C213&gt;0,'Proje ve Personel Bilgileri'!D213,"")</f>
        <v/>
      </c>
      <c r="D322" s="172"/>
      <c r="E322" s="172"/>
      <c r="F322" s="172"/>
      <c r="G322" s="172"/>
      <c r="H322" s="172"/>
      <c r="I322" s="173"/>
      <c r="J322" s="222" t="str">
        <f t="shared" si="18"/>
        <v/>
      </c>
      <c r="K322" s="249" t="str">
        <f>IF('Proje ve Personel Bilgileri'!C213&gt;0,AUcret,"")</f>
        <v/>
      </c>
      <c r="L322" s="250" t="str">
        <f>IF('Proje ve Personel Bilgileri'!C213&gt;0,IF(PKodu=1511,IF(D322="X",4,IF(E322="X",5,IF(F322="X",IF(AND(I322&gt;0,J322&gt;=48),12,8),IF(G322="X",IF(AND(I322&gt;0,J322&gt;=48),12,8),IF(H322="X",14,0))))),IF(D322="X",3,IF(E322="X",4,IF(F322="X",IF(AND(I322&gt;0,J322&gt;=48),10,6),IF(G322="X",IF(AND(I322&gt;0,J322&gt;=48),10,6),IF(H322="X",12,0)))))),"")</f>
        <v/>
      </c>
      <c r="M322" s="249" t="str">
        <f>IF('Proje ve Personel Bilgileri'!C213&gt;0,K322*L322,"")</f>
        <v/>
      </c>
      <c r="N322" s="249" t="str">
        <f>IF('Proje ve Personel Bilgileri'!C213&gt;0,G011B!R312,"")</f>
        <v/>
      </c>
      <c r="O322" s="251" t="str">
        <f>IF('Proje ve Personel Bilgileri'!C213&gt;0,MIN(M322,N322),"")</f>
        <v/>
      </c>
      <c r="Q322" s="340"/>
    </row>
    <row r="323" spans="1:18" ht="18" customHeight="1" x14ac:dyDescent="0.25">
      <c r="A323" s="171">
        <v>198</v>
      </c>
      <c r="B323" s="241" t="str">
        <f>IF('Proje ve Personel Bilgileri'!C214&gt;0,'Proje ve Personel Bilgileri'!C214,"")</f>
        <v/>
      </c>
      <c r="C323" s="242" t="str">
        <f>IF('Proje ve Personel Bilgileri'!C214&gt;0,'Proje ve Personel Bilgileri'!D214,"")</f>
        <v/>
      </c>
      <c r="D323" s="172"/>
      <c r="E323" s="172"/>
      <c r="F323" s="172"/>
      <c r="G323" s="172"/>
      <c r="H323" s="172"/>
      <c r="I323" s="173"/>
      <c r="J323" s="222" t="str">
        <f t="shared" si="18"/>
        <v/>
      </c>
      <c r="K323" s="249" t="str">
        <f>IF('Proje ve Personel Bilgileri'!C214&gt;0,AUcret,"")</f>
        <v/>
      </c>
      <c r="L323" s="250" t="str">
        <f>IF('Proje ve Personel Bilgileri'!C214&gt;0,IF(PKodu=1511,IF(D323="X",4,IF(E323="X",5,IF(F323="X",IF(AND(I323&gt;0,J323&gt;=48),12,8),IF(G323="X",IF(AND(I323&gt;0,J323&gt;=48),12,8),IF(H323="X",14,0))))),IF(D323="X",3,IF(E323="X",4,IF(F323="X",IF(AND(I323&gt;0,J323&gt;=48),10,6),IF(G323="X",IF(AND(I323&gt;0,J323&gt;=48),10,6),IF(H323="X",12,0)))))),"")</f>
        <v/>
      </c>
      <c r="M323" s="249" t="str">
        <f>IF('Proje ve Personel Bilgileri'!C214&gt;0,K323*L323,"")</f>
        <v/>
      </c>
      <c r="N323" s="249" t="str">
        <f>IF('Proje ve Personel Bilgileri'!C214&gt;0,G011B!R313,"")</f>
        <v/>
      </c>
      <c r="O323" s="251" t="str">
        <f>IF('Proje ve Personel Bilgileri'!C214&gt;0,MIN(M323,N323),"")</f>
        <v/>
      </c>
      <c r="Q323" s="340"/>
    </row>
    <row r="324" spans="1:18" ht="18" customHeight="1" x14ac:dyDescent="0.25">
      <c r="A324" s="171">
        <v>199</v>
      </c>
      <c r="B324" s="241" t="str">
        <f>IF('Proje ve Personel Bilgileri'!C215&gt;0,'Proje ve Personel Bilgileri'!C215,"")</f>
        <v/>
      </c>
      <c r="C324" s="242" t="str">
        <f>IF('Proje ve Personel Bilgileri'!C215&gt;0,'Proje ve Personel Bilgileri'!D215,"")</f>
        <v/>
      </c>
      <c r="D324" s="172"/>
      <c r="E324" s="172"/>
      <c r="F324" s="172"/>
      <c r="G324" s="172"/>
      <c r="H324" s="172"/>
      <c r="I324" s="173"/>
      <c r="J324" s="222" t="str">
        <f t="shared" si="18"/>
        <v/>
      </c>
      <c r="K324" s="249" t="str">
        <f>IF('Proje ve Personel Bilgileri'!C215&gt;0,AUcret,"")</f>
        <v/>
      </c>
      <c r="L324" s="250" t="str">
        <f>IF('Proje ve Personel Bilgileri'!C215&gt;0,IF(PKodu=1511,IF(D324="X",4,IF(E324="X",5,IF(F324="X",IF(AND(I324&gt;0,J324&gt;=48),12,8),IF(G324="X",IF(AND(I324&gt;0,J324&gt;=48),12,8),IF(H324="X",14,0))))),IF(D324="X",3,IF(E324="X",4,IF(F324="X",IF(AND(I324&gt;0,J324&gt;=48),10,6),IF(G324="X",IF(AND(I324&gt;0,J324&gt;=48),10,6),IF(H324="X",12,0)))))),"")</f>
        <v/>
      </c>
      <c r="M324" s="249" t="str">
        <f>IF('Proje ve Personel Bilgileri'!C215&gt;0,K324*L324,"")</f>
        <v/>
      </c>
      <c r="N324" s="249" t="str">
        <f>IF('Proje ve Personel Bilgileri'!C215&gt;0,G011B!R314,"")</f>
        <v/>
      </c>
      <c r="O324" s="251" t="str">
        <f>IF('Proje ve Personel Bilgileri'!C215&gt;0,MIN(M324,N324),"")</f>
        <v/>
      </c>
      <c r="Q324" s="340"/>
    </row>
    <row r="325" spans="1:18" ht="18" customHeight="1" thickBot="1" x14ac:dyDescent="0.3">
      <c r="A325" s="174">
        <v>200</v>
      </c>
      <c r="B325" s="243" t="str">
        <f>IF('Proje ve Personel Bilgileri'!C216&gt;0,'Proje ve Personel Bilgileri'!C216,"")</f>
        <v/>
      </c>
      <c r="C325" s="244" t="str">
        <f>IF('Proje ve Personel Bilgileri'!C216&gt;0,'Proje ve Personel Bilgileri'!D216,"")</f>
        <v/>
      </c>
      <c r="D325" s="175"/>
      <c r="E325" s="175"/>
      <c r="F325" s="175"/>
      <c r="G325" s="175"/>
      <c r="H325" s="175"/>
      <c r="I325" s="176"/>
      <c r="J325" s="252" t="str">
        <f t="shared" si="18"/>
        <v/>
      </c>
      <c r="K325" s="253" t="str">
        <f>IF('Proje ve Personel Bilgileri'!C216&gt;0,AUcret,"")</f>
        <v/>
      </c>
      <c r="L325" s="254" t="str">
        <f>IF('Proje ve Personel Bilgileri'!C216&gt;0,IF(PKodu=1511,IF(D325="X",4,IF(E325="X",5,IF(F325="X",IF(AND(I325&gt;0,J325&gt;=48),12,8),IF(G325="X",IF(AND(I325&gt;0,J325&gt;=48),12,8),IF(H325="X",14,0))))),IF(D325="X",3,IF(E325="X",4,IF(F325="X",IF(AND(I325&gt;0,J325&gt;=48),10,6),IF(G325="X",IF(AND(I325&gt;0,J325&gt;=48),10,6),IF(H325="X",12,0)))))),"")</f>
        <v/>
      </c>
      <c r="M325" s="253" t="str">
        <f>IF('Proje ve Personel Bilgileri'!C216&gt;0,K325*L325,"")</f>
        <v/>
      </c>
      <c r="N325" s="253" t="str">
        <f>IF('Proje ve Personel Bilgileri'!C216&gt;0,G011B!R315,"")</f>
        <v/>
      </c>
      <c r="O325" s="255" t="str">
        <f>IF('Proje ve Personel Bilgileri'!C216&gt;0,MIN(M325,N325),"")</f>
        <v/>
      </c>
      <c r="Q325" s="343">
        <f>IF(ISERROR(IF(SUM(K306:K325)&gt;0,1,0)),1,IF(SUM(K306:K325)&gt;0,1,0))</f>
        <v>0</v>
      </c>
    </row>
    <row r="326" spans="1:18" x14ac:dyDescent="0.25">
      <c r="A326" t="s">
        <v>73</v>
      </c>
    </row>
    <row r="327" spans="1:18" x14ac:dyDescent="0.25">
      <c r="A327" t="s">
        <v>75</v>
      </c>
    </row>
    <row r="328" spans="1:18" x14ac:dyDescent="0.25">
      <c r="A328" t="s">
        <v>74</v>
      </c>
    </row>
    <row r="329" spans="1:18" s="119" customFormat="1" ht="21" x14ac:dyDescent="0.35">
      <c r="A329" s="345" t="s">
        <v>48</v>
      </c>
      <c r="B329" s="346">
        <f ca="1">IF(imzatarihi&gt;0,imzatarihi,"")</f>
        <v>46027</v>
      </c>
      <c r="C329" s="455" t="s">
        <v>49</v>
      </c>
      <c r="D329" s="455"/>
      <c r="E329" s="456" t="str">
        <f>IF(kurulusyetkilisi&gt;0,kurulusyetkilisi,"")</f>
        <v/>
      </c>
      <c r="F329" s="456"/>
      <c r="G329" s="456"/>
      <c r="H329" s="456"/>
      <c r="I329" s="456"/>
      <c r="J329" s="456"/>
      <c r="K329" s="456"/>
      <c r="L329" s="456"/>
      <c r="M329" s="456"/>
      <c r="N329" s="178"/>
      <c r="O329" s="178"/>
      <c r="P329" s="178"/>
      <c r="Q329" s="341"/>
      <c r="R329" s="342"/>
    </row>
    <row r="330" spans="1:18" ht="21" x14ac:dyDescent="0.35">
      <c r="A330" s="349"/>
      <c r="B330" s="349"/>
      <c r="C330" s="351" t="s">
        <v>50</v>
      </c>
      <c r="D330" s="439"/>
      <c r="E330" s="439"/>
      <c r="F330" s="439"/>
      <c r="G330" s="439"/>
      <c r="H330" s="439"/>
      <c r="I330" s="439"/>
      <c r="J330" s="349"/>
      <c r="K330" s="352"/>
      <c r="L330" s="352"/>
      <c r="M330" s="352"/>
      <c r="N330" s="160"/>
    </row>
  </sheetData>
  <sheetProtection algorithmName="SHA-512" hashValue="M4Kqz1TNWk+8DK04SyDQ/TUIIbg6uI+QnI/SqdlYmeLRJIay89fX1bHikXxHeK5K/AykIM1ts6NfTRHFvE5ItQ==" saltValue="Be8M9zYc/uAm/i25E7jqAw==" spinCount="100000" sheet="1" objects="1" scenarios="1"/>
  <mergeCells count="230">
    <mergeCell ref="D330:I330"/>
    <mergeCell ref="A303:B303"/>
    <mergeCell ref="C303:O303"/>
    <mergeCell ref="A304:A305"/>
    <mergeCell ref="B304:B305"/>
    <mergeCell ref="C304:C305"/>
    <mergeCell ref="D304:H304"/>
    <mergeCell ref="I304:I305"/>
    <mergeCell ref="J304:J305"/>
    <mergeCell ref="K304:K305"/>
    <mergeCell ref="L304:L305"/>
    <mergeCell ref="M304:M305"/>
    <mergeCell ref="N304:N305"/>
    <mergeCell ref="O304:O305"/>
    <mergeCell ref="C329:D329"/>
    <mergeCell ref="E329:M329"/>
    <mergeCell ref="D297:I297"/>
    <mergeCell ref="A298:O298"/>
    <mergeCell ref="A299:O299"/>
    <mergeCell ref="A300:O300"/>
    <mergeCell ref="A301:B301"/>
    <mergeCell ref="C301:O301"/>
    <mergeCell ref="A302:B302"/>
    <mergeCell ref="C302:O302"/>
    <mergeCell ref="C296:D296"/>
    <mergeCell ref="E296:M296"/>
    <mergeCell ref="A269:B269"/>
    <mergeCell ref="C269:O269"/>
    <mergeCell ref="A270:B270"/>
    <mergeCell ref="C270:O270"/>
    <mergeCell ref="A271:A272"/>
    <mergeCell ref="B271:B272"/>
    <mergeCell ref="C271:C272"/>
    <mergeCell ref="D271:H271"/>
    <mergeCell ref="I271:I272"/>
    <mergeCell ref="J271:J272"/>
    <mergeCell ref="K271:K272"/>
    <mergeCell ref="L271:L272"/>
    <mergeCell ref="M271:M272"/>
    <mergeCell ref="N271:N272"/>
    <mergeCell ref="O271:O272"/>
    <mergeCell ref="N238:N239"/>
    <mergeCell ref="O238:O239"/>
    <mergeCell ref="D264:I264"/>
    <mergeCell ref="A265:O265"/>
    <mergeCell ref="A266:O266"/>
    <mergeCell ref="A267:O267"/>
    <mergeCell ref="A268:B268"/>
    <mergeCell ref="C268:O268"/>
    <mergeCell ref="A238:A239"/>
    <mergeCell ref="B238:B239"/>
    <mergeCell ref="C238:C239"/>
    <mergeCell ref="D238:H238"/>
    <mergeCell ref="I238:I239"/>
    <mergeCell ref="J238:J239"/>
    <mergeCell ref="K238:K239"/>
    <mergeCell ref="L238:L239"/>
    <mergeCell ref="M238:M239"/>
    <mergeCell ref="C263:D263"/>
    <mergeCell ref="E263:M263"/>
    <mergeCell ref="A232:O232"/>
    <mergeCell ref="A233:O233"/>
    <mergeCell ref="A234:O234"/>
    <mergeCell ref="A235:B235"/>
    <mergeCell ref="C235:O235"/>
    <mergeCell ref="A236:B236"/>
    <mergeCell ref="C236:O236"/>
    <mergeCell ref="A237:B237"/>
    <mergeCell ref="C237:O237"/>
    <mergeCell ref="A1:O1"/>
    <mergeCell ref="D33:I33"/>
    <mergeCell ref="O7:O8"/>
    <mergeCell ref="A6:B6"/>
    <mergeCell ref="A4:B4"/>
    <mergeCell ref="A5:B5"/>
    <mergeCell ref="C4:O4"/>
    <mergeCell ref="C5:O5"/>
    <mergeCell ref="C6:O6"/>
    <mergeCell ref="I7:I8"/>
    <mergeCell ref="J7:J8"/>
    <mergeCell ref="A2:O2"/>
    <mergeCell ref="K7:K8"/>
    <mergeCell ref="L7:L8"/>
    <mergeCell ref="M7:M8"/>
    <mergeCell ref="A34:O34"/>
    <mergeCell ref="A35:O35"/>
    <mergeCell ref="A36:O36"/>
    <mergeCell ref="A37:B37"/>
    <mergeCell ref="C37:O37"/>
    <mergeCell ref="A3:O3"/>
    <mergeCell ref="N7:N8"/>
    <mergeCell ref="A7:A8"/>
    <mergeCell ref="B7:B8"/>
    <mergeCell ref="C7:C8"/>
    <mergeCell ref="D7:H7"/>
    <mergeCell ref="C32:D32"/>
    <mergeCell ref="E32:M32"/>
    <mergeCell ref="C65:D65"/>
    <mergeCell ref="E65:M65"/>
    <mergeCell ref="A38:B38"/>
    <mergeCell ref="C38:O38"/>
    <mergeCell ref="A39:B39"/>
    <mergeCell ref="C39:O39"/>
    <mergeCell ref="A40:A41"/>
    <mergeCell ref="B40:B41"/>
    <mergeCell ref="C40:C41"/>
    <mergeCell ref="D40:H40"/>
    <mergeCell ref="I40:I41"/>
    <mergeCell ref="J40:J41"/>
    <mergeCell ref="K40:K41"/>
    <mergeCell ref="L40:L41"/>
    <mergeCell ref="M40:M41"/>
    <mergeCell ref="N40:N41"/>
    <mergeCell ref="O40:O41"/>
    <mergeCell ref="A70:B70"/>
    <mergeCell ref="C70:O70"/>
    <mergeCell ref="A71:B71"/>
    <mergeCell ref="C71:O71"/>
    <mergeCell ref="A72:B72"/>
    <mergeCell ref="C72:O72"/>
    <mergeCell ref="D66:I66"/>
    <mergeCell ref="A67:O67"/>
    <mergeCell ref="A68:O68"/>
    <mergeCell ref="A69:O69"/>
    <mergeCell ref="A102:O102"/>
    <mergeCell ref="A103:B103"/>
    <mergeCell ref="C103:O103"/>
    <mergeCell ref="A104:B104"/>
    <mergeCell ref="C104:O104"/>
    <mergeCell ref="O73:O74"/>
    <mergeCell ref="D99:I99"/>
    <mergeCell ref="A100:O100"/>
    <mergeCell ref="A101:O101"/>
    <mergeCell ref="J73:J74"/>
    <mergeCell ref="K73:K74"/>
    <mergeCell ref="L73:L74"/>
    <mergeCell ref="M73:M74"/>
    <mergeCell ref="N73:N74"/>
    <mergeCell ref="A73:A74"/>
    <mergeCell ref="B73:B74"/>
    <mergeCell ref="C73:C74"/>
    <mergeCell ref="D73:H73"/>
    <mergeCell ref="I73:I74"/>
    <mergeCell ref="C98:D98"/>
    <mergeCell ref="E98:M98"/>
    <mergeCell ref="C131:D131"/>
    <mergeCell ref="E131:M131"/>
    <mergeCell ref="A105:B105"/>
    <mergeCell ref="C105:O105"/>
    <mergeCell ref="A106:A107"/>
    <mergeCell ref="B106:B107"/>
    <mergeCell ref="C106:C107"/>
    <mergeCell ref="D106:H106"/>
    <mergeCell ref="I106:I107"/>
    <mergeCell ref="J106:J107"/>
    <mergeCell ref="K106:K107"/>
    <mergeCell ref="L106:L107"/>
    <mergeCell ref="M106:M107"/>
    <mergeCell ref="N106:N107"/>
    <mergeCell ref="O106:O107"/>
    <mergeCell ref="A136:B136"/>
    <mergeCell ref="C136:O136"/>
    <mergeCell ref="A137:B137"/>
    <mergeCell ref="C137:O137"/>
    <mergeCell ref="A138:B138"/>
    <mergeCell ref="C138:O138"/>
    <mergeCell ref="D132:I132"/>
    <mergeCell ref="A133:O133"/>
    <mergeCell ref="A134:O134"/>
    <mergeCell ref="A135:O135"/>
    <mergeCell ref="A168:O168"/>
    <mergeCell ref="A169:B169"/>
    <mergeCell ref="C169:O169"/>
    <mergeCell ref="A170:B170"/>
    <mergeCell ref="C170:O170"/>
    <mergeCell ref="O139:O140"/>
    <mergeCell ref="D165:I165"/>
    <mergeCell ref="A166:O166"/>
    <mergeCell ref="A167:O167"/>
    <mergeCell ref="J139:J140"/>
    <mergeCell ref="K139:K140"/>
    <mergeCell ref="L139:L140"/>
    <mergeCell ref="M139:M140"/>
    <mergeCell ref="N139:N140"/>
    <mergeCell ref="A139:A140"/>
    <mergeCell ref="B139:B140"/>
    <mergeCell ref="C139:C140"/>
    <mergeCell ref="D139:H139"/>
    <mergeCell ref="I139:I140"/>
    <mergeCell ref="C164:D164"/>
    <mergeCell ref="E164:M164"/>
    <mergeCell ref="C197:D197"/>
    <mergeCell ref="E197:M197"/>
    <mergeCell ref="A171:B171"/>
    <mergeCell ref="C171:O171"/>
    <mergeCell ref="A172:A173"/>
    <mergeCell ref="B172:B173"/>
    <mergeCell ref="C172:C173"/>
    <mergeCell ref="D172:H172"/>
    <mergeCell ref="I172:I173"/>
    <mergeCell ref="J172:J173"/>
    <mergeCell ref="K172:K173"/>
    <mergeCell ref="L172:L173"/>
    <mergeCell ref="M172:M173"/>
    <mergeCell ref="N172:N173"/>
    <mergeCell ref="O172:O173"/>
    <mergeCell ref="A202:B202"/>
    <mergeCell ref="C202:O202"/>
    <mergeCell ref="A203:B203"/>
    <mergeCell ref="C203:O203"/>
    <mergeCell ref="A204:B204"/>
    <mergeCell ref="C204:O204"/>
    <mergeCell ref="D198:I198"/>
    <mergeCell ref="A199:O199"/>
    <mergeCell ref="A200:O200"/>
    <mergeCell ref="A201:O201"/>
    <mergeCell ref="O205:O206"/>
    <mergeCell ref="D231:I231"/>
    <mergeCell ref="J205:J206"/>
    <mergeCell ref="K205:K206"/>
    <mergeCell ref="L205:L206"/>
    <mergeCell ref="M205:M206"/>
    <mergeCell ref="N205:N206"/>
    <mergeCell ref="A205:A206"/>
    <mergeCell ref="B205:B206"/>
    <mergeCell ref="C205:C206"/>
    <mergeCell ref="D205:H205"/>
    <mergeCell ref="I205:I206"/>
    <mergeCell ref="C230:D230"/>
    <mergeCell ref="E230:M230"/>
  </mergeCells>
  <dataValidations count="1">
    <dataValidation type="list" allowBlank="1" showInputMessage="1" showErrorMessage="1" prompt="Mezuniyet durumuna göre X seçiniz._x000a_" sqref="D306:H325 D273:H292 D42:H61 D75:H94 D108:H127 D141:H160 D174:H193 D207:H226 D240:H259 D9:H28" xr:uid="{00000000-0002-0000-0B00-000000000000}">
      <formula1>"X"</formula1>
    </dataValidation>
  </dataValidations>
  <pageMargins left="0.7" right="0.7" top="0.75" bottom="0.75" header="0.3" footer="0.3"/>
  <pageSetup paperSize="9" scale="70" orientation="landscape" r:id="rId1"/>
  <rowBreaks count="9" manualBreakCount="9">
    <brk id="33" max="14" man="1"/>
    <brk id="66" max="14" man="1"/>
    <brk id="99" max="14" man="1"/>
    <brk id="132" max="14" man="1"/>
    <brk id="165" max="14" man="1"/>
    <brk id="198" max="14" man="1"/>
    <brk id="231" max="14" man="1"/>
    <brk id="264" max="14" man="1"/>
    <brk id="297" max="14" man="1"/>
  </rowBreaks>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40.7109375" customWidth="1"/>
    <col min="14" max="14" width="12.28515625" hidden="1" customWidth="1"/>
    <col min="15" max="16" width="8.85546875" hidden="1" customWidth="1"/>
  </cols>
  <sheetData>
    <row r="1" spans="1:16" ht="15.75" x14ac:dyDescent="0.25">
      <c r="A1" s="440" t="s">
        <v>82</v>
      </c>
      <c r="B1" s="440"/>
      <c r="C1" s="440"/>
      <c r="D1" s="440"/>
      <c r="E1" s="440"/>
      <c r="F1" s="440"/>
      <c r="G1" s="440"/>
      <c r="H1" s="440"/>
      <c r="I1" s="440"/>
      <c r="P1" s="202" t="str">
        <f>CONCATENATE("A1:I",SUM(N:N)*33)</f>
        <v>A1:I33</v>
      </c>
    </row>
    <row r="2" spans="1:16" x14ac:dyDescent="0.25">
      <c r="A2" s="441" t="str">
        <f>IF(YilDonem&lt;&gt;"",CONCATENATE(YilDonem," dönemine aittir."),"")</f>
        <v/>
      </c>
      <c r="B2" s="441"/>
      <c r="C2" s="441"/>
      <c r="D2" s="441"/>
      <c r="E2" s="441"/>
      <c r="F2" s="441"/>
      <c r="G2" s="441"/>
      <c r="H2" s="441"/>
      <c r="I2" s="441"/>
    </row>
    <row r="3" spans="1:16" ht="19.5" thickBot="1" x14ac:dyDescent="0.35">
      <c r="A3" s="481" t="s">
        <v>91</v>
      </c>
      <c r="B3" s="481"/>
      <c r="C3" s="481"/>
      <c r="D3" s="481"/>
      <c r="E3" s="481"/>
      <c r="F3" s="481"/>
      <c r="G3" s="481"/>
      <c r="H3" s="481"/>
      <c r="I3" s="481"/>
    </row>
    <row r="4" spans="1:16" ht="19.5" customHeight="1" thickBot="1" x14ac:dyDescent="0.3">
      <c r="A4" s="457" t="s">
        <v>1</v>
      </c>
      <c r="B4" s="458"/>
      <c r="C4" s="442" t="str">
        <f>IF(ProjeNo&gt;0,ProjeNo,"")</f>
        <v/>
      </c>
      <c r="D4" s="443"/>
      <c r="E4" s="443"/>
      <c r="F4" s="443"/>
      <c r="G4" s="443"/>
      <c r="H4" s="443"/>
      <c r="I4" s="444"/>
    </row>
    <row r="5" spans="1:16" ht="29.25" customHeight="1" thickBot="1" x14ac:dyDescent="0.3">
      <c r="A5" s="474" t="s">
        <v>14</v>
      </c>
      <c r="B5" s="464"/>
      <c r="C5" s="461" t="str">
        <f>IF(ProjeAdi&gt;0,ProjeAdi,"")</f>
        <v/>
      </c>
      <c r="D5" s="462"/>
      <c r="E5" s="462"/>
      <c r="F5" s="462"/>
      <c r="G5" s="462"/>
      <c r="H5" s="462"/>
      <c r="I5" s="463"/>
    </row>
    <row r="6" spans="1:16" ht="19.5" customHeight="1" thickBot="1" x14ac:dyDescent="0.3">
      <c r="A6" s="457" t="s">
        <v>83</v>
      </c>
      <c r="B6" s="458"/>
      <c r="C6" s="32"/>
      <c r="D6" s="478"/>
      <c r="E6" s="478"/>
      <c r="F6" s="478"/>
      <c r="G6" s="478"/>
      <c r="H6" s="478"/>
      <c r="I6" s="479"/>
    </row>
    <row r="7" spans="1:16" s="5" customFormat="1" ht="30.75" thickBot="1" x14ac:dyDescent="0.3">
      <c r="A7" s="3" t="s">
        <v>9</v>
      </c>
      <c r="B7" s="3" t="s">
        <v>10</v>
      </c>
      <c r="C7" s="3" t="s">
        <v>72</v>
      </c>
      <c r="D7" s="3" t="s">
        <v>170</v>
      </c>
      <c r="E7" s="3" t="s">
        <v>84</v>
      </c>
      <c r="F7" s="3" t="s">
        <v>85</v>
      </c>
      <c r="G7" s="3" t="s">
        <v>86</v>
      </c>
      <c r="H7" s="3" t="s">
        <v>87</v>
      </c>
      <c r="I7" s="3" t="s">
        <v>88</v>
      </c>
      <c r="J7" s="155" t="s">
        <v>92</v>
      </c>
      <c r="K7" s="156" t="s">
        <v>93</v>
      </c>
      <c r="L7" s="156" t="s">
        <v>85</v>
      </c>
    </row>
    <row r="8" spans="1:16" ht="20.100000000000001" customHeight="1" x14ac:dyDescent="0.25">
      <c r="A8" s="139">
        <v>1</v>
      </c>
      <c r="B8" s="157"/>
      <c r="C8" s="220" t="str">
        <f t="shared" ref="C8:C27" si="0">IF(B8&lt;&gt;"",VLOOKUP(B8,PersonelTablo,2,0),"")</f>
        <v/>
      </c>
      <c r="D8" s="221" t="str">
        <f t="shared" ref="D8:D27" si="1">IF(B8&lt;&gt;"",VLOOKUP(B8,PersonelTablo,3,0),"")</f>
        <v/>
      </c>
      <c r="E8" s="158"/>
      <c r="F8" s="159"/>
      <c r="G8" s="231" t="str">
        <f>IF(AND(B8&lt;&gt;"",L8&gt;=F8),E8*F8,"")</f>
        <v/>
      </c>
      <c r="H8" s="228" t="str">
        <f t="shared" ref="H8" si="2">IF(B8&lt;&gt;"",VLOOKUP(B8,G011CTablo,14,0),"")</f>
        <v/>
      </c>
      <c r="I8" s="235" t="str">
        <f>IF(AND(B8&lt;&gt;"",J8&gt;=K8,L8&gt;0),G8*H8,"")</f>
        <v/>
      </c>
      <c r="J8" s="226" t="str">
        <f>IF(B8&gt;0,ROUNDUP(VLOOKUP(B8,G011B!$B:$R,16,0),1),"")</f>
        <v/>
      </c>
      <c r="K8" s="226" t="str">
        <f>IF(B8&gt;0,SUMIF($B:$B,B8,$G:$G),"")</f>
        <v/>
      </c>
      <c r="L8" s="227" t="str">
        <f>IF(B8&lt;&gt;"",VLOOKUP(B8,G011B!$B:$Z,25,0),"")</f>
        <v/>
      </c>
      <c r="M8" s="256"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61"/>
      <c r="C9" s="222" t="str">
        <f t="shared" si="0"/>
        <v/>
      </c>
      <c r="D9" s="223" t="str">
        <f t="shared" si="1"/>
        <v/>
      </c>
      <c r="E9" s="162"/>
      <c r="F9" s="163"/>
      <c r="G9" s="232" t="str">
        <f t="shared" ref="G9:G27" si="3">IF(AND(B9&lt;&gt;"",L9&gt;=F9),E9*F9,"")</f>
        <v/>
      </c>
      <c r="H9" s="229" t="str">
        <f t="shared" ref="H9:H27" si="4">IF(B9&lt;&gt;"",VLOOKUP(B9,G011CTablo,14,0),"")</f>
        <v/>
      </c>
      <c r="I9" s="236" t="str">
        <f t="shared" ref="I9:I27" si="5">IF(AND(B9&lt;&gt;"",J9&gt;=K9,L9&gt;0),G9*H9,"")</f>
        <v/>
      </c>
      <c r="J9" s="226" t="str">
        <f>IF(B9&gt;0,ROUNDUP(VLOOKUP(B9,G011B!$B:$R,16,0),1),"")</f>
        <v/>
      </c>
      <c r="K9" s="226" t="str">
        <f t="shared" ref="K9:K27" si="6">IF(B9&gt;0,SUMIF($B:$B,B9,$G:$G),"")</f>
        <v/>
      </c>
      <c r="L9" s="227" t="str">
        <f>IF(B9&lt;&gt;"",VLOOKUP(B9,G011B!$B:$Z,25,0),"")</f>
        <v/>
      </c>
      <c r="M9" s="256"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61"/>
      <c r="C10" s="222" t="str">
        <f t="shared" si="0"/>
        <v/>
      </c>
      <c r="D10" s="223" t="str">
        <f t="shared" si="1"/>
        <v/>
      </c>
      <c r="E10" s="162"/>
      <c r="F10" s="163"/>
      <c r="G10" s="232" t="str">
        <f t="shared" si="3"/>
        <v/>
      </c>
      <c r="H10" s="229" t="str">
        <f t="shared" si="4"/>
        <v/>
      </c>
      <c r="I10" s="236" t="str">
        <f t="shared" si="5"/>
        <v/>
      </c>
      <c r="J10" s="226" t="str">
        <f>IF(B10&gt;0,ROUNDUP(VLOOKUP(B10,G011B!$B:$R,16,0),1),"")</f>
        <v/>
      </c>
      <c r="K10" s="226" t="str">
        <f t="shared" si="6"/>
        <v/>
      </c>
      <c r="L10" s="227" t="str">
        <f>IF(B10&lt;&gt;"",VLOOKUP(B10,G011B!$B:$Z,25,0),"")</f>
        <v/>
      </c>
      <c r="M10" s="256" t="str">
        <f t="shared" ref="M10:M27" si="7">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61"/>
      <c r="C11" s="222" t="str">
        <f t="shared" si="0"/>
        <v/>
      </c>
      <c r="D11" s="223" t="str">
        <f t="shared" si="1"/>
        <v/>
      </c>
      <c r="E11" s="162"/>
      <c r="F11" s="163"/>
      <c r="G11" s="232" t="str">
        <f t="shared" si="3"/>
        <v/>
      </c>
      <c r="H11" s="229" t="str">
        <f t="shared" si="4"/>
        <v/>
      </c>
      <c r="I11" s="236" t="str">
        <f t="shared" si="5"/>
        <v/>
      </c>
      <c r="J11" s="226" t="str">
        <f>IF(B11&gt;0,ROUNDUP(VLOOKUP(B11,G011B!$B:$R,16,0),1),"")</f>
        <v/>
      </c>
      <c r="K11" s="226" t="str">
        <f t="shared" si="6"/>
        <v/>
      </c>
      <c r="L11" s="227" t="str">
        <f>IF(B11&lt;&gt;"",VLOOKUP(B11,G011B!$B:$Z,25,0),"")</f>
        <v/>
      </c>
      <c r="M11" s="256" t="str">
        <f t="shared" si="7"/>
        <v/>
      </c>
    </row>
    <row r="12" spans="1:16" ht="20.100000000000001" customHeight="1" x14ac:dyDescent="0.25">
      <c r="A12" s="8">
        <v>5</v>
      </c>
      <c r="B12" s="161"/>
      <c r="C12" s="222" t="str">
        <f t="shared" si="0"/>
        <v/>
      </c>
      <c r="D12" s="223" t="str">
        <f t="shared" si="1"/>
        <v/>
      </c>
      <c r="E12" s="162"/>
      <c r="F12" s="163"/>
      <c r="G12" s="232" t="str">
        <f t="shared" si="3"/>
        <v/>
      </c>
      <c r="H12" s="229" t="str">
        <f t="shared" si="4"/>
        <v/>
      </c>
      <c r="I12" s="236" t="str">
        <f t="shared" si="5"/>
        <v/>
      </c>
      <c r="J12" s="226" t="str">
        <f>IF(B12&gt;0,ROUNDUP(VLOOKUP(B12,G011B!$B:$R,16,0),1),"")</f>
        <v/>
      </c>
      <c r="K12" s="226" t="str">
        <f t="shared" si="6"/>
        <v/>
      </c>
      <c r="L12" s="227" t="str">
        <f>IF(B12&lt;&gt;"",VLOOKUP(B12,G011B!$B:$Z,25,0),"")</f>
        <v/>
      </c>
      <c r="M12" s="256" t="str">
        <f t="shared" si="7"/>
        <v/>
      </c>
    </row>
    <row r="13" spans="1:16" ht="20.100000000000001" customHeight="1" x14ac:dyDescent="0.25">
      <c r="A13" s="8">
        <v>6</v>
      </c>
      <c r="B13" s="161"/>
      <c r="C13" s="222" t="str">
        <f t="shared" si="0"/>
        <v/>
      </c>
      <c r="D13" s="223" t="str">
        <f t="shared" si="1"/>
        <v/>
      </c>
      <c r="E13" s="162"/>
      <c r="F13" s="163"/>
      <c r="G13" s="232" t="str">
        <f t="shared" si="3"/>
        <v/>
      </c>
      <c r="H13" s="229" t="str">
        <f t="shared" si="4"/>
        <v/>
      </c>
      <c r="I13" s="236" t="str">
        <f t="shared" si="5"/>
        <v/>
      </c>
      <c r="J13" s="226" t="str">
        <f>IF(B13&gt;0,ROUNDUP(VLOOKUP(B13,G011B!$B:$R,16,0),1),"")</f>
        <v/>
      </c>
      <c r="K13" s="226" t="str">
        <f t="shared" si="6"/>
        <v/>
      </c>
      <c r="L13" s="227" t="str">
        <f>IF(B13&lt;&gt;"",VLOOKUP(B13,G011B!$B:$Z,25,0),"")</f>
        <v/>
      </c>
      <c r="M13" s="256" t="str">
        <f t="shared" si="7"/>
        <v/>
      </c>
    </row>
    <row r="14" spans="1:16" ht="20.100000000000001" customHeight="1" x14ac:dyDescent="0.25">
      <c r="A14" s="8">
        <v>7</v>
      </c>
      <c r="B14" s="161"/>
      <c r="C14" s="222" t="str">
        <f t="shared" si="0"/>
        <v/>
      </c>
      <c r="D14" s="223" t="str">
        <f t="shared" si="1"/>
        <v/>
      </c>
      <c r="E14" s="162"/>
      <c r="F14" s="163"/>
      <c r="G14" s="232" t="str">
        <f t="shared" si="3"/>
        <v/>
      </c>
      <c r="H14" s="229" t="str">
        <f t="shared" si="4"/>
        <v/>
      </c>
      <c r="I14" s="236" t="str">
        <f t="shared" si="5"/>
        <v/>
      </c>
      <c r="J14" s="226" t="str">
        <f>IF(B14&gt;0,ROUNDUP(VLOOKUP(B14,G011B!$B:$R,16,0),1),"")</f>
        <v/>
      </c>
      <c r="K14" s="226" t="str">
        <f t="shared" si="6"/>
        <v/>
      </c>
      <c r="L14" s="227" t="str">
        <f>IF(B14&lt;&gt;"",VLOOKUP(B14,G011B!$B:$Z,25,0),"")</f>
        <v/>
      </c>
      <c r="M14" s="256" t="str">
        <f t="shared" si="7"/>
        <v/>
      </c>
    </row>
    <row r="15" spans="1:16" ht="20.100000000000001" customHeight="1" x14ac:dyDescent="0.25">
      <c r="A15" s="8">
        <v>8</v>
      </c>
      <c r="B15" s="161"/>
      <c r="C15" s="222" t="str">
        <f t="shared" si="0"/>
        <v/>
      </c>
      <c r="D15" s="223" t="str">
        <f t="shared" si="1"/>
        <v/>
      </c>
      <c r="E15" s="162"/>
      <c r="F15" s="163"/>
      <c r="G15" s="232" t="str">
        <f t="shared" si="3"/>
        <v/>
      </c>
      <c r="H15" s="229" t="str">
        <f t="shared" si="4"/>
        <v/>
      </c>
      <c r="I15" s="236" t="str">
        <f t="shared" si="5"/>
        <v/>
      </c>
      <c r="J15" s="226" t="str">
        <f>IF(B15&gt;0,ROUNDUP(VLOOKUP(B15,G011B!$B:$R,16,0),1),"")</f>
        <v/>
      </c>
      <c r="K15" s="226" t="str">
        <f t="shared" si="6"/>
        <v/>
      </c>
      <c r="L15" s="227" t="str">
        <f>IF(B15&lt;&gt;"",VLOOKUP(B15,G011B!$B:$Z,25,0),"")</f>
        <v/>
      </c>
      <c r="M15" s="256" t="str">
        <f t="shared" si="7"/>
        <v/>
      </c>
    </row>
    <row r="16" spans="1:16" ht="20.100000000000001" customHeight="1" x14ac:dyDescent="0.25">
      <c r="A16" s="8">
        <v>9</v>
      </c>
      <c r="B16" s="161"/>
      <c r="C16" s="222" t="str">
        <f t="shared" si="0"/>
        <v/>
      </c>
      <c r="D16" s="223" t="str">
        <f t="shared" si="1"/>
        <v/>
      </c>
      <c r="E16" s="162"/>
      <c r="F16" s="163"/>
      <c r="G16" s="232" t="str">
        <f t="shared" si="3"/>
        <v/>
      </c>
      <c r="H16" s="229" t="str">
        <f t="shared" si="4"/>
        <v/>
      </c>
      <c r="I16" s="236" t="str">
        <f t="shared" si="5"/>
        <v/>
      </c>
      <c r="J16" s="226" t="str">
        <f>IF(B16&gt;0,ROUNDUP(VLOOKUP(B16,G011B!$B:$R,16,0),1),"")</f>
        <v/>
      </c>
      <c r="K16" s="226" t="str">
        <f t="shared" si="6"/>
        <v/>
      </c>
      <c r="L16" s="227" t="str">
        <f>IF(B16&lt;&gt;"",VLOOKUP(B16,G011B!$B:$Z,25,0),"")</f>
        <v/>
      </c>
      <c r="M16" s="256" t="str">
        <f t="shared" si="7"/>
        <v/>
      </c>
    </row>
    <row r="17" spans="1:15" ht="20.100000000000001" customHeight="1" x14ac:dyDescent="0.25">
      <c r="A17" s="8">
        <v>10</v>
      </c>
      <c r="B17" s="161"/>
      <c r="C17" s="222" t="str">
        <f t="shared" si="0"/>
        <v/>
      </c>
      <c r="D17" s="223" t="str">
        <f t="shared" si="1"/>
        <v/>
      </c>
      <c r="E17" s="162"/>
      <c r="F17" s="163"/>
      <c r="G17" s="232" t="str">
        <f t="shared" si="3"/>
        <v/>
      </c>
      <c r="H17" s="229" t="str">
        <f t="shared" si="4"/>
        <v/>
      </c>
      <c r="I17" s="236" t="str">
        <f t="shared" si="5"/>
        <v/>
      </c>
      <c r="J17" s="226" t="str">
        <f>IF(B17&gt;0,ROUNDUP(VLOOKUP(B17,G011B!$B:$R,16,0),1),"")</f>
        <v/>
      </c>
      <c r="K17" s="226" t="str">
        <f t="shared" si="6"/>
        <v/>
      </c>
      <c r="L17" s="227" t="str">
        <f>IF(B17&lt;&gt;"",VLOOKUP(B17,G011B!$B:$Z,25,0),"")</f>
        <v/>
      </c>
      <c r="M17" s="256" t="str">
        <f t="shared" si="7"/>
        <v/>
      </c>
    </row>
    <row r="18" spans="1:15" ht="20.100000000000001" customHeight="1" x14ac:dyDescent="0.25">
      <c r="A18" s="8">
        <v>11</v>
      </c>
      <c r="B18" s="161"/>
      <c r="C18" s="222" t="str">
        <f t="shared" si="0"/>
        <v/>
      </c>
      <c r="D18" s="223" t="str">
        <f t="shared" si="1"/>
        <v/>
      </c>
      <c r="E18" s="162"/>
      <c r="F18" s="163"/>
      <c r="G18" s="232" t="str">
        <f t="shared" si="3"/>
        <v/>
      </c>
      <c r="H18" s="229" t="str">
        <f t="shared" si="4"/>
        <v/>
      </c>
      <c r="I18" s="236" t="str">
        <f t="shared" si="5"/>
        <v/>
      </c>
      <c r="J18" s="226" t="str">
        <f>IF(B18&gt;0,ROUNDUP(VLOOKUP(B18,G011B!$B:$R,16,0),1),"")</f>
        <v/>
      </c>
      <c r="K18" s="226" t="str">
        <f t="shared" si="6"/>
        <v/>
      </c>
      <c r="L18" s="227" t="str">
        <f>IF(B18&lt;&gt;"",VLOOKUP(B18,G011B!$B:$Z,25,0),"")</f>
        <v/>
      </c>
      <c r="M18" s="256" t="str">
        <f t="shared" si="7"/>
        <v/>
      </c>
    </row>
    <row r="19" spans="1:15" ht="20.100000000000001" customHeight="1" x14ac:dyDescent="0.25">
      <c r="A19" s="8">
        <v>12</v>
      </c>
      <c r="B19" s="161"/>
      <c r="C19" s="222" t="str">
        <f t="shared" si="0"/>
        <v/>
      </c>
      <c r="D19" s="223" t="str">
        <f t="shared" si="1"/>
        <v/>
      </c>
      <c r="E19" s="162"/>
      <c r="F19" s="163"/>
      <c r="G19" s="232" t="str">
        <f t="shared" si="3"/>
        <v/>
      </c>
      <c r="H19" s="229" t="str">
        <f t="shared" si="4"/>
        <v/>
      </c>
      <c r="I19" s="236" t="str">
        <f t="shared" si="5"/>
        <v/>
      </c>
      <c r="J19" s="226" t="str">
        <f>IF(B19&gt;0,ROUNDUP(VLOOKUP(B19,G011B!$B:$R,16,0),1),"")</f>
        <v/>
      </c>
      <c r="K19" s="226" t="str">
        <f t="shared" si="6"/>
        <v/>
      </c>
      <c r="L19" s="227" t="str">
        <f>IF(B19&lt;&gt;"",VLOOKUP(B19,G011B!$B:$Z,25,0),"")</f>
        <v/>
      </c>
      <c r="M19" s="256" t="str">
        <f t="shared" si="7"/>
        <v/>
      </c>
    </row>
    <row r="20" spans="1:15" ht="20.100000000000001" customHeight="1" x14ac:dyDescent="0.25">
      <c r="A20" s="8">
        <v>13</v>
      </c>
      <c r="B20" s="161"/>
      <c r="C20" s="222" t="str">
        <f t="shared" si="0"/>
        <v/>
      </c>
      <c r="D20" s="223" t="str">
        <f t="shared" si="1"/>
        <v/>
      </c>
      <c r="E20" s="162"/>
      <c r="F20" s="163"/>
      <c r="G20" s="232" t="str">
        <f t="shared" si="3"/>
        <v/>
      </c>
      <c r="H20" s="229" t="str">
        <f t="shared" si="4"/>
        <v/>
      </c>
      <c r="I20" s="236" t="str">
        <f t="shared" si="5"/>
        <v/>
      </c>
      <c r="J20" s="226" t="str">
        <f>IF(B20&gt;0,ROUNDUP(VLOOKUP(B20,G011B!$B:$R,16,0),1),"")</f>
        <v/>
      </c>
      <c r="K20" s="226" t="str">
        <f t="shared" si="6"/>
        <v/>
      </c>
      <c r="L20" s="227" t="str">
        <f>IF(B20&lt;&gt;"",VLOOKUP(B20,G011B!$B:$Z,25,0),"")</f>
        <v/>
      </c>
      <c r="M20" s="256" t="str">
        <f t="shared" si="7"/>
        <v/>
      </c>
    </row>
    <row r="21" spans="1:15" ht="20.100000000000001" customHeight="1" x14ac:dyDescent="0.25">
      <c r="A21" s="8">
        <v>14</v>
      </c>
      <c r="B21" s="161"/>
      <c r="C21" s="222" t="str">
        <f t="shared" si="0"/>
        <v/>
      </c>
      <c r="D21" s="223" t="str">
        <f t="shared" si="1"/>
        <v/>
      </c>
      <c r="E21" s="162"/>
      <c r="F21" s="163"/>
      <c r="G21" s="232" t="str">
        <f t="shared" si="3"/>
        <v/>
      </c>
      <c r="H21" s="229" t="str">
        <f t="shared" si="4"/>
        <v/>
      </c>
      <c r="I21" s="236" t="str">
        <f t="shared" si="5"/>
        <v/>
      </c>
      <c r="J21" s="226" t="str">
        <f>IF(B21&gt;0,ROUNDUP(VLOOKUP(B21,G011B!$B:$R,16,0),1),"")</f>
        <v/>
      </c>
      <c r="K21" s="226" t="str">
        <f t="shared" si="6"/>
        <v/>
      </c>
      <c r="L21" s="227" t="str">
        <f>IF(B21&lt;&gt;"",VLOOKUP(B21,G011B!$B:$Z,25,0),"")</f>
        <v/>
      </c>
      <c r="M21" s="256" t="str">
        <f t="shared" si="7"/>
        <v/>
      </c>
    </row>
    <row r="22" spans="1:15" ht="20.100000000000001" customHeight="1" x14ac:dyDescent="0.25">
      <c r="A22" s="8">
        <v>15</v>
      </c>
      <c r="B22" s="161"/>
      <c r="C22" s="222" t="str">
        <f t="shared" si="0"/>
        <v/>
      </c>
      <c r="D22" s="223" t="str">
        <f t="shared" si="1"/>
        <v/>
      </c>
      <c r="E22" s="162"/>
      <c r="F22" s="163"/>
      <c r="G22" s="232" t="str">
        <f t="shared" si="3"/>
        <v/>
      </c>
      <c r="H22" s="229" t="str">
        <f t="shared" si="4"/>
        <v/>
      </c>
      <c r="I22" s="236" t="str">
        <f t="shared" si="5"/>
        <v/>
      </c>
      <c r="J22" s="226" t="str">
        <f>IF(B22&gt;0,ROUNDUP(VLOOKUP(B22,G011B!$B:$R,16,0),1),"")</f>
        <v/>
      </c>
      <c r="K22" s="226" t="str">
        <f t="shared" si="6"/>
        <v/>
      </c>
      <c r="L22" s="227" t="str">
        <f>IF(B22&lt;&gt;"",VLOOKUP(B22,G011B!$B:$Z,25,0),"")</f>
        <v/>
      </c>
      <c r="M22" s="256" t="str">
        <f t="shared" si="7"/>
        <v/>
      </c>
    </row>
    <row r="23" spans="1:15" ht="20.100000000000001" customHeight="1" x14ac:dyDescent="0.25">
      <c r="A23" s="8">
        <v>16</v>
      </c>
      <c r="B23" s="161"/>
      <c r="C23" s="222" t="str">
        <f t="shared" si="0"/>
        <v/>
      </c>
      <c r="D23" s="223" t="str">
        <f t="shared" si="1"/>
        <v/>
      </c>
      <c r="E23" s="162"/>
      <c r="F23" s="163"/>
      <c r="G23" s="232" t="str">
        <f t="shared" si="3"/>
        <v/>
      </c>
      <c r="H23" s="229" t="str">
        <f t="shared" si="4"/>
        <v/>
      </c>
      <c r="I23" s="236" t="str">
        <f t="shared" si="5"/>
        <v/>
      </c>
      <c r="J23" s="226" t="str">
        <f>IF(B23&gt;0,ROUNDUP(VLOOKUP(B23,G011B!$B:$R,16,0),1),"")</f>
        <v/>
      </c>
      <c r="K23" s="226" t="str">
        <f t="shared" si="6"/>
        <v/>
      </c>
      <c r="L23" s="227" t="str">
        <f>IF(B23&lt;&gt;"",VLOOKUP(B23,G011B!$B:$Z,25,0),"")</f>
        <v/>
      </c>
      <c r="M23" s="256" t="str">
        <f t="shared" si="7"/>
        <v/>
      </c>
    </row>
    <row r="24" spans="1:15" ht="20.100000000000001" customHeight="1" x14ac:dyDescent="0.25">
      <c r="A24" s="8">
        <v>17</v>
      </c>
      <c r="B24" s="161"/>
      <c r="C24" s="222" t="str">
        <f t="shared" si="0"/>
        <v/>
      </c>
      <c r="D24" s="223" t="str">
        <f t="shared" si="1"/>
        <v/>
      </c>
      <c r="E24" s="162"/>
      <c r="F24" s="163"/>
      <c r="G24" s="232" t="str">
        <f t="shared" si="3"/>
        <v/>
      </c>
      <c r="H24" s="229" t="str">
        <f t="shared" si="4"/>
        <v/>
      </c>
      <c r="I24" s="236" t="str">
        <f t="shared" si="5"/>
        <v/>
      </c>
      <c r="J24" s="226" t="str">
        <f>IF(B24&gt;0,ROUNDUP(VLOOKUP(B24,G011B!$B:$R,16,0),1),"")</f>
        <v/>
      </c>
      <c r="K24" s="226" t="str">
        <f t="shared" si="6"/>
        <v/>
      </c>
      <c r="L24" s="227" t="str">
        <f>IF(B24&lt;&gt;"",VLOOKUP(B24,G011B!$B:$Z,25,0),"")</f>
        <v/>
      </c>
      <c r="M24" s="256" t="str">
        <f t="shared" si="7"/>
        <v/>
      </c>
    </row>
    <row r="25" spans="1:15" ht="20.100000000000001" customHeight="1" x14ac:dyDescent="0.25">
      <c r="A25" s="8">
        <v>18</v>
      </c>
      <c r="B25" s="161"/>
      <c r="C25" s="222" t="str">
        <f t="shared" si="0"/>
        <v/>
      </c>
      <c r="D25" s="223" t="str">
        <f t="shared" si="1"/>
        <v/>
      </c>
      <c r="E25" s="162"/>
      <c r="F25" s="163"/>
      <c r="G25" s="232" t="str">
        <f t="shared" si="3"/>
        <v/>
      </c>
      <c r="H25" s="229" t="str">
        <f t="shared" si="4"/>
        <v/>
      </c>
      <c r="I25" s="236" t="str">
        <f t="shared" si="5"/>
        <v/>
      </c>
      <c r="J25" s="226" t="str">
        <f>IF(B25&gt;0,ROUNDUP(VLOOKUP(B25,G011B!$B:$R,16,0),1),"")</f>
        <v/>
      </c>
      <c r="K25" s="226" t="str">
        <f t="shared" si="6"/>
        <v/>
      </c>
      <c r="L25" s="227" t="str">
        <f>IF(B25&lt;&gt;"",VLOOKUP(B25,G011B!$B:$Z,25,0),"")</f>
        <v/>
      </c>
      <c r="M25" s="256" t="str">
        <f t="shared" si="7"/>
        <v/>
      </c>
    </row>
    <row r="26" spans="1:15" ht="20.100000000000001" customHeight="1" x14ac:dyDescent="0.25">
      <c r="A26" s="8">
        <v>19</v>
      </c>
      <c r="B26" s="161"/>
      <c r="C26" s="222" t="str">
        <f t="shared" si="0"/>
        <v/>
      </c>
      <c r="D26" s="223" t="str">
        <f t="shared" si="1"/>
        <v/>
      </c>
      <c r="E26" s="162"/>
      <c r="F26" s="163"/>
      <c r="G26" s="232" t="str">
        <f t="shared" si="3"/>
        <v/>
      </c>
      <c r="H26" s="229" t="str">
        <f t="shared" si="4"/>
        <v/>
      </c>
      <c r="I26" s="236" t="str">
        <f t="shared" si="5"/>
        <v/>
      </c>
      <c r="J26" s="226" t="str">
        <f>IF(B26&gt;0,ROUNDUP(VLOOKUP(B26,G011B!$B:$R,16,0),1),"")</f>
        <v/>
      </c>
      <c r="K26" s="226" t="str">
        <f t="shared" si="6"/>
        <v/>
      </c>
      <c r="L26" s="227" t="str">
        <f>IF(B26&lt;&gt;"",VLOOKUP(B26,G011B!$B:$Z,25,0),"")</f>
        <v/>
      </c>
      <c r="M26" s="256" t="str">
        <f t="shared" si="7"/>
        <v/>
      </c>
    </row>
    <row r="27" spans="1:15" ht="20.100000000000001" customHeight="1" thickBot="1" x14ac:dyDescent="0.3">
      <c r="A27" s="140">
        <v>20</v>
      </c>
      <c r="B27" s="164"/>
      <c r="C27" s="224" t="str">
        <f t="shared" si="0"/>
        <v/>
      </c>
      <c r="D27" s="225" t="str">
        <f t="shared" si="1"/>
        <v/>
      </c>
      <c r="E27" s="165"/>
      <c r="F27" s="166"/>
      <c r="G27" s="233" t="str">
        <f t="shared" si="3"/>
        <v/>
      </c>
      <c r="H27" s="230" t="str">
        <f t="shared" si="4"/>
        <v/>
      </c>
      <c r="I27" s="237" t="str">
        <f t="shared" si="5"/>
        <v/>
      </c>
      <c r="J27" s="226" t="str">
        <f>IF(B27&gt;0,ROUNDUP(VLOOKUP(B27,G011B!$B:$R,16,0),1),"")</f>
        <v/>
      </c>
      <c r="K27" s="226" t="str">
        <f t="shared" si="6"/>
        <v/>
      </c>
      <c r="L27" s="227" t="str">
        <f>IF(B27&lt;&gt;"",VLOOKUP(B27,G011B!$B:$Z,25,0),"")</f>
        <v/>
      </c>
      <c r="M27" s="256" t="str">
        <f t="shared" si="7"/>
        <v/>
      </c>
    </row>
    <row r="28" spans="1:15" ht="20.100000000000001" customHeight="1" thickBot="1" x14ac:dyDescent="0.35">
      <c r="A28" s="475" t="s">
        <v>51</v>
      </c>
      <c r="B28" s="476"/>
      <c r="C28" s="476"/>
      <c r="D28" s="476"/>
      <c r="E28" s="476"/>
      <c r="F28" s="477"/>
      <c r="G28" s="234">
        <f>SUM(G8:G27)</f>
        <v>0</v>
      </c>
      <c r="H28" s="328"/>
      <c r="I28" s="217">
        <f>SUM(I8:I27)</f>
        <v>0</v>
      </c>
      <c r="N28">
        <v>1</v>
      </c>
    </row>
    <row r="29" spans="1:15" ht="20.100000000000001" customHeight="1" thickBot="1" x14ac:dyDescent="0.3">
      <c r="A29" s="468" t="s">
        <v>89</v>
      </c>
      <c r="B29" s="469"/>
      <c r="C29" s="469"/>
      <c r="D29" s="470"/>
      <c r="E29" s="205">
        <f>SUM(G:G)/2</f>
        <v>0</v>
      </c>
      <c r="F29" s="471"/>
      <c r="G29" s="472"/>
      <c r="H29" s="473"/>
      <c r="I29" s="214">
        <f>I28</f>
        <v>0</v>
      </c>
    </row>
    <row r="30" spans="1:15" x14ac:dyDescent="0.25">
      <c r="A30" s="7" t="s">
        <v>165</v>
      </c>
    </row>
    <row r="32" spans="1:15" ht="21" x14ac:dyDescent="0.35">
      <c r="B32" s="358" t="s">
        <v>48</v>
      </c>
      <c r="C32" s="346">
        <f ca="1">IF(imzatarihi&gt;0,imzatarihi,"")</f>
        <v>46027</v>
      </c>
      <c r="D32" s="358" t="s">
        <v>49</v>
      </c>
      <c r="E32" s="480" t="str">
        <f>IF(kurulusyetkilisi&gt;0,kurulusyetkilisi,"")</f>
        <v/>
      </c>
      <c r="F32" s="480"/>
      <c r="G32" s="480"/>
      <c r="H32" s="480"/>
      <c r="I32" s="480"/>
      <c r="K32" s="160"/>
      <c r="L32" s="160"/>
      <c r="M32" s="4"/>
      <c r="N32" s="160"/>
      <c r="O32" s="160"/>
    </row>
    <row r="33" spans="1:15" ht="21" x14ac:dyDescent="0.35">
      <c r="A33" s="349"/>
      <c r="B33" s="349"/>
      <c r="D33" s="358" t="s">
        <v>50</v>
      </c>
      <c r="E33" s="439"/>
      <c r="F33" s="439"/>
      <c r="G33" s="439"/>
      <c r="H33" s="349"/>
      <c r="I33" s="349"/>
      <c r="K33" s="160"/>
      <c r="L33" s="160"/>
      <c r="M33" s="4"/>
      <c r="N33" s="160"/>
      <c r="O33" s="160"/>
    </row>
    <row r="34" spans="1:15" ht="15.75" x14ac:dyDescent="0.25">
      <c r="A34" s="440" t="s">
        <v>82</v>
      </c>
      <c r="B34" s="440"/>
      <c r="C34" s="440"/>
      <c r="D34" s="440"/>
      <c r="E34" s="440"/>
      <c r="F34" s="440"/>
      <c r="G34" s="440"/>
      <c r="H34" s="440"/>
      <c r="I34" s="440"/>
    </row>
    <row r="35" spans="1:15" x14ac:dyDescent="0.25">
      <c r="A35" s="441" t="str">
        <f>IF(YilDonem&lt;&gt;"",CONCATENATE(YilDonem," dönemine aittir."),"")</f>
        <v/>
      </c>
      <c r="B35" s="441"/>
      <c r="C35" s="441"/>
      <c r="D35" s="441"/>
      <c r="E35" s="441"/>
      <c r="F35" s="441"/>
      <c r="G35" s="441"/>
      <c r="H35" s="441"/>
      <c r="I35" s="441"/>
    </row>
    <row r="36" spans="1:15" ht="19.5" thickBot="1" x14ac:dyDescent="0.35">
      <c r="A36" s="481" t="s">
        <v>91</v>
      </c>
      <c r="B36" s="481"/>
      <c r="C36" s="481"/>
      <c r="D36" s="481"/>
      <c r="E36" s="481"/>
      <c r="F36" s="481"/>
      <c r="G36" s="481"/>
      <c r="H36" s="481"/>
      <c r="I36" s="481"/>
    </row>
    <row r="37" spans="1:15" ht="19.5" customHeight="1" thickBot="1" x14ac:dyDescent="0.3">
      <c r="A37" s="457" t="s">
        <v>1</v>
      </c>
      <c r="B37" s="458"/>
      <c r="C37" s="442" t="str">
        <f>IF(ProjeNo&gt;0,ProjeNo,"")</f>
        <v/>
      </c>
      <c r="D37" s="443"/>
      <c r="E37" s="443"/>
      <c r="F37" s="443"/>
      <c r="G37" s="443"/>
      <c r="H37" s="443"/>
      <c r="I37" s="444"/>
    </row>
    <row r="38" spans="1:15" ht="29.25" customHeight="1" thickBot="1" x14ac:dyDescent="0.3">
      <c r="A38" s="474" t="s">
        <v>14</v>
      </c>
      <c r="B38" s="464"/>
      <c r="C38" s="461" t="str">
        <f>IF(ProjeAdi&gt;0,ProjeAdi,"")</f>
        <v/>
      </c>
      <c r="D38" s="462"/>
      <c r="E38" s="462"/>
      <c r="F38" s="462"/>
      <c r="G38" s="462"/>
      <c r="H38" s="462"/>
      <c r="I38" s="463"/>
    </row>
    <row r="39" spans="1:15" ht="19.5" customHeight="1" thickBot="1" x14ac:dyDescent="0.3">
      <c r="A39" s="457" t="s">
        <v>83</v>
      </c>
      <c r="B39" s="458"/>
      <c r="C39" s="32"/>
      <c r="D39" s="478"/>
      <c r="E39" s="478"/>
      <c r="F39" s="478"/>
      <c r="G39" s="478"/>
      <c r="H39" s="478"/>
      <c r="I39" s="479"/>
    </row>
    <row r="40" spans="1:15" s="5" customFormat="1" ht="30.75" thickBot="1" x14ac:dyDescent="0.3">
      <c r="A40" s="3" t="s">
        <v>9</v>
      </c>
      <c r="B40" s="3" t="s">
        <v>10</v>
      </c>
      <c r="C40" s="3" t="s">
        <v>72</v>
      </c>
      <c r="D40" s="3" t="s">
        <v>170</v>
      </c>
      <c r="E40" s="3" t="s">
        <v>84</v>
      </c>
      <c r="F40" s="3" t="s">
        <v>85</v>
      </c>
      <c r="G40" s="3" t="s">
        <v>86</v>
      </c>
      <c r="H40" s="3" t="s">
        <v>87</v>
      </c>
      <c r="I40" s="3" t="s">
        <v>88</v>
      </c>
      <c r="J40" s="155" t="s">
        <v>92</v>
      </c>
      <c r="K40" s="156" t="s">
        <v>93</v>
      </c>
      <c r="L40" s="156" t="s">
        <v>85</v>
      </c>
    </row>
    <row r="41" spans="1:15" ht="20.100000000000001" customHeight="1" x14ac:dyDescent="0.25">
      <c r="A41" s="139">
        <v>21</v>
      </c>
      <c r="B41" s="157"/>
      <c r="C41" s="220" t="str">
        <f t="shared" ref="C41:C60" si="8">IF(B41&lt;&gt;"",VLOOKUP(B41,PersonelTablo,2,0),"")</f>
        <v/>
      </c>
      <c r="D41" s="221" t="str">
        <f t="shared" ref="D41:D60" si="9">IF(B41&lt;&gt;"",VLOOKUP(B41,PersonelTablo,3,0),"")</f>
        <v/>
      </c>
      <c r="E41" s="158"/>
      <c r="F41" s="159"/>
      <c r="G41" s="231" t="str">
        <f>IF(AND(B41&lt;&gt;"",L41&gt;=F41),E41*F41,"")</f>
        <v/>
      </c>
      <c r="H41" s="228" t="str">
        <f t="shared" ref="H41:H60" si="10">IF(B41&lt;&gt;"",VLOOKUP(B41,G011CTablo,14,0),"")</f>
        <v/>
      </c>
      <c r="I41" s="235" t="str">
        <f>IF(AND(B41&lt;&gt;"",J41&gt;=K41,L41&gt;0),G41*H41,"")</f>
        <v/>
      </c>
      <c r="J41" s="226" t="str">
        <f>IF(B41&gt;0,ROUNDUP(VLOOKUP(B41,G011B!$B:$R,16,0),1),"")</f>
        <v/>
      </c>
      <c r="K41" s="226" t="str">
        <f>IF(B41&gt;0,SUMIF($B:$B,B41,$G:$G),"")</f>
        <v/>
      </c>
      <c r="L41" s="227" t="str">
        <f>IF(B41&lt;&gt;"",VLOOKUP(B41,G011B!$B:$Z,25,0),"")</f>
        <v/>
      </c>
      <c r="M41" s="256" t="str">
        <f t="shared" ref="M41:M60" si="11">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61"/>
      <c r="C42" s="222" t="str">
        <f t="shared" si="8"/>
        <v/>
      </c>
      <c r="D42" s="223" t="str">
        <f t="shared" si="9"/>
        <v/>
      </c>
      <c r="E42" s="162"/>
      <c r="F42" s="163"/>
      <c r="G42" s="232" t="str">
        <f t="shared" ref="G42:G60" si="12">IF(AND(B42&lt;&gt;"",L42&gt;=F42),E42*F42,"")</f>
        <v/>
      </c>
      <c r="H42" s="229" t="str">
        <f t="shared" si="10"/>
        <v/>
      </c>
      <c r="I42" s="236" t="str">
        <f t="shared" ref="I42:I60" si="13">IF(AND(B42&lt;&gt;"",J42&gt;=K42,L42&gt;0),G42*H42,"")</f>
        <v/>
      </c>
      <c r="J42" s="226" t="str">
        <f>IF(B42&gt;0,ROUNDUP(VLOOKUP(B42,G011B!$B:$R,16,0),1),"")</f>
        <v/>
      </c>
      <c r="K42" s="226" t="str">
        <f t="shared" ref="K42:K60" si="14">IF(B42&gt;0,SUMIF($B:$B,B42,$G:$G),"")</f>
        <v/>
      </c>
      <c r="L42" s="227" t="str">
        <f>IF(B42&lt;&gt;"",VLOOKUP(B42,G011B!$B:$Z,25,0),"")</f>
        <v/>
      </c>
      <c r="M42" s="256" t="str">
        <f t="shared" si="11"/>
        <v/>
      </c>
    </row>
    <row r="43" spans="1:15" ht="20.100000000000001" customHeight="1" x14ac:dyDescent="0.25">
      <c r="A43" s="8">
        <v>23</v>
      </c>
      <c r="B43" s="161"/>
      <c r="C43" s="222" t="str">
        <f t="shared" si="8"/>
        <v/>
      </c>
      <c r="D43" s="223" t="str">
        <f t="shared" si="9"/>
        <v/>
      </c>
      <c r="E43" s="162"/>
      <c r="F43" s="163"/>
      <c r="G43" s="232" t="str">
        <f t="shared" si="12"/>
        <v/>
      </c>
      <c r="H43" s="229" t="str">
        <f t="shared" si="10"/>
        <v/>
      </c>
      <c r="I43" s="236" t="str">
        <f t="shared" si="13"/>
        <v/>
      </c>
      <c r="J43" s="226" t="str">
        <f>IF(B43&gt;0,ROUNDUP(VLOOKUP(B43,G011B!$B:$R,16,0),1),"")</f>
        <v/>
      </c>
      <c r="K43" s="226" t="str">
        <f t="shared" si="14"/>
        <v/>
      </c>
      <c r="L43" s="227" t="str">
        <f>IF(B43&lt;&gt;"",VLOOKUP(B43,G011B!$B:$Z,25,0),"")</f>
        <v/>
      </c>
      <c r="M43" s="256" t="str">
        <f t="shared" si="11"/>
        <v/>
      </c>
    </row>
    <row r="44" spans="1:15" ht="20.100000000000001" customHeight="1" x14ac:dyDescent="0.25">
      <c r="A44" s="8">
        <v>24</v>
      </c>
      <c r="B44" s="161"/>
      <c r="C44" s="222" t="str">
        <f t="shared" si="8"/>
        <v/>
      </c>
      <c r="D44" s="223" t="str">
        <f t="shared" si="9"/>
        <v/>
      </c>
      <c r="E44" s="162"/>
      <c r="F44" s="163"/>
      <c r="G44" s="232" t="str">
        <f t="shared" si="12"/>
        <v/>
      </c>
      <c r="H44" s="229" t="str">
        <f t="shared" si="10"/>
        <v/>
      </c>
      <c r="I44" s="236" t="str">
        <f t="shared" si="13"/>
        <v/>
      </c>
      <c r="J44" s="226" t="str">
        <f>IF(B44&gt;0,ROUNDUP(VLOOKUP(B44,G011B!$B:$R,16,0),1),"")</f>
        <v/>
      </c>
      <c r="K44" s="226" t="str">
        <f t="shared" si="14"/>
        <v/>
      </c>
      <c r="L44" s="227" t="str">
        <f>IF(B44&lt;&gt;"",VLOOKUP(B44,G011B!$B:$Z,25,0),"")</f>
        <v/>
      </c>
      <c r="M44" s="256" t="str">
        <f t="shared" si="11"/>
        <v/>
      </c>
    </row>
    <row r="45" spans="1:15" ht="20.100000000000001" customHeight="1" x14ac:dyDescent="0.25">
      <c r="A45" s="8">
        <v>25</v>
      </c>
      <c r="B45" s="161"/>
      <c r="C45" s="222" t="str">
        <f t="shared" si="8"/>
        <v/>
      </c>
      <c r="D45" s="223" t="str">
        <f t="shared" si="9"/>
        <v/>
      </c>
      <c r="E45" s="162"/>
      <c r="F45" s="163"/>
      <c r="G45" s="232" t="str">
        <f t="shared" si="12"/>
        <v/>
      </c>
      <c r="H45" s="229" t="str">
        <f t="shared" si="10"/>
        <v/>
      </c>
      <c r="I45" s="236" t="str">
        <f t="shared" si="13"/>
        <v/>
      </c>
      <c r="J45" s="226" t="str">
        <f>IF(B45&gt;0,ROUNDUP(VLOOKUP(B45,G011B!$B:$R,16,0),1),"")</f>
        <v/>
      </c>
      <c r="K45" s="226" t="str">
        <f t="shared" si="14"/>
        <v/>
      </c>
      <c r="L45" s="227" t="str">
        <f>IF(B45&lt;&gt;"",VLOOKUP(B45,G011B!$B:$Z,25,0),"")</f>
        <v/>
      </c>
      <c r="M45" s="256" t="str">
        <f t="shared" si="11"/>
        <v/>
      </c>
    </row>
    <row r="46" spans="1:15" ht="20.100000000000001" customHeight="1" x14ac:dyDescent="0.25">
      <c r="A46" s="8">
        <v>26</v>
      </c>
      <c r="B46" s="161"/>
      <c r="C46" s="222" t="str">
        <f t="shared" si="8"/>
        <v/>
      </c>
      <c r="D46" s="223" t="str">
        <f t="shared" si="9"/>
        <v/>
      </c>
      <c r="E46" s="162"/>
      <c r="F46" s="163"/>
      <c r="G46" s="232" t="str">
        <f t="shared" si="12"/>
        <v/>
      </c>
      <c r="H46" s="229" t="str">
        <f t="shared" si="10"/>
        <v/>
      </c>
      <c r="I46" s="236" t="str">
        <f t="shared" si="13"/>
        <v/>
      </c>
      <c r="J46" s="226" t="str">
        <f>IF(B46&gt;0,ROUNDUP(VLOOKUP(B46,G011B!$B:$R,16,0),1),"")</f>
        <v/>
      </c>
      <c r="K46" s="226" t="str">
        <f t="shared" si="14"/>
        <v/>
      </c>
      <c r="L46" s="227" t="str">
        <f>IF(B46&lt;&gt;"",VLOOKUP(B46,G011B!$B:$Z,25,0),"")</f>
        <v/>
      </c>
      <c r="M46" s="256" t="str">
        <f t="shared" si="11"/>
        <v/>
      </c>
    </row>
    <row r="47" spans="1:15" ht="20.100000000000001" customHeight="1" x14ac:dyDescent="0.25">
      <c r="A47" s="8">
        <v>27</v>
      </c>
      <c r="B47" s="161"/>
      <c r="C47" s="222" t="str">
        <f t="shared" si="8"/>
        <v/>
      </c>
      <c r="D47" s="223" t="str">
        <f t="shared" si="9"/>
        <v/>
      </c>
      <c r="E47" s="162"/>
      <c r="F47" s="163"/>
      <c r="G47" s="232" t="str">
        <f t="shared" si="12"/>
        <v/>
      </c>
      <c r="H47" s="229" t="str">
        <f t="shared" si="10"/>
        <v/>
      </c>
      <c r="I47" s="236" t="str">
        <f t="shared" si="13"/>
        <v/>
      </c>
      <c r="J47" s="226" t="str">
        <f>IF(B47&gt;0,ROUNDUP(VLOOKUP(B47,G011B!$B:$R,16,0),1),"")</f>
        <v/>
      </c>
      <c r="K47" s="226" t="str">
        <f t="shared" si="14"/>
        <v/>
      </c>
      <c r="L47" s="227" t="str">
        <f>IF(B47&lt;&gt;"",VLOOKUP(B47,G011B!$B:$Z,25,0),"")</f>
        <v/>
      </c>
      <c r="M47" s="256" t="str">
        <f t="shared" si="11"/>
        <v/>
      </c>
    </row>
    <row r="48" spans="1:15" ht="20.100000000000001" customHeight="1" x14ac:dyDescent="0.25">
      <c r="A48" s="8">
        <v>28</v>
      </c>
      <c r="B48" s="161"/>
      <c r="C48" s="222" t="str">
        <f t="shared" si="8"/>
        <v/>
      </c>
      <c r="D48" s="223" t="str">
        <f t="shared" si="9"/>
        <v/>
      </c>
      <c r="E48" s="162"/>
      <c r="F48" s="163"/>
      <c r="G48" s="232" t="str">
        <f t="shared" si="12"/>
        <v/>
      </c>
      <c r="H48" s="229" t="str">
        <f t="shared" si="10"/>
        <v/>
      </c>
      <c r="I48" s="236" t="str">
        <f t="shared" si="13"/>
        <v/>
      </c>
      <c r="J48" s="226" t="str">
        <f>IF(B48&gt;0,ROUNDUP(VLOOKUP(B48,G011B!$B:$R,16,0),1),"")</f>
        <v/>
      </c>
      <c r="K48" s="226" t="str">
        <f t="shared" si="14"/>
        <v/>
      </c>
      <c r="L48" s="227" t="str">
        <f>IF(B48&lt;&gt;"",VLOOKUP(B48,G011B!$B:$Z,25,0),"")</f>
        <v/>
      </c>
      <c r="M48" s="256" t="str">
        <f t="shared" si="11"/>
        <v/>
      </c>
    </row>
    <row r="49" spans="1:14" ht="20.100000000000001" customHeight="1" x14ac:dyDescent="0.25">
      <c r="A49" s="8">
        <v>29</v>
      </c>
      <c r="B49" s="161"/>
      <c r="C49" s="222" t="str">
        <f t="shared" si="8"/>
        <v/>
      </c>
      <c r="D49" s="223" t="str">
        <f t="shared" si="9"/>
        <v/>
      </c>
      <c r="E49" s="162"/>
      <c r="F49" s="163"/>
      <c r="G49" s="232" t="str">
        <f t="shared" si="12"/>
        <v/>
      </c>
      <c r="H49" s="229" t="str">
        <f t="shared" si="10"/>
        <v/>
      </c>
      <c r="I49" s="236" t="str">
        <f t="shared" si="13"/>
        <v/>
      </c>
      <c r="J49" s="226" t="str">
        <f>IF(B49&gt;0,ROUNDUP(VLOOKUP(B49,G011B!$B:$R,16,0),1),"")</f>
        <v/>
      </c>
      <c r="K49" s="226" t="str">
        <f t="shared" si="14"/>
        <v/>
      </c>
      <c r="L49" s="227" t="str">
        <f>IF(B49&lt;&gt;"",VLOOKUP(B49,G011B!$B:$Z,25,0),"")</f>
        <v/>
      </c>
      <c r="M49" s="256" t="str">
        <f t="shared" si="11"/>
        <v/>
      </c>
    </row>
    <row r="50" spans="1:14" ht="20.100000000000001" customHeight="1" x14ac:dyDescent="0.25">
      <c r="A50" s="8">
        <v>30</v>
      </c>
      <c r="B50" s="161"/>
      <c r="C50" s="222" t="str">
        <f t="shared" si="8"/>
        <v/>
      </c>
      <c r="D50" s="223" t="str">
        <f t="shared" si="9"/>
        <v/>
      </c>
      <c r="E50" s="162"/>
      <c r="F50" s="163"/>
      <c r="G50" s="232" t="str">
        <f t="shared" si="12"/>
        <v/>
      </c>
      <c r="H50" s="229" t="str">
        <f t="shared" si="10"/>
        <v/>
      </c>
      <c r="I50" s="236" t="str">
        <f t="shared" si="13"/>
        <v/>
      </c>
      <c r="J50" s="226" t="str">
        <f>IF(B50&gt;0,ROUNDUP(VLOOKUP(B50,G011B!$B:$R,16,0),1),"")</f>
        <v/>
      </c>
      <c r="K50" s="226" t="str">
        <f t="shared" si="14"/>
        <v/>
      </c>
      <c r="L50" s="227" t="str">
        <f>IF(B50&lt;&gt;"",VLOOKUP(B50,G011B!$B:$Z,25,0),"")</f>
        <v/>
      </c>
      <c r="M50" s="256" t="str">
        <f t="shared" si="11"/>
        <v/>
      </c>
    </row>
    <row r="51" spans="1:14" ht="20.100000000000001" customHeight="1" x14ac:dyDescent="0.25">
      <c r="A51" s="8">
        <v>31</v>
      </c>
      <c r="B51" s="161"/>
      <c r="C51" s="222" t="str">
        <f t="shared" si="8"/>
        <v/>
      </c>
      <c r="D51" s="223" t="str">
        <f t="shared" si="9"/>
        <v/>
      </c>
      <c r="E51" s="162"/>
      <c r="F51" s="163"/>
      <c r="G51" s="232" t="str">
        <f t="shared" si="12"/>
        <v/>
      </c>
      <c r="H51" s="229" t="str">
        <f t="shared" si="10"/>
        <v/>
      </c>
      <c r="I51" s="236" t="str">
        <f t="shared" si="13"/>
        <v/>
      </c>
      <c r="J51" s="226" t="str">
        <f>IF(B51&gt;0,ROUNDUP(VLOOKUP(B51,G011B!$B:$R,16,0),1),"")</f>
        <v/>
      </c>
      <c r="K51" s="226" t="str">
        <f t="shared" si="14"/>
        <v/>
      </c>
      <c r="L51" s="227" t="str">
        <f>IF(B51&lt;&gt;"",VLOOKUP(B51,G011B!$B:$Z,25,0),"")</f>
        <v/>
      </c>
      <c r="M51" s="256" t="str">
        <f t="shared" si="11"/>
        <v/>
      </c>
    </row>
    <row r="52" spans="1:14" ht="20.100000000000001" customHeight="1" x14ac:dyDescent="0.25">
      <c r="A52" s="8">
        <v>32</v>
      </c>
      <c r="B52" s="161"/>
      <c r="C52" s="222" t="str">
        <f t="shared" si="8"/>
        <v/>
      </c>
      <c r="D52" s="223" t="str">
        <f t="shared" si="9"/>
        <v/>
      </c>
      <c r="E52" s="162"/>
      <c r="F52" s="163"/>
      <c r="G52" s="232" t="str">
        <f t="shared" si="12"/>
        <v/>
      </c>
      <c r="H52" s="229" t="str">
        <f t="shared" si="10"/>
        <v/>
      </c>
      <c r="I52" s="236" t="str">
        <f t="shared" si="13"/>
        <v/>
      </c>
      <c r="J52" s="226" t="str">
        <f>IF(B52&gt;0,ROUNDUP(VLOOKUP(B52,G011B!$B:$R,16,0),1),"")</f>
        <v/>
      </c>
      <c r="K52" s="226" t="str">
        <f t="shared" si="14"/>
        <v/>
      </c>
      <c r="L52" s="227" t="str">
        <f>IF(B52&lt;&gt;"",VLOOKUP(B52,G011B!$B:$Z,25,0),"")</f>
        <v/>
      </c>
      <c r="M52" s="256" t="str">
        <f t="shared" si="11"/>
        <v/>
      </c>
    </row>
    <row r="53" spans="1:14" ht="20.100000000000001" customHeight="1" x14ac:dyDescent="0.25">
      <c r="A53" s="8">
        <v>33</v>
      </c>
      <c r="B53" s="161"/>
      <c r="C53" s="222" t="str">
        <f t="shared" si="8"/>
        <v/>
      </c>
      <c r="D53" s="223" t="str">
        <f t="shared" si="9"/>
        <v/>
      </c>
      <c r="E53" s="162"/>
      <c r="F53" s="163"/>
      <c r="G53" s="232" t="str">
        <f t="shared" si="12"/>
        <v/>
      </c>
      <c r="H53" s="229" t="str">
        <f t="shared" si="10"/>
        <v/>
      </c>
      <c r="I53" s="236" t="str">
        <f t="shared" si="13"/>
        <v/>
      </c>
      <c r="J53" s="226" t="str">
        <f>IF(B53&gt;0,ROUNDUP(VLOOKUP(B53,G011B!$B:$R,16,0),1),"")</f>
        <v/>
      </c>
      <c r="K53" s="226" t="str">
        <f t="shared" si="14"/>
        <v/>
      </c>
      <c r="L53" s="227" t="str">
        <f>IF(B53&lt;&gt;"",VLOOKUP(B53,G011B!$B:$Z,25,0),"")</f>
        <v/>
      </c>
      <c r="M53" s="256" t="str">
        <f t="shared" si="11"/>
        <v/>
      </c>
    </row>
    <row r="54" spans="1:14" ht="20.100000000000001" customHeight="1" x14ac:dyDescent="0.25">
      <c r="A54" s="8">
        <v>34</v>
      </c>
      <c r="B54" s="161"/>
      <c r="C54" s="222" t="str">
        <f t="shared" si="8"/>
        <v/>
      </c>
      <c r="D54" s="223" t="str">
        <f t="shared" si="9"/>
        <v/>
      </c>
      <c r="E54" s="162"/>
      <c r="F54" s="163"/>
      <c r="G54" s="232" t="str">
        <f t="shared" si="12"/>
        <v/>
      </c>
      <c r="H54" s="229" t="str">
        <f t="shared" si="10"/>
        <v/>
      </c>
      <c r="I54" s="236" t="str">
        <f t="shared" si="13"/>
        <v/>
      </c>
      <c r="J54" s="226" t="str">
        <f>IF(B54&gt;0,ROUNDUP(VLOOKUP(B54,G011B!$B:$R,16,0),1),"")</f>
        <v/>
      </c>
      <c r="K54" s="226" t="str">
        <f t="shared" si="14"/>
        <v/>
      </c>
      <c r="L54" s="227" t="str">
        <f>IF(B54&lt;&gt;"",VLOOKUP(B54,G011B!$B:$Z,25,0),"")</f>
        <v/>
      </c>
      <c r="M54" s="256" t="str">
        <f t="shared" si="11"/>
        <v/>
      </c>
    </row>
    <row r="55" spans="1:14" ht="20.100000000000001" customHeight="1" x14ac:dyDescent="0.25">
      <c r="A55" s="8">
        <v>35</v>
      </c>
      <c r="B55" s="161"/>
      <c r="C55" s="222" t="str">
        <f t="shared" si="8"/>
        <v/>
      </c>
      <c r="D55" s="223" t="str">
        <f t="shared" si="9"/>
        <v/>
      </c>
      <c r="E55" s="162"/>
      <c r="F55" s="163"/>
      <c r="G55" s="232" t="str">
        <f t="shared" si="12"/>
        <v/>
      </c>
      <c r="H55" s="229" t="str">
        <f t="shared" si="10"/>
        <v/>
      </c>
      <c r="I55" s="236" t="str">
        <f t="shared" si="13"/>
        <v/>
      </c>
      <c r="J55" s="226" t="str">
        <f>IF(B55&gt;0,ROUNDUP(VLOOKUP(B55,G011B!$B:$R,16,0),1),"")</f>
        <v/>
      </c>
      <c r="K55" s="226" t="str">
        <f t="shared" si="14"/>
        <v/>
      </c>
      <c r="L55" s="227" t="str">
        <f>IF(B55&lt;&gt;"",VLOOKUP(B55,G011B!$B:$Z,25,0),"")</f>
        <v/>
      </c>
      <c r="M55" s="256" t="str">
        <f t="shared" si="11"/>
        <v/>
      </c>
    </row>
    <row r="56" spans="1:14" ht="20.100000000000001" customHeight="1" x14ac:dyDescent="0.25">
      <c r="A56" s="8">
        <v>36</v>
      </c>
      <c r="B56" s="161"/>
      <c r="C56" s="222" t="str">
        <f t="shared" si="8"/>
        <v/>
      </c>
      <c r="D56" s="223" t="str">
        <f t="shared" si="9"/>
        <v/>
      </c>
      <c r="E56" s="162"/>
      <c r="F56" s="163"/>
      <c r="G56" s="232" t="str">
        <f t="shared" si="12"/>
        <v/>
      </c>
      <c r="H56" s="229" t="str">
        <f t="shared" si="10"/>
        <v/>
      </c>
      <c r="I56" s="236" t="str">
        <f t="shared" si="13"/>
        <v/>
      </c>
      <c r="J56" s="226" t="str">
        <f>IF(B56&gt;0,ROUNDUP(VLOOKUP(B56,G011B!$B:$R,16,0),1),"")</f>
        <v/>
      </c>
      <c r="K56" s="226" t="str">
        <f t="shared" si="14"/>
        <v/>
      </c>
      <c r="L56" s="227" t="str">
        <f>IF(B56&lt;&gt;"",VLOOKUP(B56,G011B!$B:$Z,25,0),"")</f>
        <v/>
      </c>
      <c r="M56" s="256" t="str">
        <f t="shared" si="11"/>
        <v/>
      </c>
    </row>
    <row r="57" spans="1:14" ht="20.100000000000001" customHeight="1" x14ac:dyDescent="0.25">
      <c r="A57" s="8">
        <v>37</v>
      </c>
      <c r="B57" s="161"/>
      <c r="C57" s="222" t="str">
        <f t="shared" si="8"/>
        <v/>
      </c>
      <c r="D57" s="223" t="str">
        <f t="shared" si="9"/>
        <v/>
      </c>
      <c r="E57" s="162"/>
      <c r="F57" s="163"/>
      <c r="G57" s="232" t="str">
        <f t="shared" si="12"/>
        <v/>
      </c>
      <c r="H57" s="229" t="str">
        <f t="shared" si="10"/>
        <v/>
      </c>
      <c r="I57" s="236" t="str">
        <f t="shared" si="13"/>
        <v/>
      </c>
      <c r="J57" s="226" t="str">
        <f>IF(B57&gt;0,ROUNDUP(VLOOKUP(B57,G011B!$B:$R,16,0),1),"")</f>
        <v/>
      </c>
      <c r="K57" s="226" t="str">
        <f t="shared" si="14"/>
        <v/>
      </c>
      <c r="L57" s="227" t="str">
        <f>IF(B57&lt;&gt;"",VLOOKUP(B57,G011B!$B:$Z,25,0),"")</f>
        <v/>
      </c>
      <c r="M57" s="256" t="str">
        <f t="shared" si="11"/>
        <v/>
      </c>
    </row>
    <row r="58" spans="1:14" ht="20.100000000000001" customHeight="1" x14ac:dyDescent="0.25">
      <c r="A58" s="8">
        <v>38</v>
      </c>
      <c r="B58" s="161"/>
      <c r="C58" s="222" t="str">
        <f t="shared" si="8"/>
        <v/>
      </c>
      <c r="D58" s="223" t="str">
        <f t="shared" si="9"/>
        <v/>
      </c>
      <c r="E58" s="162"/>
      <c r="F58" s="163"/>
      <c r="G58" s="232" t="str">
        <f t="shared" si="12"/>
        <v/>
      </c>
      <c r="H58" s="229" t="str">
        <f t="shared" si="10"/>
        <v/>
      </c>
      <c r="I58" s="236" t="str">
        <f t="shared" si="13"/>
        <v/>
      </c>
      <c r="J58" s="226" t="str">
        <f>IF(B58&gt;0,ROUNDUP(VLOOKUP(B58,G011B!$B:$R,16,0),1),"")</f>
        <v/>
      </c>
      <c r="K58" s="226" t="str">
        <f t="shared" si="14"/>
        <v/>
      </c>
      <c r="L58" s="227" t="str">
        <f>IF(B58&lt;&gt;"",VLOOKUP(B58,G011B!$B:$Z,25,0),"")</f>
        <v/>
      </c>
      <c r="M58" s="256" t="str">
        <f t="shared" si="11"/>
        <v/>
      </c>
    </row>
    <row r="59" spans="1:14" ht="20.100000000000001" customHeight="1" x14ac:dyDescent="0.25">
      <c r="A59" s="8">
        <v>39</v>
      </c>
      <c r="B59" s="161"/>
      <c r="C59" s="222" t="str">
        <f t="shared" si="8"/>
        <v/>
      </c>
      <c r="D59" s="223" t="str">
        <f t="shared" si="9"/>
        <v/>
      </c>
      <c r="E59" s="162"/>
      <c r="F59" s="163"/>
      <c r="G59" s="232" t="str">
        <f t="shared" si="12"/>
        <v/>
      </c>
      <c r="H59" s="229" t="str">
        <f t="shared" si="10"/>
        <v/>
      </c>
      <c r="I59" s="236" t="str">
        <f t="shared" si="13"/>
        <v/>
      </c>
      <c r="J59" s="226" t="str">
        <f>IF(B59&gt;0,ROUNDUP(VLOOKUP(B59,G011B!$B:$R,16,0),1),"")</f>
        <v/>
      </c>
      <c r="K59" s="226" t="str">
        <f t="shared" si="14"/>
        <v/>
      </c>
      <c r="L59" s="227" t="str">
        <f>IF(B59&lt;&gt;"",VLOOKUP(B59,G011B!$B:$Z,25,0),"")</f>
        <v/>
      </c>
      <c r="M59" s="256" t="str">
        <f t="shared" si="11"/>
        <v/>
      </c>
    </row>
    <row r="60" spans="1:14" ht="20.100000000000001" customHeight="1" thickBot="1" x14ac:dyDescent="0.3">
      <c r="A60" s="140">
        <v>40</v>
      </c>
      <c r="B60" s="164"/>
      <c r="C60" s="224" t="str">
        <f t="shared" si="8"/>
        <v/>
      </c>
      <c r="D60" s="225" t="str">
        <f t="shared" si="9"/>
        <v/>
      </c>
      <c r="E60" s="165"/>
      <c r="F60" s="166"/>
      <c r="G60" s="233" t="str">
        <f t="shared" si="12"/>
        <v/>
      </c>
      <c r="H60" s="230" t="str">
        <f t="shared" si="10"/>
        <v/>
      </c>
      <c r="I60" s="237" t="str">
        <f t="shared" si="13"/>
        <v/>
      </c>
      <c r="J60" s="226" t="str">
        <f>IF(B60&gt;0,ROUNDUP(VLOOKUP(B60,G011B!$B:$R,16,0),1),"")</f>
        <v/>
      </c>
      <c r="K60" s="226" t="str">
        <f t="shared" si="14"/>
        <v/>
      </c>
      <c r="L60" s="227" t="str">
        <f>IF(B60&lt;&gt;"",VLOOKUP(B60,G011B!$B:$Z,25,0),"")</f>
        <v/>
      </c>
      <c r="M60" s="256" t="str">
        <f t="shared" si="11"/>
        <v/>
      </c>
    </row>
    <row r="61" spans="1:14" ht="20.100000000000001" customHeight="1" thickBot="1" x14ac:dyDescent="0.35">
      <c r="A61" s="475" t="s">
        <v>51</v>
      </c>
      <c r="B61" s="476"/>
      <c r="C61" s="476"/>
      <c r="D61" s="476"/>
      <c r="E61" s="476"/>
      <c r="F61" s="477"/>
      <c r="G61" s="234">
        <f>SUM(G41:G60)</f>
        <v>0</v>
      </c>
      <c r="H61" s="328"/>
      <c r="I61" s="217">
        <f>IF(C39=C6,SUM(I41:I60)+I28,SUM(I41:I60))</f>
        <v>0</v>
      </c>
      <c r="N61" s="238">
        <f>IF(COUNTA(E41:E60)&gt;0,1,0)</f>
        <v>0</v>
      </c>
    </row>
    <row r="62" spans="1:14" ht="20.100000000000001" customHeight="1" thickBot="1" x14ac:dyDescent="0.3">
      <c r="A62" s="468" t="s">
        <v>89</v>
      </c>
      <c r="B62" s="469"/>
      <c r="C62" s="469"/>
      <c r="D62" s="470"/>
      <c r="E62" s="205">
        <f>SUM(G:G)/2</f>
        <v>0</v>
      </c>
      <c r="F62" s="471"/>
      <c r="G62" s="472"/>
      <c r="H62" s="473"/>
      <c r="I62" s="214">
        <f>SUM(I41:I60)+I29</f>
        <v>0</v>
      </c>
    </row>
    <row r="63" spans="1:14" x14ac:dyDescent="0.25">
      <c r="A63" s="7" t="s">
        <v>165</v>
      </c>
    </row>
    <row r="65" spans="1:15" ht="21" x14ac:dyDescent="0.35">
      <c r="B65" s="358" t="s">
        <v>48</v>
      </c>
      <c r="C65" s="346">
        <f ca="1">IF(imzatarihi&gt;0,imzatarihi,"")</f>
        <v>46027</v>
      </c>
      <c r="D65" s="358" t="s">
        <v>49</v>
      </c>
      <c r="E65" s="480" t="str">
        <f>IF(kurulusyetkilisi&gt;0,kurulusyetkilisi,"")</f>
        <v/>
      </c>
      <c r="F65" s="480"/>
      <c r="G65" s="480"/>
      <c r="H65" s="480"/>
      <c r="I65" s="480"/>
      <c r="K65" s="160"/>
      <c r="L65" s="160"/>
      <c r="M65" s="4"/>
      <c r="N65" s="160"/>
      <c r="O65" s="160"/>
    </row>
    <row r="66" spans="1:15" ht="21" x14ac:dyDescent="0.35">
      <c r="A66" s="349"/>
      <c r="B66" s="349"/>
      <c r="D66" s="358" t="s">
        <v>50</v>
      </c>
      <c r="E66" s="439"/>
      <c r="F66" s="439"/>
      <c r="G66" s="439"/>
      <c r="H66" s="349"/>
      <c r="I66" s="349"/>
      <c r="K66" s="160"/>
      <c r="L66" s="160"/>
      <c r="M66" s="4"/>
      <c r="N66" s="160"/>
      <c r="O66" s="160"/>
    </row>
    <row r="67" spans="1:15" ht="15.75" x14ac:dyDescent="0.25">
      <c r="A67" s="440" t="s">
        <v>82</v>
      </c>
      <c r="B67" s="440"/>
      <c r="C67" s="440"/>
      <c r="D67" s="440"/>
      <c r="E67" s="440"/>
      <c r="F67" s="440"/>
      <c r="G67" s="440"/>
      <c r="H67" s="440"/>
      <c r="I67" s="440"/>
    </row>
    <row r="68" spans="1:15" x14ac:dyDescent="0.25">
      <c r="A68" s="441" t="str">
        <f>IF(YilDonem&lt;&gt;"",CONCATENATE(YilDonem," dönemine aittir."),"")</f>
        <v/>
      </c>
      <c r="B68" s="441"/>
      <c r="C68" s="441"/>
      <c r="D68" s="441"/>
      <c r="E68" s="441"/>
      <c r="F68" s="441"/>
      <c r="G68" s="441"/>
      <c r="H68" s="441"/>
      <c r="I68" s="441"/>
    </row>
    <row r="69" spans="1:15" ht="19.5" thickBot="1" x14ac:dyDescent="0.35">
      <c r="A69" s="481" t="s">
        <v>91</v>
      </c>
      <c r="B69" s="481"/>
      <c r="C69" s="481"/>
      <c r="D69" s="481"/>
      <c r="E69" s="481"/>
      <c r="F69" s="481"/>
      <c r="G69" s="481"/>
      <c r="H69" s="481"/>
      <c r="I69" s="481"/>
    </row>
    <row r="70" spans="1:15" ht="19.5" customHeight="1" thickBot="1" x14ac:dyDescent="0.3">
      <c r="A70" s="457" t="s">
        <v>1</v>
      </c>
      <c r="B70" s="458"/>
      <c r="C70" s="442" t="str">
        <f>IF(ProjeNo&gt;0,ProjeNo,"")</f>
        <v/>
      </c>
      <c r="D70" s="443"/>
      <c r="E70" s="443"/>
      <c r="F70" s="443"/>
      <c r="G70" s="443"/>
      <c r="H70" s="443"/>
      <c r="I70" s="444"/>
    </row>
    <row r="71" spans="1:15" ht="29.25" customHeight="1" thickBot="1" x14ac:dyDescent="0.3">
      <c r="A71" s="474" t="s">
        <v>14</v>
      </c>
      <c r="B71" s="464"/>
      <c r="C71" s="461" t="str">
        <f>IF(ProjeAdi&gt;0,ProjeAdi,"")</f>
        <v/>
      </c>
      <c r="D71" s="462"/>
      <c r="E71" s="462"/>
      <c r="F71" s="462"/>
      <c r="G71" s="462"/>
      <c r="H71" s="462"/>
      <c r="I71" s="463"/>
    </row>
    <row r="72" spans="1:15" ht="19.5" customHeight="1" thickBot="1" x14ac:dyDescent="0.3">
      <c r="A72" s="457" t="s">
        <v>83</v>
      </c>
      <c r="B72" s="458"/>
      <c r="C72" s="32"/>
      <c r="D72" s="478"/>
      <c r="E72" s="478"/>
      <c r="F72" s="478"/>
      <c r="G72" s="478"/>
      <c r="H72" s="478"/>
      <c r="I72" s="479"/>
    </row>
    <row r="73" spans="1:15" s="5" customFormat="1" ht="30.75" thickBot="1" x14ac:dyDescent="0.3">
      <c r="A73" s="3" t="s">
        <v>9</v>
      </c>
      <c r="B73" s="3" t="s">
        <v>10</v>
      </c>
      <c r="C73" s="3" t="s">
        <v>72</v>
      </c>
      <c r="D73" s="3" t="s">
        <v>170</v>
      </c>
      <c r="E73" s="3" t="s">
        <v>84</v>
      </c>
      <c r="F73" s="3" t="s">
        <v>85</v>
      </c>
      <c r="G73" s="3" t="s">
        <v>86</v>
      </c>
      <c r="H73" s="3" t="s">
        <v>87</v>
      </c>
      <c r="I73" s="3" t="s">
        <v>88</v>
      </c>
      <c r="J73" s="155" t="s">
        <v>92</v>
      </c>
      <c r="K73" s="156" t="s">
        <v>93</v>
      </c>
      <c r="L73" s="156" t="s">
        <v>85</v>
      </c>
    </row>
    <row r="74" spans="1:15" ht="20.100000000000001" customHeight="1" x14ac:dyDescent="0.25">
      <c r="A74" s="139">
        <v>41</v>
      </c>
      <c r="B74" s="157"/>
      <c r="C74" s="220" t="str">
        <f t="shared" ref="C74:C93" si="15">IF(B74&lt;&gt;"",VLOOKUP(B74,PersonelTablo,2,0),"")</f>
        <v/>
      </c>
      <c r="D74" s="221" t="str">
        <f t="shared" ref="D74:D93" si="16">IF(B74&lt;&gt;"",VLOOKUP(B74,PersonelTablo,3,0),"")</f>
        <v/>
      </c>
      <c r="E74" s="158"/>
      <c r="F74" s="159"/>
      <c r="G74" s="231" t="str">
        <f>IF(AND(B74&lt;&gt;"",L74&gt;=F74),E74*F74,"")</f>
        <v/>
      </c>
      <c r="H74" s="228" t="str">
        <f t="shared" ref="H74:H93" si="17">IF(B74&lt;&gt;"",VLOOKUP(B74,G011CTablo,14,0),"")</f>
        <v/>
      </c>
      <c r="I74" s="235" t="str">
        <f>IF(AND(B74&lt;&gt;"",J74&gt;=K74,L74&gt;0),G74*H74,"")</f>
        <v/>
      </c>
      <c r="J74" s="226" t="str">
        <f>IF(B74&gt;0,ROUNDUP(VLOOKUP(B74,G011B!$B:$R,16,0),1),"")</f>
        <v/>
      </c>
      <c r="K74" s="226" t="str">
        <f>IF(B74&gt;0,SUMIF($B:$B,B74,$G:$G),"")</f>
        <v/>
      </c>
      <c r="L74" s="227" t="str">
        <f>IF(B74&lt;&gt;"",VLOOKUP(B74,G011B!$B:$Z,25,0),"")</f>
        <v/>
      </c>
      <c r="M74" s="256" t="str">
        <f t="shared" ref="M74:M93" si="18">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61"/>
      <c r="C75" s="222" t="str">
        <f t="shared" si="15"/>
        <v/>
      </c>
      <c r="D75" s="223" t="str">
        <f t="shared" si="16"/>
        <v/>
      </c>
      <c r="E75" s="162"/>
      <c r="F75" s="163"/>
      <c r="G75" s="232" t="str">
        <f t="shared" ref="G75:G93" si="19">IF(AND(B75&lt;&gt;"",L75&gt;=F75),E75*F75,"")</f>
        <v/>
      </c>
      <c r="H75" s="229" t="str">
        <f t="shared" si="17"/>
        <v/>
      </c>
      <c r="I75" s="236" t="str">
        <f t="shared" ref="I75:I93" si="20">IF(AND(B75&lt;&gt;"",J75&gt;=K75,L75&gt;0),G75*H75,"")</f>
        <v/>
      </c>
      <c r="J75" s="226" t="str">
        <f>IF(B75&gt;0,ROUNDUP(VLOOKUP(B75,G011B!$B:$R,16,0),1),"")</f>
        <v/>
      </c>
      <c r="K75" s="226" t="str">
        <f t="shared" ref="K75:K93" si="21">IF(B75&gt;0,SUMIF($B:$B,B75,$G:$G),"")</f>
        <v/>
      </c>
      <c r="L75" s="227" t="str">
        <f>IF(B75&lt;&gt;"",VLOOKUP(B75,G011B!$B:$Z,25,0),"")</f>
        <v/>
      </c>
      <c r="M75" s="256" t="str">
        <f t="shared" si="18"/>
        <v/>
      </c>
    </row>
    <row r="76" spans="1:15" ht="20.100000000000001" customHeight="1" x14ac:dyDescent="0.25">
      <c r="A76" s="8">
        <v>43</v>
      </c>
      <c r="B76" s="161"/>
      <c r="C76" s="222" t="str">
        <f t="shared" si="15"/>
        <v/>
      </c>
      <c r="D76" s="223" t="str">
        <f t="shared" si="16"/>
        <v/>
      </c>
      <c r="E76" s="162"/>
      <c r="F76" s="163"/>
      <c r="G76" s="232" t="str">
        <f t="shared" si="19"/>
        <v/>
      </c>
      <c r="H76" s="229" t="str">
        <f t="shared" si="17"/>
        <v/>
      </c>
      <c r="I76" s="236" t="str">
        <f t="shared" si="20"/>
        <v/>
      </c>
      <c r="J76" s="226" t="str">
        <f>IF(B76&gt;0,ROUNDUP(VLOOKUP(B76,G011B!$B:$R,16,0),1),"")</f>
        <v/>
      </c>
      <c r="K76" s="226" t="str">
        <f t="shared" si="21"/>
        <v/>
      </c>
      <c r="L76" s="227" t="str">
        <f>IF(B76&lt;&gt;"",VLOOKUP(B76,G011B!$B:$Z,25,0),"")</f>
        <v/>
      </c>
      <c r="M76" s="256" t="str">
        <f t="shared" si="18"/>
        <v/>
      </c>
    </row>
    <row r="77" spans="1:15" ht="20.100000000000001" customHeight="1" x14ac:dyDescent="0.25">
      <c r="A77" s="8">
        <v>44</v>
      </c>
      <c r="B77" s="161"/>
      <c r="C77" s="222" t="str">
        <f t="shared" si="15"/>
        <v/>
      </c>
      <c r="D77" s="223" t="str">
        <f t="shared" si="16"/>
        <v/>
      </c>
      <c r="E77" s="162"/>
      <c r="F77" s="163"/>
      <c r="G77" s="232" t="str">
        <f t="shared" si="19"/>
        <v/>
      </c>
      <c r="H77" s="229" t="str">
        <f t="shared" si="17"/>
        <v/>
      </c>
      <c r="I77" s="236" t="str">
        <f t="shared" si="20"/>
        <v/>
      </c>
      <c r="J77" s="226" t="str">
        <f>IF(B77&gt;0,ROUNDUP(VLOOKUP(B77,G011B!$B:$R,16,0),1),"")</f>
        <v/>
      </c>
      <c r="K77" s="226" t="str">
        <f t="shared" si="21"/>
        <v/>
      </c>
      <c r="L77" s="227" t="str">
        <f>IF(B77&lt;&gt;"",VLOOKUP(B77,G011B!$B:$Z,25,0),"")</f>
        <v/>
      </c>
      <c r="M77" s="256" t="str">
        <f t="shared" si="18"/>
        <v/>
      </c>
    </row>
    <row r="78" spans="1:15" ht="20.100000000000001" customHeight="1" x14ac:dyDescent="0.25">
      <c r="A78" s="8">
        <v>45</v>
      </c>
      <c r="B78" s="161"/>
      <c r="C78" s="222" t="str">
        <f t="shared" si="15"/>
        <v/>
      </c>
      <c r="D78" s="223" t="str">
        <f t="shared" si="16"/>
        <v/>
      </c>
      <c r="E78" s="162"/>
      <c r="F78" s="163"/>
      <c r="G78" s="232" t="str">
        <f t="shared" si="19"/>
        <v/>
      </c>
      <c r="H78" s="229" t="str">
        <f t="shared" si="17"/>
        <v/>
      </c>
      <c r="I78" s="236" t="str">
        <f t="shared" si="20"/>
        <v/>
      </c>
      <c r="J78" s="226" t="str">
        <f>IF(B78&gt;0,ROUNDUP(VLOOKUP(B78,G011B!$B:$R,16,0),1),"")</f>
        <v/>
      </c>
      <c r="K78" s="226" t="str">
        <f t="shared" si="21"/>
        <v/>
      </c>
      <c r="L78" s="227" t="str">
        <f>IF(B78&lt;&gt;"",VLOOKUP(B78,G011B!$B:$Z,25,0),"")</f>
        <v/>
      </c>
      <c r="M78" s="256" t="str">
        <f t="shared" si="18"/>
        <v/>
      </c>
    </row>
    <row r="79" spans="1:15" ht="20.100000000000001" customHeight="1" x14ac:dyDescent="0.25">
      <c r="A79" s="8">
        <v>46</v>
      </c>
      <c r="B79" s="161"/>
      <c r="C79" s="222" t="str">
        <f t="shared" si="15"/>
        <v/>
      </c>
      <c r="D79" s="223" t="str">
        <f t="shared" si="16"/>
        <v/>
      </c>
      <c r="E79" s="162"/>
      <c r="F79" s="163"/>
      <c r="G79" s="232" t="str">
        <f t="shared" si="19"/>
        <v/>
      </c>
      <c r="H79" s="229" t="str">
        <f t="shared" si="17"/>
        <v/>
      </c>
      <c r="I79" s="236" t="str">
        <f t="shared" si="20"/>
        <v/>
      </c>
      <c r="J79" s="226" t="str">
        <f>IF(B79&gt;0,ROUNDUP(VLOOKUP(B79,G011B!$B:$R,16,0),1),"")</f>
        <v/>
      </c>
      <c r="K79" s="226" t="str">
        <f t="shared" si="21"/>
        <v/>
      </c>
      <c r="L79" s="227" t="str">
        <f>IF(B79&lt;&gt;"",VLOOKUP(B79,G011B!$B:$Z,25,0),"")</f>
        <v/>
      </c>
      <c r="M79" s="256" t="str">
        <f t="shared" si="18"/>
        <v/>
      </c>
    </row>
    <row r="80" spans="1:15" ht="20.100000000000001" customHeight="1" x14ac:dyDescent="0.25">
      <c r="A80" s="8">
        <v>47</v>
      </c>
      <c r="B80" s="161"/>
      <c r="C80" s="222" t="str">
        <f t="shared" si="15"/>
        <v/>
      </c>
      <c r="D80" s="223" t="str">
        <f t="shared" si="16"/>
        <v/>
      </c>
      <c r="E80" s="162"/>
      <c r="F80" s="163"/>
      <c r="G80" s="232" t="str">
        <f t="shared" si="19"/>
        <v/>
      </c>
      <c r="H80" s="229" t="str">
        <f t="shared" si="17"/>
        <v/>
      </c>
      <c r="I80" s="236" t="str">
        <f t="shared" si="20"/>
        <v/>
      </c>
      <c r="J80" s="226" t="str">
        <f>IF(B80&gt;0,ROUNDUP(VLOOKUP(B80,G011B!$B:$R,16,0),1),"")</f>
        <v/>
      </c>
      <c r="K80" s="226" t="str">
        <f t="shared" si="21"/>
        <v/>
      </c>
      <c r="L80" s="227" t="str">
        <f>IF(B80&lt;&gt;"",VLOOKUP(B80,G011B!$B:$Z,25,0),"")</f>
        <v/>
      </c>
      <c r="M80" s="256" t="str">
        <f t="shared" si="18"/>
        <v/>
      </c>
    </row>
    <row r="81" spans="1:14" ht="20.100000000000001" customHeight="1" x14ac:dyDescent="0.25">
      <c r="A81" s="8">
        <v>48</v>
      </c>
      <c r="B81" s="161"/>
      <c r="C81" s="222" t="str">
        <f t="shared" si="15"/>
        <v/>
      </c>
      <c r="D81" s="223" t="str">
        <f t="shared" si="16"/>
        <v/>
      </c>
      <c r="E81" s="162"/>
      <c r="F81" s="163"/>
      <c r="G81" s="232" t="str">
        <f t="shared" si="19"/>
        <v/>
      </c>
      <c r="H81" s="229" t="str">
        <f t="shared" si="17"/>
        <v/>
      </c>
      <c r="I81" s="236" t="str">
        <f t="shared" si="20"/>
        <v/>
      </c>
      <c r="J81" s="226" t="str">
        <f>IF(B81&gt;0,ROUNDUP(VLOOKUP(B81,G011B!$B:$R,16,0),1),"")</f>
        <v/>
      </c>
      <c r="K81" s="226" t="str">
        <f t="shared" si="21"/>
        <v/>
      </c>
      <c r="L81" s="227" t="str">
        <f>IF(B81&lt;&gt;"",VLOOKUP(B81,G011B!$B:$Z,25,0),"")</f>
        <v/>
      </c>
      <c r="M81" s="256" t="str">
        <f t="shared" si="18"/>
        <v/>
      </c>
    </row>
    <row r="82" spans="1:14" ht="20.100000000000001" customHeight="1" x14ac:dyDescent="0.25">
      <c r="A82" s="8">
        <v>49</v>
      </c>
      <c r="B82" s="161"/>
      <c r="C82" s="222" t="str">
        <f t="shared" si="15"/>
        <v/>
      </c>
      <c r="D82" s="223" t="str">
        <f t="shared" si="16"/>
        <v/>
      </c>
      <c r="E82" s="162"/>
      <c r="F82" s="163"/>
      <c r="G82" s="232" t="str">
        <f t="shared" si="19"/>
        <v/>
      </c>
      <c r="H82" s="229" t="str">
        <f t="shared" si="17"/>
        <v/>
      </c>
      <c r="I82" s="236" t="str">
        <f t="shared" si="20"/>
        <v/>
      </c>
      <c r="J82" s="226" t="str">
        <f>IF(B82&gt;0,ROUNDUP(VLOOKUP(B82,G011B!$B:$R,16,0),1),"")</f>
        <v/>
      </c>
      <c r="K82" s="226" t="str">
        <f t="shared" si="21"/>
        <v/>
      </c>
      <c r="L82" s="227" t="str">
        <f>IF(B82&lt;&gt;"",VLOOKUP(B82,G011B!$B:$Z,25,0),"")</f>
        <v/>
      </c>
      <c r="M82" s="256" t="str">
        <f t="shared" si="18"/>
        <v/>
      </c>
    </row>
    <row r="83" spans="1:14" ht="20.100000000000001" customHeight="1" x14ac:dyDescent="0.25">
      <c r="A83" s="8">
        <v>50</v>
      </c>
      <c r="B83" s="161"/>
      <c r="C83" s="222" t="str">
        <f t="shared" si="15"/>
        <v/>
      </c>
      <c r="D83" s="223" t="str">
        <f t="shared" si="16"/>
        <v/>
      </c>
      <c r="E83" s="162"/>
      <c r="F83" s="163"/>
      <c r="G83" s="232" t="str">
        <f t="shared" si="19"/>
        <v/>
      </c>
      <c r="H83" s="229" t="str">
        <f t="shared" si="17"/>
        <v/>
      </c>
      <c r="I83" s="236" t="str">
        <f t="shared" si="20"/>
        <v/>
      </c>
      <c r="J83" s="226" t="str">
        <f>IF(B83&gt;0,ROUNDUP(VLOOKUP(B83,G011B!$B:$R,16,0),1),"")</f>
        <v/>
      </c>
      <c r="K83" s="226" t="str">
        <f t="shared" si="21"/>
        <v/>
      </c>
      <c r="L83" s="227" t="str">
        <f>IF(B83&lt;&gt;"",VLOOKUP(B83,G011B!$B:$Z,25,0),"")</f>
        <v/>
      </c>
      <c r="M83" s="256" t="str">
        <f t="shared" si="18"/>
        <v/>
      </c>
    </row>
    <row r="84" spans="1:14" ht="20.100000000000001" customHeight="1" x14ac:dyDescent="0.25">
      <c r="A84" s="8">
        <v>51</v>
      </c>
      <c r="B84" s="161"/>
      <c r="C84" s="222" t="str">
        <f t="shared" si="15"/>
        <v/>
      </c>
      <c r="D84" s="223" t="str">
        <f t="shared" si="16"/>
        <v/>
      </c>
      <c r="E84" s="162"/>
      <c r="F84" s="163"/>
      <c r="G84" s="232" t="str">
        <f t="shared" si="19"/>
        <v/>
      </c>
      <c r="H84" s="229" t="str">
        <f t="shared" si="17"/>
        <v/>
      </c>
      <c r="I84" s="236" t="str">
        <f t="shared" si="20"/>
        <v/>
      </c>
      <c r="J84" s="226" t="str">
        <f>IF(B84&gt;0,ROUNDUP(VLOOKUP(B84,G011B!$B:$R,16,0),1),"")</f>
        <v/>
      </c>
      <c r="K84" s="226" t="str">
        <f t="shared" si="21"/>
        <v/>
      </c>
      <c r="L84" s="227" t="str">
        <f>IF(B84&lt;&gt;"",VLOOKUP(B84,G011B!$B:$Z,25,0),"")</f>
        <v/>
      </c>
      <c r="M84" s="256" t="str">
        <f t="shared" si="18"/>
        <v/>
      </c>
    </row>
    <row r="85" spans="1:14" ht="20.100000000000001" customHeight="1" x14ac:dyDescent="0.25">
      <c r="A85" s="8">
        <v>52</v>
      </c>
      <c r="B85" s="161"/>
      <c r="C85" s="222" t="str">
        <f t="shared" si="15"/>
        <v/>
      </c>
      <c r="D85" s="223" t="str">
        <f t="shared" si="16"/>
        <v/>
      </c>
      <c r="E85" s="162"/>
      <c r="F85" s="163"/>
      <c r="G85" s="232" t="str">
        <f t="shared" si="19"/>
        <v/>
      </c>
      <c r="H85" s="229" t="str">
        <f t="shared" si="17"/>
        <v/>
      </c>
      <c r="I85" s="236" t="str">
        <f t="shared" si="20"/>
        <v/>
      </c>
      <c r="J85" s="226" t="str">
        <f>IF(B85&gt;0,ROUNDUP(VLOOKUP(B85,G011B!$B:$R,16,0),1),"")</f>
        <v/>
      </c>
      <c r="K85" s="226" t="str">
        <f t="shared" si="21"/>
        <v/>
      </c>
      <c r="L85" s="227" t="str">
        <f>IF(B85&lt;&gt;"",VLOOKUP(B85,G011B!$B:$Z,25,0),"")</f>
        <v/>
      </c>
      <c r="M85" s="256" t="str">
        <f t="shared" si="18"/>
        <v/>
      </c>
    </row>
    <row r="86" spans="1:14" ht="20.100000000000001" customHeight="1" x14ac:dyDescent="0.25">
      <c r="A86" s="8">
        <v>53</v>
      </c>
      <c r="B86" s="161"/>
      <c r="C86" s="222" t="str">
        <f t="shared" si="15"/>
        <v/>
      </c>
      <c r="D86" s="223" t="str">
        <f t="shared" si="16"/>
        <v/>
      </c>
      <c r="E86" s="162"/>
      <c r="F86" s="163"/>
      <c r="G86" s="232" t="str">
        <f t="shared" si="19"/>
        <v/>
      </c>
      <c r="H86" s="229" t="str">
        <f t="shared" si="17"/>
        <v/>
      </c>
      <c r="I86" s="236" t="str">
        <f t="shared" si="20"/>
        <v/>
      </c>
      <c r="J86" s="226" t="str">
        <f>IF(B86&gt;0,ROUNDUP(VLOOKUP(B86,G011B!$B:$R,16,0),1),"")</f>
        <v/>
      </c>
      <c r="K86" s="226" t="str">
        <f t="shared" si="21"/>
        <v/>
      </c>
      <c r="L86" s="227" t="str">
        <f>IF(B86&lt;&gt;"",VLOOKUP(B86,G011B!$B:$Z,25,0),"")</f>
        <v/>
      </c>
      <c r="M86" s="256" t="str">
        <f t="shared" si="18"/>
        <v/>
      </c>
    </row>
    <row r="87" spans="1:14" ht="20.100000000000001" customHeight="1" x14ac:dyDescent="0.25">
      <c r="A87" s="8">
        <v>54</v>
      </c>
      <c r="B87" s="161"/>
      <c r="C87" s="222" t="str">
        <f t="shared" si="15"/>
        <v/>
      </c>
      <c r="D87" s="223" t="str">
        <f t="shared" si="16"/>
        <v/>
      </c>
      <c r="E87" s="162"/>
      <c r="F87" s="163"/>
      <c r="G87" s="232" t="str">
        <f t="shared" si="19"/>
        <v/>
      </c>
      <c r="H87" s="229" t="str">
        <f t="shared" si="17"/>
        <v/>
      </c>
      <c r="I87" s="236" t="str">
        <f t="shared" si="20"/>
        <v/>
      </c>
      <c r="J87" s="226" t="str">
        <f>IF(B87&gt;0,ROUNDUP(VLOOKUP(B87,G011B!$B:$R,16,0),1),"")</f>
        <v/>
      </c>
      <c r="K87" s="226" t="str">
        <f t="shared" si="21"/>
        <v/>
      </c>
      <c r="L87" s="227" t="str">
        <f>IF(B87&lt;&gt;"",VLOOKUP(B87,G011B!$B:$Z,25,0),"")</f>
        <v/>
      </c>
      <c r="M87" s="256" t="str">
        <f t="shared" si="18"/>
        <v/>
      </c>
    </row>
    <row r="88" spans="1:14" ht="20.100000000000001" customHeight="1" x14ac:dyDescent="0.25">
      <c r="A88" s="8">
        <v>55</v>
      </c>
      <c r="B88" s="161"/>
      <c r="C88" s="222" t="str">
        <f t="shared" si="15"/>
        <v/>
      </c>
      <c r="D88" s="223" t="str">
        <f t="shared" si="16"/>
        <v/>
      </c>
      <c r="E88" s="162"/>
      <c r="F88" s="163"/>
      <c r="G88" s="232" t="str">
        <f t="shared" si="19"/>
        <v/>
      </c>
      <c r="H88" s="229" t="str">
        <f t="shared" si="17"/>
        <v/>
      </c>
      <c r="I88" s="236" t="str">
        <f t="shared" si="20"/>
        <v/>
      </c>
      <c r="J88" s="226" t="str">
        <f>IF(B88&gt;0,ROUNDUP(VLOOKUP(B88,G011B!$B:$R,16,0),1),"")</f>
        <v/>
      </c>
      <c r="K88" s="226" t="str">
        <f t="shared" si="21"/>
        <v/>
      </c>
      <c r="L88" s="227" t="str">
        <f>IF(B88&lt;&gt;"",VLOOKUP(B88,G011B!$B:$Z,25,0),"")</f>
        <v/>
      </c>
      <c r="M88" s="256" t="str">
        <f t="shared" si="18"/>
        <v/>
      </c>
    </row>
    <row r="89" spans="1:14" ht="20.100000000000001" customHeight="1" x14ac:dyDescent="0.25">
      <c r="A89" s="8">
        <v>56</v>
      </c>
      <c r="B89" s="161"/>
      <c r="C89" s="222" t="str">
        <f t="shared" si="15"/>
        <v/>
      </c>
      <c r="D89" s="223" t="str">
        <f t="shared" si="16"/>
        <v/>
      </c>
      <c r="E89" s="162"/>
      <c r="F89" s="163"/>
      <c r="G89" s="232" t="str">
        <f t="shared" si="19"/>
        <v/>
      </c>
      <c r="H89" s="229" t="str">
        <f t="shared" si="17"/>
        <v/>
      </c>
      <c r="I89" s="236" t="str">
        <f t="shared" si="20"/>
        <v/>
      </c>
      <c r="J89" s="226" t="str">
        <f>IF(B89&gt;0,ROUNDUP(VLOOKUP(B89,G011B!$B:$R,16,0),1),"")</f>
        <v/>
      </c>
      <c r="K89" s="226" t="str">
        <f t="shared" si="21"/>
        <v/>
      </c>
      <c r="L89" s="227" t="str">
        <f>IF(B89&lt;&gt;"",VLOOKUP(B89,G011B!$B:$Z,25,0),"")</f>
        <v/>
      </c>
      <c r="M89" s="256" t="str">
        <f t="shared" si="18"/>
        <v/>
      </c>
    </row>
    <row r="90" spans="1:14" ht="20.100000000000001" customHeight="1" x14ac:dyDescent="0.25">
      <c r="A90" s="8">
        <v>57</v>
      </c>
      <c r="B90" s="161"/>
      <c r="C90" s="222" t="str">
        <f t="shared" si="15"/>
        <v/>
      </c>
      <c r="D90" s="223" t="str">
        <f t="shared" si="16"/>
        <v/>
      </c>
      <c r="E90" s="162"/>
      <c r="F90" s="163"/>
      <c r="G90" s="232" t="str">
        <f t="shared" si="19"/>
        <v/>
      </c>
      <c r="H90" s="229" t="str">
        <f t="shared" si="17"/>
        <v/>
      </c>
      <c r="I90" s="236" t="str">
        <f t="shared" si="20"/>
        <v/>
      </c>
      <c r="J90" s="226" t="str">
        <f>IF(B90&gt;0,ROUNDUP(VLOOKUP(B90,G011B!$B:$R,16,0),1),"")</f>
        <v/>
      </c>
      <c r="K90" s="226" t="str">
        <f t="shared" si="21"/>
        <v/>
      </c>
      <c r="L90" s="227" t="str">
        <f>IF(B90&lt;&gt;"",VLOOKUP(B90,G011B!$B:$Z,25,0),"")</f>
        <v/>
      </c>
      <c r="M90" s="256" t="str">
        <f t="shared" si="18"/>
        <v/>
      </c>
    </row>
    <row r="91" spans="1:14" ht="20.100000000000001" customHeight="1" x14ac:dyDescent="0.25">
      <c r="A91" s="8">
        <v>58</v>
      </c>
      <c r="B91" s="161"/>
      <c r="C91" s="222" t="str">
        <f t="shared" si="15"/>
        <v/>
      </c>
      <c r="D91" s="223" t="str">
        <f t="shared" si="16"/>
        <v/>
      </c>
      <c r="E91" s="162"/>
      <c r="F91" s="163"/>
      <c r="G91" s="232" t="str">
        <f t="shared" si="19"/>
        <v/>
      </c>
      <c r="H91" s="229" t="str">
        <f t="shared" si="17"/>
        <v/>
      </c>
      <c r="I91" s="236" t="str">
        <f t="shared" si="20"/>
        <v/>
      </c>
      <c r="J91" s="226" t="str">
        <f>IF(B91&gt;0,ROUNDUP(VLOOKUP(B91,G011B!$B:$R,16,0),1),"")</f>
        <v/>
      </c>
      <c r="K91" s="226" t="str">
        <f t="shared" si="21"/>
        <v/>
      </c>
      <c r="L91" s="227" t="str">
        <f>IF(B91&lt;&gt;"",VLOOKUP(B91,G011B!$B:$Z,25,0),"")</f>
        <v/>
      </c>
      <c r="M91" s="256" t="str">
        <f t="shared" si="18"/>
        <v/>
      </c>
    </row>
    <row r="92" spans="1:14" ht="20.100000000000001" customHeight="1" x14ac:dyDescent="0.25">
      <c r="A92" s="8">
        <v>59</v>
      </c>
      <c r="B92" s="161"/>
      <c r="C92" s="222" t="str">
        <f t="shared" si="15"/>
        <v/>
      </c>
      <c r="D92" s="223" t="str">
        <f t="shared" si="16"/>
        <v/>
      </c>
      <c r="E92" s="162"/>
      <c r="F92" s="163"/>
      <c r="G92" s="232" t="str">
        <f t="shared" si="19"/>
        <v/>
      </c>
      <c r="H92" s="229" t="str">
        <f t="shared" si="17"/>
        <v/>
      </c>
      <c r="I92" s="236" t="str">
        <f t="shared" si="20"/>
        <v/>
      </c>
      <c r="J92" s="226" t="str">
        <f>IF(B92&gt;0,ROUNDUP(VLOOKUP(B92,G011B!$B:$R,16,0),1),"")</f>
        <v/>
      </c>
      <c r="K92" s="226" t="str">
        <f t="shared" si="21"/>
        <v/>
      </c>
      <c r="L92" s="227" t="str">
        <f>IF(B92&lt;&gt;"",VLOOKUP(B92,G011B!$B:$Z,25,0),"")</f>
        <v/>
      </c>
      <c r="M92" s="256" t="str">
        <f t="shared" si="18"/>
        <v/>
      </c>
    </row>
    <row r="93" spans="1:14" ht="20.100000000000001" customHeight="1" thickBot="1" x14ac:dyDescent="0.3">
      <c r="A93" s="140">
        <v>60</v>
      </c>
      <c r="B93" s="164"/>
      <c r="C93" s="224" t="str">
        <f t="shared" si="15"/>
        <v/>
      </c>
      <c r="D93" s="225" t="str">
        <f t="shared" si="16"/>
        <v/>
      </c>
      <c r="E93" s="165"/>
      <c r="F93" s="166"/>
      <c r="G93" s="233" t="str">
        <f t="shared" si="19"/>
        <v/>
      </c>
      <c r="H93" s="230" t="str">
        <f t="shared" si="17"/>
        <v/>
      </c>
      <c r="I93" s="237" t="str">
        <f t="shared" si="20"/>
        <v/>
      </c>
      <c r="J93" s="226" t="str">
        <f>IF(B93&gt;0,ROUNDUP(VLOOKUP(B93,G011B!$B:$R,16,0),1),"")</f>
        <v/>
      </c>
      <c r="K93" s="226" t="str">
        <f t="shared" si="21"/>
        <v/>
      </c>
      <c r="L93" s="227" t="str">
        <f>IF(B93&lt;&gt;"",VLOOKUP(B93,G011B!$B:$Z,25,0),"")</f>
        <v/>
      </c>
      <c r="M93" s="256" t="str">
        <f t="shared" si="18"/>
        <v/>
      </c>
    </row>
    <row r="94" spans="1:14" ht="20.100000000000001" customHeight="1" thickBot="1" x14ac:dyDescent="0.35">
      <c r="A94" s="475" t="s">
        <v>51</v>
      </c>
      <c r="B94" s="476"/>
      <c r="C94" s="476"/>
      <c r="D94" s="476"/>
      <c r="E94" s="476"/>
      <c r="F94" s="477"/>
      <c r="G94" s="234">
        <f>SUM(G74:G93)</f>
        <v>0</v>
      </c>
      <c r="H94" s="328"/>
      <c r="I94" s="217">
        <f>IF(C72=C39,SUM(I74:I93)+I61,SUM(I74:I93))</f>
        <v>0</v>
      </c>
      <c r="N94" s="238">
        <f>IF(COUNTA(E74:E93)&gt;0,1,0)</f>
        <v>0</v>
      </c>
    </row>
    <row r="95" spans="1:14" ht="20.100000000000001" customHeight="1" thickBot="1" x14ac:dyDescent="0.3">
      <c r="A95" s="468" t="s">
        <v>89</v>
      </c>
      <c r="B95" s="469"/>
      <c r="C95" s="469"/>
      <c r="D95" s="470"/>
      <c r="E95" s="205">
        <f>SUM(G:G)/2</f>
        <v>0</v>
      </c>
      <c r="F95" s="471"/>
      <c r="G95" s="472"/>
      <c r="H95" s="473"/>
      <c r="I95" s="214">
        <f>SUM(I74:I93)+I62</f>
        <v>0</v>
      </c>
    </row>
    <row r="96" spans="1:14" x14ac:dyDescent="0.25">
      <c r="A96" s="7" t="s">
        <v>165</v>
      </c>
    </row>
    <row r="98" spans="1:15" ht="21" x14ac:dyDescent="0.35">
      <c r="B98" s="358" t="s">
        <v>48</v>
      </c>
      <c r="C98" s="346">
        <f ca="1">IF(imzatarihi&gt;0,imzatarihi,"")</f>
        <v>46027</v>
      </c>
      <c r="D98" s="358" t="s">
        <v>49</v>
      </c>
      <c r="E98" s="480" t="str">
        <f>IF(kurulusyetkilisi&gt;0,kurulusyetkilisi,"")</f>
        <v/>
      </c>
      <c r="F98" s="480"/>
      <c r="G98" s="480"/>
      <c r="H98" s="480"/>
      <c r="I98" s="480"/>
      <c r="K98" s="160"/>
      <c r="L98" s="160"/>
      <c r="M98" s="4"/>
      <c r="N98" s="160"/>
      <c r="O98" s="160"/>
    </row>
    <row r="99" spans="1:15" ht="21" x14ac:dyDescent="0.35">
      <c r="A99" s="349"/>
      <c r="B99" s="349"/>
      <c r="D99" s="358" t="s">
        <v>50</v>
      </c>
      <c r="E99" s="439"/>
      <c r="F99" s="439"/>
      <c r="G99" s="439"/>
      <c r="H99" s="349"/>
      <c r="I99" s="349"/>
      <c r="K99" s="160"/>
      <c r="L99" s="160"/>
      <c r="M99" s="4"/>
      <c r="N99" s="160"/>
      <c r="O99" s="160"/>
    </row>
    <row r="100" spans="1:15" ht="15.75" x14ac:dyDescent="0.25">
      <c r="A100" s="440" t="s">
        <v>82</v>
      </c>
      <c r="B100" s="440"/>
      <c r="C100" s="440"/>
      <c r="D100" s="440"/>
      <c r="E100" s="440"/>
      <c r="F100" s="440"/>
      <c r="G100" s="440"/>
      <c r="H100" s="440"/>
      <c r="I100" s="440"/>
    </row>
    <row r="101" spans="1:15" x14ac:dyDescent="0.25">
      <c r="A101" s="441" t="str">
        <f>IF(YilDonem&lt;&gt;"",CONCATENATE(YilDonem," dönemine aittir."),"")</f>
        <v/>
      </c>
      <c r="B101" s="441"/>
      <c r="C101" s="441"/>
      <c r="D101" s="441"/>
      <c r="E101" s="441"/>
      <c r="F101" s="441"/>
      <c r="G101" s="441"/>
      <c r="H101" s="441"/>
      <c r="I101" s="441"/>
    </row>
    <row r="102" spans="1:15" ht="19.5" thickBot="1" x14ac:dyDescent="0.35">
      <c r="A102" s="481" t="s">
        <v>91</v>
      </c>
      <c r="B102" s="481"/>
      <c r="C102" s="481"/>
      <c r="D102" s="481"/>
      <c r="E102" s="481"/>
      <c r="F102" s="481"/>
      <c r="G102" s="481"/>
      <c r="H102" s="481"/>
      <c r="I102" s="481"/>
    </row>
    <row r="103" spans="1:15" ht="19.5" customHeight="1" thickBot="1" x14ac:dyDescent="0.3">
      <c r="A103" s="457" t="s">
        <v>1</v>
      </c>
      <c r="B103" s="458"/>
      <c r="C103" s="442" t="str">
        <f>IF(ProjeNo&gt;0,ProjeNo,"")</f>
        <v/>
      </c>
      <c r="D103" s="443"/>
      <c r="E103" s="443"/>
      <c r="F103" s="443"/>
      <c r="G103" s="443"/>
      <c r="H103" s="443"/>
      <c r="I103" s="444"/>
    </row>
    <row r="104" spans="1:15" ht="29.25" customHeight="1" thickBot="1" x14ac:dyDescent="0.3">
      <c r="A104" s="474" t="s">
        <v>14</v>
      </c>
      <c r="B104" s="464"/>
      <c r="C104" s="461" t="str">
        <f>IF(ProjeAdi&gt;0,ProjeAdi,"")</f>
        <v/>
      </c>
      <c r="D104" s="462"/>
      <c r="E104" s="462"/>
      <c r="F104" s="462"/>
      <c r="G104" s="462"/>
      <c r="H104" s="462"/>
      <c r="I104" s="463"/>
    </row>
    <row r="105" spans="1:15" ht="19.5" customHeight="1" thickBot="1" x14ac:dyDescent="0.3">
      <c r="A105" s="457" t="s">
        <v>83</v>
      </c>
      <c r="B105" s="458"/>
      <c r="C105" s="32"/>
      <c r="D105" s="478"/>
      <c r="E105" s="478"/>
      <c r="F105" s="478"/>
      <c r="G105" s="478"/>
      <c r="H105" s="478"/>
      <c r="I105" s="479"/>
    </row>
    <row r="106" spans="1:15" s="5" customFormat="1" ht="30.75" thickBot="1" x14ac:dyDescent="0.3">
      <c r="A106" s="3" t="s">
        <v>9</v>
      </c>
      <c r="B106" s="3" t="s">
        <v>10</v>
      </c>
      <c r="C106" s="3" t="s">
        <v>72</v>
      </c>
      <c r="D106" s="3" t="s">
        <v>170</v>
      </c>
      <c r="E106" s="3" t="s">
        <v>84</v>
      </c>
      <c r="F106" s="3" t="s">
        <v>85</v>
      </c>
      <c r="G106" s="3" t="s">
        <v>86</v>
      </c>
      <c r="H106" s="3" t="s">
        <v>87</v>
      </c>
      <c r="I106" s="3" t="s">
        <v>88</v>
      </c>
      <c r="J106" s="155" t="s">
        <v>92</v>
      </c>
      <c r="K106" s="156" t="s">
        <v>93</v>
      </c>
      <c r="L106" s="156" t="s">
        <v>85</v>
      </c>
    </row>
    <row r="107" spans="1:15" ht="20.100000000000001" customHeight="1" x14ac:dyDescent="0.25">
      <c r="A107" s="139">
        <v>61</v>
      </c>
      <c r="B107" s="157"/>
      <c r="C107" s="220" t="str">
        <f t="shared" ref="C107:C126" si="22">IF(B107&lt;&gt;"",VLOOKUP(B107,PersonelTablo,2,0),"")</f>
        <v/>
      </c>
      <c r="D107" s="221" t="str">
        <f t="shared" ref="D107:D126" si="23">IF(B107&lt;&gt;"",VLOOKUP(B107,PersonelTablo,3,0),"")</f>
        <v/>
      </c>
      <c r="E107" s="158"/>
      <c r="F107" s="159"/>
      <c r="G107" s="231" t="str">
        <f>IF(AND(B107&lt;&gt;"",L107&gt;=F107),E107*F107,"")</f>
        <v/>
      </c>
      <c r="H107" s="228" t="str">
        <f t="shared" ref="H107:H126" si="24">IF(B107&lt;&gt;"",VLOOKUP(B107,G011CTablo,14,0),"")</f>
        <v/>
      </c>
      <c r="I107" s="235" t="str">
        <f>IF(AND(B107&lt;&gt;"",J107&gt;=K107,L107&gt;0),G107*H107,"")</f>
        <v/>
      </c>
      <c r="J107" s="226" t="str">
        <f>IF(B107&gt;0,ROUNDUP(VLOOKUP(B107,G011B!$B:$R,16,0),1),"")</f>
        <v/>
      </c>
      <c r="K107" s="226" t="str">
        <f>IF(B107&gt;0,SUMIF($B:$B,B107,$G:$G),"")</f>
        <v/>
      </c>
      <c r="L107" s="227" t="str">
        <f>IF(B107&lt;&gt;"",VLOOKUP(B107,G011B!$B:$Z,25,0),"")</f>
        <v/>
      </c>
      <c r="M107" s="256" t="str">
        <f t="shared" ref="M107:M126" si="25">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61"/>
      <c r="C108" s="222" t="str">
        <f t="shared" si="22"/>
        <v/>
      </c>
      <c r="D108" s="223" t="str">
        <f t="shared" si="23"/>
        <v/>
      </c>
      <c r="E108" s="162"/>
      <c r="F108" s="163"/>
      <c r="G108" s="232" t="str">
        <f t="shared" ref="G108:G126" si="26">IF(AND(B108&lt;&gt;"",L108&gt;=F108),E108*F108,"")</f>
        <v/>
      </c>
      <c r="H108" s="229" t="str">
        <f t="shared" si="24"/>
        <v/>
      </c>
      <c r="I108" s="236" t="str">
        <f t="shared" ref="I108:I126" si="27">IF(AND(B108&lt;&gt;"",J108&gt;=K108,L108&gt;0),G108*H108,"")</f>
        <v/>
      </c>
      <c r="J108" s="226" t="str">
        <f>IF(B108&gt;0,ROUNDUP(VLOOKUP(B108,G011B!$B:$R,16,0),1),"")</f>
        <v/>
      </c>
      <c r="K108" s="226" t="str">
        <f t="shared" ref="K108:K126" si="28">IF(B108&gt;0,SUMIF($B:$B,B108,$G:$G),"")</f>
        <v/>
      </c>
      <c r="L108" s="227" t="str">
        <f>IF(B108&lt;&gt;"",VLOOKUP(B108,G011B!$B:$Z,25,0),"")</f>
        <v/>
      </c>
      <c r="M108" s="256" t="str">
        <f t="shared" si="25"/>
        <v/>
      </c>
    </row>
    <row r="109" spans="1:15" ht="20.100000000000001" customHeight="1" x14ac:dyDescent="0.25">
      <c r="A109" s="8">
        <v>63</v>
      </c>
      <c r="B109" s="161"/>
      <c r="C109" s="222" t="str">
        <f t="shared" si="22"/>
        <v/>
      </c>
      <c r="D109" s="223" t="str">
        <f t="shared" si="23"/>
        <v/>
      </c>
      <c r="E109" s="162"/>
      <c r="F109" s="163"/>
      <c r="G109" s="232" t="str">
        <f t="shared" si="26"/>
        <v/>
      </c>
      <c r="H109" s="229" t="str">
        <f t="shared" si="24"/>
        <v/>
      </c>
      <c r="I109" s="236" t="str">
        <f t="shared" si="27"/>
        <v/>
      </c>
      <c r="J109" s="226" t="str">
        <f>IF(B109&gt;0,ROUNDUP(VLOOKUP(B109,G011B!$B:$R,16,0),1),"")</f>
        <v/>
      </c>
      <c r="K109" s="226" t="str">
        <f t="shared" si="28"/>
        <v/>
      </c>
      <c r="L109" s="227" t="str">
        <f>IF(B109&lt;&gt;"",VLOOKUP(B109,G011B!$B:$Z,25,0),"")</f>
        <v/>
      </c>
      <c r="M109" s="256" t="str">
        <f t="shared" si="25"/>
        <v/>
      </c>
    </row>
    <row r="110" spans="1:15" ht="20.100000000000001" customHeight="1" x14ac:dyDescent="0.25">
      <c r="A110" s="8">
        <v>64</v>
      </c>
      <c r="B110" s="161"/>
      <c r="C110" s="222" t="str">
        <f t="shared" si="22"/>
        <v/>
      </c>
      <c r="D110" s="223" t="str">
        <f t="shared" si="23"/>
        <v/>
      </c>
      <c r="E110" s="162"/>
      <c r="F110" s="163"/>
      <c r="G110" s="232" t="str">
        <f t="shared" si="26"/>
        <v/>
      </c>
      <c r="H110" s="229" t="str">
        <f t="shared" si="24"/>
        <v/>
      </c>
      <c r="I110" s="236" t="str">
        <f t="shared" si="27"/>
        <v/>
      </c>
      <c r="J110" s="226" t="str">
        <f>IF(B110&gt;0,ROUNDUP(VLOOKUP(B110,G011B!$B:$R,16,0),1),"")</f>
        <v/>
      </c>
      <c r="K110" s="226" t="str">
        <f t="shared" si="28"/>
        <v/>
      </c>
      <c r="L110" s="227" t="str">
        <f>IF(B110&lt;&gt;"",VLOOKUP(B110,G011B!$B:$Z,25,0),"")</f>
        <v/>
      </c>
      <c r="M110" s="256" t="str">
        <f t="shared" si="25"/>
        <v/>
      </c>
    </row>
    <row r="111" spans="1:15" ht="20.100000000000001" customHeight="1" x14ac:dyDescent="0.25">
      <c r="A111" s="8">
        <v>65</v>
      </c>
      <c r="B111" s="161"/>
      <c r="C111" s="222" t="str">
        <f t="shared" si="22"/>
        <v/>
      </c>
      <c r="D111" s="223" t="str">
        <f t="shared" si="23"/>
        <v/>
      </c>
      <c r="E111" s="162"/>
      <c r="F111" s="163"/>
      <c r="G111" s="232" t="str">
        <f t="shared" si="26"/>
        <v/>
      </c>
      <c r="H111" s="229" t="str">
        <f t="shared" si="24"/>
        <v/>
      </c>
      <c r="I111" s="236" t="str">
        <f t="shared" si="27"/>
        <v/>
      </c>
      <c r="J111" s="226" t="str">
        <f>IF(B111&gt;0,ROUNDUP(VLOOKUP(B111,G011B!$B:$R,16,0),1),"")</f>
        <v/>
      </c>
      <c r="K111" s="226" t="str">
        <f t="shared" si="28"/>
        <v/>
      </c>
      <c r="L111" s="227" t="str">
        <f>IF(B111&lt;&gt;"",VLOOKUP(B111,G011B!$B:$Z,25,0),"")</f>
        <v/>
      </c>
      <c r="M111" s="256" t="str">
        <f t="shared" si="25"/>
        <v/>
      </c>
    </row>
    <row r="112" spans="1:15" ht="20.100000000000001" customHeight="1" x14ac:dyDescent="0.25">
      <c r="A112" s="8">
        <v>66</v>
      </c>
      <c r="B112" s="161"/>
      <c r="C112" s="222" t="str">
        <f t="shared" si="22"/>
        <v/>
      </c>
      <c r="D112" s="223" t="str">
        <f t="shared" si="23"/>
        <v/>
      </c>
      <c r="E112" s="162"/>
      <c r="F112" s="163"/>
      <c r="G112" s="232" t="str">
        <f t="shared" si="26"/>
        <v/>
      </c>
      <c r="H112" s="229" t="str">
        <f t="shared" si="24"/>
        <v/>
      </c>
      <c r="I112" s="236" t="str">
        <f t="shared" si="27"/>
        <v/>
      </c>
      <c r="J112" s="226" t="str">
        <f>IF(B112&gt;0,ROUNDUP(VLOOKUP(B112,G011B!$B:$R,16,0),1),"")</f>
        <v/>
      </c>
      <c r="K112" s="226" t="str">
        <f t="shared" si="28"/>
        <v/>
      </c>
      <c r="L112" s="227" t="str">
        <f>IF(B112&lt;&gt;"",VLOOKUP(B112,G011B!$B:$Z,25,0),"")</f>
        <v/>
      </c>
      <c r="M112" s="256" t="str">
        <f t="shared" si="25"/>
        <v/>
      </c>
    </row>
    <row r="113" spans="1:14" ht="20.100000000000001" customHeight="1" x14ac:dyDescent="0.25">
      <c r="A113" s="8">
        <v>67</v>
      </c>
      <c r="B113" s="161"/>
      <c r="C113" s="222" t="str">
        <f t="shared" si="22"/>
        <v/>
      </c>
      <c r="D113" s="223" t="str">
        <f t="shared" si="23"/>
        <v/>
      </c>
      <c r="E113" s="162"/>
      <c r="F113" s="163"/>
      <c r="G113" s="232" t="str">
        <f t="shared" si="26"/>
        <v/>
      </c>
      <c r="H113" s="229" t="str">
        <f t="shared" si="24"/>
        <v/>
      </c>
      <c r="I113" s="236" t="str">
        <f t="shared" si="27"/>
        <v/>
      </c>
      <c r="J113" s="226" t="str">
        <f>IF(B113&gt;0,ROUNDUP(VLOOKUP(B113,G011B!$B:$R,16,0),1),"")</f>
        <v/>
      </c>
      <c r="K113" s="226" t="str">
        <f t="shared" si="28"/>
        <v/>
      </c>
      <c r="L113" s="227" t="str">
        <f>IF(B113&lt;&gt;"",VLOOKUP(B113,G011B!$B:$Z,25,0),"")</f>
        <v/>
      </c>
      <c r="M113" s="256" t="str">
        <f t="shared" si="25"/>
        <v/>
      </c>
    </row>
    <row r="114" spans="1:14" ht="20.100000000000001" customHeight="1" x14ac:dyDescent="0.25">
      <c r="A114" s="8">
        <v>68</v>
      </c>
      <c r="B114" s="161"/>
      <c r="C114" s="222" t="str">
        <f t="shared" si="22"/>
        <v/>
      </c>
      <c r="D114" s="223" t="str">
        <f t="shared" si="23"/>
        <v/>
      </c>
      <c r="E114" s="162"/>
      <c r="F114" s="163"/>
      <c r="G114" s="232" t="str">
        <f t="shared" si="26"/>
        <v/>
      </c>
      <c r="H114" s="229" t="str">
        <f t="shared" si="24"/>
        <v/>
      </c>
      <c r="I114" s="236" t="str">
        <f t="shared" si="27"/>
        <v/>
      </c>
      <c r="J114" s="226" t="str">
        <f>IF(B114&gt;0,ROUNDUP(VLOOKUP(B114,G011B!$B:$R,16,0),1),"")</f>
        <v/>
      </c>
      <c r="K114" s="226" t="str">
        <f t="shared" si="28"/>
        <v/>
      </c>
      <c r="L114" s="227" t="str">
        <f>IF(B114&lt;&gt;"",VLOOKUP(B114,G011B!$B:$Z,25,0),"")</f>
        <v/>
      </c>
      <c r="M114" s="256" t="str">
        <f t="shared" si="25"/>
        <v/>
      </c>
    </row>
    <row r="115" spans="1:14" ht="20.100000000000001" customHeight="1" x14ac:dyDescent="0.25">
      <c r="A115" s="8">
        <v>69</v>
      </c>
      <c r="B115" s="161"/>
      <c r="C115" s="222" t="str">
        <f t="shared" si="22"/>
        <v/>
      </c>
      <c r="D115" s="223" t="str">
        <f t="shared" si="23"/>
        <v/>
      </c>
      <c r="E115" s="162"/>
      <c r="F115" s="163"/>
      <c r="G115" s="232" t="str">
        <f t="shared" si="26"/>
        <v/>
      </c>
      <c r="H115" s="229" t="str">
        <f t="shared" si="24"/>
        <v/>
      </c>
      <c r="I115" s="236" t="str">
        <f t="shared" si="27"/>
        <v/>
      </c>
      <c r="J115" s="226" t="str">
        <f>IF(B115&gt;0,ROUNDUP(VLOOKUP(B115,G011B!$B:$R,16,0),1),"")</f>
        <v/>
      </c>
      <c r="K115" s="226" t="str">
        <f t="shared" si="28"/>
        <v/>
      </c>
      <c r="L115" s="227" t="str">
        <f>IF(B115&lt;&gt;"",VLOOKUP(B115,G011B!$B:$Z,25,0),"")</f>
        <v/>
      </c>
      <c r="M115" s="256" t="str">
        <f t="shared" si="25"/>
        <v/>
      </c>
    </row>
    <row r="116" spans="1:14" ht="20.100000000000001" customHeight="1" x14ac:dyDescent="0.25">
      <c r="A116" s="8">
        <v>70</v>
      </c>
      <c r="B116" s="161"/>
      <c r="C116" s="222" t="str">
        <f t="shared" si="22"/>
        <v/>
      </c>
      <c r="D116" s="223" t="str">
        <f t="shared" si="23"/>
        <v/>
      </c>
      <c r="E116" s="162"/>
      <c r="F116" s="163"/>
      <c r="G116" s="232" t="str">
        <f t="shared" si="26"/>
        <v/>
      </c>
      <c r="H116" s="229" t="str">
        <f t="shared" si="24"/>
        <v/>
      </c>
      <c r="I116" s="236" t="str">
        <f t="shared" si="27"/>
        <v/>
      </c>
      <c r="J116" s="226" t="str">
        <f>IF(B116&gt;0,ROUNDUP(VLOOKUP(B116,G011B!$B:$R,16,0),1),"")</f>
        <v/>
      </c>
      <c r="K116" s="226" t="str">
        <f t="shared" si="28"/>
        <v/>
      </c>
      <c r="L116" s="227" t="str">
        <f>IF(B116&lt;&gt;"",VLOOKUP(B116,G011B!$B:$Z,25,0),"")</f>
        <v/>
      </c>
      <c r="M116" s="256" t="str">
        <f t="shared" si="25"/>
        <v/>
      </c>
    </row>
    <row r="117" spans="1:14" ht="20.100000000000001" customHeight="1" x14ac:dyDescent="0.25">
      <c r="A117" s="8">
        <v>71</v>
      </c>
      <c r="B117" s="161"/>
      <c r="C117" s="222" t="str">
        <f t="shared" si="22"/>
        <v/>
      </c>
      <c r="D117" s="223" t="str">
        <f t="shared" si="23"/>
        <v/>
      </c>
      <c r="E117" s="162"/>
      <c r="F117" s="163"/>
      <c r="G117" s="232" t="str">
        <f t="shared" si="26"/>
        <v/>
      </c>
      <c r="H117" s="229" t="str">
        <f t="shared" si="24"/>
        <v/>
      </c>
      <c r="I117" s="236" t="str">
        <f t="shared" si="27"/>
        <v/>
      </c>
      <c r="J117" s="226" t="str">
        <f>IF(B117&gt;0,ROUNDUP(VLOOKUP(B117,G011B!$B:$R,16,0),1),"")</f>
        <v/>
      </c>
      <c r="K117" s="226" t="str">
        <f t="shared" si="28"/>
        <v/>
      </c>
      <c r="L117" s="227" t="str">
        <f>IF(B117&lt;&gt;"",VLOOKUP(B117,G011B!$B:$Z,25,0),"")</f>
        <v/>
      </c>
      <c r="M117" s="256" t="str">
        <f t="shared" si="25"/>
        <v/>
      </c>
    </row>
    <row r="118" spans="1:14" ht="20.100000000000001" customHeight="1" x14ac:dyDescent="0.25">
      <c r="A118" s="8">
        <v>72</v>
      </c>
      <c r="B118" s="161"/>
      <c r="C118" s="222" t="str">
        <f t="shared" si="22"/>
        <v/>
      </c>
      <c r="D118" s="223" t="str">
        <f t="shared" si="23"/>
        <v/>
      </c>
      <c r="E118" s="162"/>
      <c r="F118" s="163"/>
      <c r="G118" s="232" t="str">
        <f t="shared" si="26"/>
        <v/>
      </c>
      <c r="H118" s="229" t="str">
        <f t="shared" si="24"/>
        <v/>
      </c>
      <c r="I118" s="236" t="str">
        <f t="shared" si="27"/>
        <v/>
      </c>
      <c r="J118" s="226" t="str">
        <f>IF(B118&gt;0,ROUNDUP(VLOOKUP(B118,G011B!$B:$R,16,0),1),"")</f>
        <v/>
      </c>
      <c r="K118" s="226" t="str">
        <f t="shared" si="28"/>
        <v/>
      </c>
      <c r="L118" s="227" t="str">
        <f>IF(B118&lt;&gt;"",VLOOKUP(B118,G011B!$B:$Z,25,0),"")</f>
        <v/>
      </c>
      <c r="M118" s="256" t="str">
        <f t="shared" si="25"/>
        <v/>
      </c>
    </row>
    <row r="119" spans="1:14" ht="20.100000000000001" customHeight="1" x14ac:dyDescent="0.25">
      <c r="A119" s="8">
        <v>73</v>
      </c>
      <c r="B119" s="161"/>
      <c r="C119" s="222" t="str">
        <f t="shared" si="22"/>
        <v/>
      </c>
      <c r="D119" s="223" t="str">
        <f t="shared" si="23"/>
        <v/>
      </c>
      <c r="E119" s="162"/>
      <c r="F119" s="163"/>
      <c r="G119" s="232" t="str">
        <f t="shared" si="26"/>
        <v/>
      </c>
      <c r="H119" s="229" t="str">
        <f t="shared" si="24"/>
        <v/>
      </c>
      <c r="I119" s="236" t="str">
        <f t="shared" si="27"/>
        <v/>
      </c>
      <c r="J119" s="226" t="str">
        <f>IF(B119&gt;0,ROUNDUP(VLOOKUP(B119,G011B!$B:$R,16,0),1),"")</f>
        <v/>
      </c>
      <c r="K119" s="226" t="str">
        <f t="shared" si="28"/>
        <v/>
      </c>
      <c r="L119" s="227" t="str">
        <f>IF(B119&lt;&gt;"",VLOOKUP(B119,G011B!$B:$Z,25,0),"")</f>
        <v/>
      </c>
      <c r="M119" s="256" t="str">
        <f t="shared" si="25"/>
        <v/>
      </c>
    </row>
    <row r="120" spans="1:14" ht="20.100000000000001" customHeight="1" x14ac:dyDescent="0.25">
      <c r="A120" s="8">
        <v>74</v>
      </c>
      <c r="B120" s="161"/>
      <c r="C120" s="222" t="str">
        <f t="shared" si="22"/>
        <v/>
      </c>
      <c r="D120" s="223" t="str">
        <f t="shared" si="23"/>
        <v/>
      </c>
      <c r="E120" s="162"/>
      <c r="F120" s="163"/>
      <c r="G120" s="232" t="str">
        <f t="shared" si="26"/>
        <v/>
      </c>
      <c r="H120" s="229" t="str">
        <f t="shared" si="24"/>
        <v/>
      </c>
      <c r="I120" s="236" t="str">
        <f t="shared" si="27"/>
        <v/>
      </c>
      <c r="J120" s="226" t="str">
        <f>IF(B120&gt;0,ROUNDUP(VLOOKUP(B120,G011B!$B:$R,16,0),1),"")</f>
        <v/>
      </c>
      <c r="K120" s="226" t="str">
        <f t="shared" si="28"/>
        <v/>
      </c>
      <c r="L120" s="227" t="str">
        <f>IF(B120&lt;&gt;"",VLOOKUP(B120,G011B!$B:$Z,25,0),"")</f>
        <v/>
      </c>
      <c r="M120" s="256" t="str">
        <f t="shared" si="25"/>
        <v/>
      </c>
    </row>
    <row r="121" spans="1:14" ht="20.100000000000001" customHeight="1" x14ac:dyDescent="0.25">
      <c r="A121" s="8">
        <v>75</v>
      </c>
      <c r="B121" s="161"/>
      <c r="C121" s="222" t="str">
        <f t="shared" si="22"/>
        <v/>
      </c>
      <c r="D121" s="223" t="str">
        <f t="shared" si="23"/>
        <v/>
      </c>
      <c r="E121" s="162"/>
      <c r="F121" s="163"/>
      <c r="G121" s="232" t="str">
        <f t="shared" si="26"/>
        <v/>
      </c>
      <c r="H121" s="229" t="str">
        <f t="shared" si="24"/>
        <v/>
      </c>
      <c r="I121" s="236" t="str">
        <f t="shared" si="27"/>
        <v/>
      </c>
      <c r="J121" s="226" t="str">
        <f>IF(B121&gt;0,ROUNDUP(VLOOKUP(B121,G011B!$B:$R,16,0),1),"")</f>
        <v/>
      </c>
      <c r="K121" s="226" t="str">
        <f t="shared" si="28"/>
        <v/>
      </c>
      <c r="L121" s="227" t="str">
        <f>IF(B121&lt;&gt;"",VLOOKUP(B121,G011B!$B:$Z,25,0),"")</f>
        <v/>
      </c>
      <c r="M121" s="256" t="str">
        <f t="shared" si="25"/>
        <v/>
      </c>
    </row>
    <row r="122" spans="1:14" ht="20.100000000000001" customHeight="1" x14ac:dyDescent="0.25">
      <c r="A122" s="8">
        <v>76</v>
      </c>
      <c r="B122" s="161"/>
      <c r="C122" s="222" t="str">
        <f t="shared" si="22"/>
        <v/>
      </c>
      <c r="D122" s="223" t="str">
        <f t="shared" si="23"/>
        <v/>
      </c>
      <c r="E122" s="162"/>
      <c r="F122" s="163"/>
      <c r="G122" s="232" t="str">
        <f t="shared" si="26"/>
        <v/>
      </c>
      <c r="H122" s="229" t="str">
        <f t="shared" si="24"/>
        <v/>
      </c>
      <c r="I122" s="236" t="str">
        <f t="shared" si="27"/>
        <v/>
      </c>
      <c r="J122" s="226" t="str">
        <f>IF(B122&gt;0,ROUNDUP(VLOOKUP(B122,G011B!$B:$R,16,0),1),"")</f>
        <v/>
      </c>
      <c r="K122" s="226" t="str">
        <f t="shared" si="28"/>
        <v/>
      </c>
      <c r="L122" s="227" t="str">
        <f>IF(B122&lt;&gt;"",VLOOKUP(B122,G011B!$B:$Z,25,0),"")</f>
        <v/>
      </c>
      <c r="M122" s="256" t="str">
        <f t="shared" si="25"/>
        <v/>
      </c>
    </row>
    <row r="123" spans="1:14" ht="20.100000000000001" customHeight="1" x14ac:dyDescent="0.25">
      <c r="A123" s="8">
        <v>77</v>
      </c>
      <c r="B123" s="161"/>
      <c r="C123" s="222" t="str">
        <f t="shared" si="22"/>
        <v/>
      </c>
      <c r="D123" s="223" t="str">
        <f t="shared" si="23"/>
        <v/>
      </c>
      <c r="E123" s="162"/>
      <c r="F123" s="163"/>
      <c r="G123" s="232" t="str">
        <f t="shared" si="26"/>
        <v/>
      </c>
      <c r="H123" s="229" t="str">
        <f t="shared" si="24"/>
        <v/>
      </c>
      <c r="I123" s="236" t="str">
        <f t="shared" si="27"/>
        <v/>
      </c>
      <c r="J123" s="226" t="str">
        <f>IF(B123&gt;0,ROUNDUP(VLOOKUP(B123,G011B!$B:$R,16,0),1),"")</f>
        <v/>
      </c>
      <c r="K123" s="226" t="str">
        <f t="shared" si="28"/>
        <v/>
      </c>
      <c r="L123" s="227" t="str">
        <f>IF(B123&lt;&gt;"",VLOOKUP(B123,G011B!$B:$Z,25,0),"")</f>
        <v/>
      </c>
      <c r="M123" s="256" t="str">
        <f t="shared" si="25"/>
        <v/>
      </c>
    </row>
    <row r="124" spans="1:14" ht="20.100000000000001" customHeight="1" x14ac:dyDescent="0.25">
      <c r="A124" s="8">
        <v>78</v>
      </c>
      <c r="B124" s="161"/>
      <c r="C124" s="222" t="str">
        <f t="shared" si="22"/>
        <v/>
      </c>
      <c r="D124" s="223" t="str">
        <f t="shared" si="23"/>
        <v/>
      </c>
      <c r="E124" s="162"/>
      <c r="F124" s="163"/>
      <c r="G124" s="232" t="str">
        <f t="shared" si="26"/>
        <v/>
      </c>
      <c r="H124" s="229" t="str">
        <f t="shared" si="24"/>
        <v/>
      </c>
      <c r="I124" s="236" t="str">
        <f t="shared" si="27"/>
        <v/>
      </c>
      <c r="J124" s="226" t="str">
        <f>IF(B124&gt;0,ROUNDUP(VLOOKUP(B124,G011B!$B:$R,16,0),1),"")</f>
        <v/>
      </c>
      <c r="K124" s="226" t="str">
        <f t="shared" si="28"/>
        <v/>
      </c>
      <c r="L124" s="227" t="str">
        <f>IF(B124&lt;&gt;"",VLOOKUP(B124,G011B!$B:$Z,25,0),"")</f>
        <v/>
      </c>
      <c r="M124" s="256" t="str">
        <f t="shared" si="25"/>
        <v/>
      </c>
    </row>
    <row r="125" spans="1:14" ht="20.100000000000001" customHeight="1" x14ac:dyDescent="0.25">
      <c r="A125" s="8">
        <v>79</v>
      </c>
      <c r="B125" s="161"/>
      <c r="C125" s="222" t="str">
        <f t="shared" si="22"/>
        <v/>
      </c>
      <c r="D125" s="223" t="str">
        <f t="shared" si="23"/>
        <v/>
      </c>
      <c r="E125" s="162"/>
      <c r="F125" s="163"/>
      <c r="G125" s="232" t="str">
        <f t="shared" si="26"/>
        <v/>
      </c>
      <c r="H125" s="229" t="str">
        <f t="shared" si="24"/>
        <v/>
      </c>
      <c r="I125" s="236" t="str">
        <f t="shared" si="27"/>
        <v/>
      </c>
      <c r="J125" s="226" t="str">
        <f>IF(B125&gt;0,ROUNDUP(VLOOKUP(B125,G011B!$B:$R,16,0),1),"")</f>
        <v/>
      </c>
      <c r="K125" s="226" t="str">
        <f t="shared" si="28"/>
        <v/>
      </c>
      <c r="L125" s="227" t="str">
        <f>IF(B125&lt;&gt;"",VLOOKUP(B125,G011B!$B:$Z,25,0),"")</f>
        <v/>
      </c>
      <c r="M125" s="256" t="str">
        <f t="shared" si="25"/>
        <v/>
      </c>
    </row>
    <row r="126" spans="1:14" ht="20.100000000000001" customHeight="1" thickBot="1" x14ac:dyDescent="0.3">
      <c r="A126" s="140">
        <v>80</v>
      </c>
      <c r="B126" s="164"/>
      <c r="C126" s="224" t="str">
        <f t="shared" si="22"/>
        <v/>
      </c>
      <c r="D126" s="225" t="str">
        <f t="shared" si="23"/>
        <v/>
      </c>
      <c r="E126" s="165"/>
      <c r="F126" s="166"/>
      <c r="G126" s="233" t="str">
        <f t="shared" si="26"/>
        <v/>
      </c>
      <c r="H126" s="230" t="str">
        <f t="shared" si="24"/>
        <v/>
      </c>
      <c r="I126" s="237" t="str">
        <f t="shared" si="27"/>
        <v/>
      </c>
      <c r="J126" s="226" t="str">
        <f>IF(B126&gt;0,ROUNDUP(VLOOKUP(B126,G011B!$B:$R,16,0),1),"")</f>
        <v/>
      </c>
      <c r="K126" s="226" t="str">
        <f t="shared" si="28"/>
        <v/>
      </c>
      <c r="L126" s="227" t="str">
        <f>IF(B126&lt;&gt;"",VLOOKUP(B126,G011B!$B:$Z,25,0),"")</f>
        <v/>
      </c>
      <c r="M126" s="256" t="str">
        <f t="shared" si="25"/>
        <v/>
      </c>
    </row>
    <row r="127" spans="1:14" ht="20.100000000000001" customHeight="1" thickBot="1" x14ac:dyDescent="0.35">
      <c r="A127" s="475" t="s">
        <v>51</v>
      </c>
      <c r="B127" s="476"/>
      <c r="C127" s="476"/>
      <c r="D127" s="476"/>
      <c r="E127" s="476"/>
      <c r="F127" s="477"/>
      <c r="G127" s="234">
        <f>SUM(G107:G126)</f>
        <v>0</v>
      </c>
      <c r="H127" s="328"/>
      <c r="I127" s="217">
        <f>IF(C105=C72,SUM(I107:I126)+I94,SUM(I107:I126))</f>
        <v>0</v>
      </c>
      <c r="N127" s="238">
        <f>IF(COUNTA(E107:E126)&gt;0,1,0)</f>
        <v>0</v>
      </c>
    </row>
    <row r="128" spans="1:14" ht="20.100000000000001" customHeight="1" thickBot="1" x14ac:dyDescent="0.3">
      <c r="A128" s="468" t="s">
        <v>89</v>
      </c>
      <c r="B128" s="469"/>
      <c r="C128" s="469"/>
      <c r="D128" s="470"/>
      <c r="E128" s="205">
        <f>SUM(G:G)/2</f>
        <v>0</v>
      </c>
      <c r="F128" s="471"/>
      <c r="G128" s="472"/>
      <c r="H128" s="473"/>
      <c r="I128" s="214">
        <f>SUM(I107:I126)+I95</f>
        <v>0</v>
      </c>
    </row>
    <row r="129" spans="1:15" x14ac:dyDescent="0.25">
      <c r="A129" s="7" t="s">
        <v>165</v>
      </c>
    </row>
    <row r="131" spans="1:15" ht="21" x14ac:dyDescent="0.35">
      <c r="B131" s="358" t="s">
        <v>48</v>
      </c>
      <c r="C131" s="346">
        <f ca="1">IF(imzatarihi&gt;0,imzatarihi,"")</f>
        <v>46027</v>
      </c>
      <c r="D131" s="358" t="s">
        <v>49</v>
      </c>
      <c r="E131" s="480" t="str">
        <f>IF(kurulusyetkilisi&gt;0,kurulusyetkilisi,"")</f>
        <v/>
      </c>
      <c r="F131" s="480"/>
      <c r="G131" s="480"/>
      <c r="H131" s="480"/>
      <c r="I131" s="480"/>
      <c r="K131" s="160"/>
      <c r="L131" s="160"/>
      <c r="M131" s="4"/>
      <c r="N131" s="160"/>
      <c r="O131" s="160"/>
    </row>
    <row r="132" spans="1:15" ht="21" x14ac:dyDescent="0.35">
      <c r="A132" s="349"/>
      <c r="B132" s="349"/>
      <c r="D132" s="358" t="s">
        <v>50</v>
      </c>
      <c r="E132" s="439"/>
      <c r="F132" s="439"/>
      <c r="G132" s="439"/>
      <c r="H132" s="349"/>
      <c r="I132" s="349"/>
      <c r="K132" s="160"/>
      <c r="L132" s="160"/>
      <c r="M132" s="4"/>
      <c r="N132" s="160"/>
      <c r="O132" s="160"/>
    </row>
    <row r="133" spans="1:15" ht="15.75" x14ac:dyDescent="0.25">
      <c r="A133" s="440" t="s">
        <v>82</v>
      </c>
      <c r="B133" s="440"/>
      <c r="C133" s="440"/>
      <c r="D133" s="440"/>
      <c r="E133" s="440"/>
      <c r="F133" s="440"/>
      <c r="G133" s="440"/>
      <c r="H133" s="440"/>
      <c r="I133" s="440"/>
    </row>
    <row r="134" spans="1:15" x14ac:dyDescent="0.25">
      <c r="A134" s="441" t="str">
        <f>IF(YilDonem&lt;&gt;"",CONCATENATE(YilDonem," dönemine aittir."),"")</f>
        <v/>
      </c>
      <c r="B134" s="441"/>
      <c r="C134" s="441"/>
      <c r="D134" s="441"/>
      <c r="E134" s="441"/>
      <c r="F134" s="441"/>
      <c r="G134" s="441"/>
      <c r="H134" s="441"/>
      <c r="I134" s="441"/>
    </row>
    <row r="135" spans="1:15" ht="19.5" thickBot="1" x14ac:dyDescent="0.35">
      <c r="A135" s="481" t="s">
        <v>91</v>
      </c>
      <c r="B135" s="481"/>
      <c r="C135" s="481"/>
      <c r="D135" s="481"/>
      <c r="E135" s="481"/>
      <c r="F135" s="481"/>
      <c r="G135" s="481"/>
      <c r="H135" s="481"/>
      <c r="I135" s="481"/>
    </row>
    <row r="136" spans="1:15" ht="19.5" customHeight="1" thickBot="1" x14ac:dyDescent="0.3">
      <c r="A136" s="457" t="s">
        <v>1</v>
      </c>
      <c r="B136" s="458"/>
      <c r="C136" s="442" t="str">
        <f>IF(ProjeNo&gt;0,ProjeNo,"")</f>
        <v/>
      </c>
      <c r="D136" s="443"/>
      <c r="E136" s="443"/>
      <c r="F136" s="443"/>
      <c r="G136" s="443"/>
      <c r="H136" s="443"/>
      <c r="I136" s="444"/>
    </row>
    <row r="137" spans="1:15" ht="29.25" customHeight="1" thickBot="1" x14ac:dyDescent="0.3">
      <c r="A137" s="474" t="s">
        <v>14</v>
      </c>
      <c r="B137" s="464"/>
      <c r="C137" s="461" t="str">
        <f>IF(ProjeAdi&gt;0,ProjeAdi,"")</f>
        <v/>
      </c>
      <c r="D137" s="462"/>
      <c r="E137" s="462"/>
      <c r="F137" s="462"/>
      <c r="G137" s="462"/>
      <c r="H137" s="462"/>
      <c r="I137" s="463"/>
    </row>
    <row r="138" spans="1:15" ht="19.5" customHeight="1" thickBot="1" x14ac:dyDescent="0.3">
      <c r="A138" s="457" t="s">
        <v>83</v>
      </c>
      <c r="B138" s="458"/>
      <c r="C138" s="32"/>
      <c r="D138" s="478"/>
      <c r="E138" s="478"/>
      <c r="F138" s="478"/>
      <c r="G138" s="478"/>
      <c r="H138" s="478"/>
      <c r="I138" s="479"/>
    </row>
    <row r="139" spans="1:15" s="5" customFormat="1" ht="30.75" thickBot="1" x14ac:dyDescent="0.3">
      <c r="A139" s="3" t="s">
        <v>9</v>
      </c>
      <c r="B139" s="3" t="s">
        <v>10</v>
      </c>
      <c r="C139" s="3" t="s">
        <v>72</v>
      </c>
      <c r="D139" s="3" t="s">
        <v>170</v>
      </c>
      <c r="E139" s="3" t="s">
        <v>84</v>
      </c>
      <c r="F139" s="3" t="s">
        <v>85</v>
      </c>
      <c r="G139" s="3" t="s">
        <v>86</v>
      </c>
      <c r="H139" s="3" t="s">
        <v>87</v>
      </c>
      <c r="I139" s="3" t="s">
        <v>88</v>
      </c>
      <c r="J139" s="155" t="s">
        <v>92</v>
      </c>
      <c r="K139" s="156" t="s">
        <v>93</v>
      </c>
      <c r="L139" s="156" t="s">
        <v>85</v>
      </c>
    </row>
    <row r="140" spans="1:15" ht="20.100000000000001" customHeight="1" x14ac:dyDescent="0.25">
      <c r="A140" s="139">
        <v>81</v>
      </c>
      <c r="B140" s="157"/>
      <c r="C140" s="220" t="str">
        <f t="shared" ref="C140:C159" si="29">IF(B140&lt;&gt;"",VLOOKUP(B140,PersonelTablo,2,0),"")</f>
        <v/>
      </c>
      <c r="D140" s="221" t="str">
        <f t="shared" ref="D140:D159" si="30">IF(B140&lt;&gt;"",VLOOKUP(B140,PersonelTablo,3,0),"")</f>
        <v/>
      </c>
      <c r="E140" s="158"/>
      <c r="F140" s="159"/>
      <c r="G140" s="231" t="str">
        <f>IF(AND(B140&lt;&gt;"",L140&gt;=F140),E140*F140,"")</f>
        <v/>
      </c>
      <c r="H140" s="228" t="str">
        <f t="shared" ref="H140:H159" si="31">IF(B140&lt;&gt;"",VLOOKUP(B140,G011CTablo,14,0),"")</f>
        <v/>
      </c>
      <c r="I140" s="235" t="str">
        <f>IF(AND(B140&lt;&gt;"",J140&gt;=K140,L140&gt;0),G140*H140,"")</f>
        <v/>
      </c>
      <c r="J140" s="226" t="str">
        <f>IF(B140&gt;0,ROUNDUP(VLOOKUP(B140,G011B!$B:$R,16,0),1),"")</f>
        <v/>
      </c>
      <c r="K140" s="226" t="str">
        <f>IF(B140&gt;0,SUMIF($B:$B,B140,$G:$G),"")</f>
        <v/>
      </c>
      <c r="L140" s="227" t="str">
        <f>IF(B140&lt;&gt;"",VLOOKUP(B140,G011B!$B:$Z,25,0),"")</f>
        <v/>
      </c>
      <c r="M140" s="256" t="str">
        <f t="shared" ref="M140:M159" si="32">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61"/>
      <c r="C141" s="222" t="str">
        <f t="shared" si="29"/>
        <v/>
      </c>
      <c r="D141" s="223" t="str">
        <f t="shared" si="30"/>
        <v/>
      </c>
      <c r="E141" s="162"/>
      <c r="F141" s="163"/>
      <c r="G141" s="232" t="str">
        <f t="shared" ref="G141:G159" si="33">IF(AND(B141&lt;&gt;"",L141&gt;=F141),E141*F141,"")</f>
        <v/>
      </c>
      <c r="H141" s="229" t="str">
        <f t="shared" si="31"/>
        <v/>
      </c>
      <c r="I141" s="236" t="str">
        <f t="shared" ref="I141:I159" si="34">IF(AND(B141&lt;&gt;"",J141&gt;=K141,L141&gt;0),G141*H141,"")</f>
        <v/>
      </c>
      <c r="J141" s="226" t="str">
        <f>IF(B141&gt;0,ROUNDUP(VLOOKUP(B141,G011B!$B:$R,16,0),1),"")</f>
        <v/>
      </c>
      <c r="K141" s="226" t="str">
        <f t="shared" ref="K141:K159" si="35">IF(B141&gt;0,SUMIF($B:$B,B141,$G:$G),"")</f>
        <v/>
      </c>
      <c r="L141" s="227" t="str">
        <f>IF(B141&lt;&gt;"",VLOOKUP(B141,G011B!$B:$Z,25,0),"")</f>
        <v/>
      </c>
      <c r="M141" s="256" t="str">
        <f t="shared" si="32"/>
        <v/>
      </c>
    </row>
    <row r="142" spans="1:15" ht="20.100000000000001" customHeight="1" x14ac:dyDescent="0.25">
      <c r="A142" s="8">
        <v>83</v>
      </c>
      <c r="B142" s="161"/>
      <c r="C142" s="222" t="str">
        <f t="shared" si="29"/>
        <v/>
      </c>
      <c r="D142" s="223" t="str">
        <f t="shared" si="30"/>
        <v/>
      </c>
      <c r="E142" s="162"/>
      <c r="F142" s="163"/>
      <c r="G142" s="232" t="str">
        <f t="shared" si="33"/>
        <v/>
      </c>
      <c r="H142" s="229" t="str">
        <f t="shared" si="31"/>
        <v/>
      </c>
      <c r="I142" s="236" t="str">
        <f t="shared" si="34"/>
        <v/>
      </c>
      <c r="J142" s="226" t="str">
        <f>IF(B142&gt;0,ROUNDUP(VLOOKUP(B142,G011B!$B:$R,16,0),1),"")</f>
        <v/>
      </c>
      <c r="K142" s="226" t="str">
        <f t="shared" si="35"/>
        <v/>
      </c>
      <c r="L142" s="227" t="str">
        <f>IF(B142&lt;&gt;"",VLOOKUP(B142,G011B!$B:$Z,25,0),"")</f>
        <v/>
      </c>
      <c r="M142" s="256" t="str">
        <f t="shared" si="32"/>
        <v/>
      </c>
    </row>
    <row r="143" spans="1:15" ht="20.100000000000001" customHeight="1" x14ac:dyDescent="0.25">
      <c r="A143" s="8">
        <v>84</v>
      </c>
      <c r="B143" s="161"/>
      <c r="C143" s="222" t="str">
        <f t="shared" si="29"/>
        <v/>
      </c>
      <c r="D143" s="223" t="str">
        <f t="shared" si="30"/>
        <v/>
      </c>
      <c r="E143" s="162"/>
      <c r="F143" s="163"/>
      <c r="G143" s="232" t="str">
        <f t="shared" si="33"/>
        <v/>
      </c>
      <c r="H143" s="229" t="str">
        <f t="shared" si="31"/>
        <v/>
      </c>
      <c r="I143" s="236" t="str">
        <f t="shared" si="34"/>
        <v/>
      </c>
      <c r="J143" s="226" t="str">
        <f>IF(B143&gt;0,ROUNDUP(VLOOKUP(B143,G011B!$B:$R,16,0),1),"")</f>
        <v/>
      </c>
      <c r="K143" s="226" t="str">
        <f t="shared" si="35"/>
        <v/>
      </c>
      <c r="L143" s="227" t="str">
        <f>IF(B143&lt;&gt;"",VLOOKUP(B143,G011B!$B:$Z,25,0),"")</f>
        <v/>
      </c>
      <c r="M143" s="256" t="str">
        <f t="shared" si="32"/>
        <v/>
      </c>
    </row>
    <row r="144" spans="1:15" ht="20.100000000000001" customHeight="1" x14ac:dyDescent="0.25">
      <c r="A144" s="8">
        <v>85</v>
      </c>
      <c r="B144" s="161"/>
      <c r="C144" s="222" t="str">
        <f t="shared" si="29"/>
        <v/>
      </c>
      <c r="D144" s="223" t="str">
        <f t="shared" si="30"/>
        <v/>
      </c>
      <c r="E144" s="162"/>
      <c r="F144" s="163"/>
      <c r="G144" s="232" t="str">
        <f t="shared" si="33"/>
        <v/>
      </c>
      <c r="H144" s="229" t="str">
        <f t="shared" si="31"/>
        <v/>
      </c>
      <c r="I144" s="236" t="str">
        <f t="shared" si="34"/>
        <v/>
      </c>
      <c r="J144" s="226" t="str">
        <f>IF(B144&gt;0,ROUNDUP(VLOOKUP(B144,G011B!$B:$R,16,0),1),"")</f>
        <v/>
      </c>
      <c r="K144" s="226" t="str">
        <f t="shared" si="35"/>
        <v/>
      </c>
      <c r="L144" s="227" t="str">
        <f>IF(B144&lt;&gt;"",VLOOKUP(B144,G011B!$B:$Z,25,0),"")</f>
        <v/>
      </c>
      <c r="M144" s="256" t="str">
        <f t="shared" si="32"/>
        <v/>
      </c>
    </row>
    <row r="145" spans="1:14" ht="20.100000000000001" customHeight="1" x14ac:dyDescent="0.25">
      <c r="A145" s="8">
        <v>86</v>
      </c>
      <c r="B145" s="161"/>
      <c r="C145" s="222" t="str">
        <f t="shared" si="29"/>
        <v/>
      </c>
      <c r="D145" s="223" t="str">
        <f t="shared" si="30"/>
        <v/>
      </c>
      <c r="E145" s="162"/>
      <c r="F145" s="163"/>
      <c r="G145" s="232" t="str">
        <f t="shared" si="33"/>
        <v/>
      </c>
      <c r="H145" s="229" t="str">
        <f t="shared" si="31"/>
        <v/>
      </c>
      <c r="I145" s="236" t="str">
        <f t="shared" si="34"/>
        <v/>
      </c>
      <c r="J145" s="226" t="str">
        <f>IF(B145&gt;0,ROUNDUP(VLOOKUP(B145,G011B!$B:$R,16,0),1),"")</f>
        <v/>
      </c>
      <c r="K145" s="226" t="str">
        <f t="shared" si="35"/>
        <v/>
      </c>
      <c r="L145" s="227" t="str">
        <f>IF(B145&lt;&gt;"",VLOOKUP(B145,G011B!$B:$Z,25,0),"")</f>
        <v/>
      </c>
      <c r="M145" s="256" t="str">
        <f t="shared" si="32"/>
        <v/>
      </c>
    </row>
    <row r="146" spans="1:14" ht="20.100000000000001" customHeight="1" x14ac:dyDescent="0.25">
      <c r="A146" s="8">
        <v>87</v>
      </c>
      <c r="B146" s="161"/>
      <c r="C146" s="222" t="str">
        <f t="shared" si="29"/>
        <v/>
      </c>
      <c r="D146" s="223" t="str">
        <f t="shared" si="30"/>
        <v/>
      </c>
      <c r="E146" s="162"/>
      <c r="F146" s="163"/>
      <c r="G146" s="232" t="str">
        <f t="shared" si="33"/>
        <v/>
      </c>
      <c r="H146" s="229" t="str">
        <f t="shared" si="31"/>
        <v/>
      </c>
      <c r="I146" s="236" t="str">
        <f t="shared" si="34"/>
        <v/>
      </c>
      <c r="J146" s="226" t="str">
        <f>IF(B146&gt;0,ROUNDUP(VLOOKUP(B146,G011B!$B:$R,16,0),1),"")</f>
        <v/>
      </c>
      <c r="K146" s="226" t="str">
        <f t="shared" si="35"/>
        <v/>
      </c>
      <c r="L146" s="227" t="str">
        <f>IF(B146&lt;&gt;"",VLOOKUP(B146,G011B!$B:$Z,25,0),"")</f>
        <v/>
      </c>
      <c r="M146" s="256" t="str">
        <f t="shared" si="32"/>
        <v/>
      </c>
    </row>
    <row r="147" spans="1:14" ht="20.100000000000001" customHeight="1" x14ac:dyDescent="0.25">
      <c r="A147" s="8">
        <v>88</v>
      </c>
      <c r="B147" s="161"/>
      <c r="C147" s="222" t="str">
        <f t="shared" si="29"/>
        <v/>
      </c>
      <c r="D147" s="223" t="str">
        <f t="shared" si="30"/>
        <v/>
      </c>
      <c r="E147" s="162"/>
      <c r="F147" s="163"/>
      <c r="G147" s="232" t="str">
        <f t="shared" si="33"/>
        <v/>
      </c>
      <c r="H147" s="229" t="str">
        <f t="shared" si="31"/>
        <v/>
      </c>
      <c r="I147" s="236" t="str">
        <f t="shared" si="34"/>
        <v/>
      </c>
      <c r="J147" s="226" t="str">
        <f>IF(B147&gt;0,ROUNDUP(VLOOKUP(B147,G011B!$B:$R,16,0),1),"")</f>
        <v/>
      </c>
      <c r="K147" s="226" t="str">
        <f t="shared" si="35"/>
        <v/>
      </c>
      <c r="L147" s="227" t="str">
        <f>IF(B147&lt;&gt;"",VLOOKUP(B147,G011B!$B:$Z,25,0),"")</f>
        <v/>
      </c>
      <c r="M147" s="256" t="str">
        <f t="shared" si="32"/>
        <v/>
      </c>
    </row>
    <row r="148" spans="1:14" ht="20.100000000000001" customHeight="1" x14ac:dyDescent="0.25">
      <c r="A148" s="8">
        <v>89</v>
      </c>
      <c r="B148" s="161"/>
      <c r="C148" s="222" t="str">
        <f t="shared" si="29"/>
        <v/>
      </c>
      <c r="D148" s="223" t="str">
        <f t="shared" si="30"/>
        <v/>
      </c>
      <c r="E148" s="162"/>
      <c r="F148" s="163"/>
      <c r="G148" s="232" t="str">
        <f t="shared" si="33"/>
        <v/>
      </c>
      <c r="H148" s="229" t="str">
        <f t="shared" si="31"/>
        <v/>
      </c>
      <c r="I148" s="236" t="str">
        <f t="shared" si="34"/>
        <v/>
      </c>
      <c r="J148" s="226" t="str">
        <f>IF(B148&gt;0,ROUNDUP(VLOOKUP(B148,G011B!$B:$R,16,0),1),"")</f>
        <v/>
      </c>
      <c r="K148" s="226" t="str">
        <f t="shared" si="35"/>
        <v/>
      </c>
      <c r="L148" s="227" t="str">
        <f>IF(B148&lt;&gt;"",VLOOKUP(B148,G011B!$B:$Z,25,0),"")</f>
        <v/>
      </c>
      <c r="M148" s="256" t="str">
        <f t="shared" si="32"/>
        <v/>
      </c>
    </row>
    <row r="149" spans="1:14" ht="20.100000000000001" customHeight="1" x14ac:dyDescent="0.25">
      <c r="A149" s="8">
        <v>90</v>
      </c>
      <c r="B149" s="161"/>
      <c r="C149" s="222" t="str">
        <f t="shared" si="29"/>
        <v/>
      </c>
      <c r="D149" s="223" t="str">
        <f t="shared" si="30"/>
        <v/>
      </c>
      <c r="E149" s="162"/>
      <c r="F149" s="163"/>
      <c r="G149" s="232" t="str">
        <f t="shared" si="33"/>
        <v/>
      </c>
      <c r="H149" s="229" t="str">
        <f t="shared" si="31"/>
        <v/>
      </c>
      <c r="I149" s="236" t="str">
        <f t="shared" si="34"/>
        <v/>
      </c>
      <c r="J149" s="226" t="str">
        <f>IF(B149&gt;0,ROUNDUP(VLOOKUP(B149,G011B!$B:$R,16,0),1),"")</f>
        <v/>
      </c>
      <c r="K149" s="226" t="str">
        <f t="shared" si="35"/>
        <v/>
      </c>
      <c r="L149" s="227" t="str">
        <f>IF(B149&lt;&gt;"",VLOOKUP(B149,G011B!$B:$Z,25,0),"")</f>
        <v/>
      </c>
      <c r="M149" s="256" t="str">
        <f t="shared" si="32"/>
        <v/>
      </c>
    </row>
    <row r="150" spans="1:14" ht="20.100000000000001" customHeight="1" x14ac:dyDescent="0.25">
      <c r="A150" s="8">
        <v>91</v>
      </c>
      <c r="B150" s="161"/>
      <c r="C150" s="222" t="str">
        <f t="shared" si="29"/>
        <v/>
      </c>
      <c r="D150" s="223" t="str">
        <f t="shared" si="30"/>
        <v/>
      </c>
      <c r="E150" s="162"/>
      <c r="F150" s="163"/>
      <c r="G150" s="232" t="str">
        <f t="shared" si="33"/>
        <v/>
      </c>
      <c r="H150" s="229" t="str">
        <f t="shared" si="31"/>
        <v/>
      </c>
      <c r="I150" s="236" t="str">
        <f t="shared" si="34"/>
        <v/>
      </c>
      <c r="J150" s="226" t="str">
        <f>IF(B150&gt;0,ROUNDUP(VLOOKUP(B150,G011B!$B:$R,16,0),1),"")</f>
        <v/>
      </c>
      <c r="K150" s="226" t="str">
        <f t="shared" si="35"/>
        <v/>
      </c>
      <c r="L150" s="227" t="str">
        <f>IF(B150&lt;&gt;"",VLOOKUP(B150,G011B!$B:$Z,25,0),"")</f>
        <v/>
      </c>
      <c r="M150" s="256" t="str">
        <f t="shared" si="32"/>
        <v/>
      </c>
    </row>
    <row r="151" spans="1:14" ht="20.100000000000001" customHeight="1" x14ac:dyDescent="0.25">
      <c r="A151" s="8">
        <v>92</v>
      </c>
      <c r="B151" s="161"/>
      <c r="C151" s="222" t="str">
        <f t="shared" si="29"/>
        <v/>
      </c>
      <c r="D151" s="223" t="str">
        <f t="shared" si="30"/>
        <v/>
      </c>
      <c r="E151" s="162"/>
      <c r="F151" s="163"/>
      <c r="G151" s="232" t="str">
        <f t="shared" si="33"/>
        <v/>
      </c>
      <c r="H151" s="229" t="str">
        <f t="shared" si="31"/>
        <v/>
      </c>
      <c r="I151" s="236" t="str">
        <f t="shared" si="34"/>
        <v/>
      </c>
      <c r="J151" s="226" t="str">
        <f>IF(B151&gt;0,ROUNDUP(VLOOKUP(B151,G011B!$B:$R,16,0),1),"")</f>
        <v/>
      </c>
      <c r="K151" s="226" t="str">
        <f t="shared" si="35"/>
        <v/>
      </c>
      <c r="L151" s="227" t="str">
        <f>IF(B151&lt;&gt;"",VLOOKUP(B151,G011B!$B:$Z,25,0),"")</f>
        <v/>
      </c>
      <c r="M151" s="256" t="str">
        <f t="shared" si="32"/>
        <v/>
      </c>
    </row>
    <row r="152" spans="1:14" ht="20.100000000000001" customHeight="1" x14ac:dyDescent="0.25">
      <c r="A152" s="8">
        <v>93</v>
      </c>
      <c r="B152" s="161"/>
      <c r="C152" s="222" t="str">
        <f t="shared" si="29"/>
        <v/>
      </c>
      <c r="D152" s="223" t="str">
        <f t="shared" si="30"/>
        <v/>
      </c>
      <c r="E152" s="162"/>
      <c r="F152" s="163"/>
      <c r="G152" s="232" t="str">
        <f t="shared" si="33"/>
        <v/>
      </c>
      <c r="H152" s="229" t="str">
        <f t="shared" si="31"/>
        <v/>
      </c>
      <c r="I152" s="236" t="str">
        <f t="shared" si="34"/>
        <v/>
      </c>
      <c r="J152" s="226" t="str">
        <f>IF(B152&gt;0,ROUNDUP(VLOOKUP(B152,G011B!$B:$R,16,0),1),"")</f>
        <v/>
      </c>
      <c r="K152" s="226" t="str">
        <f t="shared" si="35"/>
        <v/>
      </c>
      <c r="L152" s="227" t="str">
        <f>IF(B152&lt;&gt;"",VLOOKUP(B152,G011B!$B:$Z,25,0),"")</f>
        <v/>
      </c>
      <c r="M152" s="256" t="str">
        <f t="shared" si="32"/>
        <v/>
      </c>
    </row>
    <row r="153" spans="1:14" ht="20.100000000000001" customHeight="1" x14ac:dyDescent="0.25">
      <c r="A153" s="8">
        <v>94</v>
      </c>
      <c r="B153" s="161"/>
      <c r="C153" s="222" t="str">
        <f t="shared" si="29"/>
        <v/>
      </c>
      <c r="D153" s="223" t="str">
        <f t="shared" si="30"/>
        <v/>
      </c>
      <c r="E153" s="162"/>
      <c r="F153" s="163"/>
      <c r="G153" s="232" t="str">
        <f t="shared" si="33"/>
        <v/>
      </c>
      <c r="H153" s="229" t="str">
        <f t="shared" si="31"/>
        <v/>
      </c>
      <c r="I153" s="236" t="str">
        <f t="shared" si="34"/>
        <v/>
      </c>
      <c r="J153" s="226" t="str">
        <f>IF(B153&gt;0,ROUNDUP(VLOOKUP(B153,G011B!$B:$R,16,0),1),"")</f>
        <v/>
      </c>
      <c r="K153" s="226" t="str">
        <f t="shared" si="35"/>
        <v/>
      </c>
      <c r="L153" s="227" t="str">
        <f>IF(B153&lt;&gt;"",VLOOKUP(B153,G011B!$B:$Z,25,0),"")</f>
        <v/>
      </c>
      <c r="M153" s="256" t="str">
        <f t="shared" si="32"/>
        <v/>
      </c>
    </row>
    <row r="154" spans="1:14" ht="20.100000000000001" customHeight="1" x14ac:dyDescent="0.25">
      <c r="A154" s="8">
        <v>95</v>
      </c>
      <c r="B154" s="161"/>
      <c r="C154" s="222" t="str">
        <f t="shared" si="29"/>
        <v/>
      </c>
      <c r="D154" s="223" t="str">
        <f t="shared" si="30"/>
        <v/>
      </c>
      <c r="E154" s="162"/>
      <c r="F154" s="163"/>
      <c r="G154" s="232" t="str">
        <f t="shared" si="33"/>
        <v/>
      </c>
      <c r="H154" s="229" t="str">
        <f t="shared" si="31"/>
        <v/>
      </c>
      <c r="I154" s="236" t="str">
        <f t="shared" si="34"/>
        <v/>
      </c>
      <c r="J154" s="226" t="str">
        <f>IF(B154&gt;0,ROUNDUP(VLOOKUP(B154,G011B!$B:$R,16,0),1),"")</f>
        <v/>
      </c>
      <c r="K154" s="226" t="str">
        <f t="shared" si="35"/>
        <v/>
      </c>
      <c r="L154" s="227" t="str">
        <f>IF(B154&lt;&gt;"",VLOOKUP(B154,G011B!$B:$Z,25,0),"")</f>
        <v/>
      </c>
      <c r="M154" s="256" t="str">
        <f t="shared" si="32"/>
        <v/>
      </c>
    </row>
    <row r="155" spans="1:14" ht="20.100000000000001" customHeight="1" x14ac:dyDescent="0.25">
      <c r="A155" s="8">
        <v>96</v>
      </c>
      <c r="B155" s="161"/>
      <c r="C155" s="222" t="str">
        <f t="shared" si="29"/>
        <v/>
      </c>
      <c r="D155" s="223" t="str">
        <f t="shared" si="30"/>
        <v/>
      </c>
      <c r="E155" s="162"/>
      <c r="F155" s="163"/>
      <c r="G155" s="232" t="str">
        <f t="shared" si="33"/>
        <v/>
      </c>
      <c r="H155" s="229" t="str">
        <f t="shared" si="31"/>
        <v/>
      </c>
      <c r="I155" s="236" t="str">
        <f t="shared" si="34"/>
        <v/>
      </c>
      <c r="J155" s="226" t="str">
        <f>IF(B155&gt;0,ROUNDUP(VLOOKUP(B155,G011B!$B:$R,16,0),1),"")</f>
        <v/>
      </c>
      <c r="K155" s="226" t="str">
        <f t="shared" si="35"/>
        <v/>
      </c>
      <c r="L155" s="227" t="str">
        <f>IF(B155&lt;&gt;"",VLOOKUP(B155,G011B!$B:$Z,25,0),"")</f>
        <v/>
      </c>
      <c r="M155" s="256" t="str">
        <f t="shared" si="32"/>
        <v/>
      </c>
    </row>
    <row r="156" spans="1:14" ht="20.100000000000001" customHeight="1" x14ac:dyDescent="0.25">
      <c r="A156" s="8">
        <v>97</v>
      </c>
      <c r="B156" s="161"/>
      <c r="C156" s="222" t="str">
        <f t="shared" si="29"/>
        <v/>
      </c>
      <c r="D156" s="223" t="str">
        <f t="shared" si="30"/>
        <v/>
      </c>
      <c r="E156" s="162"/>
      <c r="F156" s="163"/>
      <c r="G156" s="232" t="str">
        <f t="shared" si="33"/>
        <v/>
      </c>
      <c r="H156" s="229" t="str">
        <f t="shared" si="31"/>
        <v/>
      </c>
      <c r="I156" s="236" t="str">
        <f t="shared" si="34"/>
        <v/>
      </c>
      <c r="J156" s="226" t="str">
        <f>IF(B156&gt;0,ROUNDUP(VLOOKUP(B156,G011B!$B:$R,16,0),1),"")</f>
        <v/>
      </c>
      <c r="K156" s="226" t="str">
        <f t="shared" si="35"/>
        <v/>
      </c>
      <c r="L156" s="227" t="str">
        <f>IF(B156&lt;&gt;"",VLOOKUP(B156,G011B!$B:$Z,25,0),"")</f>
        <v/>
      </c>
      <c r="M156" s="256" t="str">
        <f t="shared" si="32"/>
        <v/>
      </c>
    </row>
    <row r="157" spans="1:14" ht="20.100000000000001" customHeight="1" x14ac:dyDescent="0.25">
      <c r="A157" s="8">
        <v>98</v>
      </c>
      <c r="B157" s="161"/>
      <c r="C157" s="222" t="str">
        <f t="shared" si="29"/>
        <v/>
      </c>
      <c r="D157" s="223" t="str">
        <f t="shared" si="30"/>
        <v/>
      </c>
      <c r="E157" s="162"/>
      <c r="F157" s="163"/>
      <c r="G157" s="232" t="str">
        <f t="shared" si="33"/>
        <v/>
      </c>
      <c r="H157" s="229" t="str">
        <f t="shared" si="31"/>
        <v/>
      </c>
      <c r="I157" s="236" t="str">
        <f t="shared" si="34"/>
        <v/>
      </c>
      <c r="J157" s="226" t="str">
        <f>IF(B157&gt;0,ROUNDUP(VLOOKUP(B157,G011B!$B:$R,16,0),1),"")</f>
        <v/>
      </c>
      <c r="K157" s="226" t="str">
        <f t="shared" si="35"/>
        <v/>
      </c>
      <c r="L157" s="227" t="str">
        <f>IF(B157&lt;&gt;"",VLOOKUP(B157,G011B!$B:$Z,25,0),"")</f>
        <v/>
      </c>
      <c r="M157" s="256" t="str">
        <f t="shared" si="32"/>
        <v/>
      </c>
    </row>
    <row r="158" spans="1:14" ht="20.100000000000001" customHeight="1" x14ac:dyDescent="0.25">
      <c r="A158" s="8">
        <v>99</v>
      </c>
      <c r="B158" s="161"/>
      <c r="C158" s="222" t="str">
        <f t="shared" si="29"/>
        <v/>
      </c>
      <c r="D158" s="223" t="str">
        <f t="shared" si="30"/>
        <v/>
      </c>
      <c r="E158" s="162"/>
      <c r="F158" s="163"/>
      <c r="G158" s="232" t="str">
        <f t="shared" si="33"/>
        <v/>
      </c>
      <c r="H158" s="229" t="str">
        <f t="shared" si="31"/>
        <v/>
      </c>
      <c r="I158" s="236" t="str">
        <f t="shared" si="34"/>
        <v/>
      </c>
      <c r="J158" s="226" t="str">
        <f>IF(B158&gt;0,ROUNDUP(VLOOKUP(B158,G011B!$B:$R,16,0),1),"")</f>
        <v/>
      </c>
      <c r="K158" s="226" t="str">
        <f t="shared" si="35"/>
        <v/>
      </c>
      <c r="L158" s="227" t="str">
        <f>IF(B158&lt;&gt;"",VLOOKUP(B158,G011B!$B:$Z,25,0),"")</f>
        <v/>
      </c>
      <c r="M158" s="256" t="str">
        <f t="shared" si="32"/>
        <v/>
      </c>
    </row>
    <row r="159" spans="1:14" ht="20.100000000000001" customHeight="1" thickBot="1" x14ac:dyDescent="0.3">
      <c r="A159" s="140">
        <v>100</v>
      </c>
      <c r="B159" s="164"/>
      <c r="C159" s="224" t="str">
        <f t="shared" si="29"/>
        <v/>
      </c>
      <c r="D159" s="225" t="str">
        <f t="shared" si="30"/>
        <v/>
      </c>
      <c r="E159" s="165"/>
      <c r="F159" s="166"/>
      <c r="G159" s="233" t="str">
        <f t="shared" si="33"/>
        <v/>
      </c>
      <c r="H159" s="230" t="str">
        <f t="shared" si="31"/>
        <v/>
      </c>
      <c r="I159" s="237" t="str">
        <f t="shared" si="34"/>
        <v/>
      </c>
      <c r="J159" s="226" t="str">
        <f>IF(B159&gt;0,ROUNDUP(VLOOKUP(B159,G011B!$B:$R,16,0),1),"")</f>
        <v/>
      </c>
      <c r="K159" s="226" t="str">
        <f t="shared" si="35"/>
        <v/>
      </c>
      <c r="L159" s="227" t="str">
        <f>IF(B159&lt;&gt;"",VLOOKUP(B159,G011B!$B:$Z,25,0),"")</f>
        <v/>
      </c>
      <c r="M159" s="256" t="str">
        <f t="shared" si="32"/>
        <v/>
      </c>
    </row>
    <row r="160" spans="1:14" ht="20.100000000000001" customHeight="1" thickBot="1" x14ac:dyDescent="0.35">
      <c r="A160" s="475" t="s">
        <v>51</v>
      </c>
      <c r="B160" s="476"/>
      <c r="C160" s="476"/>
      <c r="D160" s="476"/>
      <c r="E160" s="476"/>
      <c r="F160" s="477"/>
      <c r="G160" s="234">
        <f>SUM(G140:G159)</f>
        <v>0</v>
      </c>
      <c r="H160" s="328"/>
      <c r="I160" s="217">
        <f>IF(C138=C105,SUM(I140:I159)+I127,SUM(I140:I159))</f>
        <v>0</v>
      </c>
      <c r="N160" s="238">
        <f>IF(COUNTA(E140:E159)&gt;0,1,0)</f>
        <v>0</v>
      </c>
    </row>
    <row r="161" spans="1:15" ht="20.100000000000001" customHeight="1" thickBot="1" x14ac:dyDescent="0.3">
      <c r="A161" s="468" t="s">
        <v>89</v>
      </c>
      <c r="B161" s="469"/>
      <c r="C161" s="469"/>
      <c r="D161" s="470"/>
      <c r="E161" s="205">
        <f>SUM(G:G)/2</f>
        <v>0</v>
      </c>
      <c r="F161" s="471"/>
      <c r="G161" s="472"/>
      <c r="H161" s="473"/>
      <c r="I161" s="214">
        <f>SUM(I140:I159)+I128</f>
        <v>0</v>
      </c>
    </row>
    <row r="162" spans="1:15" x14ac:dyDescent="0.25">
      <c r="A162" s="7" t="s">
        <v>165</v>
      </c>
    </row>
    <row r="164" spans="1:15" ht="21" x14ac:dyDescent="0.35">
      <c r="B164" s="358" t="s">
        <v>48</v>
      </c>
      <c r="C164" s="346">
        <f ca="1">IF(imzatarihi&gt;0,imzatarihi,"")</f>
        <v>46027</v>
      </c>
      <c r="D164" s="358" t="s">
        <v>49</v>
      </c>
      <c r="E164" s="480" t="str">
        <f>IF(kurulusyetkilisi&gt;0,kurulusyetkilisi,"")</f>
        <v/>
      </c>
      <c r="F164" s="480"/>
      <c r="G164" s="480"/>
      <c r="H164" s="480"/>
      <c r="I164" s="480"/>
      <c r="K164" s="160"/>
      <c r="L164" s="160"/>
      <c r="M164" s="4"/>
      <c r="N164" s="160"/>
      <c r="O164" s="160"/>
    </row>
    <row r="165" spans="1:15" ht="21" x14ac:dyDescent="0.35">
      <c r="A165" s="349"/>
      <c r="B165" s="349"/>
      <c r="D165" s="358" t="s">
        <v>50</v>
      </c>
      <c r="E165" s="439"/>
      <c r="F165" s="439"/>
      <c r="G165" s="439"/>
      <c r="H165" s="349"/>
      <c r="I165" s="349"/>
      <c r="K165" s="160"/>
      <c r="L165" s="160"/>
      <c r="M165" s="4"/>
      <c r="N165" s="160"/>
      <c r="O165" s="160"/>
    </row>
    <row r="166" spans="1:15" ht="15.75" x14ac:dyDescent="0.25">
      <c r="A166" s="440" t="s">
        <v>82</v>
      </c>
      <c r="B166" s="440"/>
      <c r="C166" s="440"/>
      <c r="D166" s="440"/>
      <c r="E166" s="440"/>
      <c r="F166" s="440"/>
      <c r="G166" s="440"/>
      <c r="H166" s="440"/>
      <c r="I166" s="440"/>
    </row>
    <row r="167" spans="1:15" x14ac:dyDescent="0.25">
      <c r="A167" s="441" t="str">
        <f>IF(YilDonem&lt;&gt;"",CONCATENATE(YilDonem," dönemine aittir."),"")</f>
        <v/>
      </c>
      <c r="B167" s="441"/>
      <c r="C167" s="441"/>
      <c r="D167" s="441"/>
      <c r="E167" s="441"/>
      <c r="F167" s="441"/>
      <c r="G167" s="441"/>
      <c r="H167" s="441"/>
      <c r="I167" s="441"/>
    </row>
    <row r="168" spans="1:15" ht="19.5" thickBot="1" x14ac:dyDescent="0.35">
      <c r="A168" s="481" t="s">
        <v>91</v>
      </c>
      <c r="B168" s="481"/>
      <c r="C168" s="481"/>
      <c r="D168" s="481"/>
      <c r="E168" s="481"/>
      <c r="F168" s="481"/>
      <c r="G168" s="481"/>
      <c r="H168" s="481"/>
      <c r="I168" s="481"/>
    </row>
    <row r="169" spans="1:15" ht="19.5" customHeight="1" thickBot="1" x14ac:dyDescent="0.3">
      <c r="A169" s="457" t="s">
        <v>1</v>
      </c>
      <c r="B169" s="458"/>
      <c r="C169" s="442" t="str">
        <f>IF(ProjeNo&gt;0,ProjeNo,"")</f>
        <v/>
      </c>
      <c r="D169" s="443"/>
      <c r="E169" s="443"/>
      <c r="F169" s="443"/>
      <c r="G169" s="443"/>
      <c r="H169" s="443"/>
      <c r="I169" s="444"/>
    </row>
    <row r="170" spans="1:15" ht="29.25" customHeight="1" thickBot="1" x14ac:dyDescent="0.3">
      <c r="A170" s="474" t="s">
        <v>14</v>
      </c>
      <c r="B170" s="464"/>
      <c r="C170" s="461" t="str">
        <f>IF(ProjeAdi&gt;0,ProjeAdi,"")</f>
        <v/>
      </c>
      <c r="D170" s="462"/>
      <c r="E170" s="462"/>
      <c r="F170" s="462"/>
      <c r="G170" s="462"/>
      <c r="H170" s="462"/>
      <c r="I170" s="463"/>
    </row>
    <row r="171" spans="1:15" ht="19.5" customHeight="1" thickBot="1" x14ac:dyDescent="0.3">
      <c r="A171" s="457" t="s">
        <v>83</v>
      </c>
      <c r="B171" s="458"/>
      <c r="C171" s="32"/>
      <c r="D171" s="478"/>
      <c r="E171" s="478"/>
      <c r="F171" s="478"/>
      <c r="G171" s="478"/>
      <c r="H171" s="478"/>
      <c r="I171" s="479"/>
    </row>
    <row r="172" spans="1:15" s="5" customFormat="1" ht="30.75" thickBot="1" x14ac:dyDescent="0.3">
      <c r="A172" s="3" t="s">
        <v>9</v>
      </c>
      <c r="B172" s="3" t="s">
        <v>10</v>
      </c>
      <c r="C172" s="3" t="s">
        <v>72</v>
      </c>
      <c r="D172" s="3" t="s">
        <v>170</v>
      </c>
      <c r="E172" s="3" t="s">
        <v>84</v>
      </c>
      <c r="F172" s="3" t="s">
        <v>85</v>
      </c>
      <c r="G172" s="3" t="s">
        <v>86</v>
      </c>
      <c r="H172" s="3" t="s">
        <v>87</v>
      </c>
      <c r="I172" s="3" t="s">
        <v>88</v>
      </c>
      <c r="J172" s="155" t="s">
        <v>92</v>
      </c>
      <c r="K172" s="156" t="s">
        <v>93</v>
      </c>
      <c r="L172" s="156" t="s">
        <v>85</v>
      </c>
    </row>
    <row r="173" spans="1:15" ht="20.100000000000001" customHeight="1" x14ac:dyDescent="0.25">
      <c r="A173" s="139">
        <v>101</v>
      </c>
      <c r="B173" s="157"/>
      <c r="C173" s="220" t="str">
        <f t="shared" ref="C173:C192" si="36">IF(B173&lt;&gt;"",VLOOKUP(B173,PersonelTablo,2,0),"")</f>
        <v/>
      </c>
      <c r="D173" s="221" t="str">
        <f t="shared" ref="D173:D192" si="37">IF(B173&lt;&gt;"",VLOOKUP(B173,PersonelTablo,3,0),"")</f>
        <v/>
      </c>
      <c r="E173" s="158"/>
      <c r="F173" s="159"/>
      <c r="G173" s="231" t="str">
        <f>IF(AND(B173&lt;&gt;"",L173&gt;=F173),E173*F173,"")</f>
        <v/>
      </c>
      <c r="H173" s="228" t="str">
        <f t="shared" ref="H173:H192" si="38">IF(B173&lt;&gt;"",VLOOKUP(B173,G011CTablo,14,0),"")</f>
        <v/>
      </c>
      <c r="I173" s="235" t="str">
        <f>IF(AND(B173&lt;&gt;"",J173&gt;=K173,L173&gt;0),G173*H173,"")</f>
        <v/>
      </c>
      <c r="J173" s="226" t="str">
        <f>IF(B173&gt;0,ROUNDUP(VLOOKUP(B173,G011B!$B:$R,16,0),1),"")</f>
        <v/>
      </c>
      <c r="K173" s="226" t="str">
        <f>IF(B173&gt;0,SUMIF($B:$B,B173,$G:$G),"")</f>
        <v/>
      </c>
      <c r="L173" s="227" t="str">
        <f>IF(B173&lt;&gt;"",VLOOKUP(B173,G011B!$B:$Z,25,0),"")</f>
        <v/>
      </c>
      <c r="M173" s="256" t="str">
        <f t="shared" ref="M173:M192" si="39">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61"/>
      <c r="C174" s="222" t="str">
        <f t="shared" si="36"/>
        <v/>
      </c>
      <c r="D174" s="223" t="str">
        <f t="shared" si="37"/>
        <v/>
      </c>
      <c r="E174" s="162"/>
      <c r="F174" s="163"/>
      <c r="G174" s="232" t="str">
        <f t="shared" ref="G174:G192" si="40">IF(AND(B174&lt;&gt;"",L174&gt;=F174),E174*F174,"")</f>
        <v/>
      </c>
      <c r="H174" s="229" t="str">
        <f t="shared" si="38"/>
        <v/>
      </c>
      <c r="I174" s="236" t="str">
        <f t="shared" ref="I174:I192" si="41">IF(AND(B174&lt;&gt;"",J174&gt;=K174,L174&gt;0),G174*H174,"")</f>
        <v/>
      </c>
      <c r="J174" s="226" t="str">
        <f>IF(B174&gt;0,ROUNDUP(VLOOKUP(B174,G011B!$B:$R,16,0),1),"")</f>
        <v/>
      </c>
      <c r="K174" s="226" t="str">
        <f t="shared" ref="K174:K192" si="42">IF(B174&gt;0,SUMIF($B:$B,B174,$G:$G),"")</f>
        <v/>
      </c>
      <c r="L174" s="227" t="str">
        <f>IF(B174&lt;&gt;"",VLOOKUP(B174,G011B!$B:$Z,25,0),"")</f>
        <v/>
      </c>
      <c r="M174" s="256" t="str">
        <f t="shared" si="39"/>
        <v/>
      </c>
    </row>
    <row r="175" spans="1:15" ht="20.100000000000001" customHeight="1" x14ac:dyDescent="0.25">
      <c r="A175" s="8">
        <v>103</v>
      </c>
      <c r="B175" s="161"/>
      <c r="C175" s="222" t="str">
        <f t="shared" si="36"/>
        <v/>
      </c>
      <c r="D175" s="223" t="str">
        <f t="shared" si="37"/>
        <v/>
      </c>
      <c r="E175" s="162"/>
      <c r="F175" s="163"/>
      <c r="G175" s="232" t="str">
        <f t="shared" si="40"/>
        <v/>
      </c>
      <c r="H175" s="229" t="str">
        <f t="shared" si="38"/>
        <v/>
      </c>
      <c r="I175" s="236" t="str">
        <f t="shared" si="41"/>
        <v/>
      </c>
      <c r="J175" s="226" t="str">
        <f>IF(B175&gt;0,ROUNDUP(VLOOKUP(B175,G011B!$B:$R,16,0),1),"")</f>
        <v/>
      </c>
      <c r="K175" s="226" t="str">
        <f t="shared" si="42"/>
        <v/>
      </c>
      <c r="L175" s="227" t="str">
        <f>IF(B175&lt;&gt;"",VLOOKUP(B175,G011B!$B:$Z,25,0),"")</f>
        <v/>
      </c>
      <c r="M175" s="256" t="str">
        <f t="shared" si="39"/>
        <v/>
      </c>
    </row>
    <row r="176" spans="1:15" ht="20.100000000000001" customHeight="1" x14ac:dyDescent="0.25">
      <c r="A176" s="8">
        <v>104</v>
      </c>
      <c r="B176" s="161"/>
      <c r="C176" s="222" t="str">
        <f t="shared" si="36"/>
        <v/>
      </c>
      <c r="D176" s="223" t="str">
        <f t="shared" si="37"/>
        <v/>
      </c>
      <c r="E176" s="162"/>
      <c r="F176" s="163"/>
      <c r="G176" s="232" t="str">
        <f t="shared" si="40"/>
        <v/>
      </c>
      <c r="H176" s="229" t="str">
        <f t="shared" si="38"/>
        <v/>
      </c>
      <c r="I176" s="236" t="str">
        <f t="shared" si="41"/>
        <v/>
      </c>
      <c r="J176" s="226" t="str">
        <f>IF(B176&gt;0,ROUNDUP(VLOOKUP(B176,G011B!$B:$R,16,0),1),"")</f>
        <v/>
      </c>
      <c r="K176" s="226" t="str">
        <f t="shared" si="42"/>
        <v/>
      </c>
      <c r="L176" s="227" t="str">
        <f>IF(B176&lt;&gt;"",VLOOKUP(B176,G011B!$B:$Z,25,0),"")</f>
        <v/>
      </c>
      <c r="M176" s="256" t="str">
        <f t="shared" si="39"/>
        <v/>
      </c>
    </row>
    <row r="177" spans="1:13" ht="20.100000000000001" customHeight="1" x14ac:dyDescent="0.25">
      <c r="A177" s="8">
        <v>105</v>
      </c>
      <c r="B177" s="161"/>
      <c r="C177" s="222" t="str">
        <f t="shared" si="36"/>
        <v/>
      </c>
      <c r="D177" s="223" t="str">
        <f t="shared" si="37"/>
        <v/>
      </c>
      <c r="E177" s="162"/>
      <c r="F177" s="163"/>
      <c r="G177" s="232" t="str">
        <f t="shared" si="40"/>
        <v/>
      </c>
      <c r="H177" s="229" t="str">
        <f t="shared" si="38"/>
        <v/>
      </c>
      <c r="I177" s="236" t="str">
        <f t="shared" si="41"/>
        <v/>
      </c>
      <c r="J177" s="226" t="str">
        <f>IF(B177&gt;0,ROUNDUP(VLOOKUP(B177,G011B!$B:$R,16,0),1),"")</f>
        <v/>
      </c>
      <c r="K177" s="226" t="str">
        <f t="shared" si="42"/>
        <v/>
      </c>
      <c r="L177" s="227" t="str">
        <f>IF(B177&lt;&gt;"",VLOOKUP(B177,G011B!$B:$Z,25,0),"")</f>
        <v/>
      </c>
      <c r="M177" s="256" t="str">
        <f t="shared" si="39"/>
        <v/>
      </c>
    </row>
    <row r="178" spans="1:13" ht="20.100000000000001" customHeight="1" x14ac:dyDescent="0.25">
      <c r="A178" s="8">
        <v>106</v>
      </c>
      <c r="B178" s="161"/>
      <c r="C178" s="222" t="str">
        <f t="shared" si="36"/>
        <v/>
      </c>
      <c r="D178" s="223" t="str">
        <f t="shared" si="37"/>
        <v/>
      </c>
      <c r="E178" s="162"/>
      <c r="F178" s="163"/>
      <c r="G178" s="232" t="str">
        <f t="shared" si="40"/>
        <v/>
      </c>
      <c r="H178" s="229" t="str">
        <f t="shared" si="38"/>
        <v/>
      </c>
      <c r="I178" s="236" t="str">
        <f t="shared" si="41"/>
        <v/>
      </c>
      <c r="J178" s="226" t="str">
        <f>IF(B178&gt;0,ROUNDUP(VLOOKUP(B178,G011B!$B:$R,16,0),1),"")</f>
        <v/>
      </c>
      <c r="K178" s="226" t="str">
        <f t="shared" si="42"/>
        <v/>
      </c>
      <c r="L178" s="227" t="str">
        <f>IF(B178&lt;&gt;"",VLOOKUP(B178,G011B!$B:$Z,25,0),"")</f>
        <v/>
      </c>
      <c r="M178" s="256" t="str">
        <f t="shared" si="39"/>
        <v/>
      </c>
    </row>
    <row r="179" spans="1:13" ht="20.100000000000001" customHeight="1" x14ac:dyDescent="0.25">
      <c r="A179" s="8">
        <v>107</v>
      </c>
      <c r="B179" s="161"/>
      <c r="C179" s="222" t="str">
        <f t="shared" si="36"/>
        <v/>
      </c>
      <c r="D179" s="223" t="str">
        <f t="shared" si="37"/>
        <v/>
      </c>
      <c r="E179" s="162"/>
      <c r="F179" s="163"/>
      <c r="G179" s="232" t="str">
        <f t="shared" si="40"/>
        <v/>
      </c>
      <c r="H179" s="229" t="str">
        <f t="shared" si="38"/>
        <v/>
      </c>
      <c r="I179" s="236" t="str">
        <f t="shared" si="41"/>
        <v/>
      </c>
      <c r="J179" s="226" t="str">
        <f>IF(B179&gt;0,ROUNDUP(VLOOKUP(B179,G011B!$B:$R,16,0),1),"")</f>
        <v/>
      </c>
      <c r="K179" s="226" t="str">
        <f t="shared" si="42"/>
        <v/>
      </c>
      <c r="L179" s="227" t="str">
        <f>IF(B179&lt;&gt;"",VLOOKUP(B179,G011B!$B:$Z,25,0),"")</f>
        <v/>
      </c>
      <c r="M179" s="256" t="str">
        <f t="shared" si="39"/>
        <v/>
      </c>
    </row>
    <row r="180" spans="1:13" ht="20.100000000000001" customHeight="1" x14ac:dyDescent="0.25">
      <c r="A180" s="8">
        <v>108</v>
      </c>
      <c r="B180" s="161"/>
      <c r="C180" s="222" t="str">
        <f t="shared" si="36"/>
        <v/>
      </c>
      <c r="D180" s="223" t="str">
        <f t="shared" si="37"/>
        <v/>
      </c>
      <c r="E180" s="162"/>
      <c r="F180" s="163"/>
      <c r="G180" s="232" t="str">
        <f t="shared" si="40"/>
        <v/>
      </c>
      <c r="H180" s="229" t="str">
        <f t="shared" si="38"/>
        <v/>
      </c>
      <c r="I180" s="236" t="str">
        <f t="shared" si="41"/>
        <v/>
      </c>
      <c r="J180" s="226" t="str">
        <f>IF(B180&gt;0,ROUNDUP(VLOOKUP(B180,G011B!$B:$R,16,0),1),"")</f>
        <v/>
      </c>
      <c r="K180" s="226" t="str">
        <f t="shared" si="42"/>
        <v/>
      </c>
      <c r="L180" s="227" t="str">
        <f>IF(B180&lt;&gt;"",VLOOKUP(B180,G011B!$B:$Z,25,0),"")</f>
        <v/>
      </c>
      <c r="M180" s="256" t="str">
        <f t="shared" si="39"/>
        <v/>
      </c>
    </row>
    <row r="181" spans="1:13" ht="20.100000000000001" customHeight="1" x14ac:dyDescent="0.25">
      <c r="A181" s="8">
        <v>109</v>
      </c>
      <c r="B181" s="161"/>
      <c r="C181" s="222" t="str">
        <f t="shared" si="36"/>
        <v/>
      </c>
      <c r="D181" s="223" t="str">
        <f t="shared" si="37"/>
        <v/>
      </c>
      <c r="E181" s="162"/>
      <c r="F181" s="163"/>
      <c r="G181" s="232" t="str">
        <f t="shared" si="40"/>
        <v/>
      </c>
      <c r="H181" s="229" t="str">
        <f t="shared" si="38"/>
        <v/>
      </c>
      <c r="I181" s="236" t="str">
        <f t="shared" si="41"/>
        <v/>
      </c>
      <c r="J181" s="226" t="str">
        <f>IF(B181&gt;0,ROUNDUP(VLOOKUP(B181,G011B!$B:$R,16,0),1),"")</f>
        <v/>
      </c>
      <c r="K181" s="226" t="str">
        <f t="shared" si="42"/>
        <v/>
      </c>
      <c r="L181" s="227" t="str">
        <f>IF(B181&lt;&gt;"",VLOOKUP(B181,G011B!$B:$Z,25,0),"")</f>
        <v/>
      </c>
      <c r="M181" s="256" t="str">
        <f t="shared" si="39"/>
        <v/>
      </c>
    </row>
    <row r="182" spans="1:13" ht="20.100000000000001" customHeight="1" x14ac:dyDescent="0.25">
      <c r="A182" s="8">
        <v>110</v>
      </c>
      <c r="B182" s="161"/>
      <c r="C182" s="222" t="str">
        <f t="shared" si="36"/>
        <v/>
      </c>
      <c r="D182" s="223" t="str">
        <f t="shared" si="37"/>
        <v/>
      </c>
      <c r="E182" s="162"/>
      <c r="F182" s="163"/>
      <c r="G182" s="232" t="str">
        <f t="shared" si="40"/>
        <v/>
      </c>
      <c r="H182" s="229" t="str">
        <f t="shared" si="38"/>
        <v/>
      </c>
      <c r="I182" s="236" t="str">
        <f t="shared" si="41"/>
        <v/>
      </c>
      <c r="J182" s="226" t="str">
        <f>IF(B182&gt;0,ROUNDUP(VLOOKUP(B182,G011B!$B:$R,16,0),1),"")</f>
        <v/>
      </c>
      <c r="K182" s="226" t="str">
        <f t="shared" si="42"/>
        <v/>
      </c>
      <c r="L182" s="227" t="str">
        <f>IF(B182&lt;&gt;"",VLOOKUP(B182,G011B!$B:$Z,25,0),"")</f>
        <v/>
      </c>
      <c r="M182" s="256" t="str">
        <f t="shared" si="39"/>
        <v/>
      </c>
    </row>
    <row r="183" spans="1:13" ht="20.100000000000001" customHeight="1" x14ac:dyDescent="0.25">
      <c r="A183" s="8">
        <v>111</v>
      </c>
      <c r="B183" s="161"/>
      <c r="C183" s="222" t="str">
        <f t="shared" si="36"/>
        <v/>
      </c>
      <c r="D183" s="223" t="str">
        <f t="shared" si="37"/>
        <v/>
      </c>
      <c r="E183" s="162"/>
      <c r="F183" s="163"/>
      <c r="G183" s="232" t="str">
        <f t="shared" si="40"/>
        <v/>
      </c>
      <c r="H183" s="229" t="str">
        <f t="shared" si="38"/>
        <v/>
      </c>
      <c r="I183" s="236" t="str">
        <f t="shared" si="41"/>
        <v/>
      </c>
      <c r="J183" s="226" t="str">
        <f>IF(B183&gt;0,ROUNDUP(VLOOKUP(B183,G011B!$B:$R,16,0),1),"")</f>
        <v/>
      </c>
      <c r="K183" s="226" t="str">
        <f t="shared" si="42"/>
        <v/>
      </c>
      <c r="L183" s="227" t="str">
        <f>IF(B183&lt;&gt;"",VLOOKUP(B183,G011B!$B:$Z,25,0),"")</f>
        <v/>
      </c>
      <c r="M183" s="256" t="str">
        <f t="shared" si="39"/>
        <v/>
      </c>
    </row>
    <row r="184" spans="1:13" ht="20.100000000000001" customHeight="1" x14ac:dyDescent="0.25">
      <c r="A184" s="8">
        <v>112</v>
      </c>
      <c r="B184" s="161"/>
      <c r="C184" s="222" t="str">
        <f t="shared" si="36"/>
        <v/>
      </c>
      <c r="D184" s="223" t="str">
        <f t="shared" si="37"/>
        <v/>
      </c>
      <c r="E184" s="162"/>
      <c r="F184" s="163"/>
      <c r="G184" s="232" t="str">
        <f t="shared" si="40"/>
        <v/>
      </c>
      <c r="H184" s="229" t="str">
        <f t="shared" si="38"/>
        <v/>
      </c>
      <c r="I184" s="236" t="str">
        <f t="shared" si="41"/>
        <v/>
      </c>
      <c r="J184" s="226" t="str">
        <f>IF(B184&gt;0,ROUNDUP(VLOOKUP(B184,G011B!$B:$R,16,0),1),"")</f>
        <v/>
      </c>
      <c r="K184" s="226" t="str">
        <f t="shared" si="42"/>
        <v/>
      </c>
      <c r="L184" s="227" t="str">
        <f>IF(B184&lt;&gt;"",VLOOKUP(B184,G011B!$B:$Z,25,0),"")</f>
        <v/>
      </c>
      <c r="M184" s="256" t="str">
        <f t="shared" si="39"/>
        <v/>
      </c>
    </row>
    <row r="185" spans="1:13" ht="20.100000000000001" customHeight="1" x14ac:dyDescent="0.25">
      <c r="A185" s="8">
        <v>113</v>
      </c>
      <c r="B185" s="161"/>
      <c r="C185" s="222" t="str">
        <f t="shared" si="36"/>
        <v/>
      </c>
      <c r="D185" s="223" t="str">
        <f t="shared" si="37"/>
        <v/>
      </c>
      <c r="E185" s="162"/>
      <c r="F185" s="163"/>
      <c r="G185" s="232" t="str">
        <f t="shared" si="40"/>
        <v/>
      </c>
      <c r="H185" s="229" t="str">
        <f t="shared" si="38"/>
        <v/>
      </c>
      <c r="I185" s="236" t="str">
        <f t="shared" si="41"/>
        <v/>
      </c>
      <c r="J185" s="226" t="str">
        <f>IF(B185&gt;0,ROUNDUP(VLOOKUP(B185,G011B!$B:$R,16,0),1),"")</f>
        <v/>
      </c>
      <c r="K185" s="226" t="str">
        <f t="shared" si="42"/>
        <v/>
      </c>
      <c r="L185" s="227" t="str">
        <f>IF(B185&lt;&gt;"",VLOOKUP(B185,G011B!$B:$Z,25,0),"")</f>
        <v/>
      </c>
      <c r="M185" s="256" t="str">
        <f t="shared" si="39"/>
        <v/>
      </c>
    </row>
    <row r="186" spans="1:13" ht="20.100000000000001" customHeight="1" x14ac:dyDescent="0.25">
      <c r="A186" s="8">
        <v>114</v>
      </c>
      <c r="B186" s="161"/>
      <c r="C186" s="222" t="str">
        <f t="shared" si="36"/>
        <v/>
      </c>
      <c r="D186" s="223" t="str">
        <f t="shared" si="37"/>
        <v/>
      </c>
      <c r="E186" s="162"/>
      <c r="F186" s="163"/>
      <c r="G186" s="232" t="str">
        <f t="shared" si="40"/>
        <v/>
      </c>
      <c r="H186" s="229" t="str">
        <f t="shared" si="38"/>
        <v/>
      </c>
      <c r="I186" s="236" t="str">
        <f t="shared" si="41"/>
        <v/>
      </c>
      <c r="J186" s="226" t="str">
        <f>IF(B186&gt;0,ROUNDUP(VLOOKUP(B186,G011B!$B:$R,16,0),1),"")</f>
        <v/>
      </c>
      <c r="K186" s="226" t="str">
        <f t="shared" si="42"/>
        <v/>
      </c>
      <c r="L186" s="227" t="str">
        <f>IF(B186&lt;&gt;"",VLOOKUP(B186,G011B!$B:$Z,25,0),"")</f>
        <v/>
      </c>
      <c r="M186" s="256" t="str">
        <f t="shared" si="39"/>
        <v/>
      </c>
    </row>
    <row r="187" spans="1:13" ht="20.100000000000001" customHeight="1" x14ac:dyDescent="0.25">
      <c r="A187" s="8">
        <v>115</v>
      </c>
      <c r="B187" s="161"/>
      <c r="C187" s="222" t="str">
        <f t="shared" si="36"/>
        <v/>
      </c>
      <c r="D187" s="223" t="str">
        <f t="shared" si="37"/>
        <v/>
      </c>
      <c r="E187" s="162"/>
      <c r="F187" s="163"/>
      <c r="G187" s="232" t="str">
        <f t="shared" si="40"/>
        <v/>
      </c>
      <c r="H187" s="229" t="str">
        <f t="shared" si="38"/>
        <v/>
      </c>
      <c r="I187" s="236" t="str">
        <f t="shared" si="41"/>
        <v/>
      </c>
      <c r="J187" s="226" t="str">
        <f>IF(B187&gt;0,ROUNDUP(VLOOKUP(B187,G011B!$B:$R,16,0),1),"")</f>
        <v/>
      </c>
      <c r="K187" s="226" t="str">
        <f t="shared" si="42"/>
        <v/>
      </c>
      <c r="L187" s="227" t="str">
        <f>IF(B187&lt;&gt;"",VLOOKUP(B187,G011B!$B:$Z,25,0),"")</f>
        <v/>
      </c>
      <c r="M187" s="256" t="str">
        <f t="shared" si="39"/>
        <v/>
      </c>
    </row>
    <row r="188" spans="1:13" ht="20.100000000000001" customHeight="1" x14ac:dyDescent="0.25">
      <c r="A188" s="8">
        <v>116</v>
      </c>
      <c r="B188" s="161"/>
      <c r="C188" s="222" t="str">
        <f t="shared" si="36"/>
        <v/>
      </c>
      <c r="D188" s="223" t="str">
        <f t="shared" si="37"/>
        <v/>
      </c>
      <c r="E188" s="162"/>
      <c r="F188" s="163"/>
      <c r="G188" s="232" t="str">
        <f t="shared" si="40"/>
        <v/>
      </c>
      <c r="H188" s="229" t="str">
        <f t="shared" si="38"/>
        <v/>
      </c>
      <c r="I188" s="236" t="str">
        <f t="shared" si="41"/>
        <v/>
      </c>
      <c r="J188" s="226" t="str">
        <f>IF(B188&gt;0,ROUNDUP(VLOOKUP(B188,G011B!$B:$R,16,0),1),"")</f>
        <v/>
      </c>
      <c r="K188" s="226" t="str">
        <f t="shared" si="42"/>
        <v/>
      </c>
      <c r="L188" s="227" t="str">
        <f>IF(B188&lt;&gt;"",VLOOKUP(B188,G011B!$B:$Z,25,0),"")</f>
        <v/>
      </c>
      <c r="M188" s="256" t="str">
        <f t="shared" si="39"/>
        <v/>
      </c>
    </row>
    <row r="189" spans="1:13" ht="20.100000000000001" customHeight="1" x14ac:dyDescent="0.25">
      <c r="A189" s="8">
        <v>117</v>
      </c>
      <c r="B189" s="161"/>
      <c r="C189" s="222" t="str">
        <f t="shared" si="36"/>
        <v/>
      </c>
      <c r="D189" s="223" t="str">
        <f t="shared" si="37"/>
        <v/>
      </c>
      <c r="E189" s="162"/>
      <c r="F189" s="163"/>
      <c r="G189" s="232" t="str">
        <f t="shared" si="40"/>
        <v/>
      </c>
      <c r="H189" s="229" t="str">
        <f t="shared" si="38"/>
        <v/>
      </c>
      <c r="I189" s="236" t="str">
        <f t="shared" si="41"/>
        <v/>
      </c>
      <c r="J189" s="226" t="str">
        <f>IF(B189&gt;0,ROUNDUP(VLOOKUP(B189,G011B!$B:$R,16,0),1),"")</f>
        <v/>
      </c>
      <c r="K189" s="226" t="str">
        <f t="shared" si="42"/>
        <v/>
      </c>
      <c r="L189" s="227" t="str">
        <f>IF(B189&lt;&gt;"",VLOOKUP(B189,G011B!$B:$Z,25,0),"")</f>
        <v/>
      </c>
      <c r="M189" s="256" t="str">
        <f t="shared" si="39"/>
        <v/>
      </c>
    </row>
    <row r="190" spans="1:13" ht="20.100000000000001" customHeight="1" x14ac:dyDescent="0.25">
      <c r="A190" s="8">
        <v>118</v>
      </c>
      <c r="B190" s="161"/>
      <c r="C190" s="222" t="str">
        <f t="shared" si="36"/>
        <v/>
      </c>
      <c r="D190" s="223" t="str">
        <f t="shared" si="37"/>
        <v/>
      </c>
      <c r="E190" s="162"/>
      <c r="F190" s="163"/>
      <c r="G190" s="232" t="str">
        <f t="shared" si="40"/>
        <v/>
      </c>
      <c r="H190" s="229" t="str">
        <f t="shared" si="38"/>
        <v/>
      </c>
      <c r="I190" s="236" t="str">
        <f t="shared" si="41"/>
        <v/>
      </c>
      <c r="J190" s="226" t="str">
        <f>IF(B190&gt;0,ROUNDUP(VLOOKUP(B190,G011B!$B:$R,16,0),1),"")</f>
        <v/>
      </c>
      <c r="K190" s="226" t="str">
        <f t="shared" si="42"/>
        <v/>
      </c>
      <c r="L190" s="227" t="str">
        <f>IF(B190&lt;&gt;"",VLOOKUP(B190,G011B!$B:$Z,25,0),"")</f>
        <v/>
      </c>
      <c r="M190" s="256" t="str">
        <f t="shared" si="39"/>
        <v/>
      </c>
    </row>
    <row r="191" spans="1:13" ht="20.100000000000001" customHeight="1" x14ac:dyDescent="0.25">
      <c r="A191" s="8">
        <v>119</v>
      </c>
      <c r="B191" s="161"/>
      <c r="C191" s="222" t="str">
        <f t="shared" si="36"/>
        <v/>
      </c>
      <c r="D191" s="223" t="str">
        <f t="shared" si="37"/>
        <v/>
      </c>
      <c r="E191" s="162"/>
      <c r="F191" s="163"/>
      <c r="G191" s="232" t="str">
        <f t="shared" si="40"/>
        <v/>
      </c>
      <c r="H191" s="229" t="str">
        <f t="shared" si="38"/>
        <v/>
      </c>
      <c r="I191" s="236" t="str">
        <f t="shared" si="41"/>
        <v/>
      </c>
      <c r="J191" s="226" t="str">
        <f>IF(B191&gt;0,ROUNDUP(VLOOKUP(B191,G011B!$B:$R,16,0),1),"")</f>
        <v/>
      </c>
      <c r="K191" s="226" t="str">
        <f t="shared" si="42"/>
        <v/>
      </c>
      <c r="L191" s="227" t="str">
        <f>IF(B191&lt;&gt;"",VLOOKUP(B191,G011B!$B:$Z,25,0),"")</f>
        <v/>
      </c>
      <c r="M191" s="256" t="str">
        <f t="shared" si="39"/>
        <v/>
      </c>
    </row>
    <row r="192" spans="1:13" ht="20.100000000000001" customHeight="1" thickBot="1" x14ac:dyDescent="0.3">
      <c r="A192" s="140">
        <v>120</v>
      </c>
      <c r="B192" s="164"/>
      <c r="C192" s="224" t="str">
        <f t="shared" si="36"/>
        <v/>
      </c>
      <c r="D192" s="225" t="str">
        <f t="shared" si="37"/>
        <v/>
      </c>
      <c r="E192" s="165"/>
      <c r="F192" s="166"/>
      <c r="G192" s="233" t="str">
        <f t="shared" si="40"/>
        <v/>
      </c>
      <c r="H192" s="230" t="str">
        <f t="shared" si="38"/>
        <v/>
      </c>
      <c r="I192" s="237" t="str">
        <f t="shared" si="41"/>
        <v/>
      </c>
      <c r="J192" s="226" t="str">
        <f>IF(B192&gt;0,ROUNDUP(VLOOKUP(B192,G011B!$B:$R,16,0),1),"")</f>
        <v/>
      </c>
      <c r="K192" s="226" t="str">
        <f t="shared" si="42"/>
        <v/>
      </c>
      <c r="L192" s="227" t="str">
        <f>IF(B192&lt;&gt;"",VLOOKUP(B192,G011B!$B:$Z,25,0),"")</f>
        <v/>
      </c>
      <c r="M192" s="256" t="str">
        <f t="shared" si="39"/>
        <v/>
      </c>
    </row>
    <row r="193" spans="1:15" ht="20.100000000000001" customHeight="1" thickBot="1" x14ac:dyDescent="0.35">
      <c r="A193" s="475" t="s">
        <v>51</v>
      </c>
      <c r="B193" s="476"/>
      <c r="C193" s="476"/>
      <c r="D193" s="476"/>
      <c r="E193" s="476"/>
      <c r="F193" s="477"/>
      <c r="G193" s="234">
        <f>SUM(G173:G192)</f>
        <v>0</v>
      </c>
      <c r="H193" s="328"/>
      <c r="I193" s="217">
        <f>IF(C171=C138,SUM(I173:I192)+I160,SUM(I173:I192))</f>
        <v>0</v>
      </c>
      <c r="N193" s="238">
        <f>IF(COUNTA(E173:E192)&gt;0,1,0)</f>
        <v>0</v>
      </c>
    </row>
    <row r="194" spans="1:15" ht="20.100000000000001" customHeight="1" thickBot="1" x14ac:dyDescent="0.3">
      <c r="A194" s="468" t="s">
        <v>89</v>
      </c>
      <c r="B194" s="469"/>
      <c r="C194" s="469"/>
      <c r="D194" s="470"/>
      <c r="E194" s="205">
        <f>SUM(G:G)/2</f>
        <v>0</v>
      </c>
      <c r="F194" s="471"/>
      <c r="G194" s="472"/>
      <c r="H194" s="473"/>
      <c r="I194" s="214">
        <f>SUM(I173:I192)+I161</f>
        <v>0</v>
      </c>
    </row>
    <row r="195" spans="1:15" x14ac:dyDescent="0.25">
      <c r="A195" s="7" t="s">
        <v>165</v>
      </c>
    </row>
    <row r="197" spans="1:15" ht="21" x14ac:dyDescent="0.35">
      <c r="B197" s="358" t="s">
        <v>48</v>
      </c>
      <c r="C197" s="346">
        <f ca="1">IF(imzatarihi&gt;0,imzatarihi,"")</f>
        <v>46027</v>
      </c>
      <c r="D197" s="358" t="s">
        <v>49</v>
      </c>
      <c r="E197" s="480" t="str">
        <f>IF(kurulusyetkilisi&gt;0,kurulusyetkilisi,"")</f>
        <v/>
      </c>
      <c r="F197" s="480"/>
      <c r="G197" s="480"/>
      <c r="H197" s="480"/>
      <c r="I197" s="480"/>
      <c r="K197" s="160"/>
      <c r="L197" s="160"/>
      <c r="M197" s="4"/>
      <c r="N197" s="160"/>
      <c r="O197" s="160"/>
    </row>
    <row r="198" spans="1:15" ht="21" x14ac:dyDescent="0.35">
      <c r="A198" s="349"/>
      <c r="B198" s="349"/>
      <c r="D198" s="358" t="s">
        <v>50</v>
      </c>
      <c r="E198" s="439"/>
      <c r="F198" s="439"/>
      <c r="G198" s="439"/>
      <c r="H198" s="349"/>
      <c r="I198" s="349"/>
      <c r="K198" s="160"/>
      <c r="L198" s="160"/>
      <c r="M198" s="4"/>
      <c r="N198" s="160"/>
      <c r="O198" s="160"/>
    </row>
    <row r="199" spans="1:15" ht="15.75" x14ac:dyDescent="0.25">
      <c r="A199" s="440" t="s">
        <v>82</v>
      </c>
      <c r="B199" s="440"/>
      <c r="C199" s="440"/>
      <c r="D199" s="440"/>
      <c r="E199" s="440"/>
      <c r="F199" s="440"/>
      <c r="G199" s="440"/>
      <c r="H199" s="440"/>
      <c r="I199" s="440"/>
    </row>
    <row r="200" spans="1:15" x14ac:dyDescent="0.25">
      <c r="A200" s="441" t="str">
        <f>IF(YilDonem&lt;&gt;"",CONCATENATE(YilDonem," dönemine aittir."),"")</f>
        <v/>
      </c>
      <c r="B200" s="441"/>
      <c r="C200" s="441"/>
      <c r="D200" s="441"/>
      <c r="E200" s="441"/>
      <c r="F200" s="441"/>
      <c r="G200" s="441"/>
      <c r="H200" s="441"/>
      <c r="I200" s="441"/>
    </row>
    <row r="201" spans="1:15" ht="19.5" thickBot="1" x14ac:dyDescent="0.35">
      <c r="A201" s="481" t="s">
        <v>91</v>
      </c>
      <c r="B201" s="481"/>
      <c r="C201" s="481"/>
      <c r="D201" s="481"/>
      <c r="E201" s="481"/>
      <c r="F201" s="481"/>
      <c r="G201" s="481"/>
      <c r="H201" s="481"/>
      <c r="I201" s="481"/>
    </row>
    <row r="202" spans="1:15" ht="19.5" customHeight="1" thickBot="1" x14ac:dyDescent="0.3">
      <c r="A202" s="457" t="s">
        <v>1</v>
      </c>
      <c r="B202" s="458"/>
      <c r="C202" s="442" t="str">
        <f>IF(ProjeNo&gt;0,ProjeNo,"")</f>
        <v/>
      </c>
      <c r="D202" s="443"/>
      <c r="E202" s="443"/>
      <c r="F202" s="443"/>
      <c r="G202" s="443"/>
      <c r="H202" s="443"/>
      <c r="I202" s="444"/>
    </row>
    <row r="203" spans="1:15" ht="29.25" customHeight="1" thickBot="1" x14ac:dyDescent="0.3">
      <c r="A203" s="474" t="s">
        <v>14</v>
      </c>
      <c r="B203" s="464"/>
      <c r="C203" s="461" t="str">
        <f>IF(ProjeAdi&gt;0,ProjeAdi,"")</f>
        <v/>
      </c>
      <c r="D203" s="462"/>
      <c r="E203" s="462"/>
      <c r="F203" s="462"/>
      <c r="G203" s="462"/>
      <c r="H203" s="462"/>
      <c r="I203" s="463"/>
    </row>
    <row r="204" spans="1:15" ht="19.5" customHeight="1" thickBot="1" x14ac:dyDescent="0.3">
      <c r="A204" s="457" t="s">
        <v>83</v>
      </c>
      <c r="B204" s="458"/>
      <c r="C204" s="32"/>
      <c r="D204" s="478"/>
      <c r="E204" s="478"/>
      <c r="F204" s="478"/>
      <c r="G204" s="478"/>
      <c r="H204" s="478"/>
      <c r="I204" s="479"/>
    </row>
    <row r="205" spans="1:15" s="5" customFormat="1" ht="30.75" thickBot="1" x14ac:dyDescent="0.3">
      <c r="A205" s="3" t="s">
        <v>9</v>
      </c>
      <c r="B205" s="3" t="s">
        <v>10</v>
      </c>
      <c r="C205" s="3" t="s">
        <v>72</v>
      </c>
      <c r="D205" s="3" t="s">
        <v>170</v>
      </c>
      <c r="E205" s="3" t="s">
        <v>84</v>
      </c>
      <c r="F205" s="3" t="s">
        <v>85</v>
      </c>
      <c r="G205" s="3" t="s">
        <v>86</v>
      </c>
      <c r="H205" s="3" t="s">
        <v>87</v>
      </c>
      <c r="I205" s="3" t="s">
        <v>88</v>
      </c>
      <c r="J205" s="155" t="s">
        <v>92</v>
      </c>
      <c r="K205" s="156" t="s">
        <v>93</v>
      </c>
      <c r="L205" s="156" t="s">
        <v>85</v>
      </c>
    </row>
    <row r="206" spans="1:15" ht="20.100000000000001" customHeight="1" x14ac:dyDescent="0.25">
      <c r="A206" s="139">
        <v>121</v>
      </c>
      <c r="B206" s="157"/>
      <c r="C206" s="220" t="str">
        <f t="shared" ref="C206:C225" si="43">IF(B206&lt;&gt;"",VLOOKUP(B206,PersonelTablo,2,0),"")</f>
        <v/>
      </c>
      <c r="D206" s="221" t="str">
        <f t="shared" ref="D206:D225" si="44">IF(B206&lt;&gt;"",VLOOKUP(B206,PersonelTablo,3,0),"")</f>
        <v/>
      </c>
      <c r="E206" s="158"/>
      <c r="F206" s="159"/>
      <c r="G206" s="231" t="str">
        <f>IF(AND(B206&lt;&gt;"",L206&gt;=F206),E206*F206,"")</f>
        <v/>
      </c>
      <c r="H206" s="228" t="str">
        <f t="shared" ref="H206:H225" si="45">IF(B206&lt;&gt;"",VLOOKUP(B206,G011CTablo,14,0),"")</f>
        <v/>
      </c>
      <c r="I206" s="235" t="str">
        <f>IF(AND(B206&lt;&gt;"",J206&gt;=K206,L206&gt;0),G206*H206,"")</f>
        <v/>
      </c>
      <c r="J206" s="226" t="str">
        <f>IF(B206&gt;0,ROUNDUP(VLOOKUP(B206,G011B!$B:$R,16,0),1),"")</f>
        <v/>
      </c>
      <c r="K206" s="226" t="str">
        <f>IF(B206&gt;0,SUMIF($B:$B,B206,$G:$G),"")</f>
        <v/>
      </c>
      <c r="L206" s="227" t="str">
        <f>IF(B206&lt;&gt;"",VLOOKUP(B206,G011B!$B:$Z,25,0),"")</f>
        <v/>
      </c>
      <c r="M206" s="256" t="str">
        <f t="shared" ref="M206:M225" si="46">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61"/>
      <c r="C207" s="222" t="str">
        <f t="shared" si="43"/>
        <v/>
      </c>
      <c r="D207" s="223" t="str">
        <f t="shared" si="44"/>
        <v/>
      </c>
      <c r="E207" s="162"/>
      <c r="F207" s="163"/>
      <c r="G207" s="232" t="str">
        <f t="shared" ref="G207:G225" si="47">IF(AND(B207&lt;&gt;"",L207&gt;=F207),E207*F207,"")</f>
        <v/>
      </c>
      <c r="H207" s="229" t="str">
        <f t="shared" si="45"/>
        <v/>
      </c>
      <c r="I207" s="236" t="str">
        <f t="shared" ref="I207:I225" si="48">IF(AND(B207&lt;&gt;"",J207&gt;=K207,L207&gt;0),G207*H207,"")</f>
        <v/>
      </c>
      <c r="J207" s="226" t="str">
        <f>IF(B207&gt;0,ROUNDUP(VLOOKUP(B207,G011B!$B:$R,16,0),1),"")</f>
        <v/>
      </c>
      <c r="K207" s="226" t="str">
        <f t="shared" ref="K207:K225" si="49">IF(B207&gt;0,SUMIF($B:$B,B207,$G:$G),"")</f>
        <v/>
      </c>
      <c r="L207" s="227" t="str">
        <f>IF(B207&lt;&gt;"",VLOOKUP(B207,G011B!$B:$Z,25,0),"")</f>
        <v/>
      </c>
      <c r="M207" s="256" t="str">
        <f t="shared" si="46"/>
        <v/>
      </c>
    </row>
    <row r="208" spans="1:15" ht="20.100000000000001" customHeight="1" x14ac:dyDescent="0.25">
      <c r="A208" s="8">
        <v>123</v>
      </c>
      <c r="B208" s="161"/>
      <c r="C208" s="222" t="str">
        <f t="shared" si="43"/>
        <v/>
      </c>
      <c r="D208" s="223" t="str">
        <f t="shared" si="44"/>
        <v/>
      </c>
      <c r="E208" s="162"/>
      <c r="F208" s="163"/>
      <c r="G208" s="232" t="str">
        <f t="shared" si="47"/>
        <v/>
      </c>
      <c r="H208" s="229" t="str">
        <f t="shared" si="45"/>
        <v/>
      </c>
      <c r="I208" s="236" t="str">
        <f t="shared" si="48"/>
        <v/>
      </c>
      <c r="J208" s="226" t="str">
        <f>IF(B208&gt;0,ROUNDUP(VLOOKUP(B208,G011B!$B:$R,16,0),1),"")</f>
        <v/>
      </c>
      <c r="K208" s="226" t="str">
        <f t="shared" si="49"/>
        <v/>
      </c>
      <c r="L208" s="227" t="str">
        <f>IF(B208&lt;&gt;"",VLOOKUP(B208,G011B!$B:$Z,25,0),"")</f>
        <v/>
      </c>
      <c r="M208" s="256" t="str">
        <f t="shared" si="46"/>
        <v/>
      </c>
    </row>
    <row r="209" spans="1:13" ht="20.100000000000001" customHeight="1" x14ac:dyDescent="0.25">
      <c r="A209" s="8">
        <v>124</v>
      </c>
      <c r="B209" s="161"/>
      <c r="C209" s="222" t="str">
        <f t="shared" si="43"/>
        <v/>
      </c>
      <c r="D209" s="223" t="str">
        <f t="shared" si="44"/>
        <v/>
      </c>
      <c r="E209" s="162"/>
      <c r="F209" s="163"/>
      <c r="G209" s="232" t="str">
        <f t="shared" si="47"/>
        <v/>
      </c>
      <c r="H209" s="229" t="str">
        <f t="shared" si="45"/>
        <v/>
      </c>
      <c r="I209" s="236" t="str">
        <f t="shared" si="48"/>
        <v/>
      </c>
      <c r="J209" s="226" t="str">
        <f>IF(B209&gt;0,ROUNDUP(VLOOKUP(B209,G011B!$B:$R,16,0),1),"")</f>
        <v/>
      </c>
      <c r="K209" s="226" t="str">
        <f t="shared" si="49"/>
        <v/>
      </c>
      <c r="L209" s="227" t="str">
        <f>IF(B209&lt;&gt;"",VLOOKUP(B209,G011B!$B:$Z,25,0),"")</f>
        <v/>
      </c>
      <c r="M209" s="256" t="str">
        <f t="shared" si="46"/>
        <v/>
      </c>
    </row>
    <row r="210" spans="1:13" ht="20.100000000000001" customHeight="1" x14ac:dyDescent="0.25">
      <c r="A210" s="8">
        <v>125</v>
      </c>
      <c r="B210" s="161"/>
      <c r="C210" s="222" t="str">
        <f t="shared" si="43"/>
        <v/>
      </c>
      <c r="D210" s="223" t="str">
        <f t="shared" si="44"/>
        <v/>
      </c>
      <c r="E210" s="162"/>
      <c r="F210" s="163"/>
      <c r="G210" s="232" t="str">
        <f t="shared" si="47"/>
        <v/>
      </c>
      <c r="H210" s="229" t="str">
        <f t="shared" si="45"/>
        <v/>
      </c>
      <c r="I210" s="236" t="str">
        <f t="shared" si="48"/>
        <v/>
      </c>
      <c r="J210" s="226" t="str">
        <f>IF(B210&gt;0,ROUNDUP(VLOOKUP(B210,G011B!$B:$R,16,0),1),"")</f>
        <v/>
      </c>
      <c r="K210" s="226" t="str">
        <f t="shared" si="49"/>
        <v/>
      </c>
      <c r="L210" s="227" t="str">
        <f>IF(B210&lt;&gt;"",VLOOKUP(B210,G011B!$B:$Z,25,0),"")</f>
        <v/>
      </c>
      <c r="M210" s="256" t="str">
        <f t="shared" si="46"/>
        <v/>
      </c>
    </row>
    <row r="211" spans="1:13" ht="20.100000000000001" customHeight="1" x14ac:dyDescent="0.25">
      <c r="A211" s="8">
        <v>126</v>
      </c>
      <c r="B211" s="161"/>
      <c r="C211" s="222" t="str">
        <f t="shared" si="43"/>
        <v/>
      </c>
      <c r="D211" s="223" t="str">
        <f t="shared" si="44"/>
        <v/>
      </c>
      <c r="E211" s="162"/>
      <c r="F211" s="163"/>
      <c r="G211" s="232" t="str">
        <f t="shared" si="47"/>
        <v/>
      </c>
      <c r="H211" s="229" t="str">
        <f t="shared" si="45"/>
        <v/>
      </c>
      <c r="I211" s="236" t="str">
        <f t="shared" si="48"/>
        <v/>
      </c>
      <c r="J211" s="226" t="str">
        <f>IF(B211&gt;0,ROUNDUP(VLOOKUP(B211,G011B!$B:$R,16,0),1),"")</f>
        <v/>
      </c>
      <c r="K211" s="226" t="str">
        <f t="shared" si="49"/>
        <v/>
      </c>
      <c r="L211" s="227" t="str">
        <f>IF(B211&lt;&gt;"",VLOOKUP(B211,G011B!$B:$Z,25,0),"")</f>
        <v/>
      </c>
      <c r="M211" s="256" t="str">
        <f t="shared" si="46"/>
        <v/>
      </c>
    </row>
    <row r="212" spans="1:13" ht="20.100000000000001" customHeight="1" x14ac:dyDescent="0.25">
      <c r="A212" s="8">
        <v>127</v>
      </c>
      <c r="B212" s="161"/>
      <c r="C212" s="222" t="str">
        <f t="shared" si="43"/>
        <v/>
      </c>
      <c r="D212" s="223" t="str">
        <f t="shared" si="44"/>
        <v/>
      </c>
      <c r="E212" s="162"/>
      <c r="F212" s="163"/>
      <c r="G212" s="232" t="str">
        <f t="shared" si="47"/>
        <v/>
      </c>
      <c r="H212" s="229" t="str">
        <f t="shared" si="45"/>
        <v/>
      </c>
      <c r="I212" s="236" t="str">
        <f t="shared" si="48"/>
        <v/>
      </c>
      <c r="J212" s="226" t="str">
        <f>IF(B212&gt;0,ROUNDUP(VLOOKUP(B212,G011B!$B:$R,16,0),1),"")</f>
        <v/>
      </c>
      <c r="K212" s="226" t="str">
        <f t="shared" si="49"/>
        <v/>
      </c>
      <c r="L212" s="227" t="str">
        <f>IF(B212&lt;&gt;"",VLOOKUP(B212,G011B!$B:$Z,25,0),"")</f>
        <v/>
      </c>
      <c r="M212" s="256" t="str">
        <f t="shared" si="46"/>
        <v/>
      </c>
    </row>
    <row r="213" spans="1:13" ht="20.100000000000001" customHeight="1" x14ac:dyDescent="0.25">
      <c r="A213" s="8">
        <v>128</v>
      </c>
      <c r="B213" s="161"/>
      <c r="C213" s="222" t="str">
        <f t="shared" si="43"/>
        <v/>
      </c>
      <c r="D213" s="223" t="str">
        <f t="shared" si="44"/>
        <v/>
      </c>
      <c r="E213" s="162"/>
      <c r="F213" s="163"/>
      <c r="G213" s="232" t="str">
        <f t="shared" si="47"/>
        <v/>
      </c>
      <c r="H213" s="229" t="str">
        <f t="shared" si="45"/>
        <v/>
      </c>
      <c r="I213" s="236" t="str">
        <f t="shared" si="48"/>
        <v/>
      </c>
      <c r="J213" s="226" t="str">
        <f>IF(B213&gt;0,ROUNDUP(VLOOKUP(B213,G011B!$B:$R,16,0),1),"")</f>
        <v/>
      </c>
      <c r="K213" s="226" t="str">
        <f t="shared" si="49"/>
        <v/>
      </c>
      <c r="L213" s="227" t="str">
        <f>IF(B213&lt;&gt;"",VLOOKUP(B213,G011B!$B:$Z,25,0),"")</f>
        <v/>
      </c>
      <c r="M213" s="256" t="str">
        <f t="shared" si="46"/>
        <v/>
      </c>
    </row>
    <row r="214" spans="1:13" ht="20.100000000000001" customHeight="1" x14ac:dyDescent="0.25">
      <c r="A214" s="8">
        <v>129</v>
      </c>
      <c r="B214" s="161"/>
      <c r="C214" s="222" t="str">
        <f t="shared" si="43"/>
        <v/>
      </c>
      <c r="D214" s="223" t="str">
        <f t="shared" si="44"/>
        <v/>
      </c>
      <c r="E214" s="162"/>
      <c r="F214" s="163"/>
      <c r="G214" s="232" t="str">
        <f t="shared" si="47"/>
        <v/>
      </c>
      <c r="H214" s="229" t="str">
        <f t="shared" si="45"/>
        <v/>
      </c>
      <c r="I214" s="236" t="str">
        <f t="shared" si="48"/>
        <v/>
      </c>
      <c r="J214" s="226" t="str">
        <f>IF(B214&gt;0,ROUNDUP(VLOOKUP(B214,G011B!$B:$R,16,0),1),"")</f>
        <v/>
      </c>
      <c r="K214" s="226" t="str">
        <f t="shared" si="49"/>
        <v/>
      </c>
      <c r="L214" s="227" t="str">
        <f>IF(B214&lt;&gt;"",VLOOKUP(B214,G011B!$B:$Z,25,0),"")</f>
        <v/>
      </c>
      <c r="M214" s="256" t="str">
        <f t="shared" si="46"/>
        <v/>
      </c>
    </row>
    <row r="215" spans="1:13" ht="20.100000000000001" customHeight="1" x14ac:dyDescent="0.25">
      <c r="A215" s="8">
        <v>130</v>
      </c>
      <c r="B215" s="161"/>
      <c r="C215" s="222" t="str">
        <f t="shared" si="43"/>
        <v/>
      </c>
      <c r="D215" s="223" t="str">
        <f t="shared" si="44"/>
        <v/>
      </c>
      <c r="E215" s="162"/>
      <c r="F215" s="163"/>
      <c r="G215" s="232" t="str">
        <f t="shared" si="47"/>
        <v/>
      </c>
      <c r="H215" s="229" t="str">
        <f t="shared" si="45"/>
        <v/>
      </c>
      <c r="I215" s="236" t="str">
        <f t="shared" si="48"/>
        <v/>
      </c>
      <c r="J215" s="226" t="str">
        <f>IF(B215&gt;0,ROUNDUP(VLOOKUP(B215,G011B!$B:$R,16,0),1),"")</f>
        <v/>
      </c>
      <c r="K215" s="226" t="str">
        <f t="shared" si="49"/>
        <v/>
      </c>
      <c r="L215" s="227" t="str">
        <f>IF(B215&lt;&gt;"",VLOOKUP(B215,G011B!$B:$Z,25,0),"")</f>
        <v/>
      </c>
      <c r="M215" s="256" t="str">
        <f t="shared" si="46"/>
        <v/>
      </c>
    </row>
    <row r="216" spans="1:13" ht="20.100000000000001" customHeight="1" x14ac:dyDescent="0.25">
      <c r="A216" s="8">
        <v>131</v>
      </c>
      <c r="B216" s="161"/>
      <c r="C216" s="222" t="str">
        <f t="shared" si="43"/>
        <v/>
      </c>
      <c r="D216" s="223" t="str">
        <f t="shared" si="44"/>
        <v/>
      </c>
      <c r="E216" s="162"/>
      <c r="F216" s="163"/>
      <c r="G216" s="232" t="str">
        <f t="shared" si="47"/>
        <v/>
      </c>
      <c r="H216" s="229" t="str">
        <f t="shared" si="45"/>
        <v/>
      </c>
      <c r="I216" s="236" t="str">
        <f t="shared" si="48"/>
        <v/>
      </c>
      <c r="J216" s="226" t="str">
        <f>IF(B216&gt;0,ROUNDUP(VLOOKUP(B216,G011B!$B:$R,16,0),1),"")</f>
        <v/>
      </c>
      <c r="K216" s="226" t="str">
        <f t="shared" si="49"/>
        <v/>
      </c>
      <c r="L216" s="227" t="str">
        <f>IF(B216&lt;&gt;"",VLOOKUP(B216,G011B!$B:$Z,25,0),"")</f>
        <v/>
      </c>
      <c r="M216" s="256" t="str">
        <f t="shared" si="46"/>
        <v/>
      </c>
    </row>
    <row r="217" spans="1:13" ht="20.100000000000001" customHeight="1" x14ac:dyDescent="0.25">
      <c r="A217" s="8">
        <v>132</v>
      </c>
      <c r="B217" s="161"/>
      <c r="C217" s="222" t="str">
        <f t="shared" si="43"/>
        <v/>
      </c>
      <c r="D217" s="223" t="str">
        <f t="shared" si="44"/>
        <v/>
      </c>
      <c r="E217" s="162"/>
      <c r="F217" s="163"/>
      <c r="G217" s="232" t="str">
        <f t="shared" si="47"/>
        <v/>
      </c>
      <c r="H217" s="229" t="str">
        <f t="shared" si="45"/>
        <v/>
      </c>
      <c r="I217" s="236" t="str">
        <f t="shared" si="48"/>
        <v/>
      </c>
      <c r="J217" s="226" t="str">
        <f>IF(B217&gt;0,ROUNDUP(VLOOKUP(B217,G011B!$B:$R,16,0),1),"")</f>
        <v/>
      </c>
      <c r="K217" s="226" t="str">
        <f t="shared" si="49"/>
        <v/>
      </c>
      <c r="L217" s="227" t="str">
        <f>IF(B217&lt;&gt;"",VLOOKUP(B217,G011B!$B:$Z,25,0),"")</f>
        <v/>
      </c>
      <c r="M217" s="256" t="str">
        <f t="shared" si="46"/>
        <v/>
      </c>
    </row>
    <row r="218" spans="1:13" ht="20.100000000000001" customHeight="1" x14ac:dyDescent="0.25">
      <c r="A218" s="8">
        <v>133</v>
      </c>
      <c r="B218" s="161"/>
      <c r="C218" s="222" t="str">
        <f t="shared" si="43"/>
        <v/>
      </c>
      <c r="D218" s="223" t="str">
        <f t="shared" si="44"/>
        <v/>
      </c>
      <c r="E218" s="162"/>
      <c r="F218" s="163"/>
      <c r="G218" s="232" t="str">
        <f t="shared" si="47"/>
        <v/>
      </c>
      <c r="H218" s="229" t="str">
        <f t="shared" si="45"/>
        <v/>
      </c>
      <c r="I218" s="236" t="str">
        <f t="shared" si="48"/>
        <v/>
      </c>
      <c r="J218" s="226" t="str">
        <f>IF(B218&gt;0,ROUNDUP(VLOOKUP(B218,G011B!$B:$R,16,0),1),"")</f>
        <v/>
      </c>
      <c r="K218" s="226" t="str">
        <f t="shared" si="49"/>
        <v/>
      </c>
      <c r="L218" s="227" t="str">
        <f>IF(B218&lt;&gt;"",VLOOKUP(B218,G011B!$B:$Z,25,0),"")</f>
        <v/>
      </c>
      <c r="M218" s="256" t="str">
        <f t="shared" si="46"/>
        <v/>
      </c>
    </row>
    <row r="219" spans="1:13" ht="20.100000000000001" customHeight="1" x14ac:dyDescent="0.25">
      <c r="A219" s="8">
        <v>134</v>
      </c>
      <c r="B219" s="161"/>
      <c r="C219" s="222" t="str">
        <f t="shared" si="43"/>
        <v/>
      </c>
      <c r="D219" s="223" t="str">
        <f t="shared" si="44"/>
        <v/>
      </c>
      <c r="E219" s="162"/>
      <c r="F219" s="163"/>
      <c r="G219" s="232" t="str">
        <f t="shared" si="47"/>
        <v/>
      </c>
      <c r="H219" s="229" t="str">
        <f t="shared" si="45"/>
        <v/>
      </c>
      <c r="I219" s="236" t="str">
        <f t="shared" si="48"/>
        <v/>
      </c>
      <c r="J219" s="226" t="str">
        <f>IF(B219&gt;0,ROUNDUP(VLOOKUP(B219,G011B!$B:$R,16,0),1),"")</f>
        <v/>
      </c>
      <c r="K219" s="226" t="str">
        <f t="shared" si="49"/>
        <v/>
      </c>
      <c r="L219" s="227" t="str">
        <f>IF(B219&lt;&gt;"",VLOOKUP(B219,G011B!$B:$Z,25,0),"")</f>
        <v/>
      </c>
      <c r="M219" s="256" t="str">
        <f t="shared" si="46"/>
        <v/>
      </c>
    </row>
    <row r="220" spans="1:13" ht="20.100000000000001" customHeight="1" x14ac:dyDescent="0.25">
      <c r="A220" s="8">
        <v>135</v>
      </c>
      <c r="B220" s="161"/>
      <c r="C220" s="222" t="str">
        <f t="shared" si="43"/>
        <v/>
      </c>
      <c r="D220" s="223" t="str">
        <f t="shared" si="44"/>
        <v/>
      </c>
      <c r="E220" s="162"/>
      <c r="F220" s="163"/>
      <c r="G220" s="232" t="str">
        <f t="shared" si="47"/>
        <v/>
      </c>
      <c r="H220" s="229" t="str">
        <f t="shared" si="45"/>
        <v/>
      </c>
      <c r="I220" s="236" t="str">
        <f t="shared" si="48"/>
        <v/>
      </c>
      <c r="J220" s="226" t="str">
        <f>IF(B220&gt;0,ROUNDUP(VLOOKUP(B220,G011B!$B:$R,16,0),1),"")</f>
        <v/>
      </c>
      <c r="K220" s="226" t="str">
        <f t="shared" si="49"/>
        <v/>
      </c>
      <c r="L220" s="227" t="str">
        <f>IF(B220&lt;&gt;"",VLOOKUP(B220,G011B!$B:$Z,25,0),"")</f>
        <v/>
      </c>
      <c r="M220" s="256" t="str">
        <f t="shared" si="46"/>
        <v/>
      </c>
    </row>
    <row r="221" spans="1:13" ht="20.100000000000001" customHeight="1" x14ac:dyDescent="0.25">
      <c r="A221" s="8">
        <v>136</v>
      </c>
      <c r="B221" s="161"/>
      <c r="C221" s="222" t="str">
        <f t="shared" si="43"/>
        <v/>
      </c>
      <c r="D221" s="223" t="str">
        <f t="shared" si="44"/>
        <v/>
      </c>
      <c r="E221" s="162"/>
      <c r="F221" s="163"/>
      <c r="G221" s="232" t="str">
        <f t="shared" si="47"/>
        <v/>
      </c>
      <c r="H221" s="229" t="str">
        <f t="shared" si="45"/>
        <v/>
      </c>
      <c r="I221" s="236" t="str">
        <f t="shared" si="48"/>
        <v/>
      </c>
      <c r="J221" s="226" t="str">
        <f>IF(B221&gt;0,ROUNDUP(VLOOKUP(B221,G011B!$B:$R,16,0),1),"")</f>
        <v/>
      </c>
      <c r="K221" s="226" t="str">
        <f t="shared" si="49"/>
        <v/>
      </c>
      <c r="L221" s="227" t="str">
        <f>IF(B221&lt;&gt;"",VLOOKUP(B221,G011B!$B:$Z,25,0),"")</f>
        <v/>
      </c>
      <c r="M221" s="256" t="str">
        <f t="shared" si="46"/>
        <v/>
      </c>
    </row>
    <row r="222" spans="1:13" ht="20.100000000000001" customHeight="1" x14ac:dyDescent="0.25">
      <c r="A222" s="8">
        <v>137</v>
      </c>
      <c r="B222" s="161"/>
      <c r="C222" s="222" t="str">
        <f t="shared" si="43"/>
        <v/>
      </c>
      <c r="D222" s="223" t="str">
        <f t="shared" si="44"/>
        <v/>
      </c>
      <c r="E222" s="162"/>
      <c r="F222" s="163"/>
      <c r="G222" s="232" t="str">
        <f t="shared" si="47"/>
        <v/>
      </c>
      <c r="H222" s="229" t="str">
        <f t="shared" si="45"/>
        <v/>
      </c>
      <c r="I222" s="236" t="str">
        <f t="shared" si="48"/>
        <v/>
      </c>
      <c r="J222" s="226" t="str">
        <f>IF(B222&gt;0,ROUNDUP(VLOOKUP(B222,G011B!$B:$R,16,0),1),"")</f>
        <v/>
      </c>
      <c r="K222" s="226" t="str">
        <f t="shared" si="49"/>
        <v/>
      </c>
      <c r="L222" s="227" t="str">
        <f>IF(B222&lt;&gt;"",VLOOKUP(B222,G011B!$B:$Z,25,0),"")</f>
        <v/>
      </c>
      <c r="M222" s="256" t="str">
        <f t="shared" si="46"/>
        <v/>
      </c>
    </row>
    <row r="223" spans="1:13" ht="20.100000000000001" customHeight="1" x14ac:dyDescent="0.25">
      <c r="A223" s="8">
        <v>138</v>
      </c>
      <c r="B223" s="161"/>
      <c r="C223" s="222" t="str">
        <f t="shared" si="43"/>
        <v/>
      </c>
      <c r="D223" s="223" t="str">
        <f t="shared" si="44"/>
        <v/>
      </c>
      <c r="E223" s="162"/>
      <c r="F223" s="163"/>
      <c r="G223" s="232" t="str">
        <f t="shared" si="47"/>
        <v/>
      </c>
      <c r="H223" s="229" t="str">
        <f t="shared" si="45"/>
        <v/>
      </c>
      <c r="I223" s="236" t="str">
        <f t="shared" si="48"/>
        <v/>
      </c>
      <c r="J223" s="226" t="str">
        <f>IF(B223&gt;0,ROUNDUP(VLOOKUP(B223,G011B!$B:$R,16,0),1),"")</f>
        <v/>
      </c>
      <c r="K223" s="226" t="str">
        <f t="shared" si="49"/>
        <v/>
      </c>
      <c r="L223" s="227" t="str">
        <f>IF(B223&lt;&gt;"",VLOOKUP(B223,G011B!$B:$Z,25,0),"")</f>
        <v/>
      </c>
      <c r="M223" s="256" t="str">
        <f t="shared" si="46"/>
        <v/>
      </c>
    </row>
    <row r="224" spans="1:13" ht="20.100000000000001" customHeight="1" x14ac:dyDescent="0.25">
      <c r="A224" s="8">
        <v>139</v>
      </c>
      <c r="B224" s="161"/>
      <c r="C224" s="222" t="str">
        <f t="shared" si="43"/>
        <v/>
      </c>
      <c r="D224" s="223" t="str">
        <f t="shared" si="44"/>
        <v/>
      </c>
      <c r="E224" s="162"/>
      <c r="F224" s="163"/>
      <c r="G224" s="232" t="str">
        <f t="shared" si="47"/>
        <v/>
      </c>
      <c r="H224" s="229" t="str">
        <f t="shared" si="45"/>
        <v/>
      </c>
      <c r="I224" s="236" t="str">
        <f t="shared" si="48"/>
        <v/>
      </c>
      <c r="J224" s="226" t="str">
        <f>IF(B224&gt;0,ROUNDUP(VLOOKUP(B224,G011B!$B:$R,16,0),1),"")</f>
        <v/>
      </c>
      <c r="K224" s="226" t="str">
        <f t="shared" si="49"/>
        <v/>
      </c>
      <c r="L224" s="227" t="str">
        <f>IF(B224&lt;&gt;"",VLOOKUP(B224,G011B!$B:$Z,25,0),"")</f>
        <v/>
      </c>
      <c r="M224" s="256" t="str">
        <f t="shared" si="46"/>
        <v/>
      </c>
    </row>
    <row r="225" spans="1:15" ht="20.100000000000001" customHeight="1" thickBot="1" x14ac:dyDescent="0.3">
      <c r="A225" s="140">
        <v>140</v>
      </c>
      <c r="B225" s="164"/>
      <c r="C225" s="224" t="str">
        <f t="shared" si="43"/>
        <v/>
      </c>
      <c r="D225" s="225" t="str">
        <f t="shared" si="44"/>
        <v/>
      </c>
      <c r="E225" s="165"/>
      <c r="F225" s="166"/>
      <c r="G225" s="233" t="str">
        <f t="shared" si="47"/>
        <v/>
      </c>
      <c r="H225" s="230" t="str">
        <f t="shared" si="45"/>
        <v/>
      </c>
      <c r="I225" s="237" t="str">
        <f t="shared" si="48"/>
        <v/>
      </c>
      <c r="J225" s="226" t="str">
        <f>IF(B225&gt;0,ROUNDUP(VLOOKUP(B225,G011B!$B:$R,16,0),1),"")</f>
        <v/>
      </c>
      <c r="K225" s="226" t="str">
        <f t="shared" si="49"/>
        <v/>
      </c>
      <c r="L225" s="227" t="str">
        <f>IF(B225&lt;&gt;"",VLOOKUP(B225,G011B!$B:$Z,25,0),"")</f>
        <v/>
      </c>
      <c r="M225" s="256" t="str">
        <f t="shared" si="46"/>
        <v/>
      </c>
    </row>
    <row r="226" spans="1:15" ht="20.100000000000001" customHeight="1" thickBot="1" x14ac:dyDescent="0.35">
      <c r="A226" s="475" t="s">
        <v>51</v>
      </c>
      <c r="B226" s="476"/>
      <c r="C226" s="476"/>
      <c r="D226" s="476"/>
      <c r="E226" s="476"/>
      <c r="F226" s="477"/>
      <c r="G226" s="234">
        <f>SUM(G206:G225)</f>
        <v>0</v>
      </c>
      <c r="H226" s="329"/>
      <c r="I226" s="217">
        <f>IF(C204=C171,SUM(I206:I225)+I193,SUM(I206:I225))</f>
        <v>0</v>
      </c>
      <c r="N226" s="238">
        <f>IF(COUNTA(E206:E225)&gt;0,1,0)</f>
        <v>0</v>
      </c>
    </row>
    <row r="227" spans="1:15" ht="20.100000000000001" customHeight="1" thickBot="1" x14ac:dyDescent="0.3">
      <c r="A227" s="468" t="s">
        <v>89</v>
      </c>
      <c r="B227" s="469"/>
      <c r="C227" s="469"/>
      <c r="D227" s="470"/>
      <c r="E227" s="205">
        <f>SUM(G:G)/2</f>
        <v>0</v>
      </c>
      <c r="F227" s="471"/>
      <c r="G227" s="472"/>
      <c r="H227" s="473"/>
      <c r="I227" s="214">
        <f>SUM(I206:I225)+I194</f>
        <v>0</v>
      </c>
    </row>
    <row r="228" spans="1:15" x14ac:dyDescent="0.25">
      <c r="A228" s="7" t="s">
        <v>165</v>
      </c>
    </row>
    <row r="230" spans="1:15" ht="21" x14ac:dyDescent="0.35">
      <c r="B230" s="358" t="s">
        <v>48</v>
      </c>
      <c r="C230" s="346">
        <f ca="1">IF(imzatarihi&gt;0,imzatarihi,"")</f>
        <v>46027</v>
      </c>
      <c r="D230" s="358" t="s">
        <v>49</v>
      </c>
      <c r="E230" s="480" t="str">
        <f>IF(kurulusyetkilisi&gt;0,kurulusyetkilisi,"")</f>
        <v/>
      </c>
      <c r="F230" s="480"/>
      <c r="G230" s="480"/>
      <c r="H230" s="480"/>
      <c r="I230" s="480"/>
      <c r="K230" s="160"/>
      <c r="L230" s="160"/>
      <c r="M230" s="4"/>
      <c r="N230" s="160"/>
      <c r="O230" s="160"/>
    </row>
    <row r="231" spans="1:15" ht="21" x14ac:dyDescent="0.35">
      <c r="A231" s="349"/>
      <c r="B231" s="349"/>
      <c r="D231" s="358" t="s">
        <v>50</v>
      </c>
      <c r="E231" s="439"/>
      <c r="F231" s="439"/>
      <c r="G231" s="439"/>
      <c r="H231" s="349"/>
      <c r="I231" s="349"/>
      <c r="K231" s="160"/>
      <c r="L231" s="160"/>
      <c r="M231" s="4"/>
      <c r="N231" s="160"/>
      <c r="O231" s="160"/>
    </row>
    <row r="232" spans="1:15" ht="15.75" x14ac:dyDescent="0.25">
      <c r="A232" s="440" t="s">
        <v>82</v>
      </c>
      <c r="B232" s="440"/>
      <c r="C232" s="440"/>
      <c r="D232" s="440"/>
      <c r="E232" s="440"/>
      <c r="F232" s="440"/>
      <c r="G232" s="440"/>
      <c r="H232" s="440"/>
      <c r="I232" s="440"/>
    </row>
    <row r="233" spans="1:15" x14ac:dyDescent="0.25">
      <c r="A233" s="441" t="str">
        <f>IF(YilDonem&lt;&gt;"",CONCATENATE(YilDonem," dönemine aittir."),"")</f>
        <v/>
      </c>
      <c r="B233" s="441"/>
      <c r="C233" s="441"/>
      <c r="D233" s="441"/>
      <c r="E233" s="441"/>
      <c r="F233" s="441"/>
      <c r="G233" s="441"/>
      <c r="H233" s="441"/>
      <c r="I233" s="441"/>
    </row>
    <row r="234" spans="1:15" ht="19.5" thickBot="1" x14ac:dyDescent="0.35">
      <c r="A234" s="481" t="s">
        <v>91</v>
      </c>
      <c r="B234" s="481"/>
      <c r="C234" s="481"/>
      <c r="D234" s="481"/>
      <c r="E234" s="481"/>
      <c r="F234" s="481"/>
      <c r="G234" s="481"/>
      <c r="H234" s="481"/>
      <c r="I234" s="481"/>
    </row>
    <row r="235" spans="1:15" ht="19.5" customHeight="1" thickBot="1" x14ac:dyDescent="0.3">
      <c r="A235" s="457" t="s">
        <v>1</v>
      </c>
      <c r="B235" s="458"/>
      <c r="C235" s="442" t="str">
        <f>IF(ProjeNo&gt;0,ProjeNo,"")</f>
        <v/>
      </c>
      <c r="D235" s="443"/>
      <c r="E235" s="443"/>
      <c r="F235" s="443"/>
      <c r="G235" s="443"/>
      <c r="H235" s="443"/>
      <c r="I235" s="444"/>
    </row>
    <row r="236" spans="1:15" ht="29.25" customHeight="1" thickBot="1" x14ac:dyDescent="0.3">
      <c r="A236" s="474" t="s">
        <v>14</v>
      </c>
      <c r="B236" s="464"/>
      <c r="C236" s="461" t="str">
        <f>IF(ProjeAdi&gt;0,ProjeAdi,"")</f>
        <v/>
      </c>
      <c r="D236" s="462"/>
      <c r="E236" s="462"/>
      <c r="F236" s="462"/>
      <c r="G236" s="462"/>
      <c r="H236" s="462"/>
      <c r="I236" s="463"/>
    </row>
    <row r="237" spans="1:15" ht="19.5" customHeight="1" thickBot="1" x14ac:dyDescent="0.3">
      <c r="A237" s="457" t="s">
        <v>83</v>
      </c>
      <c r="B237" s="458"/>
      <c r="C237" s="32"/>
      <c r="D237" s="478"/>
      <c r="E237" s="478"/>
      <c r="F237" s="478"/>
      <c r="G237" s="478"/>
      <c r="H237" s="478"/>
      <c r="I237" s="479"/>
    </row>
    <row r="238" spans="1:15" s="5" customFormat="1" ht="30.75" thickBot="1" x14ac:dyDescent="0.3">
      <c r="A238" s="3" t="s">
        <v>9</v>
      </c>
      <c r="B238" s="3" t="s">
        <v>10</v>
      </c>
      <c r="C238" s="3" t="s">
        <v>72</v>
      </c>
      <c r="D238" s="3" t="s">
        <v>170</v>
      </c>
      <c r="E238" s="3" t="s">
        <v>84</v>
      </c>
      <c r="F238" s="3" t="s">
        <v>85</v>
      </c>
      <c r="G238" s="3" t="s">
        <v>86</v>
      </c>
      <c r="H238" s="3" t="s">
        <v>87</v>
      </c>
      <c r="I238" s="3" t="s">
        <v>88</v>
      </c>
      <c r="J238" s="155" t="s">
        <v>92</v>
      </c>
      <c r="K238" s="156" t="s">
        <v>93</v>
      </c>
      <c r="L238" s="156" t="s">
        <v>85</v>
      </c>
    </row>
    <row r="239" spans="1:15" ht="20.100000000000001" customHeight="1" x14ac:dyDescent="0.25">
      <c r="A239" s="139">
        <v>141</v>
      </c>
      <c r="B239" s="157"/>
      <c r="C239" s="220" t="str">
        <f t="shared" ref="C239:C258" si="50">IF(B239&lt;&gt;"",VLOOKUP(B239,PersonelTablo,2,0),"")</f>
        <v/>
      </c>
      <c r="D239" s="221" t="str">
        <f t="shared" ref="D239:D258" si="51">IF(B239&lt;&gt;"",VLOOKUP(B239,PersonelTablo,3,0),"")</f>
        <v/>
      </c>
      <c r="E239" s="158"/>
      <c r="F239" s="159"/>
      <c r="G239" s="231" t="str">
        <f>IF(AND(B239&lt;&gt;"",L239&gt;=F239),E239*F239,"")</f>
        <v/>
      </c>
      <c r="H239" s="228" t="str">
        <f t="shared" ref="H239:H258" si="52">IF(B239&lt;&gt;"",VLOOKUP(B239,G011CTablo,14,0),"")</f>
        <v/>
      </c>
      <c r="I239" s="235" t="str">
        <f>IF(AND(B239&lt;&gt;"",J239&gt;=K239,L239&gt;0),G239*H239,"")</f>
        <v/>
      </c>
      <c r="J239" s="226" t="str">
        <f>IF(B239&gt;0,ROUNDUP(VLOOKUP(B239,G011B!$B:$R,16,0),1),"")</f>
        <v/>
      </c>
      <c r="K239" s="226" t="str">
        <f>IF(B239&gt;0,SUMIF($B:$B,B239,$G:$G),"")</f>
        <v/>
      </c>
      <c r="L239" s="227" t="str">
        <f>IF(B239&lt;&gt;"",VLOOKUP(B239,G011B!$B:$Z,25,0),"")</f>
        <v/>
      </c>
      <c r="M239" s="256" t="str">
        <f t="shared" ref="M239:M258" si="53">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61"/>
      <c r="C240" s="222" t="str">
        <f t="shared" si="50"/>
        <v/>
      </c>
      <c r="D240" s="223" t="str">
        <f t="shared" si="51"/>
        <v/>
      </c>
      <c r="E240" s="162"/>
      <c r="F240" s="163"/>
      <c r="G240" s="232" t="str">
        <f t="shared" ref="G240:G258" si="54">IF(AND(B240&lt;&gt;"",L240&gt;=F240),E240*F240,"")</f>
        <v/>
      </c>
      <c r="H240" s="229" t="str">
        <f t="shared" si="52"/>
        <v/>
      </c>
      <c r="I240" s="236" t="str">
        <f t="shared" ref="I240:I258" si="55">IF(AND(B240&lt;&gt;"",J240&gt;=K240,L240&gt;0),G240*H240,"")</f>
        <v/>
      </c>
      <c r="J240" s="226" t="str">
        <f>IF(B240&gt;0,ROUNDUP(VLOOKUP(B240,G011B!$B:$R,16,0),1),"")</f>
        <v/>
      </c>
      <c r="K240" s="226" t="str">
        <f t="shared" ref="K240:K258" si="56">IF(B240&gt;0,SUMIF($B:$B,B240,$G:$G),"")</f>
        <v/>
      </c>
      <c r="L240" s="227" t="str">
        <f>IF(B240&lt;&gt;"",VLOOKUP(B240,G011B!$B:$Z,25,0),"")</f>
        <v/>
      </c>
      <c r="M240" s="256" t="str">
        <f t="shared" si="53"/>
        <v/>
      </c>
    </row>
    <row r="241" spans="1:13" ht="20.100000000000001" customHeight="1" x14ac:dyDescent="0.25">
      <c r="A241" s="8">
        <v>143</v>
      </c>
      <c r="B241" s="161"/>
      <c r="C241" s="222" t="str">
        <f t="shared" si="50"/>
        <v/>
      </c>
      <c r="D241" s="223" t="str">
        <f t="shared" si="51"/>
        <v/>
      </c>
      <c r="E241" s="162"/>
      <c r="F241" s="163"/>
      <c r="G241" s="232" t="str">
        <f t="shared" si="54"/>
        <v/>
      </c>
      <c r="H241" s="229" t="str">
        <f t="shared" si="52"/>
        <v/>
      </c>
      <c r="I241" s="236" t="str">
        <f t="shared" si="55"/>
        <v/>
      </c>
      <c r="J241" s="226" t="str">
        <f>IF(B241&gt;0,ROUNDUP(VLOOKUP(B241,G011B!$B:$R,16,0),1),"")</f>
        <v/>
      </c>
      <c r="K241" s="226" t="str">
        <f t="shared" si="56"/>
        <v/>
      </c>
      <c r="L241" s="227" t="str">
        <f>IF(B241&lt;&gt;"",VLOOKUP(B241,G011B!$B:$Z,25,0),"")</f>
        <v/>
      </c>
      <c r="M241" s="256" t="str">
        <f t="shared" si="53"/>
        <v/>
      </c>
    </row>
    <row r="242" spans="1:13" ht="20.100000000000001" customHeight="1" x14ac:dyDescent="0.25">
      <c r="A242" s="8">
        <v>144</v>
      </c>
      <c r="B242" s="161"/>
      <c r="C242" s="222" t="str">
        <f t="shared" si="50"/>
        <v/>
      </c>
      <c r="D242" s="223" t="str">
        <f t="shared" si="51"/>
        <v/>
      </c>
      <c r="E242" s="162"/>
      <c r="F242" s="163"/>
      <c r="G242" s="232" t="str">
        <f t="shared" si="54"/>
        <v/>
      </c>
      <c r="H242" s="229" t="str">
        <f t="shared" si="52"/>
        <v/>
      </c>
      <c r="I242" s="236" t="str">
        <f t="shared" si="55"/>
        <v/>
      </c>
      <c r="J242" s="226" t="str">
        <f>IF(B242&gt;0,ROUNDUP(VLOOKUP(B242,G011B!$B:$R,16,0),1),"")</f>
        <v/>
      </c>
      <c r="K242" s="226" t="str">
        <f t="shared" si="56"/>
        <v/>
      </c>
      <c r="L242" s="227" t="str">
        <f>IF(B242&lt;&gt;"",VLOOKUP(B242,G011B!$B:$Z,25,0),"")</f>
        <v/>
      </c>
      <c r="M242" s="256" t="str">
        <f t="shared" si="53"/>
        <v/>
      </c>
    </row>
    <row r="243" spans="1:13" ht="20.100000000000001" customHeight="1" x14ac:dyDescent="0.25">
      <c r="A243" s="8">
        <v>145</v>
      </c>
      <c r="B243" s="161"/>
      <c r="C243" s="222" t="str">
        <f t="shared" si="50"/>
        <v/>
      </c>
      <c r="D243" s="223" t="str">
        <f t="shared" si="51"/>
        <v/>
      </c>
      <c r="E243" s="162"/>
      <c r="F243" s="163"/>
      <c r="G243" s="232" t="str">
        <f t="shared" si="54"/>
        <v/>
      </c>
      <c r="H243" s="229" t="str">
        <f t="shared" si="52"/>
        <v/>
      </c>
      <c r="I243" s="236" t="str">
        <f t="shared" si="55"/>
        <v/>
      </c>
      <c r="J243" s="226" t="str">
        <f>IF(B243&gt;0,ROUNDUP(VLOOKUP(B243,G011B!$B:$R,16,0),1),"")</f>
        <v/>
      </c>
      <c r="K243" s="226" t="str">
        <f t="shared" si="56"/>
        <v/>
      </c>
      <c r="L243" s="227" t="str">
        <f>IF(B243&lt;&gt;"",VLOOKUP(B243,G011B!$B:$Z,25,0),"")</f>
        <v/>
      </c>
      <c r="M243" s="256" t="str">
        <f t="shared" si="53"/>
        <v/>
      </c>
    </row>
    <row r="244" spans="1:13" ht="20.100000000000001" customHeight="1" x14ac:dyDescent="0.25">
      <c r="A244" s="8">
        <v>146</v>
      </c>
      <c r="B244" s="161"/>
      <c r="C244" s="222" t="str">
        <f t="shared" si="50"/>
        <v/>
      </c>
      <c r="D244" s="223" t="str">
        <f t="shared" si="51"/>
        <v/>
      </c>
      <c r="E244" s="162"/>
      <c r="F244" s="163"/>
      <c r="G244" s="232" t="str">
        <f t="shared" si="54"/>
        <v/>
      </c>
      <c r="H244" s="229" t="str">
        <f t="shared" si="52"/>
        <v/>
      </c>
      <c r="I244" s="236" t="str">
        <f t="shared" si="55"/>
        <v/>
      </c>
      <c r="J244" s="226" t="str">
        <f>IF(B244&gt;0,ROUNDUP(VLOOKUP(B244,G011B!$B:$R,16,0),1),"")</f>
        <v/>
      </c>
      <c r="K244" s="226" t="str">
        <f t="shared" si="56"/>
        <v/>
      </c>
      <c r="L244" s="227" t="str">
        <f>IF(B244&lt;&gt;"",VLOOKUP(B244,G011B!$B:$Z,25,0),"")</f>
        <v/>
      </c>
      <c r="M244" s="256" t="str">
        <f t="shared" si="53"/>
        <v/>
      </c>
    </row>
    <row r="245" spans="1:13" ht="20.100000000000001" customHeight="1" x14ac:dyDescent="0.25">
      <c r="A245" s="8">
        <v>147</v>
      </c>
      <c r="B245" s="161"/>
      <c r="C245" s="222" t="str">
        <f t="shared" si="50"/>
        <v/>
      </c>
      <c r="D245" s="223" t="str">
        <f t="shared" si="51"/>
        <v/>
      </c>
      <c r="E245" s="162"/>
      <c r="F245" s="163"/>
      <c r="G245" s="232" t="str">
        <f t="shared" si="54"/>
        <v/>
      </c>
      <c r="H245" s="229" t="str">
        <f t="shared" si="52"/>
        <v/>
      </c>
      <c r="I245" s="236" t="str">
        <f t="shared" si="55"/>
        <v/>
      </c>
      <c r="J245" s="226" t="str">
        <f>IF(B245&gt;0,ROUNDUP(VLOOKUP(B245,G011B!$B:$R,16,0),1),"")</f>
        <v/>
      </c>
      <c r="K245" s="226" t="str">
        <f t="shared" si="56"/>
        <v/>
      </c>
      <c r="L245" s="227" t="str">
        <f>IF(B245&lt;&gt;"",VLOOKUP(B245,G011B!$B:$Z,25,0),"")</f>
        <v/>
      </c>
      <c r="M245" s="256" t="str">
        <f t="shared" si="53"/>
        <v/>
      </c>
    </row>
    <row r="246" spans="1:13" ht="20.100000000000001" customHeight="1" x14ac:dyDescent="0.25">
      <c r="A246" s="8">
        <v>148</v>
      </c>
      <c r="B246" s="161"/>
      <c r="C246" s="222" t="str">
        <f t="shared" si="50"/>
        <v/>
      </c>
      <c r="D246" s="223" t="str">
        <f t="shared" si="51"/>
        <v/>
      </c>
      <c r="E246" s="162"/>
      <c r="F246" s="163"/>
      <c r="G246" s="232" t="str">
        <f t="shared" si="54"/>
        <v/>
      </c>
      <c r="H246" s="229" t="str">
        <f t="shared" si="52"/>
        <v/>
      </c>
      <c r="I246" s="236" t="str">
        <f t="shared" si="55"/>
        <v/>
      </c>
      <c r="J246" s="226" t="str">
        <f>IF(B246&gt;0,ROUNDUP(VLOOKUP(B246,G011B!$B:$R,16,0),1),"")</f>
        <v/>
      </c>
      <c r="K246" s="226" t="str">
        <f t="shared" si="56"/>
        <v/>
      </c>
      <c r="L246" s="227" t="str">
        <f>IF(B246&lt;&gt;"",VLOOKUP(B246,G011B!$B:$Z,25,0),"")</f>
        <v/>
      </c>
      <c r="M246" s="256" t="str">
        <f t="shared" si="53"/>
        <v/>
      </c>
    </row>
    <row r="247" spans="1:13" ht="20.100000000000001" customHeight="1" x14ac:dyDescent="0.25">
      <c r="A247" s="8">
        <v>149</v>
      </c>
      <c r="B247" s="161"/>
      <c r="C247" s="222" t="str">
        <f t="shared" si="50"/>
        <v/>
      </c>
      <c r="D247" s="223" t="str">
        <f t="shared" si="51"/>
        <v/>
      </c>
      <c r="E247" s="162"/>
      <c r="F247" s="163"/>
      <c r="G247" s="232" t="str">
        <f t="shared" si="54"/>
        <v/>
      </c>
      <c r="H247" s="229" t="str">
        <f t="shared" si="52"/>
        <v/>
      </c>
      <c r="I247" s="236" t="str">
        <f t="shared" si="55"/>
        <v/>
      </c>
      <c r="J247" s="226" t="str">
        <f>IF(B247&gt;0,ROUNDUP(VLOOKUP(B247,G011B!$B:$R,16,0),1),"")</f>
        <v/>
      </c>
      <c r="K247" s="226" t="str">
        <f t="shared" si="56"/>
        <v/>
      </c>
      <c r="L247" s="227" t="str">
        <f>IF(B247&lt;&gt;"",VLOOKUP(B247,G011B!$B:$Z,25,0),"")</f>
        <v/>
      </c>
      <c r="M247" s="256" t="str">
        <f t="shared" si="53"/>
        <v/>
      </c>
    </row>
    <row r="248" spans="1:13" ht="20.100000000000001" customHeight="1" x14ac:dyDescent="0.25">
      <c r="A248" s="8">
        <v>150</v>
      </c>
      <c r="B248" s="161"/>
      <c r="C248" s="222" t="str">
        <f t="shared" si="50"/>
        <v/>
      </c>
      <c r="D248" s="223" t="str">
        <f t="shared" si="51"/>
        <v/>
      </c>
      <c r="E248" s="162"/>
      <c r="F248" s="163"/>
      <c r="G248" s="232" t="str">
        <f t="shared" si="54"/>
        <v/>
      </c>
      <c r="H248" s="229" t="str">
        <f t="shared" si="52"/>
        <v/>
      </c>
      <c r="I248" s="236" t="str">
        <f t="shared" si="55"/>
        <v/>
      </c>
      <c r="J248" s="226" t="str">
        <f>IF(B248&gt;0,ROUNDUP(VLOOKUP(B248,G011B!$B:$R,16,0),1),"")</f>
        <v/>
      </c>
      <c r="K248" s="226" t="str">
        <f t="shared" si="56"/>
        <v/>
      </c>
      <c r="L248" s="227" t="str">
        <f>IF(B248&lt;&gt;"",VLOOKUP(B248,G011B!$B:$Z,25,0),"")</f>
        <v/>
      </c>
      <c r="M248" s="256" t="str">
        <f t="shared" si="53"/>
        <v/>
      </c>
    </row>
    <row r="249" spans="1:13" ht="20.100000000000001" customHeight="1" x14ac:dyDescent="0.25">
      <c r="A249" s="8">
        <v>151</v>
      </c>
      <c r="B249" s="161"/>
      <c r="C249" s="222" t="str">
        <f t="shared" si="50"/>
        <v/>
      </c>
      <c r="D249" s="223" t="str">
        <f t="shared" si="51"/>
        <v/>
      </c>
      <c r="E249" s="162"/>
      <c r="F249" s="163"/>
      <c r="G249" s="232" t="str">
        <f t="shared" si="54"/>
        <v/>
      </c>
      <c r="H249" s="229" t="str">
        <f t="shared" si="52"/>
        <v/>
      </c>
      <c r="I249" s="236" t="str">
        <f t="shared" si="55"/>
        <v/>
      </c>
      <c r="J249" s="226" t="str">
        <f>IF(B249&gt;0,ROUNDUP(VLOOKUP(B249,G011B!$B:$R,16,0),1),"")</f>
        <v/>
      </c>
      <c r="K249" s="226" t="str">
        <f t="shared" si="56"/>
        <v/>
      </c>
      <c r="L249" s="227" t="str">
        <f>IF(B249&lt;&gt;"",VLOOKUP(B249,G011B!$B:$Z,25,0),"")</f>
        <v/>
      </c>
      <c r="M249" s="256" t="str">
        <f t="shared" si="53"/>
        <v/>
      </c>
    </row>
    <row r="250" spans="1:13" ht="20.100000000000001" customHeight="1" x14ac:dyDescent="0.25">
      <c r="A250" s="8">
        <v>152</v>
      </c>
      <c r="B250" s="161"/>
      <c r="C250" s="222" t="str">
        <f t="shared" si="50"/>
        <v/>
      </c>
      <c r="D250" s="223" t="str">
        <f t="shared" si="51"/>
        <v/>
      </c>
      <c r="E250" s="162"/>
      <c r="F250" s="163"/>
      <c r="G250" s="232" t="str">
        <f t="shared" si="54"/>
        <v/>
      </c>
      <c r="H250" s="229" t="str">
        <f t="shared" si="52"/>
        <v/>
      </c>
      <c r="I250" s="236" t="str">
        <f t="shared" si="55"/>
        <v/>
      </c>
      <c r="J250" s="226" t="str">
        <f>IF(B250&gt;0,ROUNDUP(VLOOKUP(B250,G011B!$B:$R,16,0),1),"")</f>
        <v/>
      </c>
      <c r="K250" s="226" t="str">
        <f t="shared" si="56"/>
        <v/>
      </c>
      <c r="L250" s="227" t="str">
        <f>IF(B250&lt;&gt;"",VLOOKUP(B250,G011B!$B:$Z,25,0),"")</f>
        <v/>
      </c>
      <c r="M250" s="256" t="str">
        <f t="shared" si="53"/>
        <v/>
      </c>
    </row>
    <row r="251" spans="1:13" ht="20.100000000000001" customHeight="1" x14ac:dyDescent="0.25">
      <c r="A251" s="8">
        <v>153</v>
      </c>
      <c r="B251" s="161"/>
      <c r="C251" s="222" t="str">
        <f t="shared" si="50"/>
        <v/>
      </c>
      <c r="D251" s="223" t="str">
        <f t="shared" si="51"/>
        <v/>
      </c>
      <c r="E251" s="162"/>
      <c r="F251" s="163"/>
      <c r="G251" s="232" t="str">
        <f t="shared" si="54"/>
        <v/>
      </c>
      <c r="H251" s="229" t="str">
        <f t="shared" si="52"/>
        <v/>
      </c>
      <c r="I251" s="236" t="str">
        <f t="shared" si="55"/>
        <v/>
      </c>
      <c r="J251" s="226" t="str">
        <f>IF(B251&gt;0,ROUNDUP(VLOOKUP(B251,G011B!$B:$R,16,0),1),"")</f>
        <v/>
      </c>
      <c r="K251" s="226" t="str">
        <f t="shared" si="56"/>
        <v/>
      </c>
      <c r="L251" s="227" t="str">
        <f>IF(B251&lt;&gt;"",VLOOKUP(B251,G011B!$B:$Z,25,0),"")</f>
        <v/>
      </c>
      <c r="M251" s="256" t="str">
        <f t="shared" si="53"/>
        <v/>
      </c>
    </row>
    <row r="252" spans="1:13" ht="20.100000000000001" customHeight="1" x14ac:dyDescent="0.25">
      <c r="A252" s="8">
        <v>154</v>
      </c>
      <c r="B252" s="161"/>
      <c r="C252" s="222" t="str">
        <f t="shared" si="50"/>
        <v/>
      </c>
      <c r="D252" s="223" t="str">
        <f t="shared" si="51"/>
        <v/>
      </c>
      <c r="E252" s="162"/>
      <c r="F252" s="163"/>
      <c r="G252" s="232" t="str">
        <f t="shared" si="54"/>
        <v/>
      </c>
      <c r="H252" s="229" t="str">
        <f t="shared" si="52"/>
        <v/>
      </c>
      <c r="I252" s="236" t="str">
        <f t="shared" si="55"/>
        <v/>
      </c>
      <c r="J252" s="226" t="str">
        <f>IF(B252&gt;0,ROUNDUP(VLOOKUP(B252,G011B!$B:$R,16,0),1),"")</f>
        <v/>
      </c>
      <c r="K252" s="226" t="str">
        <f t="shared" si="56"/>
        <v/>
      </c>
      <c r="L252" s="227" t="str">
        <f>IF(B252&lt;&gt;"",VLOOKUP(B252,G011B!$B:$Z,25,0),"")</f>
        <v/>
      </c>
      <c r="M252" s="256" t="str">
        <f t="shared" si="53"/>
        <v/>
      </c>
    </row>
    <row r="253" spans="1:13" ht="20.100000000000001" customHeight="1" x14ac:dyDescent="0.25">
      <c r="A253" s="8">
        <v>155</v>
      </c>
      <c r="B253" s="161"/>
      <c r="C253" s="222" t="str">
        <f t="shared" si="50"/>
        <v/>
      </c>
      <c r="D253" s="223" t="str">
        <f t="shared" si="51"/>
        <v/>
      </c>
      <c r="E253" s="162"/>
      <c r="F253" s="163"/>
      <c r="G253" s="232" t="str">
        <f t="shared" si="54"/>
        <v/>
      </c>
      <c r="H253" s="229" t="str">
        <f t="shared" si="52"/>
        <v/>
      </c>
      <c r="I253" s="236" t="str">
        <f t="shared" si="55"/>
        <v/>
      </c>
      <c r="J253" s="226" t="str">
        <f>IF(B253&gt;0,ROUNDUP(VLOOKUP(B253,G011B!$B:$R,16,0),1),"")</f>
        <v/>
      </c>
      <c r="K253" s="226" t="str">
        <f t="shared" si="56"/>
        <v/>
      </c>
      <c r="L253" s="227" t="str">
        <f>IF(B253&lt;&gt;"",VLOOKUP(B253,G011B!$B:$Z,25,0),"")</f>
        <v/>
      </c>
      <c r="M253" s="256" t="str">
        <f t="shared" si="53"/>
        <v/>
      </c>
    </row>
    <row r="254" spans="1:13" ht="20.100000000000001" customHeight="1" x14ac:dyDescent="0.25">
      <c r="A254" s="8">
        <v>156</v>
      </c>
      <c r="B254" s="161"/>
      <c r="C254" s="222" t="str">
        <f t="shared" si="50"/>
        <v/>
      </c>
      <c r="D254" s="223" t="str">
        <f t="shared" si="51"/>
        <v/>
      </c>
      <c r="E254" s="162"/>
      <c r="F254" s="163"/>
      <c r="G254" s="232" t="str">
        <f t="shared" si="54"/>
        <v/>
      </c>
      <c r="H254" s="229" t="str">
        <f t="shared" si="52"/>
        <v/>
      </c>
      <c r="I254" s="236" t="str">
        <f t="shared" si="55"/>
        <v/>
      </c>
      <c r="J254" s="226" t="str">
        <f>IF(B254&gt;0,ROUNDUP(VLOOKUP(B254,G011B!$B:$R,16,0),1),"")</f>
        <v/>
      </c>
      <c r="K254" s="226" t="str">
        <f t="shared" si="56"/>
        <v/>
      </c>
      <c r="L254" s="227" t="str">
        <f>IF(B254&lt;&gt;"",VLOOKUP(B254,G011B!$B:$Z,25,0),"")</f>
        <v/>
      </c>
      <c r="M254" s="256" t="str">
        <f t="shared" si="53"/>
        <v/>
      </c>
    </row>
    <row r="255" spans="1:13" ht="20.100000000000001" customHeight="1" x14ac:dyDescent="0.25">
      <c r="A255" s="8">
        <v>157</v>
      </c>
      <c r="B255" s="161"/>
      <c r="C255" s="222" t="str">
        <f t="shared" si="50"/>
        <v/>
      </c>
      <c r="D255" s="223" t="str">
        <f t="shared" si="51"/>
        <v/>
      </c>
      <c r="E255" s="162"/>
      <c r="F255" s="163"/>
      <c r="G255" s="232" t="str">
        <f t="shared" si="54"/>
        <v/>
      </c>
      <c r="H255" s="229" t="str">
        <f t="shared" si="52"/>
        <v/>
      </c>
      <c r="I255" s="236" t="str">
        <f t="shared" si="55"/>
        <v/>
      </c>
      <c r="J255" s="226" t="str">
        <f>IF(B255&gt;0,ROUNDUP(VLOOKUP(B255,G011B!$B:$R,16,0),1),"")</f>
        <v/>
      </c>
      <c r="K255" s="226" t="str">
        <f t="shared" si="56"/>
        <v/>
      </c>
      <c r="L255" s="227" t="str">
        <f>IF(B255&lt;&gt;"",VLOOKUP(B255,G011B!$B:$Z,25,0),"")</f>
        <v/>
      </c>
      <c r="M255" s="256" t="str">
        <f t="shared" si="53"/>
        <v/>
      </c>
    </row>
    <row r="256" spans="1:13" ht="20.100000000000001" customHeight="1" x14ac:dyDescent="0.25">
      <c r="A256" s="8">
        <v>158</v>
      </c>
      <c r="B256" s="161"/>
      <c r="C256" s="222" t="str">
        <f t="shared" si="50"/>
        <v/>
      </c>
      <c r="D256" s="223" t="str">
        <f t="shared" si="51"/>
        <v/>
      </c>
      <c r="E256" s="162"/>
      <c r="F256" s="163"/>
      <c r="G256" s="232" t="str">
        <f t="shared" si="54"/>
        <v/>
      </c>
      <c r="H256" s="229" t="str">
        <f t="shared" si="52"/>
        <v/>
      </c>
      <c r="I256" s="236" t="str">
        <f t="shared" si="55"/>
        <v/>
      </c>
      <c r="J256" s="226" t="str">
        <f>IF(B256&gt;0,ROUNDUP(VLOOKUP(B256,G011B!$B:$R,16,0),1),"")</f>
        <v/>
      </c>
      <c r="K256" s="226" t="str">
        <f t="shared" si="56"/>
        <v/>
      </c>
      <c r="L256" s="227" t="str">
        <f>IF(B256&lt;&gt;"",VLOOKUP(B256,G011B!$B:$Z,25,0),"")</f>
        <v/>
      </c>
      <c r="M256" s="256" t="str">
        <f t="shared" si="53"/>
        <v/>
      </c>
    </row>
    <row r="257" spans="1:15" ht="20.100000000000001" customHeight="1" x14ac:dyDescent="0.25">
      <c r="A257" s="8">
        <v>159</v>
      </c>
      <c r="B257" s="161"/>
      <c r="C257" s="222" t="str">
        <f t="shared" si="50"/>
        <v/>
      </c>
      <c r="D257" s="223" t="str">
        <f t="shared" si="51"/>
        <v/>
      </c>
      <c r="E257" s="162"/>
      <c r="F257" s="163"/>
      <c r="G257" s="232" t="str">
        <f t="shared" si="54"/>
        <v/>
      </c>
      <c r="H257" s="229" t="str">
        <f t="shared" si="52"/>
        <v/>
      </c>
      <c r="I257" s="236" t="str">
        <f t="shared" si="55"/>
        <v/>
      </c>
      <c r="J257" s="226" t="str">
        <f>IF(B257&gt;0,ROUNDUP(VLOOKUP(B257,G011B!$B:$R,16,0),1),"")</f>
        <v/>
      </c>
      <c r="K257" s="226" t="str">
        <f t="shared" si="56"/>
        <v/>
      </c>
      <c r="L257" s="227" t="str">
        <f>IF(B257&lt;&gt;"",VLOOKUP(B257,G011B!$B:$Z,25,0),"")</f>
        <v/>
      </c>
      <c r="M257" s="256" t="str">
        <f t="shared" si="53"/>
        <v/>
      </c>
    </row>
    <row r="258" spans="1:15" ht="20.100000000000001" customHeight="1" thickBot="1" x14ac:dyDescent="0.3">
      <c r="A258" s="140">
        <v>160</v>
      </c>
      <c r="B258" s="164"/>
      <c r="C258" s="224" t="str">
        <f t="shared" si="50"/>
        <v/>
      </c>
      <c r="D258" s="225" t="str">
        <f t="shared" si="51"/>
        <v/>
      </c>
      <c r="E258" s="165"/>
      <c r="F258" s="166"/>
      <c r="G258" s="233" t="str">
        <f t="shared" si="54"/>
        <v/>
      </c>
      <c r="H258" s="230" t="str">
        <f t="shared" si="52"/>
        <v/>
      </c>
      <c r="I258" s="237" t="str">
        <f t="shared" si="55"/>
        <v/>
      </c>
      <c r="J258" s="226" t="str">
        <f>IF(B258&gt;0,ROUNDUP(VLOOKUP(B258,G011B!$B:$R,16,0),1),"")</f>
        <v/>
      </c>
      <c r="K258" s="226" t="str">
        <f t="shared" si="56"/>
        <v/>
      </c>
      <c r="L258" s="227" t="str">
        <f>IF(B258&lt;&gt;"",VLOOKUP(B258,G011B!$B:$Z,25,0),"")</f>
        <v/>
      </c>
      <c r="M258" s="256" t="str">
        <f t="shared" si="53"/>
        <v/>
      </c>
    </row>
    <row r="259" spans="1:15" ht="20.100000000000001" customHeight="1" thickBot="1" x14ac:dyDescent="0.35">
      <c r="A259" s="475" t="s">
        <v>51</v>
      </c>
      <c r="B259" s="476"/>
      <c r="C259" s="476"/>
      <c r="D259" s="476"/>
      <c r="E259" s="476"/>
      <c r="F259" s="477"/>
      <c r="G259" s="234">
        <f>SUM(G239:G258)</f>
        <v>0</v>
      </c>
      <c r="H259" s="329"/>
      <c r="I259" s="217">
        <f>IF(C237=C204,SUM(I239:I258)+I226,SUM(I239:I258))</f>
        <v>0</v>
      </c>
      <c r="N259" s="238">
        <f>IF(COUNTA(E239:E258)&gt;0,1,0)</f>
        <v>0</v>
      </c>
    </row>
    <row r="260" spans="1:15" ht="20.100000000000001" customHeight="1" thickBot="1" x14ac:dyDescent="0.3">
      <c r="A260" s="468" t="s">
        <v>89</v>
      </c>
      <c r="B260" s="469"/>
      <c r="C260" s="469"/>
      <c r="D260" s="470"/>
      <c r="E260" s="205">
        <f>SUM(G:G)/2</f>
        <v>0</v>
      </c>
      <c r="F260" s="471"/>
      <c r="G260" s="472"/>
      <c r="H260" s="473"/>
      <c r="I260" s="214">
        <f>SUM(I239:I258)+I227</f>
        <v>0</v>
      </c>
    </row>
    <row r="261" spans="1:15" x14ac:dyDescent="0.25">
      <c r="A261" s="7" t="s">
        <v>165</v>
      </c>
    </row>
    <row r="263" spans="1:15" ht="21" x14ac:dyDescent="0.35">
      <c r="B263" s="358" t="s">
        <v>48</v>
      </c>
      <c r="C263" s="346">
        <f ca="1">IF(imzatarihi&gt;0,imzatarihi,"")</f>
        <v>46027</v>
      </c>
      <c r="D263" s="358" t="s">
        <v>49</v>
      </c>
      <c r="E263" s="480" t="str">
        <f>IF(kurulusyetkilisi&gt;0,kurulusyetkilisi,"")</f>
        <v/>
      </c>
      <c r="F263" s="480"/>
      <c r="G263" s="480"/>
      <c r="H263" s="480"/>
      <c r="I263" s="480"/>
      <c r="K263" s="160"/>
      <c r="L263" s="160"/>
      <c r="M263" s="4"/>
      <c r="N263" s="160"/>
      <c r="O263" s="160"/>
    </row>
    <row r="264" spans="1:15" ht="21" x14ac:dyDescent="0.35">
      <c r="A264" s="349"/>
      <c r="B264" s="349"/>
      <c r="D264" s="358" t="s">
        <v>50</v>
      </c>
      <c r="E264" s="439"/>
      <c r="F264" s="439"/>
      <c r="G264" s="439"/>
      <c r="H264" s="349"/>
      <c r="I264" s="349"/>
      <c r="K264" s="160"/>
      <c r="L264" s="160"/>
      <c r="M264" s="4"/>
      <c r="N264" s="160"/>
      <c r="O264" s="160"/>
    </row>
    <row r="265" spans="1:15" ht="15.75" x14ac:dyDescent="0.25">
      <c r="A265" s="440" t="s">
        <v>82</v>
      </c>
      <c r="B265" s="440"/>
      <c r="C265" s="440"/>
      <c r="D265" s="440"/>
      <c r="E265" s="440"/>
      <c r="F265" s="440"/>
      <c r="G265" s="440"/>
      <c r="H265" s="440"/>
      <c r="I265" s="440"/>
    </row>
    <row r="266" spans="1:15" x14ac:dyDescent="0.25">
      <c r="A266" s="441" t="str">
        <f>IF(YilDonem&lt;&gt;"",CONCATENATE(YilDonem," dönemine aittir."),"")</f>
        <v/>
      </c>
      <c r="B266" s="441"/>
      <c r="C266" s="441"/>
      <c r="D266" s="441"/>
      <c r="E266" s="441"/>
      <c r="F266" s="441"/>
      <c r="G266" s="441"/>
      <c r="H266" s="441"/>
      <c r="I266" s="441"/>
    </row>
    <row r="267" spans="1:15" ht="19.5" thickBot="1" x14ac:dyDescent="0.35">
      <c r="A267" s="481" t="s">
        <v>91</v>
      </c>
      <c r="B267" s="481"/>
      <c r="C267" s="481"/>
      <c r="D267" s="481"/>
      <c r="E267" s="481"/>
      <c r="F267" s="481"/>
      <c r="G267" s="481"/>
      <c r="H267" s="481"/>
      <c r="I267" s="481"/>
    </row>
    <row r="268" spans="1:15" ht="19.5" customHeight="1" thickBot="1" x14ac:dyDescent="0.3">
      <c r="A268" s="457" t="s">
        <v>1</v>
      </c>
      <c r="B268" s="458"/>
      <c r="C268" s="442" t="str">
        <f>IF(ProjeNo&gt;0,ProjeNo,"")</f>
        <v/>
      </c>
      <c r="D268" s="443"/>
      <c r="E268" s="443"/>
      <c r="F268" s="443"/>
      <c r="G268" s="443"/>
      <c r="H268" s="443"/>
      <c r="I268" s="444"/>
    </row>
    <row r="269" spans="1:15" ht="29.25" customHeight="1" thickBot="1" x14ac:dyDescent="0.3">
      <c r="A269" s="474" t="s">
        <v>14</v>
      </c>
      <c r="B269" s="464"/>
      <c r="C269" s="461" t="str">
        <f>IF(ProjeAdi&gt;0,ProjeAdi,"")</f>
        <v/>
      </c>
      <c r="D269" s="462"/>
      <c r="E269" s="462"/>
      <c r="F269" s="462"/>
      <c r="G269" s="462"/>
      <c r="H269" s="462"/>
      <c r="I269" s="463"/>
    </row>
    <row r="270" spans="1:15" ht="19.5" customHeight="1" thickBot="1" x14ac:dyDescent="0.3">
      <c r="A270" s="457" t="s">
        <v>83</v>
      </c>
      <c r="B270" s="458"/>
      <c r="C270" s="32"/>
      <c r="D270" s="478"/>
      <c r="E270" s="478"/>
      <c r="F270" s="478"/>
      <c r="G270" s="478"/>
      <c r="H270" s="478"/>
      <c r="I270" s="479"/>
    </row>
    <row r="271" spans="1:15" s="5" customFormat="1" ht="30.75" thickBot="1" x14ac:dyDescent="0.3">
      <c r="A271" s="3" t="s">
        <v>9</v>
      </c>
      <c r="B271" s="3" t="s">
        <v>10</v>
      </c>
      <c r="C271" s="3" t="s">
        <v>72</v>
      </c>
      <c r="D271" s="3" t="s">
        <v>170</v>
      </c>
      <c r="E271" s="3" t="s">
        <v>84</v>
      </c>
      <c r="F271" s="3" t="s">
        <v>85</v>
      </c>
      <c r="G271" s="3" t="s">
        <v>86</v>
      </c>
      <c r="H271" s="3" t="s">
        <v>87</v>
      </c>
      <c r="I271" s="3" t="s">
        <v>88</v>
      </c>
      <c r="J271" s="155" t="s">
        <v>92</v>
      </c>
      <c r="K271" s="156" t="s">
        <v>93</v>
      </c>
      <c r="L271" s="156" t="s">
        <v>85</v>
      </c>
    </row>
    <row r="272" spans="1:15" ht="20.100000000000001" customHeight="1" x14ac:dyDescent="0.25">
      <c r="A272" s="139">
        <v>161</v>
      </c>
      <c r="B272" s="157"/>
      <c r="C272" s="220" t="str">
        <f t="shared" ref="C272:C291" si="57">IF(B272&lt;&gt;"",VLOOKUP(B272,PersonelTablo,2,0),"")</f>
        <v/>
      </c>
      <c r="D272" s="221" t="str">
        <f t="shared" ref="D272:D291" si="58">IF(B272&lt;&gt;"",VLOOKUP(B272,PersonelTablo,3,0),"")</f>
        <v/>
      </c>
      <c r="E272" s="158"/>
      <c r="F272" s="159"/>
      <c r="G272" s="231" t="str">
        <f>IF(AND(B272&lt;&gt;"",L272&gt;=F272),E272*F272,"")</f>
        <v/>
      </c>
      <c r="H272" s="228" t="str">
        <f t="shared" ref="H272:H291" si="59">IF(B272&lt;&gt;"",VLOOKUP(B272,G011CTablo,14,0),"")</f>
        <v/>
      </c>
      <c r="I272" s="235" t="str">
        <f>IF(AND(B272&lt;&gt;"",J272&gt;=K272,L272&gt;0),G272*H272,"")</f>
        <v/>
      </c>
      <c r="J272" s="226" t="str">
        <f>IF(B272&gt;0,ROUNDUP(VLOOKUP(B272,G011B!$B:$R,16,0),1),"")</f>
        <v/>
      </c>
      <c r="K272" s="226" t="str">
        <f>IF(B272&gt;0,SUMIF($B:$B,B272,$G:$G),"")</f>
        <v/>
      </c>
      <c r="L272" s="227" t="str">
        <f>IF(B272&lt;&gt;"",VLOOKUP(B272,G011B!$B:$Z,25,0),"")</f>
        <v/>
      </c>
      <c r="M272" s="256" t="str">
        <f t="shared" ref="M272:M291" si="60">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61"/>
      <c r="C273" s="222" t="str">
        <f t="shared" si="57"/>
        <v/>
      </c>
      <c r="D273" s="223" t="str">
        <f t="shared" si="58"/>
        <v/>
      </c>
      <c r="E273" s="162"/>
      <c r="F273" s="163"/>
      <c r="G273" s="232" t="str">
        <f t="shared" ref="G273:G291" si="61">IF(AND(B273&lt;&gt;"",L273&gt;=F273),E273*F273,"")</f>
        <v/>
      </c>
      <c r="H273" s="229" t="str">
        <f t="shared" si="59"/>
        <v/>
      </c>
      <c r="I273" s="236" t="str">
        <f t="shared" ref="I273:I291" si="62">IF(AND(B273&lt;&gt;"",J273&gt;=K273,L273&gt;0),G273*H273,"")</f>
        <v/>
      </c>
      <c r="J273" s="226" t="str">
        <f>IF(B273&gt;0,ROUNDUP(VLOOKUP(B273,G011B!$B:$R,16,0),1),"")</f>
        <v/>
      </c>
      <c r="K273" s="226" t="str">
        <f t="shared" ref="K273:K291" si="63">IF(B273&gt;0,SUMIF($B:$B,B273,$G:$G),"")</f>
        <v/>
      </c>
      <c r="L273" s="227" t="str">
        <f>IF(B273&lt;&gt;"",VLOOKUP(B273,G011B!$B:$Z,25,0),"")</f>
        <v/>
      </c>
      <c r="M273" s="256" t="str">
        <f t="shared" si="60"/>
        <v/>
      </c>
    </row>
    <row r="274" spans="1:13" ht="20.100000000000001" customHeight="1" x14ac:dyDescent="0.25">
      <c r="A274" s="8">
        <v>163</v>
      </c>
      <c r="B274" s="161"/>
      <c r="C274" s="222" t="str">
        <f t="shared" si="57"/>
        <v/>
      </c>
      <c r="D274" s="223" t="str">
        <f t="shared" si="58"/>
        <v/>
      </c>
      <c r="E274" s="162"/>
      <c r="F274" s="163"/>
      <c r="G274" s="232" t="str">
        <f t="shared" si="61"/>
        <v/>
      </c>
      <c r="H274" s="229" t="str">
        <f t="shared" si="59"/>
        <v/>
      </c>
      <c r="I274" s="236" t="str">
        <f t="shared" si="62"/>
        <v/>
      </c>
      <c r="J274" s="226" t="str">
        <f>IF(B274&gt;0,ROUNDUP(VLOOKUP(B274,G011B!$B:$R,16,0),1),"")</f>
        <v/>
      </c>
      <c r="K274" s="226" t="str">
        <f t="shared" si="63"/>
        <v/>
      </c>
      <c r="L274" s="227" t="str">
        <f>IF(B274&lt;&gt;"",VLOOKUP(B274,G011B!$B:$Z,25,0),"")</f>
        <v/>
      </c>
      <c r="M274" s="256" t="str">
        <f t="shared" si="60"/>
        <v/>
      </c>
    </row>
    <row r="275" spans="1:13" ht="20.100000000000001" customHeight="1" x14ac:dyDescent="0.25">
      <c r="A275" s="8">
        <v>164</v>
      </c>
      <c r="B275" s="161"/>
      <c r="C275" s="222" t="str">
        <f t="shared" si="57"/>
        <v/>
      </c>
      <c r="D275" s="223" t="str">
        <f t="shared" si="58"/>
        <v/>
      </c>
      <c r="E275" s="162"/>
      <c r="F275" s="163"/>
      <c r="G275" s="232" t="str">
        <f t="shared" si="61"/>
        <v/>
      </c>
      <c r="H275" s="229" t="str">
        <f t="shared" si="59"/>
        <v/>
      </c>
      <c r="I275" s="236" t="str">
        <f t="shared" si="62"/>
        <v/>
      </c>
      <c r="J275" s="226" t="str">
        <f>IF(B275&gt;0,ROUNDUP(VLOOKUP(B275,G011B!$B:$R,16,0),1),"")</f>
        <v/>
      </c>
      <c r="K275" s="226" t="str">
        <f t="shared" si="63"/>
        <v/>
      </c>
      <c r="L275" s="227" t="str">
        <f>IF(B275&lt;&gt;"",VLOOKUP(B275,G011B!$B:$Z,25,0),"")</f>
        <v/>
      </c>
      <c r="M275" s="256" t="str">
        <f t="shared" si="60"/>
        <v/>
      </c>
    </row>
    <row r="276" spans="1:13" ht="20.100000000000001" customHeight="1" x14ac:dyDescent="0.25">
      <c r="A276" s="8">
        <v>165</v>
      </c>
      <c r="B276" s="161"/>
      <c r="C276" s="222" t="str">
        <f t="shared" si="57"/>
        <v/>
      </c>
      <c r="D276" s="223" t="str">
        <f t="shared" si="58"/>
        <v/>
      </c>
      <c r="E276" s="162"/>
      <c r="F276" s="163"/>
      <c r="G276" s="232" t="str">
        <f t="shared" si="61"/>
        <v/>
      </c>
      <c r="H276" s="229" t="str">
        <f t="shared" si="59"/>
        <v/>
      </c>
      <c r="I276" s="236" t="str">
        <f t="shared" si="62"/>
        <v/>
      </c>
      <c r="J276" s="226" t="str">
        <f>IF(B276&gt;0,ROUNDUP(VLOOKUP(B276,G011B!$B:$R,16,0),1),"")</f>
        <v/>
      </c>
      <c r="K276" s="226" t="str">
        <f t="shared" si="63"/>
        <v/>
      </c>
      <c r="L276" s="227" t="str">
        <f>IF(B276&lt;&gt;"",VLOOKUP(B276,G011B!$B:$Z,25,0),"")</f>
        <v/>
      </c>
      <c r="M276" s="256" t="str">
        <f t="shared" si="60"/>
        <v/>
      </c>
    </row>
    <row r="277" spans="1:13" ht="20.100000000000001" customHeight="1" x14ac:dyDescent="0.25">
      <c r="A277" s="8">
        <v>166</v>
      </c>
      <c r="B277" s="161"/>
      <c r="C277" s="222" t="str">
        <f t="shared" si="57"/>
        <v/>
      </c>
      <c r="D277" s="223" t="str">
        <f t="shared" si="58"/>
        <v/>
      </c>
      <c r="E277" s="162"/>
      <c r="F277" s="163"/>
      <c r="G277" s="232" t="str">
        <f t="shared" si="61"/>
        <v/>
      </c>
      <c r="H277" s="229" t="str">
        <f t="shared" si="59"/>
        <v/>
      </c>
      <c r="I277" s="236" t="str">
        <f t="shared" si="62"/>
        <v/>
      </c>
      <c r="J277" s="226" t="str">
        <f>IF(B277&gt;0,ROUNDUP(VLOOKUP(B277,G011B!$B:$R,16,0),1),"")</f>
        <v/>
      </c>
      <c r="K277" s="226" t="str">
        <f t="shared" si="63"/>
        <v/>
      </c>
      <c r="L277" s="227" t="str">
        <f>IF(B277&lt;&gt;"",VLOOKUP(B277,G011B!$B:$Z,25,0),"")</f>
        <v/>
      </c>
      <c r="M277" s="256" t="str">
        <f t="shared" si="60"/>
        <v/>
      </c>
    </row>
    <row r="278" spans="1:13" ht="20.100000000000001" customHeight="1" x14ac:dyDescent="0.25">
      <c r="A278" s="8">
        <v>167</v>
      </c>
      <c r="B278" s="161"/>
      <c r="C278" s="222" t="str">
        <f t="shared" si="57"/>
        <v/>
      </c>
      <c r="D278" s="223" t="str">
        <f t="shared" si="58"/>
        <v/>
      </c>
      <c r="E278" s="162"/>
      <c r="F278" s="163"/>
      <c r="G278" s="232" t="str">
        <f t="shared" si="61"/>
        <v/>
      </c>
      <c r="H278" s="229" t="str">
        <f t="shared" si="59"/>
        <v/>
      </c>
      <c r="I278" s="236" t="str">
        <f t="shared" si="62"/>
        <v/>
      </c>
      <c r="J278" s="226" t="str">
        <f>IF(B278&gt;0,ROUNDUP(VLOOKUP(B278,G011B!$B:$R,16,0),1),"")</f>
        <v/>
      </c>
      <c r="K278" s="226" t="str">
        <f t="shared" si="63"/>
        <v/>
      </c>
      <c r="L278" s="227" t="str">
        <f>IF(B278&lt;&gt;"",VLOOKUP(B278,G011B!$B:$Z,25,0),"")</f>
        <v/>
      </c>
      <c r="M278" s="256" t="str">
        <f t="shared" si="60"/>
        <v/>
      </c>
    </row>
    <row r="279" spans="1:13" ht="20.100000000000001" customHeight="1" x14ac:dyDescent="0.25">
      <c r="A279" s="8">
        <v>168</v>
      </c>
      <c r="B279" s="161"/>
      <c r="C279" s="222" t="str">
        <f t="shared" si="57"/>
        <v/>
      </c>
      <c r="D279" s="223" t="str">
        <f t="shared" si="58"/>
        <v/>
      </c>
      <c r="E279" s="162"/>
      <c r="F279" s="163"/>
      <c r="G279" s="232" t="str">
        <f t="shared" si="61"/>
        <v/>
      </c>
      <c r="H279" s="229" t="str">
        <f t="shared" si="59"/>
        <v/>
      </c>
      <c r="I279" s="236" t="str">
        <f t="shared" si="62"/>
        <v/>
      </c>
      <c r="J279" s="226" t="str">
        <f>IF(B279&gt;0,ROUNDUP(VLOOKUP(B279,G011B!$B:$R,16,0),1),"")</f>
        <v/>
      </c>
      <c r="K279" s="226" t="str">
        <f t="shared" si="63"/>
        <v/>
      </c>
      <c r="L279" s="227" t="str">
        <f>IF(B279&lt;&gt;"",VLOOKUP(B279,G011B!$B:$Z,25,0),"")</f>
        <v/>
      </c>
      <c r="M279" s="256" t="str">
        <f t="shared" si="60"/>
        <v/>
      </c>
    </row>
    <row r="280" spans="1:13" ht="20.100000000000001" customHeight="1" x14ac:dyDescent="0.25">
      <c r="A280" s="8">
        <v>169</v>
      </c>
      <c r="B280" s="161"/>
      <c r="C280" s="222" t="str">
        <f t="shared" si="57"/>
        <v/>
      </c>
      <c r="D280" s="223" t="str">
        <f t="shared" si="58"/>
        <v/>
      </c>
      <c r="E280" s="162"/>
      <c r="F280" s="163"/>
      <c r="G280" s="232" t="str">
        <f t="shared" si="61"/>
        <v/>
      </c>
      <c r="H280" s="229" t="str">
        <f t="shared" si="59"/>
        <v/>
      </c>
      <c r="I280" s="236" t="str">
        <f t="shared" si="62"/>
        <v/>
      </c>
      <c r="J280" s="226" t="str">
        <f>IF(B280&gt;0,ROUNDUP(VLOOKUP(B280,G011B!$B:$R,16,0),1),"")</f>
        <v/>
      </c>
      <c r="K280" s="226" t="str">
        <f t="shared" si="63"/>
        <v/>
      </c>
      <c r="L280" s="227" t="str">
        <f>IF(B280&lt;&gt;"",VLOOKUP(B280,G011B!$B:$Z,25,0),"")</f>
        <v/>
      </c>
      <c r="M280" s="256" t="str">
        <f t="shared" si="60"/>
        <v/>
      </c>
    </row>
    <row r="281" spans="1:13" ht="20.100000000000001" customHeight="1" x14ac:dyDescent="0.25">
      <c r="A281" s="8">
        <v>170</v>
      </c>
      <c r="B281" s="161"/>
      <c r="C281" s="222" t="str">
        <f t="shared" si="57"/>
        <v/>
      </c>
      <c r="D281" s="223" t="str">
        <f t="shared" si="58"/>
        <v/>
      </c>
      <c r="E281" s="162"/>
      <c r="F281" s="163"/>
      <c r="G281" s="232" t="str">
        <f t="shared" si="61"/>
        <v/>
      </c>
      <c r="H281" s="229" t="str">
        <f t="shared" si="59"/>
        <v/>
      </c>
      <c r="I281" s="236" t="str">
        <f t="shared" si="62"/>
        <v/>
      </c>
      <c r="J281" s="226" t="str">
        <f>IF(B281&gt;0,ROUNDUP(VLOOKUP(B281,G011B!$B:$R,16,0),1),"")</f>
        <v/>
      </c>
      <c r="K281" s="226" t="str">
        <f t="shared" si="63"/>
        <v/>
      </c>
      <c r="L281" s="227" t="str">
        <f>IF(B281&lt;&gt;"",VLOOKUP(B281,G011B!$B:$Z,25,0),"")</f>
        <v/>
      </c>
      <c r="M281" s="256" t="str">
        <f t="shared" si="60"/>
        <v/>
      </c>
    </row>
    <row r="282" spans="1:13" ht="20.100000000000001" customHeight="1" x14ac:dyDescent="0.25">
      <c r="A282" s="8">
        <v>171</v>
      </c>
      <c r="B282" s="161"/>
      <c r="C282" s="222" t="str">
        <f t="shared" si="57"/>
        <v/>
      </c>
      <c r="D282" s="223" t="str">
        <f t="shared" si="58"/>
        <v/>
      </c>
      <c r="E282" s="162"/>
      <c r="F282" s="163"/>
      <c r="G282" s="232" t="str">
        <f t="shared" si="61"/>
        <v/>
      </c>
      <c r="H282" s="229" t="str">
        <f t="shared" si="59"/>
        <v/>
      </c>
      <c r="I282" s="236" t="str">
        <f t="shared" si="62"/>
        <v/>
      </c>
      <c r="J282" s="226" t="str">
        <f>IF(B282&gt;0,ROUNDUP(VLOOKUP(B282,G011B!$B:$R,16,0),1),"")</f>
        <v/>
      </c>
      <c r="K282" s="226" t="str">
        <f t="shared" si="63"/>
        <v/>
      </c>
      <c r="L282" s="227" t="str">
        <f>IF(B282&lt;&gt;"",VLOOKUP(B282,G011B!$B:$Z,25,0),"")</f>
        <v/>
      </c>
      <c r="M282" s="256" t="str">
        <f t="shared" si="60"/>
        <v/>
      </c>
    </row>
    <row r="283" spans="1:13" ht="20.100000000000001" customHeight="1" x14ac:dyDescent="0.25">
      <c r="A283" s="8">
        <v>172</v>
      </c>
      <c r="B283" s="161"/>
      <c r="C283" s="222" t="str">
        <f t="shared" si="57"/>
        <v/>
      </c>
      <c r="D283" s="223" t="str">
        <f t="shared" si="58"/>
        <v/>
      </c>
      <c r="E283" s="162"/>
      <c r="F283" s="163"/>
      <c r="G283" s="232" t="str">
        <f t="shared" si="61"/>
        <v/>
      </c>
      <c r="H283" s="229" t="str">
        <f t="shared" si="59"/>
        <v/>
      </c>
      <c r="I283" s="236" t="str">
        <f t="shared" si="62"/>
        <v/>
      </c>
      <c r="J283" s="226" t="str">
        <f>IF(B283&gt;0,ROUNDUP(VLOOKUP(B283,G011B!$B:$R,16,0),1),"")</f>
        <v/>
      </c>
      <c r="K283" s="226" t="str">
        <f t="shared" si="63"/>
        <v/>
      </c>
      <c r="L283" s="227" t="str">
        <f>IF(B283&lt;&gt;"",VLOOKUP(B283,G011B!$B:$Z,25,0),"")</f>
        <v/>
      </c>
      <c r="M283" s="256" t="str">
        <f t="shared" si="60"/>
        <v/>
      </c>
    </row>
    <row r="284" spans="1:13" ht="20.100000000000001" customHeight="1" x14ac:dyDescent="0.25">
      <c r="A284" s="8">
        <v>173</v>
      </c>
      <c r="B284" s="161"/>
      <c r="C284" s="222" t="str">
        <f t="shared" si="57"/>
        <v/>
      </c>
      <c r="D284" s="223" t="str">
        <f t="shared" si="58"/>
        <v/>
      </c>
      <c r="E284" s="162"/>
      <c r="F284" s="163"/>
      <c r="G284" s="232" t="str">
        <f t="shared" si="61"/>
        <v/>
      </c>
      <c r="H284" s="229" t="str">
        <f t="shared" si="59"/>
        <v/>
      </c>
      <c r="I284" s="236" t="str">
        <f t="shared" si="62"/>
        <v/>
      </c>
      <c r="J284" s="226" t="str">
        <f>IF(B284&gt;0,ROUNDUP(VLOOKUP(B284,G011B!$B:$R,16,0),1),"")</f>
        <v/>
      </c>
      <c r="K284" s="226" t="str">
        <f t="shared" si="63"/>
        <v/>
      </c>
      <c r="L284" s="227" t="str">
        <f>IF(B284&lt;&gt;"",VLOOKUP(B284,G011B!$B:$Z,25,0),"")</f>
        <v/>
      </c>
      <c r="M284" s="256" t="str">
        <f t="shared" si="60"/>
        <v/>
      </c>
    </row>
    <row r="285" spans="1:13" ht="20.100000000000001" customHeight="1" x14ac:dyDescent="0.25">
      <c r="A285" s="8">
        <v>174</v>
      </c>
      <c r="B285" s="161"/>
      <c r="C285" s="222" t="str">
        <f t="shared" si="57"/>
        <v/>
      </c>
      <c r="D285" s="223" t="str">
        <f t="shared" si="58"/>
        <v/>
      </c>
      <c r="E285" s="162"/>
      <c r="F285" s="163"/>
      <c r="G285" s="232" t="str">
        <f t="shared" si="61"/>
        <v/>
      </c>
      <c r="H285" s="229" t="str">
        <f t="shared" si="59"/>
        <v/>
      </c>
      <c r="I285" s="236" t="str">
        <f t="shared" si="62"/>
        <v/>
      </c>
      <c r="J285" s="226" t="str">
        <f>IF(B285&gt;0,ROUNDUP(VLOOKUP(B285,G011B!$B:$R,16,0),1),"")</f>
        <v/>
      </c>
      <c r="K285" s="226" t="str">
        <f t="shared" si="63"/>
        <v/>
      </c>
      <c r="L285" s="227" t="str">
        <f>IF(B285&lt;&gt;"",VLOOKUP(B285,G011B!$B:$Z,25,0),"")</f>
        <v/>
      </c>
      <c r="M285" s="256" t="str">
        <f t="shared" si="60"/>
        <v/>
      </c>
    </row>
    <row r="286" spans="1:13" ht="20.100000000000001" customHeight="1" x14ac:dyDescent="0.25">
      <c r="A286" s="8">
        <v>175</v>
      </c>
      <c r="B286" s="161"/>
      <c r="C286" s="222" t="str">
        <f t="shared" si="57"/>
        <v/>
      </c>
      <c r="D286" s="223" t="str">
        <f t="shared" si="58"/>
        <v/>
      </c>
      <c r="E286" s="162"/>
      <c r="F286" s="163"/>
      <c r="G286" s="232" t="str">
        <f t="shared" si="61"/>
        <v/>
      </c>
      <c r="H286" s="229" t="str">
        <f t="shared" si="59"/>
        <v/>
      </c>
      <c r="I286" s="236" t="str">
        <f t="shared" si="62"/>
        <v/>
      </c>
      <c r="J286" s="226" t="str">
        <f>IF(B286&gt;0,ROUNDUP(VLOOKUP(B286,G011B!$B:$R,16,0),1),"")</f>
        <v/>
      </c>
      <c r="K286" s="226" t="str">
        <f t="shared" si="63"/>
        <v/>
      </c>
      <c r="L286" s="227" t="str">
        <f>IF(B286&lt;&gt;"",VLOOKUP(B286,G011B!$B:$Z,25,0),"")</f>
        <v/>
      </c>
      <c r="M286" s="256" t="str">
        <f t="shared" si="60"/>
        <v/>
      </c>
    </row>
    <row r="287" spans="1:13" ht="20.100000000000001" customHeight="1" x14ac:dyDescent="0.25">
      <c r="A287" s="8">
        <v>176</v>
      </c>
      <c r="B287" s="161"/>
      <c r="C287" s="222" t="str">
        <f t="shared" si="57"/>
        <v/>
      </c>
      <c r="D287" s="223" t="str">
        <f t="shared" si="58"/>
        <v/>
      </c>
      <c r="E287" s="162"/>
      <c r="F287" s="163"/>
      <c r="G287" s="232" t="str">
        <f t="shared" si="61"/>
        <v/>
      </c>
      <c r="H287" s="229" t="str">
        <f t="shared" si="59"/>
        <v/>
      </c>
      <c r="I287" s="236" t="str">
        <f t="shared" si="62"/>
        <v/>
      </c>
      <c r="J287" s="226" t="str">
        <f>IF(B287&gt;0,ROUNDUP(VLOOKUP(B287,G011B!$B:$R,16,0),1),"")</f>
        <v/>
      </c>
      <c r="K287" s="226" t="str">
        <f t="shared" si="63"/>
        <v/>
      </c>
      <c r="L287" s="227" t="str">
        <f>IF(B287&lt;&gt;"",VLOOKUP(B287,G011B!$B:$Z,25,0),"")</f>
        <v/>
      </c>
      <c r="M287" s="256" t="str">
        <f t="shared" si="60"/>
        <v/>
      </c>
    </row>
    <row r="288" spans="1:13" ht="20.100000000000001" customHeight="1" x14ac:dyDescent="0.25">
      <c r="A288" s="8">
        <v>177</v>
      </c>
      <c r="B288" s="161"/>
      <c r="C288" s="222" t="str">
        <f t="shared" si="57"/>
        <v/>
      </c>
      <c r="D288" s="223" t="str">
        <f t="shared" si="58"/>
        <v/>
      </c>
      <c r="E288" s="162"/>
      <c r="F288" s="163"/>
      <c r="G288" s="232" t="str">
        <f t="shared" si="61"/>
        <v/>
      </c>
      <c r="H288" s="229" t="str">
        <f t="shared" si="59"/>
        <v/>
      </c>
      <c r="I288" s="236" t="str">
        <f t="shared" si="62"/>
        <v/>
      </c>
      <c r="J288" s="226" t="str">
        <f>IF(B288&gt;0,ROUNDUP(VLOOKUP(B288,G011B!$B:$R,16,0),1),"")</f>
        <v/>
      </c>
      <c r="K288" s="226" t="str">
        <f t="shared" si="63"/>
        <v/>
      </c>
      <c r="L288" s="227" t="str">
        <f>IF(B288&lt;&gt;"",VLOOKUP(B288,G011B!$B:$Z,25,0),"")</f>
        <v/>
      </c>
      <c r="M288" s="256" t="str">
        <f t="shared" si="60"/>
        <v/>
      </c>
    </row>
    <row r="289" spans="1:15" ht="20.100000000000001" customHeight="1" x14ac:dyDescent="0.25">
      <c r="A289" s="8">
        <v>178</v>
      </c>
      <c r="B289" s="161"/>
      <c r="C289" s="222" t="str">
        <f t="shared" si="57"/>
        <v/>
      </c>
      <c r="D289" s="223" t="str">
        <f t="shared" si="58"/>
        <v/>
      </c>
      <c r="E289" s="162"/>
      <c r="F289" s="163"/>
      <c r="G289" s="232" t="str">
        <f t="shared" si="61"/>
        <v/>
      </c>
      <c r="H289" s="229" t="str">
        <f t="shared" si="59"/>
        <v/>
      </c>
      <c r="I289" s="236" t="str">
        <f t="shared" si="62"/>
        <v/>
      </c>
      <c r="J289" s="226" t="str">
        <f>IF(B289&gt;0,ROUNDUP(VLOOKUP(B289,G011B!$B:$R,16,0),1),"")</f>
        <v/>
      </c>
      <c r="K289" s="226" t="str">
        <f t="shared" si="63"/>
        <v/>
      </c>
      <c r="L289" s="227" t="str">
        <f>IF(B289&lt;&gt;"",VLOOKUP(B289,G011B!$B:$Z,25,0),"")</f>
        <v/>
      </c>
      <c r="M289" s="256" t="str">
        <f t="shared" si="60"/>
        <v/>
      </c>
    </row>
    <row r="290" spans="1:15" ht="20.100000000000001" customHeight="1" x14ac:dyDescent="0.25">
      <c r="A290" s="8">
        <v>179</v>
      </c>
      <c r="B290" s="161"/>
      <c r="C290" s="222" t="str">
        <f t="shared" si="57"/>
        <v/>
      </c>
      <c r="D290" s="223" t="str">
        <f t="shared" si="58"/>
        <v/>
      </c>
      <c r="E290" s="162"/>
      <c r="F290" s="163"/>
      <c r="G290" s="232" t="str">
        <f t="shared" si="61"/>
        <v/>
      </c>
      <c r="H290" s="229" t="str">
        <f t="shared" si="59"/>
        <v/>
      </c>
      <c r="I290" s="236" t="str">
        <f t="shared" si="62"/>
        <v/>
      </c>
      <c r="J290" s="226" t="str">
        <f>IF(B290&gt;0,ROUNDUP(VLOOKUP(B290,G011B!$B:$R,16,0),1),"")</f>
        <v/>
      </c>
      <c r="K290" s="226" t="str">
        <f t="shared" si="63"/>
        <v/>
      </c>
      <c r="L290" s="227" t="str">
        <f>IF(B290&lt;&gt;"",VLOOKUP(B290,G011B!$B:$Z,25,0),"")</f>
        <v/>
      </c>
      <c r="M290" s="256" t="str">
        <f t="shared" si="60"/>
        <v/>
      </c>
    </row>
    <row r="291" spans="1:15" ht="20.100000000000001" customHeight="1" thickBot="1" x14ac:dyDescent="0.3">
      <c r="A291" s="140">
        <v>180</v>
      </c>
      <c r="B291" s="164"/>
      <c r="C291" s="224" t="str">
        <f t="shared" si="57"/>
        <v/>
      </c>
      <c r="D291" s="225" t="str">
        <f t="shared" si="58"/>
        <v/>
      </c>
      <c r="E291" s="165"/>
      <c r="F291" s="166"/>
      <c r="G291" s="233" t="str">
        <f t="shared" si="61"/>
        <v/>
      </c>
      <c r="H291" s="230" t="str">
        <f t="shared" si="59"/>
        <v/>
      </c>
      <c r="I291" s="237" t="str">
        <f t="shared" si="62"/>
        <v/>
      </c>
      <c r="J291" s="226" t="str">
        <f>IF(B291&gt;0,ROUNDUP(VLOOKUP(B291,G011B!$B:$R,16,0),1),"")</f>
        <v/>
      </c>
      <c r="K291" s="226" t="str">
        <f t="shared" si="63"/>
        <v/>
      </c>
      <c r="L291" s="227" t="str">
        <f>IF(B291&lt;&gt;"",VLOOKUP(B291,G011B!$B:$Z,25,0),"")</f>
        <v/>
      </c>
      <c r="M291" s="256" t="str">
        <f t="shared" si="60"/>
        <v/>
      </c>
    </row>
    <row r="292" spans="1:15" ht="20.100000000000001" customHeight="1" thickBot="1" x14ac:dyDescent="0.35">
      <c r="A292" s="475" t="s">
        <v>51</v>
      </c>
      <c r="B292" s="476"/>
      <c r="C292" s="476"/>
      <c r="D292" s="476"/>
      <c r="E292" s="476"/>
      <c r="F292" s="477"/>
      <c r="G292" s="234">
        <f>SUM(G272:G291)</f>
        <v>0</v>
      </c>
      <c r="H292" s="329"/>
      <c r="I292" s="217">
        <f>IF(C270=C237,SUM(I272:I291)+I259,SUM(I272:I291))</f>
        <v>0</v>
      </c>
      <c r="N292" s="238">
        <f>IF(COUNTA(E272:E291)&gt;0,1,0)</f>
        <v>0</v>
      </c>
    </row>
    <row r="293" spans="1:15" ht="20.100000000000001" customHeight="1" thickBot="1" x14ac:dyDescent="0.3">
      <c r="A293" s="468" t="s">
        <v>89</v>
      </c>
      <c r="B293" s="469"/>
      <c r="C293" s="469"/>
      <c r="D293" s="470"/>
      <c r="E293" s="205">
        <f>SUM(G:G)/2</f>
        <v>0</v>
      </c>
      <c r="F293" s="471"/>
      <c r="G293" s="472"/>
      <c r="H293" s="473"/>
      <c r="I293" s="214">
        <f>SUM(I272:I291)+I260</f>
        <v>0</v>
      </c>
    </row>
    <row r="294" spans="1:15" x14ac:dyDescent="0.25">
      <c r="A294" s="7" t="s">
        <v>165</v>
      </c>
    </row>
    <row r="296" spans="1:15" ht="21" x14ac:dyDescent="0.35">
      <c r="B296" s="358" t="s">
        <v>48</v>
      </c>
      <c r="C296" s="346">
        <f ca="1">IF(imzatarihi&gt;0,imzatarihi,"")</f>
        <v>46027</v>
      </c>
      <c r="D296" s="358" t="s">
        <v>49</v>
      </c>
      <c r="E296" s="480" t="str">
        <f>IF(kurulusyetkilisi&gt;0,kurulusyetkilisi,"")</f>
        <v/>
      </c>
      <c r="F296" s="480"/>
      <c r="G296" s="480"/>
      <c r="H296" s="480"/>
      <c r="I296" s="480"/>
      <c r="K296" s="160"/>
      <c r="L296" s="160"/>
      <c r="M296" s="4"/>
      <c r="N296" s="160"/>
      <c r="O296" s="160"/>
    </row>
    <row r="297" spans="1:15" ht="21" x14ac:dyDescent="0.35">
      <c r="A297" s="349"/>
      <c r="B297" s="349"/>
      <c r="D297" s="358" t="s">
        <v>50</v>
      </c>
      <c r="E297" s="439"/>
      <c r="F297" s="439"/>
      <c r="G297" s="439"/>
      <c r="H297" s="349"/>
      <c r="I297" s="349"/>
      <c r="K297" s="160"/>
      <c r="L297" s="160"/>
      <c r="M297" s="4"/>
      <c r="N297" s="160"/>
      <c r="O297" s="160"/>
    </row>
    <row r="298" spans="1:15" ht="15.75" x14ac:dyDescent="0.25">
      <c r="A298" s="440" t="s">
        <v>82</v>
      </c>
      <c r="B298" s="440"/>
      <c r="C298" s="440"/>
      <c r="D298" s="440"/>
      <c r="E298" s="440"/>
      <c r="F298" s="440"/>
      <c r="G298" s="440"/>
      <c r="H298" s="440"/>
      <c r="I298" s="440"/>
    </row>
    <row r="299" spans="1:15" x14ac:dyDescent="0.25">
      <c r="A299" s="441" t="str">
        <f>IF(YilDonem&lt;&gt;"",CONCATENATE(YilDonem," dönemine aittir."),"")</f>
        <v/>
      </c>
      <c r="B299" s="441"/>
      <c r="C299" s="441"/>
      <c r="D299" s="441"/>
      <c r="E299" s="441"/>
      <c r="F299" s="441"/>
      <c r="G299" s="441"/>
      <c r="H299" s="441"/>
      <c r="I299" s="441"/>
    </row>
    <row r="300" spans="1:15" ht="19.5" thickBot="1" x14ac:dyDescent="0.35">
      <c r="A300" s="481" t="s">
        <v>91</v>
      </c>
      <c r="B300" s="481"/>
      <c r="C300" s="481"/>
      <c r="D300" s="481"/>
      <c r="E300" s="481"/>
      <c r="F300" s="481"/>
      <c r="G300" s="481"/>
      <c r="H300" s="481"/>
      <c r="I300" s="481"/>
    </row>
    <row r="301" spans="1:15" ht="19.5" customHeight="1" thickBot="1" x14ac:dyDescent="0.3">
      <c r="A301" s="457" t="s">
        <v>1</v>
      </c>
      <c r="B301" s="458"/>
      <c r="C301" s="442" t="str">
        <f>IF(ProjeNo&gt;0,ProjeNo,"")</f>
        <v/>
      </c>
      <c r="D301" s="443"/>
      <c r="E301" s="443"/>
      <c r="F301" s="443"/>
      <c r="G301" s="443"/>
      <c r="H301" s="443"/>
      <c r="I301" s="444"/>
    </row>
    <row r="302" spans="1:15" ht="29.25" customHeight="1" thickBot="1" x14ac:dyDescent="0.3">
      <c r="A302" s="474" t="s">
        <v>14</v>
      </c>
      <c r="B302" s="464"/>
      <c r="C302" s="461" t="str">
        <f>IF(ProjeAdi&gt;0,ProjeAdi,"")</f>
        <v/>
      </c>
      <c r="D302" s="462"/>
      <c r="E302" s="462"/>
      <c r="F302" s="462"/>
      <c r="G302" s="462"/>
      <c r="H302" s="462"/>
      <c r="I302" s="463"/>
    </row>
    <row r="303" spans="1:15" ht="19.5" customHeight="1" thickBot="1" x14ac:dyDescent="0.3">
      <c r="A303" s="457" t="s">
        <v>83</v>
      </c>
      <c r="B303" s="458"/>
      <c r="C303" s="32"/>
      <c r="D303" s="478"/>
      <c r="E303" s="478"/>
      <c r="F303" s="478"/>
      <c r="G303" s="478"/>
      <c r="H303" s="478"/>
      <c r="I303" s="479"/>
    </row>
    <row r="304" spans="1:15" s="5" customFormat="1" ht="30.75" thickBot="1" x14ac:dyDescent="0.3">
      <c r="A304" s="3" t="s">
        <v>9</v>
      </c>
      <c r="B304" s="3" t="s">
        <v>10</v>
      </c>
      <c r="C304" s="3" t="s">
        <v>72</v>
      </c>
      <c r="D304" s="3" t="s">
        <v>170</v>
      </c>
      <c r="E304" s="3" t="s">
        <v>84</v>
      </c>
      <c r="F304" s="3" t="s">
        <v>85</v>
      </c>
      <c r="G304" s="3" t="s">
        <v>86</v>
      </c>
      <c r="H304" s="3" t="s">
        <v>87</v>
      </c>
      <c r="I304" s="3" t="s">
        <v>88</v>
      </c>
      <c r="J304" s="155" t="s">
        <v>92</v>
      </c>
      <c r="K304" s="156" t="s">
        <v>93</v>
      </c>
      <c r="L304" s="156" t="s">
        <v>85</v>
      </c>
    </row>
    <row r="305" spans="1:13" ht="20.100000000000001" customHeight="1" x14ac:dyDescent="0.25">
      <c r="A305" s="139">
        <v>181</v>
      </c>
      <c r="B305" s="157"/>
      <c r="C305" s="220" t="str">
        <f t="shared" ref="C305:C324" si="64">IF(B305&lt;&gt;"",VLOOKUP(B305,PersonelTablo,2,0),"")</f>
        <v/>
      </c>
      <c r="D305" s="221" t="str">
        <f t="shared" ref="D305:D324" si="65">IF(B305&lt;&gt;"",VLOOKUP(B305,PersonelTablo,3,0),"")</f>
        <v/>
      </c>
      <c r="E305" s="158"/>
      <c r="F305" s="159"/>
      <c r="G305" s="231" t="str">
        <f>IF(AND(B305&lt;&gt;"",L305&gt;=F305),E305*F305,"")</f>
        <v/>
      </c>
      <c r="H305" s="228" t="str">
        <f t="shared" ref="H305:H324" si="66">IF(B305&lt;&gt;"",VLOOKUP(B305,G011CTablo,14,0),"")</f>
        <v/>
      </c>
      <c r="I305" s="235" t="str">
        <f>IF(AND(B305&lt;&gt;"",J305&gt;=K305,L305&gt;0),G305*H305,"")</f>
        <v/>
      </c>
      <c r="J305" s="226" t="str">
        <f>IF(B305&gt;0,ROUNDUP(VLOOKUP(B305,G011B!$B:$R,16,0),1),"")</f>
        <v/>
      </c>
      <c r="K305" s="226" t="str">
        <f>IF(B305&gt;0,SUMIF($B:$B,B305,$G:$G),"")</f>
        <v/>
      </c>
      <c r="L305" s="227" t="str">
        <f>IF(B305&lt;&gt;"",VLOOKUP(B305,G011B!$B:$Z,25,0),"")</f>
        <v/>
      </c>
      <c r="M305" s="256" t="str">
        <f t="shared" ref="M305:M324" si="67">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61"/>
      <c r="C306" s="222" t="str">
        <f t="shared" si="64"/>
        <v/>
      </c>
      <c r="D306" s="223" t="str">
        <f t="shared" si="65"/>
        <v/>
      </c>
      <c r="E306" s="162"/>
      <c r="F306" s="163"/>
      <c r="G306" s="232" t="str">
        <f t="shared" ref="G306:G324" si="68">IF(AND(B306&lt;&gt;"",L306&gt;=F306),E306*F306,"")</f>
        <v/>
      </c>
      <c r="H306" s="229" t="str">
        <f t="shared" si="66"/>
        <v/>
      </c>
      <c r="I306" s="236" t="str">
        <f t="shared" ref="I306:I324" si="69">IF(AND(B306&lt;&gt;"",J306&gt;=K306,L306&gt;0),G306*H306,"")</f>
        <v/>
      </c>
      <c r="J306" s="226" t="str">
        <f>IF(B306&gt;0,ROUNDUP(VLOOKUP(B306,G011B!$B:$R,16,0),1),"")</f>
        <v/>
      </c>
      <c r="K306" s="226" t="str">
        <f t="shared" ref="K306:K324" si="70">IF(B306&gt;0,SUMIF($B:$B,B306,$G:$G),"")</f>
        <v/>
      </c>
      <c r="L306" s="227" t="str">
        <f>IF(B306&lt;&gt;"",VLOOKUP(B306,G011B!$B:$Z,25,0),"")</f>
        <v/>
      </c>
      <c r="M306" s="256" t="str">
        <f t="shared" si="67"/>
        <v/>
      </c>
    </row>
    <row r="307" spans="1:13" ht="20.100000000000001" customHeight="1" x14ac:dyDescent="0.25">
      <c r="A307" s="8">
        <v>183</v>
      </c>
      <c r="B307" s="161"/>
      <c r="C307" s="222" t="str">
        <f t="shared" si="64"/>
        <v/>
      </c>
      <c r="D307" s="223" t="str">
        <f t="shared" si="65"/>
        <v/>
      </c>
      <c r="E307" s="162"/>
      <c r="F307" s="163"/>
      <c r="G307" s="232" t="str">
        <f t="shared" si="68"/>
        <v/>
      </c>
      <c r="H307" s="229" t="str">
        <f t="shared" si="66"/>
        <v/>
      </c>
      <c r="I307" s="236" t="str">
        <f t="shared" si="69"/>
        <v/>
      </c>
      <c r="J307" s="226" t="str">
        <f>IF(B307&gt;0,ROUNDUP(VLOOKUP(B307,G011B!$B:$R,16,0),1),"")</f>
        <v/>
      </c>
      <c r="K307" s="226" t="str">
        <f t="shared" si="70"/>
        <v/>
      </c>
      <c r="L307" s="227" t="str">
        <f>IF(B307&lt;&gt;"",VLOOKUP(B307,G011B!$B:$Z,25,0),"")</f>
        <v/>
      </c>
      <c r="M307" s="256" t="str">
        <f t="shared" si="67"/>
        <v/>
      </c>
    </row>
    <row r="308" spans="1:13" ht="20.100000000000001" customHeight="1" x14ac:dyDescent="0.25">
      <c r="A308" s="8">
        <v>184</v>
      </c>
      <c r="B308" s="161"/>
      <c r="C308" s="222" t="str">
        <f t="shared" si="64"/>
        <v/>
      </c>
      <c r="D308" s="223" t="str">
        <f t="shared" si="65"/>
        <v/>
      </c>
      <c r="E308" s="162"/>
      <c r="F308" s="163"/>
      <c r="G308" s="232" t="str">
        <f t="shared" si="68"/>
        <v/>
      </c>
      <c r="H308" s="229" t="str">
        <f t="shared" si="66"/>
        <v/>
      </c>
      <c r="I308" s="236" t="str">
        <f t="shared" si="69"/>
        <v/>
      </c>
      <c r="J308" s="226" t="str">
        <f>IF(B308&gt;0,ROUNDUP(VLOOKUP(B308,G011B!$B:$R,16,0),1),"")</f>
        <v/>
      </c>
      <c r="K308" s="226" t="str">
        <f t="shared" si="70"/>
        <v/>
      </c>
      <c r="L308" s="227" t="str">
        <f>IF(B308&lt;&gt;"",VLOOKUP(B308,G011B!$B:$Z,25,0),"")</f>
        <v/>
      </c>
      <c r="M308" s="256" t="str">
        <f t="shared" si="67"/>
        <v/>
      </c>
    </row>
    <row r="309" spans="1:13" ht="20.100000000000001" customHeight="1" x14ac:dyDescent="0.25">
      <c r="A309" s="8">
        <v>185</v>
      </c>
      <c r="B309" s="161"/>
      <c r="C309" s="222" t="str">
        <f t="shared" si="64"/>
        <v/>
      </c>
      <c r="D309" s="223" t="str">
        <f t="shared" si="65"/>
        <v/>
      </c>
      <c r="E309" s="162"/>
      <c r="F309" s="163"/>
      <c r="G309" s="232" t="str">
        <f t="shared" si="68"/>
        <v/>
      </c>
      <c r="H309" s="229" t="str">
        <f t="shared" si="66"/>
        <v/>
      </c>
      <c r="I309" s="236" t="str">
        <f t="shared" si="69"/>
        <v/>
      </c>
      <c r="J309" s="226" t="str">
        <f>IF(B309&gt;0,ROUNDUP(VLOOKUP(B309,G011B!$B:$R,16,0),1),"")</f>
        <v/>
      </c>
      <c r="K309" s="226" t="str">
        <f t="shared" si="70"/>
        <v/>
      </c>
      <c r="L309" s="227" t="str">
        <f>IF(B309&lt;&gt;"",VLOOKUP(B309,G011B!$B:$Z,25,0),"")</f>
        <v/>
      </c>
      <c r="M309" s="256" t="str">
        <f t="shared" si="67"/>
        <v/>
      </c>
    </row>
    <row r="310" spans="1:13" ht="20.100000000000001" customHeight="1" x14ac:dyDescent="0.25">
      <c r="A310" s="8">
        <v>186</v>
      </c>
      <c r="B310" s="161"/>
      <c r="C310" s="222" t="str">
        <f t="shared" si="64"/>
        <v/>
      </c>
      <c r="D310" s="223" t="str">
        <f t="shared" si="65"/>
        <v/>
      </c>
      <c r="E310" s="162"/>
      <c r="F310" s="163"/>
      <c r="G310" s="232" t="str">
        <f t="shared" si="68"/>
        <v/>
      </c>
      <c r="H310" s="229" t="str">
        <f t="shared" si="66"/>
        <v/>
      </c>
      <c r="I310" s="236" t="str">
        <f t="shared" si="69"/>
        <v/>
      </c>
      <c r="J310" s="226" t="str">
        <f>IF(B310&gt;0,ROUNDUP(VLOOKUP(B310,G011B!$B:$R,16,0),1),"")</f>
        <v/>
      </c>
      <c r="K310" s="226" t="str">
        <f t="shared" si="70"/>
        <v/>
      </c>
      <c r="L310" s="227" t="str">
        <f>IF(B310&lt;&gt;"",VLOOKUP(B310,G011B!$B:$Z,25,0),"")</f>
        <v/>
      </c>
      <c r="M310" s="256" t="str">
        <f t="shared" si="67"/>
        <v/>
      </c>
    </row>
    <row r="311" spans="1:13" ht="20.100000000000001" customHeight="1" x14ac:dyDescent="0.25">
      <c r="A311" s="8">
        <v>187</v>
      </c>
      <c r="B311" s="161"/>
      <c r="C311" s="222" t="str">
        <f t="shared" si="64"/>
        <v/>
      </c>
      <c r="D311" s="223" t="str">
        <f t="shared" si="65"/>
        <v/>
      </c>
      <c r="E311" s="162"/>
      <c r="F311" s="163"/>
      <c r="G311" s="232" t="str">
        <f t="shared" si="68"/>
        <v/>
      </c>
      <c r="H311" s="229" t="str">
        <f t="shared" si="66"/>
        <v/>
      </c>
      <c r="I311" s="236" t="str">
        <f t="shared" si="69"/>
        <v/>
      </c>
      <c r="J311" s="226" t="str">
        <f>IF(B311&gt;0,ROUNDUP(VLOOKUP(B311,G011B!$B:$R,16,0),1),"")</f>
        <v/>
      </c>
      <c r="K311" s="226" t="str">
        <f t="shared" si="70"/>
        <v/>
      </c>
      <c r="L311" s="227" t="str">
        <f>IF(B311&lt;&gt;"",VLOOKUP(B311,G011B!$B:$Z,25,0),"")</f>
        <v/>
      </c>
      <c r="M311" s="256" t="str">
        <f t="shared" si="67"/>
        <v/>
      </c>
    </row>
    <row r="312" spans="1:13" ht="20.100000000000001" customHeight="1" x14ac:dyDescent="0.25">
      <c r="A312" s="8">
        <v>188</v>
      </c>
      <c r="B312" s="161"/>
      <c r="C312" s="222" t="str">
        <f t="shared" si="64"/>
        <v/>
      </c>
      <c r="D312" s="223" t="str">
        <f t="shared" si="65"/>
        <v/>
      </c>
      <c r="E312" s="162"/>
      <c r="F312" s="163"/>
      <c r="G312" s="232" t="str">
        <f t="shared" si="68"/>
        <v/>
      </c>
      <c r="H312" s="229" t="str">
        <f t="shared" si="66"/>
        <v/>
      </c>
      <c r="I312" s="236" t="str">
        <f t="shared" si="69"/>
        <v/>
      </c>
      <c r="J312" s="226" t="str">
        <f>IF(B312&gt;0,ROUNDUP(VLOOKUP(B312,G011B!$B:$R,16,0),1),"")</f>
        <v/>
      </c>
      <c r="K312" s="226" t="str">
        <f t="shared" si="70"/>
        <v/>
      </c>
      <c r="L312" s="227" t="str">
        <f>IF(B312&lt;&gt;"",VLOOKUP(B312,G011B!$B:$Z,25,0),"")</f>
        <v/>
      </c>
      <c r="M312" s="256" t="str">
        <f t="shared" si="67"/>
        <v/>
      </c>
    </row>
    <row r="313" spans="1:13" ht="20.100000000000001" customHeight="1" x14ac:dyDescent="0.25">
      <c r="A313" s="8">
        <v>189</v>
      </c>
      <c r="B313" s="161"/>
      <c r="C313" s="222" t="str">
        <f t="shared" si="64"/>
        <v/>
      </c>
      <c r="D313" s="223" t="str">
        <f t="shared" si="65"/>
        <v/>
      </c>
      <c r="E313" s="162"/>
      <c r="F313" s="163"/>
      <c r="G313" s="232" t="str">
        <f t="shared" si="68"/>
        <v/>
      </c>
      <c r="H313" s="229" t="str">
        <f t="shared" si="66"/>
        <v/>
      </c>
      <c r="I313" s="236" t="str">
        <f t="shared" si="69"/>
        <v/>
      </c>
      <c r="J313" s="226" t="str">
        <f>IF(B313&gt;0,ROUNDUP(VLOOKUP(B313,G011B!$B:$R,16,0),1),"")</f>
        <v/>
      </c>
      <c r="K313" s="226" t="str">
        <f t="shared" si="70"/>
        <v/>
      </c>
      <c r="L313" s="227" t="str">
        <f>IF(B313&lt;&gt;"",VLOOKUP(B313,G011B!$B:$Z,25,0),"")</f>
        <v/>
      </c>
      <c r="M313" s="256" t="str">
        <f t="shared" si="67"/>
        <v/>
      </c>
    </row>
    <row r="314" spans="1:13" ht="20.100000000000001" customHeight="1" x14ac:dyDescent="0.25">
      <c r="A314" s="8">
        <v>190</v>
      </c>
      <c r="B314" s="161"/>
      <c r="C314" s="222" t="str">
        <f t="shared" si="64"/>
        <v/>
      </c>
      <c r="D314" s="223" t="str">
        <f t="shared" si="65"/>
        <v/>
      </c>
      <c r="E314" s="162"/>
      <c r="F314" s="163"/>
      <c r="G314" s="232" t="str">
        <f t="shared" si="68"/>
        <v/>
      </c>
      <c r="H314" s="229" t="str">
        <f t="shared" si="66"/>
        <v/>
      </c>
      <c r="I314" s="236" t="str">
        <f t="shared" si="69"/>
        <v/>
      </c>
      <c r="J314" s="226" t="str">
        <f>IF(B314&gt;0,ROUNDUP(VLOOKUP(B314,G011B!$B:$R,16,0),1),"")</f>
        <v/>
      </c>
      <c r="K314" s="226" t="str">
        <f t="shared" si="70"/>
        <v/>
      </c>
      <c r="L314" s="227" t="str">
        <f>IF(B314&lt;&gt;"",VLOOKUP(B314,G011B!$B:$Z,25,0),"")</f>
        <v/>
      </c>
      <c r="M314" s="256" t="str">
        <f t="shared" si="67"/>
        <v/>
      </c>
    </row>
    <row r="315" spans="1:13" ht="20.100000000000001" customHeight="1" x14ac:dyDescent="0.25">
      <c r="A315" s="8">
        <v>191</v>
      </c>
      <c r="B315" s="161"/>
      <c r="C315" s="222" t="str">
        <f t="shared" si="64"/>
        <v/>
      </c>
      <c r="D315" s="223" t="str">
        <f t="shared" si="65"/>
        <v/>
      </c>
      <c r="E315" s="162"/>
      <c r="F315" s="163"/>
      <c r="G315" s="232" t="str">
        <f t="shared" si="68"/>
        <v/>
      </c>
      <c r="H315" s="229" t="str">
        <f t="shared" si="66"/>
        <v/>
      </c>
      <c r="I315" s="236" t="str">
        <f t="shared" si="69"/>
        <v/>
      </c>
      <c r="J315" s="226" t="str">
        <f>IF(B315&gt;0,ROUNDUP(VLOOKUP(B315,G011B!$B:$R,16,0),1),"")</f>
        <v/>
      </c>
      <c r="K315" s="226" t="str">
        <f t="shared" si="70"/>
        <v/>
      </c>
      <c r="L315" s="227" t="str">
        <f>IF(B315&lt;&gt;"",VLOOKUP(B315,G011B!$B:$Z,25,0),"")</f>
        <v/>
      </c>
      <c r="M315" s="256" t="str">
        <f t="shared" si="67"/>
        <v/>
      </c>
    </row>
    <row r="316" spans="1:13" ht="20.100000000000001" customHeight="1" x14ac:dyDescent="0.25">
      <c r="A316" s="8">
        <v>192</v>
      </c>
      <c r="B316" s="161"/>
      <c r="C316" s="222" t="str">
        <f t="shared" si="64"/>
        <v/>
      </c>
      <c r="D316" s="223" t="str">
        <f t="shared" si="65"/>
        <v/>
      </c>
      <c r="E316" s="162"/>
      <c r="F316" s="163"/>
      <c r="G316" s="232" t="str">
        <f t="shared" si="68"/>
        <v/>
      </c>
      <c r="H316" s="229" t="str">
        <f t="shared" si="66"/>
        <v/>
      </c>
      <c r="I316" s="236" t="str">
        <f t="shared" si="69"/>
        <v/>
      </c>
      <c r="J316" s="226" t="str">
        <f>IF(B316&gt;0,ROUNDUP(VLOOKUP(B316,G011B!$B:$R,16,0),1),"")</f>
        <v/>
      </c>
      <c r="K316" s="226" t="str">
        <f t="shared" si="70"/>
        <v/>
      </c>
      <c r="L316" s="227" t="str">
        <f>IF(B316&lt;&gt;"",VLOOKUP(B316,G011B!$B:$Z,25,0),"")</f>
        <v/>
      </c>
      <c r="M316" s="256" t="str">
        <f t="shared" si="67"/>
        <v/>
      </c>
    </row>
    <row r="317" spans="1:13" ht="20.100000000000001" customHeight="1" x14ac:dyDescent="0.25">
      <c r="A317" s="8">
        <v>193</v>
      </c>
      <c r="B317" s="161"/>
      <c r="C317" s="222" t="str">
        <f t="shared" si="64"/>
        <v/>
      </c>
      <c r="D317" s="223" t="str">
        <f t="shared" si="65"/>
        <v/>
      </c>
      <c r="E317" s="162"/>
      <c r="F317" s="163"/>
      <c r="G317" s="232" t="str">
        <f t="shared" si="68"/>
        <v/>
      </c>
      <c r="H317" s="229" t="str">
        <f t="shared" si="66"/>
        <v/>
      </c>
      <c r="I317" s="236" t="str">
        <f t="shared" si="69"/>
        <v/>
      </c>
      <c r="J317" s="226" t="str">
        <f>IF(B317&gt;0,ROUNDUP(VLOOKUP(B317,G011B!$B:$R,16,0),1),"")</f>
        <v/>
      </c>
      <c r="K317" s="226" t="str">
        <f t="shared" si="70"/>
        <v/>
      </c>
      <c r="L317" s="227" t="str">
        <f>IF(B317&lt;&gt;"",VLOOKUP(B317,G011B!$B:$Z,25,0),"")</f>
        <v/>
      </c>
      <c r="M317" s="256" t="str">
        <f t="shared" si="67"/>
        <v/>
      </c>
    </row>
    <row r="318" spans="1:13" ht="20.100000000000001" customHeight="1" x14ac:dyDescent="0.25">
      <c r="A318" s="8">
        <v>194</v>
      </c>
      <c r="B318" s="161"/>
      <c r="C318" s="222" t="str">
        <f t="shared" si="64"/>
        <v/>
      </c>
      <c r="D318" s="223" t="str">
        <f t="shared" si="65"/>
        <v/>
      </c>
      <c r="E318" s="162"/>
      <c r="F318" s="163"/>
      <c r="G318" s="232" t="str">
        <f t="shared" si="68"/>
        <v/>
      </c>
      <c r="H318" s="229" t="str">
        <f t="shared" si="66"/>
        <v/>
      </c>
      <c r="I318" s="236" t="str">
        <f t="shared" si="69"/>
        <v/>
      </c>
      <c r="J318" s="226" t="str">
        <f>IF(B318&gt;0,ROUNDUP(VLOOKUP(B318,G011B!$B:$R,16,0),1),"")</f>
        <v/>
      </c>
      <c r="K318" s="226" t="str">
        <f t="shared" si="70"/>
        <v/>
      </c>
      <c r="L318" s="227" t="str">
        <f>IF(B318&lt;&gt;"",VLOOKUP(B318,G011B!$B:$Z,25,0),"")</f>
        <v/>
      </c>
      <c r="M318" s="256" t="str">
        <f t="shared" si="67"/>
        <v/>
      </c>
    </row>
    <row r="319" spans="1:13" ht="20.100000000000001" customHeight="1" x14ac:dyDescent="0.25">
      <c r="A319" s="8">
        <v>195</v>
      </c>
      <c r="B319" s="161"/>
      <c r="C319" s="222" t="str">
        <f t="shared" si="64"/>
        <v/>
      </c>
      <c r="D319" s="223" t="str">
        <f t="shared" si="65"/>
        <v/>
      </c>
      <c r="E319" s="162"/>
      <c r="F319" s="163"/>
      <c r="G319" s="232" t="str">
        <f t="shared" si="68"/>
        <v/>
      </c>
      <c r="H319" s="229" t="str">
        <f t="shared" si="66"/>
        <v/>
      </c>
      <c r="I319" s="236" t="str">
        <f t="shared" si="69"/>
        <v/>
      </c>
      <c r="J319" s="226" t="str">
        <f>IF(B319&gt;0,ROUNDUP(VLOOKUP(B319,G011B!$B:$R,16,0),1),"")</f>
        <v/>
      </c>
      <c r="K319" s="226" t="str">
        <f t="shared" si="70"/>
        <v/>
      </c>
      <c r="L319" s="227" t="str">
        <f>IF(B319&lt;&gt;"",VLOOKUP(B319,G011B!$B:$Z,25,0),"")</f>
        <v/>
      </c>
      <c r="M319" s="256" t="str">
        <f t="shared" si="67"/>
        <v/>
      </c>
    </row>
    <row r="320" spans="1:13" ht="20.100000000000001" customHeight="1" x14ac:dyDescent="0.25">
      <c r="A320" s="8">
        <v>196</v>
      </c>
      <c r="B320" s="161"/>
      <c r="C320" s="222" t="str">
        <f t="shared" si="64"/>
        <v/>
      </c>
      <c r="D320" s="223" t="str">
        <f t="shared" si="65"/>
        <v/>
      </c>
      <c r="E320" s="162"/>
      <c r="F320" s="163"/>
      <c r="G320" s="232" t="str">
        <f t="shared" si="68"/>
        <v/>
      </c>
      <c r="H320" s="229" t="str">
        <f t="shared" si="66"/>
        <v/>
      </c>
      <c r="I320" s="236" t="str">
        <f t="shared" si="69"/>
        <v/>
      </c>
      <c r="J320" s="226" t="str">
        <f>IF(B320&gt;0,ROUNDUP(VLOOKUP(B320,G011B!$B:$R,16,0),1),"")</f>
        <v/>
      </c>
      <c r="K320" s="226" t="str">
        <f t="shared" si="70"/>
        <v/>
      </c>
      <c r="L320" s="227" t="str">
        <f>IF(B320&lt;&gt;"",VLOOKUP(B320,G011B!$B:$Z,25,0),"")</f>
        <v/>
      </c>
      <c r="M320" s="256" t="str">
        <f t="shared" si="67"/>
        <v/>
      </c>
    </row>
    <row r="321" spans="1:15" ht="20.100000000000001" customHeight="1" x14ac:dyDescent="0.25">
      <c r="A321" s="8">
        <v>197</v>
      </c>
      <c r="B321" s="161"/>
      <c r="C321" s="222" t="str">
        <f t="shared" si="64"/>
        <v/>
      </c>
      <c r="D321" s="223" t="str">
        <f t="shared" si="65"/>
        <v/>
      </c>
      <c r="E321" s="162"/>
      <c r="F321" s="163"/>
      <c r="G321" s="232" t="str">
        <f t="shared" si="68"/>
        <v/>
      </c>
      <c r="H321" s="229" t="str">
        <f t="shared" si="66"/>
        <v/>
      </c>
      <c r="I321" s="236" t="str">
        <f t="shared" si="69"/>
        <v/>
      </c>
      <c r="J321" s="226" t="str">
        <f>IF(B321&gt;0,ROUNDUP(VLOOKUP(B321,G011B!$B:$R,16,0),1),"")</f>
        <v/>
      </c>
      <c r="K321" s="226" t="str">
        <f t="shared" si="70"/>
        <v/>
      </c>
      <c r="L321" s="227" t="str">
        <f>IF(B321&lt;&gt;"",VLOOKUP(B321,G011B!$B:$Z,25,0),"")</f>
        <v/>
      </c>
      <c r="M321" s="256" t="str">
        <f t="shared" si="67"/>
        <v/>
      </c>
    </row>
    <row r="322" spans="1:15" ht="20.100000000000001" customHeight="1" x14ac:dyDescent="0.25">
      <c r="A322" s="8">
        <v>198</v>
      </c>
      <c r="B322" s="161"/>
      <c r="C322" s="222" t="str">
        <f t="shared" si="64"/>
        <v/>
      </c>
      <c r="D322" s="223" t="str">
        <f t="shared" si="65"/>
        <v/>
      </c>
      <c r="E322" s="162"/>
      <c r="F322" s="163"/>
      <c r="G322" s="232" t="str">
        <f t="shared" si="68"/>
        <v/>
      </c>
      <c r="H322" s="229" t="str">
        <f t="shared" si="66"/>
        <v/>
      </c>
      <c r="I322" s="236" t="str">
        <f t="shared" si="69"/>
        <v/>
      </c>
      <c r="J322" s="226" t="str">
        <f>IF(B322&gt;0,ROUNDUP(VLOOKUP(B322,G011B!$B:$R,16,0),1),"")</f>
        <v/>
      </c>
      <c r="K322" s="226" t="str">
        <f t="shared" si="70"/>
        <v/>
      </c>
      <c r="L322" s="227" t="str">
        <f>IF(B322&lt;&gt;"",VLOOKUP(B322,G011B!$B:$Z,25,0),"")</f>
        <v/>
      </c>
      <c r="M322" s="256" t="str">
        <f t="shared" si="67"/>
        <v/>
      </c>
    </row>
    <row r="323" spans="1:15" ht="20.100000000000001" customHeight="1" x14ac:dyDescent="0.25">
      <c r="A323" s="8">
        <v>199</v>
      </c>
      <c r="B323" s="161"/>
      <c r="C323" s="222" t="str">
        <f t="shared" si="64"/>
        <v/>
      </c>
      <c r="D323" s="223" t="str">
        <f t="shared" si="65"/>
        <v/>
      </c>
      <c r="E323" s="162"/>
      <c r="F323" s="163"/>
      <c r="G323" s="232" t="str">
        <f t="shared" si="68"/>
        <v/>
      </c>
      <c r="H323" s="229" t="str">
        <f t="shared" si="66"/>
        <v/>
      </c>
      <c r="I323" s="236" t="str">
        <f t="shared" si="69"/>
        <v/>
      </c>
      <c r="J323" s="226" t="str">
        <f>IF(B323&gt;0,ROUNDUP(VLOOKUP(B323,G011B!$B:$R,16,0),1),"")</f>
        <v/>
      </c>
      <c r="K323" s="226" t="str">
        <f t="shared" si="70"/>
        <v/>
      </c>
      <c r="L323" s="227" t="str">
        <f>IF(B323&lt;&gt;"",VLOOKUP(B323,G011B!$B:$Z,25,0),"")</f>
        <v/>
      </c>
      <c r="M323" s="256" t="str">
        <f t="shared" si="67"/>
        <v/>
      </c>
    </row>
    <row r="324" spans="1:15" ht="20.100000000000001" customHeight="1" thickBot="1" x14ac:dyDescent="0.3">
      <c r="A324" s="140">
        <v>200</v>
      </c>
      <c r="B324" s="164"/>
      <c r="C324" s="224" t="str">
        <f t="shared" si="64"/>
        <v/>
      </c>
      <c r="D324" s="225" t="str">
        <f t="shared" si="65"/>
        <v/>
      </c>
      <c r="E324" s="165"/>
      <c r="F324" s="166"/>
      <c r="G324" s="233" t="str">
        <f t="shared" si="68"/>
        <v/>
      </c>
      <c r="H324" s="230" t="str">
        <f t="shared" si="66"/>
        <v/>
      </c>
      <c r="I324" s="237" t="str">
        <f t="shared" si="69"/>
        <v/>
      </c>
      <c r="J324" s="226" t="str">
        <f>IF(B324&gt;0,ROUNDUP(VLOOKUP(B324,G011B!$B:$R,16,0),1),"")</f>
        <v/>
      </c>
      <c r="K324" s="226" t="str">
        <f t="shared" si="70"/>
        <v/>
      </c>
      <c r="L324" s="227" t="str">
        <f>IF(B324&lt;&gt;"",VLOOKUP(B324,G011B!$B:$Z,25,0),"")</f>
        <v/>
      </c>
      <c r="M324" s="256" t="str">
        <f t="shared" si="67"/>
        <v/>
      </c>
    </row>
    <row r="325" spans="1:15" ht="20.100000000000001" customHeight="1" thickBot="1" x14ac:dyDescent="0.35">
      <c r="A325" s="475" t="s">
        <v>51</v>
      </c>
      <c r="B325" s="476"/>
      <c r="C325" s="476"/>
      <c r="D325" s="476"/>
      <c r="E325" s="476"/>
      <c r="F325" s="477"/>
      <c r="G325" s="234">
        <f>SUM(G305:G324)</f>
        <v>0</v>
      </c>
      <c r="H325" s="329"/>
      <c r="I325" s="217">
        <f>IF(C303=C270,SUM(I305:I324)+I292,SUM(I305:I324))</f>
        <v>0</v>
      </c>
      <c r="N325" s="238">
        <f>IF(COUNTA(E305:E324)&gt;0,1,0)</f>
        <v>0</v>
      </c>
    </row>
    <row r="326" spans="1:15" ht="20.100000000000001" customHeight="1" thickBot="1" x14ac:dyDescent="0.3">
      <c r="A326" s="468" t="s">
        <v>89</v>
      </c>
      <c r="B326" s="469"/>
      <c r="C326" s="469"/>
      <c r="D326" s="470"/>
      <c r="E326" s="205">
        <f>SUM(G:G)/2</f>
        <v>0</v>
      </c>
      <c r="F326" s="471"/>
      <c r="G326" s="472"/>
      <c r="H326" s="473"/>
      <c r="I326" s="214">
        <f>SUM(I305:I324)+I293</f>
        <v>0</v>
      </c>
    </row>
    <row r="327" spans="1:15" x14ac:dyDescent="0.25">
      <c r="A327" s="7" t="s">
        <v>165</v>
      </c>
    </row>
    <row r="329" spans="1:15" ht="21" x14ac:dyDescent="0.35">
      <c r="B329" s="358" t="s">
        <v>48</v>
      </c>
      <c r="C329" s="346">
        <f ca="1">IF(imzatarihi&gt;0,imzatarihi,"")</f>
        <v>46027</v>
      </c>
      <c r="D329" s="358" t="s">
        <v>49</v>
      </c>
      <c r="E329" s="480" t="str">
        <f>IF(kurulusyetkilisi&gt;0,kurulusyetkilisi,"")</f>
        <v/>
      </c>
      <c r="F329" s="480"/>
      <c r="G329" s="480"/>
      <c r="H329" s="480"/>
      <c r="I329" s="480"/>
      <c r="K329" s="160"/>
      <c r="L329" s="160"/>
      <c r="M329" s="4"/>
      <c r="N329" s="160"/>
      <c r="O329" s="160"/>
    </row>
    <row r="330" spans="1:15" ht="21" x14ac:dyDescent="0.35">
      <c r="A330" s="349"/>
      <c r="B330" s="349"/>
      <c r="D330" s="358" t="s">
        <v>50</v>
      </c>
      <c r="E330" s="439"/>
      <c r="F330" s="439"/>
      <c r="G330" s="439"/>
      <c r="H330" s="349"/>
      <c r="I330" s="349"/>
      <c r="K330" s="160"/>
      <c r="L330" s="160"/>
      <c r="M330" s="4"/>
      <c r="N330" s="160"/>
      <c r="O330" s="160"/>
    </row>
    <row r="331" spans="1:15" ht="15.75" x14ac:dyDescent="0.25">
      <c r="A331" s="440" t="s">
        <v>82</v>
      </c>
      <c r="B331" s="440"/>
      <c r="C331" s="440"/>
      <c r="D331" s="440"/>
      <c r="E331" s="440"/>
      <c r="F331" s="440"/>
      <c r="G331" s="440"/>
      <c r="H331" s="440"/>
      <c r="I331" s="440"/>
    </row>
    <row r="332" spans="1:15" x14ac:dyDescent="0.25">
      <c r="A332" s="441" t="str">
        <f>IF(YilDonem&lt;&gt;"",CONCATENATE(YilDonem," dönemine aittir."),"")</f>
        <v/>
      </c>
      <c r="B332" s="441"/>
      <c r="C332" s="441"/>
      <c r="D332" s="441"/>
      <c r="E332" s="441"/>
      <c r="F332" s="441"/>
      <c r="G332" s="441"/>
      <c r="H332" s="441"/>
      <c r="I332" s="441"/>
    </row>
    <row r="333" spans="1:15" ht="19.5" thickBot="1" x14ac:dyDescent="0.35">
      <c r="A333" s="481" t="s">
        <v>91</v>
      </c>
      <c r="B333" s="481"/>
      <c r="C333" s="481"/>
      <c r="D333" s="481"/>
      <c r="E333" s="481"/>
      <c r="F333" s="481"/>
      <c r="G333" s="481"/>
      <c r="H333" s="481"/>
      <c r="I333" s="481"/>
    </row>
    <row r="334" spans="1:15" ht="19.5" customHeight="1" thickBot="1" x14ac:dyDescent="0.3">
      <c r="A334" s="457" t="s">
        <v>1</v>
      </c>
      <c r="B334" s="458"/>
      <c r="C334" s="442" t="str">
        <f>IF(ProjeNo&gt;0,ProjeNo,"")</f>
        <v/>
      </c>
      <c r="D334" s="443"/>
      <c r="E334" s="443"/>
      <c r="F334" s="443"/>
      <c r="G334" s="443"/>
      <c r="H334" s="443"/>
      <c r="I334" s="444"/>
    </row>
    <row r="335" spans="1:15" ht="29.25" customHeight="1" thickBot="1" x14ac:dyDescent="0.3">
      <c r="A335" s="474" t="s">
        <v>14</v>
      </c>
      <c r="B335" s="464"/>
      <c r="C335" s="461" t="str">
        <f>IF(ProjeAdi&gt;0,ProjeAdi,"")</f>
        <v/>
      </c>
      <c r="D335" s="462"/>
      <c r="E335" s="462"/>
      <c r="F335" s="462"/>
      <c r="G335" s="462"/>
      <c r="H335" s="462"/>
      <c r="I335" s="463"/>
    </row>
    <row r="336" spans="1:15" ht="19.5" customHeight="1" thickBot="1" x14ac:dyDescent="0.3">
      <c r="A336" s="457" t="s">
        <v>83</v>
      </c>
      <c r="B336" s="458"/>
      <c r="C336" s="32"/>
      <c r="D336" s="478"/>
      <c r="E336" s="478"/>
      <c r="F336" s="478"/>
      <c r="G336" s="478"/>
      <c r="H336" s="478"/>
      <c r="I336" s="479"/>
    </row>
    <row r="337" spans="1:13" s="5" customFormat="1" ht="30.75" thickBot="1" x14ac:dyDescent="0.3">
      <c r="A337" s="3" t="s">
        <v>9</v>
      </c>
      <c r="B337" s="3" t="s">
        <v>10</v>
      </c>
      <c r="C337" s="3" t="s">
        <v>72</v>
      </c>
      <c r="D337" s="3" t="s">
        <v>170</v>
      </c>
      <c r="E337" s="3" t="s">
        <v>84</v>
      </c>
      <c r="F337" s="3" t="s">
        <v>85</v>
      </c>
      <c r="G337" s="3" t="s">
        <v>86</v>
      </c>
      <c r="H337" s="3" t="s">
        <v>87</v>
      </c>
      <c r="I337" s="3" t="s">
        <v>88</v>
      </c>
      <c r="J337" s="155" t="s">
        <v>92</v>
      </c>
      <c r="K337" s="156" t="s">
        <v>93</v>
      </c>
      <c r="L337" s="156" t="s">
        <v>85</v>
      </c>
    </row>
    <row r="338" spans="1:13" ht="20.100000000000001" customHeight="1" x14ac:dyDescent="0.25">
      <c r="A338" s="139">
        <v>201</v>
      </c>
      <c r="B338" s="157"/>
      <c r="C338" s="220" t="str">
        <f t="shared" ref="C338:C357" si="71">IF(B338&lt;&gt;"",VLOOKUP(B338,PersonelTablo,2,0),"")</f>
        <v/>
      </c>
      <c r="D338" s="221" t="str">
        <f t="shared" ref="D338:D357" si="72">IF(B338&lt;&gt;"",VLOOKUP(B338,PersonelTablo,3,0),"")</f>
        <v/>
      </c>
      <c r="E338" s="158"/>
      <c r="F338" s="159"/>
      <c r="G338" s="231" t="str">
        <f>IF(AND(B338&lt;&gt;"",L338&gt;=F338),E338*F338,"")</f>
        <v/>
      </c>
      <c r="H338" s="228" t="str">
        <f t="shared" ref="H338:H357" si="73">IF(B338&lt;&gt;"",VLOOKUP(B338,G011CTablo,14,0),"")</f>
        <v/>
      </c>
      <c r="I338" s="235" t="str">
        <f>IF(AND(B338&lt;&gt;"",J338&gt;=K338,L338&gt;0),G338*H338,"")</f>
        <v/>
      </c>
      <c r="J338" s="226" t="str">
        <f>IF(B338&gt;0,ROUNDUP(VLOOKUP(B338,G011B!$B:$R,16,0),1),"")</f>
        <v/>
      </c>
      <c r="K338" s="226" t="str">
        <f>IF(B338&gt;0,SUMIF($B:$B,B338,$G:$G),"")</f>
        <v/>
      </c>
      <c r="L338" s="227" t="str">
        <f>IF(B338&lt;&gt;"",VLOOKUP(B338,G011B!$B:$Z,25,0),"")</f>
        <v/>
      </c>
      <c r="M338" s="256" t="str">
        <f t="shared" ref="M338:M357" si="74">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61"/>
      <c r="C339" s="222" t="str">
        <f t="shared" si="71"/>
        <v/>
      </c>
      <c r="D339" s="223" t="str">
        <f t="shared" si="72"/>
        <v/>
      </c>
      <c r="E339" s="162"/>
      <c r="F339" s="163"/>
      <c r="G339" s="232" t="str">
        <f t="shared" ref="G339:G357" si="75">IF(AND(B339&lt;&gt;"",L339&gt;=F339),E339*F339,"")</f>
        <v/>
      </c>
      <c r="H339" s="229" t="str">
        <f t="shared" si="73"/>
        <v/>
      </c>
      <c r="I339" s="236" t="str">
        <f t="shared" ref="I339:I357" si="76">IF(AND(B339&lt;&gt;"",J339&gt;=K339,L339&gt;0),G339*H339,"")</f>
        <v/>
      </c>
      <c r="J339" s="226" t="str">
        <f>IF(B339&gt;0,ROUNDUP(VLOOKUP(B339,G011B!$B:$R,16,0),1),"")</f>
        <v/>
      </c>
      <c r="K339" s="226" t="str">
        <f t="shared" ref="K339:K357" si="77">IF(B339&gt;0,SUMIF($B:$B,B339,$G:$G),"")</f>
        <v/>
      </c>
      <c r="L339" s="227" t="str">
        <f>IF(B339&lt;&gt;"",VLOOKUP(B339,G011B!$B:$Z,25,0),"")</f>
        <v/>
      </c>
      <c r="M339" s="256" t="str">
        <f t="shared" si="74"/>
        <v/>
      </c>
    </row>
    <row r="340" spans="1:13" ht="20.100000000000001" customHeight="1" x14ac:dyDescent="0.25">
      <c r="A340" s="8">
        <v>203</v>
      </c>
      <c r="B340" s="161"/>
      <c r="C340" s="222" t="str">
        <f t="shared" si="71"/>
        <v/>
      </c>
      <c r="D340" s="223" t="str">
        <f t="shared" si="72"/>
        <v/>
      </c>
      <c r="E340" s="162"/>
      <c r="F340" s="163"/>
      <c r="G340" s="232" t="str">
        <f t="shared" si="75"/>
        <v/>
      </c>
      <c r="H340" s="229" t="str">
        <f t="shared" si="73"/>
        <v/>
      </c>
      <c r="I340" s="236" t="str">
        <f t="shared" si="76"/>
        <v/>
      </c>
      <c r="J340" s="226" t="str">
        <f>IF(B340&gt;0,ROUNDUP(VLOOKUP(B340,G011B!$B:$R,16,0),1),"")</f>
        <v/>
      </c>
      <c r="K340" s="226" t="str">
        <f t="shared" si="77"/>
        <v/>
      </c>
      <c r="L340" s="227" t="str">
        <f>IF(B340&lt;&gt;"",VLOOKUP(B340,G011B!$B:$Z,25,0),"")</f>
        <v/>
      </c>
      <c r="M340" s="256" t="str">
        <f t="shared" si="74"/>
        <v/>
      </c>
    </row>
    <row r="341" spans="1:13" ht="20.100000000000001" customHeight="1" x14ac:dyDescent="0.25">
      <c r="A341" s="8">
        <v>204</v>
      </c>
      <c r="B341" s="161"/>
      <c r="C341" s="222" t="str">
        <f t="shared" si="71"/>
        <v/>
      </c>
      <c r="D341" s="223" t="str">
        <f t="shared" si="72"/>
        <v/>
      </c>
      <c r="E341" s="162"/>
      <c r="F341" s="163"/>
      <c r="G341" s="232" t="str">
        <f t="shared" si="75"/>
        <v/>
      </c>
      <c r="H341" s="229" t="str">
        <f t="shared" si="73"/>
        <v/>
      </c>
      <c r="I341" s="236" t="str">
        <f t="shared" si="76"/>
        <v/>
      </c>
      <c r="J341" s="226" t="str">
        <f>IF(B341&gt;0,ROUNDUP(VLOOKUP(B341,G011B!$B:$R,16,0),1),"")</f>
        <v/>
      </c>
      <c r="K341" s="226" t="str">
        <f t="shared" si="77"/>
        <v/>
      </c>
      <c r="L341" s="227" t="str">
        <f>IF(B341&lt;&gt;"",VLOOKUP(B341,G011B!$B:$Z,25,0),"")</f>
        <v/>
      </c>
      <c r="M341" s="256" t="str">
        <f t="shared" si="74"/>
        <v/>
      </c>
    </row>
    <row r="342" spans="1:13" ht="20.100000000000001" customHeight="1" x14ac:dyDescent="0.25">
      <c r="A342" s="8">
        <v>205</v>
      </c>
      <c r="B342" s="161"/>
      <c r="C342" s="222" t="str">
        <f t="shared" si="71"/>
        <v/>
      </c>
      <c r="D342" s="223" t="str">
        <f t="shared" si="72"/>
        <v/>
      </c>
      <c r="E342" s="162"/>
      <c r="F342" s="163"/>
      <c r="G342" s="232" t="str">
        <f t="shared" si="75"/>
        <v/>
      </c>
      <c r="H342" s="229" t="str">
        <f t="shared" si="73"/>
        <v/>
      </c>
      <c r="I342" s="236" t="str">
        <f t="shared" si="76"/>
        <v/>
      </c>
      <c r="J342" s="226" t="str">
        <f>IF(B342&gt;0,ROUNDUP(VLOOKUP(B342,G011B!$B:$R,16,0),1),"")</f>
        <v/>
      </c>
      <c r="K342" s="226" t="str">
        <f t="shared" si="77"/>
        <v/>
      </c>
      <c r="L342" s="227" t="str">
        <f>IF(B342&lt;&gt;"",VLOOKUP(B342,G011B!$B:$Z,25,0),"")</f>
        <v/>
      </c>
      <c r="M342" s="256" t="str">
        <f t="shared" si="74"/>
        <v/>
      </c>
    </row>
    <row r="343" spans="1:13" ht="20.100000000000001" customHeight="1" x14ac:dyDescent="0.25">
      <c r="A343" s="8">
        <v>206</v>
      </c>
      <c r="B343" s="161"/>
      <c r="C343" s="222" t="str">
        <f t="shared" si="71"/>
        <v/>
      </c>
      <c r="D343" s="223" t="str">
        <f t="shared" si="72"/>
        <v/>
      </c>
      <c r="E343" s="162"/>
      <c r="F343" s="163"/>
      <c r="G343" s="232" t="str">
        <f t="shared" si="75"/>
        <v/>
      </c>
      <c r="H343" s="229" t="str">
        <f t="shared" si="73"/>
        <v/>
      </c>
      <c r="I343" s="236" t="str">
        <f t="shared" si="76"/>
        <v/>
      </c>
      <c r="J343" s="226" t="str">
        <f>IF(B343&gt;0,ROUNDUP(VLOOKUP(B343,G011B!$B:$R,16,0),1),"")</f>
        <v/>
      </c>
      <c r="K343" s="226" t="str">
        <f t="shared" si="77"/>
        <v/>
      </c>
      <c r="L343" s="227" t="str">
        <f>IF(B343&lt;&gt;"",VLOOKUP(B343,G011B!$B:$Z,25,0),"")</f>
        <v/>
      </c>
      <c r="M343" s="256" t="str">
        <f t="shared" si="74"/>
        <v/>
      </c>
    </row>
    <row r="344" spans="1:13" ht="20.100000000000001" customHeight="1" x14ac:dyDescent="0.25">
      <c r="A344" s="8">
        <v>207</v>
      </c>
      <c r="B344" s="161"/>
      <c r="C344" s="222" t="str">
        <f t="shared" si="71"/>
        <v/>
      </c>
      <c r="D344" s="223" t="str">
        <f t="shared" si="72"/>
        <v/>
      </c>
      <c r="E344" s="162"/>
      <c r="F344" s="163"/>
      <c r="G344" s="232" t="str">
        <f t="shared" si="75"/>
        <v/>
      </c>
      <c r="H344" s="229" t="str">
        <f t="shared" si="73"/>
        <v/>
      </c>
      <c r="I344" s="236" t="str">
        <f t="shared" si="76"/>
        <v/>
      </c>
      <c r="J344" s="226" t="str">
        <f>IF(B344&gt;0,ROUNDUP(VLOOKUP(B344,G011B!$B:$R,16,0),1),"")</f>
        <v/>
      </c>
      <c r="K344" s="226" t="str">
        <f t="shared" si="77"/>
        <v/>
      </c>
      <c r="L344" s="227" t="str">
        <f>IF(B344&lt;&gt;"",VLOOKUP(B344,G011B!$B:$Z,25,0),"")</f>
        <v/>
      </c>
      <c r="M344" s="256" t="str">
        <f t="shared" si="74"/>
        <v/>
      </c>
    </row>
    <row r="345" spans="1:13" ht="20.100000000000001" customHeight="1" x14ac:dyDescent="0.25">
      <c r="A345" s="8">
        <v>208</v>
      </c>
      <c r="B345" s="161"/>
      <c r="C345" s="222" t="str">
        <f t="shared" si="71"/>
        <v/>
      </c>
      <c r="D345" s="223" t="str">
        <f t="shared" si="72"/>
        <v/>
      </c>
      <c r="E345" s="162"/>
      <c r="F345" s="163"/>
      <c r="G345" s="232" t="str">
        <f t="shared" si="75"/>
        <v/>
      </c>
      <c r="H345" s="229" t="str">
        <f t="shared" si="73"/>
        <v/>
      </c>
      <c r="I345" s="236" t="str">
        <f t="shared" si="76"/>
        <v/>
      </c>
      <c r="J345" s="226" t="str">
        <f>IF(B345&gt;0,ROUNDUP(VLOOKUP(B345,G011B!$B:$R,16,0),1),"")</f>
        <v/>
      </c>
      <c r="K345" s="226" t="str">
        <f t="shared" si="77"/>
        <v/>
      </c>
      <c r="L345" s="227" t="str">
        <f>IF(B345&lt;&gt;"",VLOOKUP(B345,G011B!$B:$Z,25,0),"")</f>
        <v/>
      </c>
      <c r="M345" s="256" t="str">
        <f t="shared" si="74"/>
        <v/>
      </c>
    </row>
    <row r="346" spans="1:13" ht="20.100000000000001" customHeight="1" x14ac:dyDescent="0.25">
      <c r="A346" s="8">
        <v>209</v>
      </c>
      <c r="B346" s="161"/>
      <c r="C346" s="222" t="str">
        <f t="shared" si="71"/>
        <v/>
      </c>
      <c r="D346" s="223" t="str">
        <f t="shared" si="72"/>
        <v/>
      </c>
      <c r="E346" s="162"/>
      <c r="F346" s="163"/>
      <c r="G346" s="232" t="str">
        <f t="shared" si="75"/>
        <v/>
      </c>
      <c r="H346" s="229" t="str">
        <f t="shared" si="73"/>
        <v/>
      </c>
      <c r="I346" s="236" t="str">
        <f t="shared" si="76"/>
        <v/>
      </c>
      <c r="J346" s="226" t="str">
        <f>IF(B346&gt;0,ROUNDUP(VLOOKUP(B346,G011B!$B:$R,16,0),1),"")</f>
        <v/>
      </c>
      <c r="K346" s="226" t="str">
        <f t="shared" si="77"/>
        <v/>
      </c>
      <c r="L346" s="227" t="str">
        <f>IF(B346&lt;&gt;"",VLOOKUP(B346,G011B!$B:$Z,25,0),"")</f>
        <v/>
      </c>
      <c r="M346" s="256" t="str">
        <f t="shared" si="74"/>
        <v/>
      </c>
    </row>
    <row r="347" spans="1:13" ht="20.100000000000001" customHeight="1" x14ac:dyDescent="0.25">
      <c r="A347" s="8">
        <v>210</v>
      </c>
      <c r="B347" s="161"/>
      <c r="C347" s="222" t="str">
        <f t="shared" si="71"/>
        <v/>
      </c>
      <c r="D347" s="223" t="str">
        <f t="shared" si="72"/>
        <v/>
      </c>
      <c r="E347" s="162"/>
      <c r="F347" s="163"/>
      <c r="G347" s="232" t="str">
        <f t="shared" si="75"/>
        <v/>
      </c>
      <c r="H347" s="229" t="str">
        <f t="shared" si="73"/>
        <v/>
      </c>
      <c r="I347" s="236" t="str">
        <f t="shared" si="76"/>
        <v/>
      </c>
      <c r="J347" s="226" t="str">
        <f>IF(B347&gt;0,ROUNDUP(VLOOKUP(B347,G011B!$B:$R,16,0),1),"")</f>
        <v/>
      </c>
      <c r="K347" s="226" t="str">
        <f t="shared" si="77"/>
        <v/>
      </c>
      <c r="L347" s="227" t="str">
        <f>IF(B347&lt;&gt;"",VLOOKUP(B347,G011B!$B:$Z,25,0),"")</f>
        <v/>
      </c>
      <c r="M347" s="256" t="str">
        <f t="shared" si="74"/>
        <v/>
      </c>
    </row>
    <row r="348" spans="1:13" ht="20.100000000000001" customHeight="1" x14ac:dyDescent="0.25">
      <c r="A348" s="8">
        <v>211</v>
      </c>
      <c r="B348" s="161"/>
      <c r="C348" s="222" t="str">
        <f t="shared" si="71"/>
        <v/>
      </c>
      <c r="D348" s="223" t="str">
        <f t="shared" si="72"/>
        <v/>
      </c>
      <c r="E348" s="162"/>
      <c r="F348" s="163"/>
      <c r="G348" s="232" t="str">
        <f t="shared" si="75"/>
        <v/>
      </c>
      <c r="H348" s="229" t="str">
        <f t="shared" si="73"/>
        <v/>
      </c>
      <c r="I348" s="236" t="str">
        <f t="shared" si="76"/>
        <v/>
      </c>
      <c r="J348" s="226" t="str">
        <f>IF(B348&gt;0,ROUNDUP(VLOOKUP(B348,G011B!$B:$R,16,0),1),"")</f>
        <v/>
      </c>
      <c r="K348" s="226" t="str">
        <f t="shared" si="77"/>
        <v/>
      </c>
      <c r="L348" s="227" t="str">
        <f>IF(B348&lt;&gt;"",VLOOKUP(B348,G011B!$B:$Z,25,0),"")</f>
        <v/>
      </c>
      <c r="M348" s="256" t="str">
        <f t="shared" si="74"/>
        <v/>
      </c>
    </row>
    <row r="349" spans="1:13" ht="20.100000000000001" customHeight="1" x14ac:dyDescent="0.25">
      <c r="A349" s="8">
        <v>212</v>
      </c>
      <c r="B349" s="161"/>
      <c r="C349" s="222" t="str">
        <f t="shared" si="71"/>
        <v/>
      </c>
      <c r="D349" s="223" t="str">
        <f t="shared" si="72"/>
        <v/>
      </c>
      <c r="E349" s="162"/>
      <c r="F349" s="163"/>
      <c r="G349" s="232" t="str">
        <f t="shared" si="75"/>
        <v/>
      </c>
      <c r="H349" s="229" t="str">
        <f t="shared" si="73"/>
        <v/>
      </c>
      <c r="I349" s="236" t="str">
        <f t="shared" si="76"/>
        <v/>
      </c>
      <c r="J349" s="226" t="str">
        <f>IF(B349&gt;0,ROUNDUP(VLOOKUP(B349,G011B!$B:$R,16,0),1),"")</f>
        <v/>
      </c>
      <c r="K349" s="226" t="str">
        <f t="shared" si="77"/>
        <v/>
      </c>
      <c r="L349" s="227" t="str">
        <f>IF(B349&lt;&gt;"",VLOOKUP(B349,G011B!$B:$Z,25,0),"")</f>
        <v/>
      </c>
      <c r="M349" s="256" t="str">
        <f t="shared" si="74"/>
        <v/>
      </c>
    </row>
    <row r="350" spans="1:13" ht="20.100000000000001" customHeight="1" x14ac:dyDescent="0.25">
      <c r="A350" s="8">
        <v>213</v>
      </c>
      <c r="B350" s="161"/>
      <c r="C350" s="222" t="str">
        <f t="shared" si="71"/>
        <v/>
      </c>
      <c r="D350" s="223" t="str">
        <f t="shared" si="72"/>
        <v/>
      </c>
      <c r="E350" s="162"/>
      <c r="F350" s="163"/>
      <c r="G350" s="232" t="str">
        <f t="shared" si="75"/>
        <v/>
      </c>
      <c r="H350" s="229" t="str">
        <f t="shared" si="73"/>
        <v/>
      </c>
      <c r="I350" s="236" t="str">
        <f t="shared" si="76"/>
        <v/>
      </c>
      <c r="J350" s="226" t="str">
        <f>IF(B350&gt;0,ROUNDUP(VLOOKUP(B350,G011B!$B:$R,16,0),1),"")</f>
        <v/>
      </c>
      <c r="K350" s="226" t="str">
        <f t="shared" si="77"/>
        <v/>
      </c>
      <c r="L350" s="227" t="str">
        <f>IF(B350&lt;&gt;"",VLOOKUP(B350,G011B!$B:$Z,25,0),"")</f>
        <v/>
      </c>
      <c r="M350" s="256" t="str">
        <f t="shared" si="74"/>
        <v/>
      </c>
    </row>
    <row r="351" spans="1:13" ht="20.100000000000001" customHeight="1" x14ac:dyDescent="0.25">
      <c r="A351" s="8">
        <v>214</v>
      </c>
      <c r="B351" s="161"/>
      <c r="C351" s="222" t="str">
        <f t="shared" si="71"/>
        <v/>
      </c>
      <c r="D351" s="223" t="str">
        <f t="shared" si="72"/>
        <v/>
      </c>
      <c r="E351" s="162"/>
      <c r="F351" s="163"/>
      <c r="G351" s="232" t="str">
        <f t="shared" si="75"/>
        <v/>
      </c>
      <c r="H351" s="229" t="str">
        <f t="shared" si="73"/>
        <v/>
      </c>
      <c r="I351" s="236" t="str">
        <f t="shared" si="76"/>
        <v/>
      </c>
      <c r="J351" s="226" t="str">
        <f>IF(B351&gt;0,ROUNDUP(VLOOKUP(B351,G011B!$B:$R,16,0),1),"")</f>
        <v/>
      </c>
      <c r="K351" s="226" t="str">
        <f t="shared" si="77"/>
        <v/>
      </c>
      <c r="L351" s="227" t="str">
        <f>IF(B351&lt;&gt;"",VLOOKUP(B351,G011B!$B:$Z,25,0),"")</f>
        <v/>
      </c>
      <c r="M351" s="256" t="str">
        <f t="shared" si="74"/>
        <v/>
      </c>
    </row>
    <row r="352" spans="1:13" ht="20.100000000000001" customHeight="1" x14ac:dyDescent="0.25">
      <c r="A352" s="8">
        <v>215</v>
      </c>
      <c r="B352" s="161"/>
      <c r="C352" s="222" t="str">
        <f t="shared" si="71"/>
        <v/>
      </c>
      <c r="D352" s="223" t="str">
        <f t="shared" si="72"/>
        <v/>
      </c>
      <c r="E352" s="162"/>
      <c r="F352" s="163"/>
      <c r="G352" s="232" t="str">
        <f t="shared" si="75"/>
        <v/>
      </c>
      <c r="H352" s="229" t="str">
        <f t="shared" si="73"/>
        <v/>
      </c>
      <c r="I352" s="236" t="str">
        <f t="shared" si="76"/>
        <v/>
      </c>
      <c r="J352" s="226" t="str">
        <f>IF(B352&gt;0,ROUNDUP(VLOOKUP(B352,G011B!$B:$R,16,0),1),"")</f>
        <v/>
      </c>
      <c r="K352" s="226" t="str">
        <f t="shared" si="77"/>
        <v/>
      </c>
      <c r="L352" s="227" t="str">
        <f>IF(B352&lt;&gt;"",VLOOKUP(B352,G011B!$B:$Z,25,0),"")</f>
        <v/>
      </c>
      <c r="M352" s="256" t="str">
        <f t="shared" si="74"/>
        <v/>
      </c>
    </row>
    <row r="353" spans="1:15" ht="20.100000000000001" customHeight="1" x14ac:dyDescent="0.25">
      <c r="A353" s="8">
        <v>216</v>
      </c>
      <c r="B353" s="161"/>
      <c r="C353" s="222" t="str">
        <f t="shared" si="71"/>
        <v/>
      </c>
      <c r="D353" s="223" t="str">
        <f t="shared" si="72"/>
        <v/>
      </c>
      <c r="E353" s="162"/>
      <c r="F353" s="163"/>
      <c r="G353" s="232" t="str">
        <f t="shared" si="75"/>
        <v/>
      </c>
      <c r="H353" s="229" t="str">
        <f t="shared" si="73"/>
        <v/>
      </c>
      <c r="I353" s="236" t="str">
        <f t="shared" si="76"/>
        <v/>
      </c>
      <c r="J353" s="226" t="str">
        <f>IF(B353&gt;0,ROUNDUP(VLOOKUP(B353,G011B!$B:$R,16,0),1),"")</f>
        <v/>
      </c>
      <c r="K353" s="226" t="str">
        <f t="shared" si="77"/>
        <v/>
      </c>
      <c r="L353" s="227" t="str">
        <f>IF(B353&lt;&gt;"",VLOOKUP(B353,G011B!$B:$Z,25,0),"")</f>
        <v/>
      </c>
      <c r="M353" s="256" t="str">
        <f t="shared" si="74"/>
        <v/>
      </c>
    </row>
    <row r="354" spans="1:15" ht="20.100000000000001" customHeight="1" x14ac:dyDescent="0.25">
      <c r="A354" s="8">
        <v>217</v>
      </c>
      <c r="B354" s="161"/>
      <c r="C354" s="222" t="str">
        <f t="shared" si="71"/>
        <v/>
      </c>
      <c r="D354" s="223" t="str">
        <f t="shared" si="72"/>
        <v/>
      </c>
      <c r="E354" s="162"/>
      <c r="F354" s="163"/>
      <c r="G354" s="232" t="str">
        <f t="shared" si="75"/>
        <v/>
      </c>
      <c r="H354" s="229" t="str">
        <f t="shared" si="73"/>
        <v/>
      </c>
      <c r="I354" s="236" t="str">
        <f t="shared" si="76"/>
        <v/>
      </c>
      <c r="J354" s="226" t="str">
        <f>IF(B354&gt;0,ROUNDUP(VLOOKUP(B354,G011B!$B:$R,16,0),1),"")</f>
        <v/>
      </c>
      <c r="K354" s="226" t="str">
        <f t="shared" si="77"/>
        <v/>
      </c>
      <c r="L354" s="227" t="str">
        <f>IF(B354&lt;&gt;"",VLOOKUP(B354,G011B!$B:$Z,25,0),"")</f>
        <v/>
      </c>
      <c r="M354" s="256" t="str">
        <f t="shared" si="74"/>
        <v/>
      </c>
    </row>
    <row r="355" spans="1:15" ht="20.100000000000001" customHeight="1" x14ac:dyDescent="0.25">
      <c r="A355" s="8">
        <v>218</v>
      </c>
      <c r="B355" s="161"/>
      <c r="C355" s="222" t="str">
        <f t="shared" si="71"/>
        <v/>
      </c>
      <c r="D355" s="223" t="str">
        <f t="shared" si="72"/>
        <v/>
      </c>
      <c r="E355" s="162"/>
      <c r="F355" s="163"/>
      <c r="G355" s="232" t="str">
        <f t="shared" si="75"/>
        <v/>
      </c>
      <c r="H355" s="229" t="str">
        <f t="shared" si="73"/>
        <v/>
      </c>
      <c r="I355" s="236" t="str">
        <f t="shared" si="76"/>
        <v/>
      </c>
      <c r="J355" s="226" t="str">
        <f>IF(B355&gt;0,ROUNDUP(VLOOKUP(B355,G011B!$B:$R,16,0),1),"")</f>
        <v/>
      </c>
      <c r="K355" s="226" t="str">
        <f t="shared" si="77"/>
        <v/>
      </c>
      <c r="L355" s="227" t="str">
        <f>IF(B355&lt;&gt;"",VLOOKUP(B355,G011B!$B:$Z,25,0),"")</f>
        <v/>
      </c>
      <c r="M355" s="256" t="str">
        <f t="shared" si="74"/>
        <v/>
      </c>
    </row>
    <row r="356" spans="1:15" ht="20.100000000000001" customHeight="1" x14ac:dyDescent="0.25">
      <c r="A356" s="8">
        <v>219</v>
      </c>
      <c r="B356" s="161"/>
      <c r="C356" s="222" t="str">
        <f t="shared" si="71"/>
        <v/>
      </c>
      <c r="D356" s="223" t="str">
        <f t="shared" si="72"/>
        <v/>
      </c>
      <c r="E356" s="162"/>
      <c r="F356" s="163"/>
      <c r="G356" s="232" t="str">
        <f t="shared" si="75"/>
        <v/>
      </c>
      <c r="H356" s="229" t="str">
        <f t="shared" si="73"/>
        <v/>
      </c>
      <c r="I356" s="236" t="str">
        <f t="shared" si="76"/>
        <v/>
      </c>
      <c r="J356" s="226" t="str">
        <f>IF(B356&gt;0,ROUNDUP(VLOOKUP(B356,G011B!$B:$R,16,0),1),"")</f>
        <v/>
      </c>
      <c r="K356" s="226" t="str">
        <f t="shared" si="77"/>
        <v/>
      </c>
      <c r="L356" s="227" t="str">
        <f>IF(B356&lt;&gt;"",VLOOKUP(B356,G011B!$B:$Z,25,0),"")</f>
        <v/>
      </c>
      <c r="M356" s="256" t="str">
        <f t="shared" si="74"/>
        <v/>
      </c>
    </row>
    <row r="357" spans="1:15" ht="20.100000000000001" customHeight="1" thickBot="1" x14ac:dyDescent="0.3">
      <c r="A357" s="140">
        <v>220</v>
      </c>
      <c r="B357" s="164"/>
      <c r="C357" s="224" t="str">
        <f t="shared" si="71"/>
        <v/>
      </c>
      <c r="D357" s="225" t="str">
        <f t="shared" si="72"/>
        <v/>
      </c>
      <c r="E357" s="165"/>
      <c r="F357" s="166"/>
      <c r="G357" s="233" t="str">
        <f t="shared" si="75"/>
        <v/>
      </c>
      <c r="H357" s="230" t="str">
        <f t="shared" si="73"/>
        <v/>
      </c>
      <c r="I357" s="237" t="str">
        <f t="shared" si="76"/>
        <v/>
      </c>
      <c r="J357" s="226" t="str">
        <f>IF(B357&gt;0,ROUNDUP(VLOOKUP(B357,G011B!$B:$R,16,0),1),"")</f>
        <v/>
      </c>
      <c r="K357" s="226" t="str">
        <f t="shared" si="77"/>
        <v/>
      </c>
      <c r="L357" s="227" t="str">
        <f>IF(B357&lt;&gt;"",VLOOKUP(B357,G011B!$B:$Z,25,0),"")</f>
        <v/>
      </c>
      <c r="M357" s="256" t="str">
        <f t="shared" si="74"/>
        <v/>
      </c>
    </row>
    <row r="358" spans="1:15" ht="20.100000000000001" customHeight="1" thickBot="1" x14ac:dyDescent="0.35">
      <c r="A358" s="475" t="s">
        <v>51</v>
      </c>
      <c r="B358" s="476"/>
      <c r="C358" s="476"/>
      <c r="D358" s="476"/>
      <c r="E358" s="476"/>
      <c r="F358" s="477"/>
      <c r="G358" s="234">
        <f>SUM(G338:G357)</f>
        <v>0</v>
      </c>
      <c r="H358" s="329"/>
      <c r="I358" s="217">
        <f>IF(C336=C303,SUM(I338:I357)+I325,SUM(I338:I357))</f>
        <v>0</v>
      </c>
      <c r="N358" s="238">
        <f>IF(COUNTA(E338:E357)&gt;0,1,0)</f>
        <v>0</v>
      </c>
    </row>
    <row r="359" spans="1:15" ht="20.100000000000001" customHeight="1" thickBot="1" x14ac:dyDescent="0.3">
      <c r="A359" s="468" t="s">
        <v>89</v>
      </c>
      <c r="B359" s="469"/>
      <c r="C359" s="469"/>
      <c r="D359" s="470"/>
      <c r="E359" s="205">
        <f>SUM(G:G)/2</f>
        <v>0</v>
      </c>
      <c r="F359" s="471"/>
      <c r="G359" s="472"/>
      <c r="H359" s="473"/>
      <c r="I359" s="214">
        <f>SUM(I338:I357)+I326</f>
        <v>0</v>
      </c>
    </row>
    <row r="360" spans="1:15" x14ac:dyDescent="0.25">
      <c r="A360" s="7" t="s">
        <v>165</v>
      </c>
    </row>
    <row r="362" spans="1:15" ht="21" x14ac:dyDescent="0.35">
      <c r="B362" s="358" t="s">
        <v>48</v>
      </c>
      <c r="C362" s="346">
        <f ca="1">IF(imzatarihi&gt;0,imzatarihi,"")</f>
        <v>46027</v>
      </c>
      <c r="D362" s="358" t="s">
        <v>49</v>
      </c>
      <c r="E362" s="480" t="str">
        <f>IF(kurulusyetkilisi&gt;0,kurulusyetkilisi,"")</f>
        <v/>
      </c>
      <c r="F362" s="480"/>
      <c r="G362" s="480"/>
      <c r="H362" s="480"/>
      <c r="I362" s="480"/>
      <c r="K362" s="160"/>
      <c r="L362" s="160"/>
      <c r="M362" s="4"/>
      <c r="N362" s="160"/>
      <c r="O362" s="160"/>
    </row>
    <row r="363" spans="1:15" ht="21" x14ac:dyDescent="0.35">
      <c r="A363" s="349"/>
      <c r="B363" s="349"/>
      <c r="D363" s="358" t="s">
        <v>50</v>
      </c>
      <c r="E363" s="439"/>
      <c r="F363" s="439"/>
      <c r="G363" s="439"/>
      <c r="H363" s="349"/>
      <c r="I363" s="349"/>
      <c r="K363" s="160"/>
      <c r="L363" s="160"/>
      <c r="M363" s="4"/>
      <c r="N363" s="160"/>
      <c r="O363" s="160"/>
    </row>
    <row r="364" spans="1:15" ht="15.75" x14ac:dyDescent="0.25">
      <c r="A364" s="440" t="s">
        <v>82</v>
      </c>
      <c r="B364" s="440"/>
      <c r="C364" s="440"/>
      <c r="D364" s="440"/>
      <c r="E364" s="440"/>
      <c r="F364" s="440"/>
      <c r="G364" s="440"/>
      <c r="H364" s="440"/>
      <c r="I364" s="440"/>
    </row>
    <row r="365" spans="1:15" x14ac:dyDescent="0.25">
      <c r="A365" s="441" t="str">
        <f>IF(YilDonem&lt;&gt;"",CONCATENATE(YilDonem," dönemine aittir."),"")</f>
        <v/>
      </c>
      <c r="B365" s="441"/>
      <c r="C365" s="441"/>
      <c r="D365" s="441"/>
      <c r="E365" s="441"/>
      <c r="F365" s="441"/>
      <c r="G365" s="441"/>
      <c r="H365" s="441"/>
      <c r="I365" s="441"/>
    </row>
    <row r="366" spans="1:15" ht="19.5" thickBot="1" x14ac:dyDescent="0.35">
      <c r="A366" s="481" t="s">
        <v>91</v>
      </c>
      <c r="B366" s="481"/>
      <c r="C366" s="481"/>
      <c r="D366" s="481"/>
      <c r="E366" s="481"/>
      <c r="F366" s="481"/>
      <c r="G366" s="481"/>
      <c r="H366" s="481"/>
      <c r="I366" s="481"/>
    </row>
    <row r="367" spans="1:15" ht="19.5" customHeight="1" thickBot="1" x14ac:dyDescent="0.3">
      <c r="A367" s="457" t="s">
        <v>1</v>
      </c>
      <c r="B367" s="458"/>
      <c r="C367" s="442" t="str">
        <f>IF(ProjeNo&gt;0,ProjeNo,"")</f>
        <v/>
      </c>
      <c r="D367" s="443"/>
      <c r="E367" s="443"/>
      <c r="F367" s="443"/>
      <c r="G367" s="443"/>
      <c r="H367" s="443"/>
      <c r="I367" s="444"/>
    </row>
    <row r="368" spans="1:15" ht="29.25" customHeight="1" thickBot="1" x14ac:dyDescent="0.3">
      <c r="A368" s="474" t="s">
        <v>14</v>
      </c>
      <c r="B368" s="464"/>
      <c r="C368" s="461" t="str">
        <f>IF(ProjeAdi&gt;0,ProjeAdi,"")</f>
        <v/>
      </c>
      <c r="D368" s="462"/>
      <c r="E368" s="462"/>
      <c r="F368" s="462"/>
      <c r="G368" s="462"/>
      <c r="H368" s="462"/>
      <c r="I368" s="463"/>
    </row>
    <row r="369" spans="1:13" ht="19.5" customHeight="1" thickBot="1" x14ac:dyDescent="0.3">
      <c r="A369" s="457" t="s">
        <v>83</v>
      </c>
      <c r="B369" s="458"/>
      <c r="C369" s="32"/>
      <c r="D369" s="478"/>
      <c r="E369" s="478"/>
      <c r="F369" s="478"/>
      <c r="G369" s="478"/>
      <c r="H369" s="478"/>
      <c r="I369" s="479"/>
    </row>
    <row r="370" spans="1:13" s="5" customFormat="1" ht="30.75" thickBot="1" x14ac:dyDescent="0.3">
      <c r="A370" s="3" t="s">
        <v>9</v>
      </c>
      <c r="B370" s="3" t="s">
        <v>10</v>
      </c>
      <c r="C370" s="3" t="s">
        <v>72</v>
      </c>
      <c r="D370" s="3" t="s">
        <v>170</v>
      </c>
      <c r="E370" s="3" t="s">
        <v>84</v>
      </c>
      <c r="F370" s="3" t="s">
        <v>85</v>
      </c>
      <c r="G370" s="3" t="s">
        <v>86</v>
      </c>
      <c r="H370" s="3" t="s">
        <v>87</v>
      </c>
      <c r="I370" s="3" t="s">
        <v>88</v>
      </c>
      <c r="J370" s="155" t="s">
        <v>92</v>
      </c>
      <c r="K370" s="156" t="s">
        <v>93</v>
      </c>
      <c r="L370" s="156" t="s">
        <v>85</v>
      </c>
    </row>
    <row r="371" spans="1:13" ht="20.100000000000001" customHeight="1" x14ac:dyDescent="0.25">
      <c r="A371" s="139">
        <v>221</v>
      </c>
      <c r="B371" s="157"/>
      <c r="C371" s="220" t="str">
        <f t="shared" ref="C371:C390" si="78">IF(B371&lt;&gt;"",VLOOKUP(B371,PersonelTablo,2,0),"")</f>
        <v/>
      </c>
      <c r="D371" s="221" t="str">
        <f t="shared" ref="D371:D390" si="79">IF(B371&lt;&gt;"",VLOOKUP(B371,PersonelTablo,3,0),"")</f>
        <v/>
      </c>
      <c r="E371" s="158"/>
      <c r="F371" s="159"/>
      <c r="G371" s="231" t="str">
        <f>IF(AND(B371&lt;&gt;"",L371&gt;=F371),E371*F371,"")</f>
        <v/>
      </c>
      <c r="H371" s="228" t="str">
        <f t="shared" ref="H371:H390" si="80">IF(B371&lt;&gt;"",VLOOKUP(B371,G011CTablo,14,0),"")</f>
        <v/>
      </c>
      <c r="I371" s="235" t="str">
        <f>IF(AND(B371&lt;&gt;"",J371&gt;=K371,L371&gt;0),G371*H371,"")</f>
        <v/>
      </c>
      <c r="J371" s="226" t="str">
        <f>IF(B371&gt;0,ROUNDUP(VLOOKUP(B371,G011B!$B:$R,16,0),1),"")</f>
        <v/>
      </c>
      <c r="K371" s="226" t="str">
        <f>IF(B371&gt;0,SUMIF($B:$B,B371,$G:$G),"")</f>
        <v/>
      </c>
      <c r="L371" s="227" t="str">
        <f>IF(B371&lt;&gt;"",VLOOKUP(B371,G011B!$B:$Z,25,0),"")</f>
        <v/>
      </c>
      <c r="M371" s="256" t="str">
        <f t="shared" ref="M371:M390" si="81">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61"/>
      <c r="C372" s="222" t="str">
        <f t="shared" si="78"/>
        <v/>
      </c>
      <c r="D372" s="223" t="str">
        <f t="shared" si="79"/>
        <v/>
      </c>
      <c r="E372" s="162"/>
      <c r="F372" s="163"/>
      <c r="G372" s="232" t="str">
        <f t="shared" ref="G372:G390" si="82">IF(AND(B372&lt;&gt;"",L372&gt;=F372),E372*F372,"")</f>
        <v/>
      </c>
      <c r="H372" s="229" t="str">
        <f t="shared" si="80"/>
        <v/>
      </c>
      <c r="I372" s="236" t="str">
        <f t="shared" ref="I372:I390" si="83">IF(AND(B372&lt;&gt;"",J372&gt;=K372,L372&gt;0),G372*H372,"")</f>
        <v/>
      </c>
      <c r="J372" s="226" t="str">
        <f>IF(B372&gt;0,ROUNDUP(VLOOKUP(B372,G011B!$B:$R,16,0),1),"")</f>
        <v/>
      </c>
      <c r="K372" s="226" t="str">
        <f t="shared" ref="K372:K390" si="84">IF(B372&gt;0,SUMIF($B:$B,B372,$G:$G),"")</f>
        <v/>
      </c>
      <c r="L372" s="227" t="str">
        <f>IF(B372&lt;&gt;"",VLOOKUP(B372,G011B!$B:$Z,25,0),"")</f>
        <v/>
      </c>
      <c r="M372" s="256" t="str">
        <f t="shared" si="81"/>
        <v/>
      </c>
    </row>
    <row r="373" spans="1:13" ht="20.100000000000001" customHeight="1" x14ac:dyDescent="0.25">
      <c r="A373" s="8">
        <v>223</v>
      </c>
      <c r="B373" s="161"/>
      <c r="C373" s="222" t="str">
        <f t="shared" si="78"/>
        <v/>
      </c>
      <c r="D373" s="223" t="str">
        <f t="shared" si="79"/>
        <v/>
      </c>
      <c r="E373" s="162"/>
      <c r="F373" s="163"/>
      <c r="G373" s="232" t="str">
        <f t="shared" si="82"/>
        <v/>
      </c>
      <c r="H373" s="229" t="str">
        <f t="shared" si="80"/>
        <v/>
      </c>
      <c r="I373" s="236" t="str">
        <f t="shared" si="83"/>
        <v/>
      </c>
      <c r="J373" s="226" t="str">
        <f>IF(B373&gt;0,ROUNDUP(VLOOKUP(B373,G011B!$B:$R,16,0),1),"")</f>
        <v/>
      </c>
      <c r="K373" s="226" t="str">
        <f t="shared" si="84"/>
        <v/>
      </c>
      <c r="L373" s="227" t="str">
        <f>IF(B373&lt;&gt;"",VLOOKUP(B373,G011B!$B:$Z,25,0),"")</f>
        <v/>
      </c>
      <c r="M373" s="256" t="str">
        <f t="shared" si="81"/>
        <v/>
      </c>
    </row>
    <row r="374" spans="1:13" ht="20.100000000000001" customHeight="1" x14ac:dyDescent="0.25">
      <c r="A374" s="8">
        <v>224</v>
      </c>
      <c r="B374" s="161"/>
      <c r="C374" s="222" t="str">
        <f t="shared" si="78"/>
        <v/>
      </c>
      <c r="D374" s="223" t="str">
        <f t="shared" si="79"/>
        <v/>
      </c>
      <c r="E374" s="162"/>
      <c r="F374" s="163"/>
      <c r="G374" s="232" t="str">
        <f t="shared" si="82"/>
        <v/>
      </c>
      <c r="H374" s="229" t="str">
        <f t="shared" si="80"/>
        <v/>
      </c>
      <c r="I374" s="236" t="str">
        <f t="shared" si="83"/>
        <v/>
      </c>
      <c r="J374" s="226" t="str">
        <f>IF(B374&gt;0,ROUNDUP(VLOOKUP(B374,G011B!$B:$R,16,0),1),"")</f>
        <v/>
      </c>
      <c r="K374" s="226" t="str">
        <f t="shared" si="84"/>
        <v/>
      </c>
      <c r="L374" s="227" t="str">
        <f>IF(B374&lt;&gt;"",VLOOKUP(B374,G011B!$B:$Z,25,0),"")</f>
        <v/>
      </c>
      <c r="M374" s="256" t="str">
        <f t="shared" si="81"/>
        <v/>
      </c>
    </row>
    <row r="375" spans="1:13" ht="20.100000000000001" customHeight="1" x14ac:dyDescent="0.25">
      <c r="A375" s="8">
        <v>225</v>
      </c>
      <c r="B375" s="161"/>
      <c r="C375" s="222" t="str">
        <f t="shared" si="78"/>
        <v/>
      </c>
      <c r="D375" s="223" t="str">
        <f t="shared" si="79"/>
        <v/>
      </c>
      <c r="E375" s="162"/>
      <c r="F375" s="163"/>
      <c r="G375" s="232" t="str">
        <f t="shared" si="82"/>
        <v/>
      </c>
      <c r="H375" s="229" t="str">
        <f t="shared" si="80"/>
        <v/>
      </c>
      <c r="I375" s="236" t="str">
        <f t="shared" si="83"/>
        <v/>
      </c>
      <c r="J375" s="226" t="str">
        <f>IF(B375&gt;0,ROUNDUP(VLOOKUP(B375,G011B!$B:$R,16,0),1),"")</f>
        <v/>
      </c>
      <c r="K375" s="226" t="str">
        <f t="shared" si="84"/>
        <v/>
      </c>
      <c r="L375" s="227" t="str">
        <f>IF(B375&lt;&gt;"",VLOOKUP(B375,G011B!$B:$Z,25,0),"")</f>
        <v/>
      </c>
      <c r="M375" s="256" t="str">
        <f t="shared" si="81"/>
        <v/>
      </c>
    </row>
    <row r="376" spans="1:13" ht="20.100000000000001" customHeight="1" x14ac:dyDescent="0.25">
      <c r="A376" s="8">
        <v>226</v>
      </c>
      <c r="B376" s="161"/>
      <c r="C376" s="222" t="str">
        <f t="shared" si="78"/>
        <v/>
      </c>
      <c r="D376" s="223" t="str">
        <f t="shared" si="79"/>
        <v/>
      </c>
      <c r="E376" s="162"/>
      <c r="F376" s="163"/>
      <c r="G376" s="232" t="str">
        <f t="shared" si="82"/>
        <v/>
      </c>
      <c r="H376" s="229" t="str">
        <f t="shared" si="80"/>
        <v/>
      </c>
      <c r="I376" s="236" t="str">
        <f t="shared" si="83"/>
        <v/>
      </c>
      <c r="J376" s="226" t="str">
        <f>IF(B376&gt;0,ROUNDUP(VLOOKUP(B376,G011B!$B:$R,16,0),1),"")</f>
        <v/>
      </c>
      <c r="K376" s="226" t="str">
        <f t="shared" si="84"/>
        <v/>
      </c>
      <c r="L376" s="227" t="str">
        <f>IF(B376&lt;&gt;"",VLOOKUP(B376,G011B!$B:$Z,25,0),"")</f>
        <v/>
      </c>
      <c r="M376" s="256" t="str">
        <f t="shared" si="81"/>
        <v/>
      </c>
    </row>
    <row r="377" spans="1:13" ht="20.100000000000001" customHeight="1" x14ac:dyDescent="0.25">
      <c r="A377" s="8">
        <v>227</v>
      </c>
      <c r="B377" s="161"/>
      <c r="C377" s="222" t="str">
        <f t="shared" si="78"/>
        <v/>
      </c>
      <c r="D377" s="223" t="str">
        <f t="shared" si="79"/>
        <v/>
      </c>
      <c r="E377" s="162"/>
      <c r="F377" s="163"/>
      <c r="G377" s="232" t="str">
        <f t="shared" si="82"/>
        <v/>
      </c>
      <c r="H377" s="229" t="str">
        <f t="shared" si="80"/>
        <v/>
      </c>
      <c r="I377" s="236" t="str">
        <f t="shared" si="83"/>
        <v/>
      </c>
      <c r="J377" s="226" t="str">
        <f>IF(B377&gt;0,ROUNDUP(VLOOKUP(B377,G011B!$B:$R,16,0),1),"")</f>
        <v/>
      </c>
      <c r="K377" s="226" t="str">
        <f t="shared" si="84"/>
        <v/>
      </c>
      <c r="L377" s="227" t="str">
        <f>IF(B377&lt;&gt;"",VLOOKUP(B377,G011B!$B:$Z,25,0),"")</f>
        <v/>
      </c>
      <c r="M377" s="256" t="str">
        <f t="shared" si="81"/>
        <v/>
      </c>
    </row>
    <row r="378" spans="1:13" ht="20.100000000000001" customHeight="1" x14ac:dyDescent="0.25">
      <c r="A378" s="8">
        <v>228</v>
      </c>
      <c r="B378" s="161"/>
      <c r="C378" s="222" t="str">
        <f t="shared" si="78"/>
        <v/>
      </c>
      <c r="D378" s="223" t="str">
        <f t="shared" si="79"/>
        <v/>
      </c>
      <c r="E378" s="162"/>
      <c r="F378" s="163"/>
      <c r="G378" s="232" t="str">
        <f t="shared" si="82"/>
        <v/>
      </c>
      <c r="H378" s="229" t="str">
        <f t="shared" si="80"/>
        <v/>
      </c>
      <c r="I378" s="236" t="str">
        <f t="shared" si="83"/>
        <v/>
      </c>
      <c r="J378" s="226" t="str">
        <f>IF(B378&gt;0,ROUNDUP(VLOOKUP(B378,G011B!$B:$R,16,0),1),"")</f>
        <v/>
      </c>
      <c r="K378" s="226" t="str">
        <f t="shared" si="84"/>
        <v/>
      </c>
      <c r="L378" s="227" t="str">
        <f>IF(B378&lt;&gt;"",VLOOKUP(B378,G011B!$B:$Z,25,0),"")</f>
        <v/>
      </c>
      <c r="M378" s="256" t="str">
        <f t="shared" si="81"/>
        <v/>
      </c>
    </row>
    <row r="379" spans="1:13" ht="20.100000000000001" customHeight="1" x14ac:dyDescent="0.25">
      <c r="A379" s="8">
        <v>229</v>
      </c>
      <c r="B379" s="161"/>
      <c r="C379" s="222" t="str">
        <f t="shared" si="78"/>
        <v/>
      </c>
      <c r="D379" s="223" t="str">
        <f t="shared" si="79"/>
        <v/>
      </c>
      <c r="E379" s="162"/>
      <c r="F379" s="163"/>
      <c r="G379" s="232" t="str">
        <f t="shared" si="82"/>
        <v/>
      </c>
      <c r="H379" s="229" t="str">
        <f t="shared" si="80"/>
        <v/>
      </c>
      <c r="I379" s="236" t="str">
        <f t="shared" si="83"/>
        <v/>
      </c>
      <c r="J379" s="226" t="str">
        <f>IF(B379&gt;0,ROUNDUP(VLOOKUP(B379,G011B!$B:$R,16,0),1),"")</f>
        <v/>
      </c>
      <c r="K379" s="226" t="str">
        <f t="shared" si="84"/>
        <v/>
      </c>
      <c r="L379" s="227" t="str">
        <f>IF(B379&lt;&gt;"",VLOOKUP(B379,G011B!$B:$Z,25,0),"")</f>
        <v/>
      </c>
      <c r="M379" s="256" t="str">
        <f t="shared" si="81"/>
        <v/>
      </c>
    </row>
    <row r="380" spans="1:13" ht="20.100000000000001" customHeight="1" x14ac:dyDescent="0.25">
      <c r="A380" s="8">
        <v>230</v>
      </c>
      <c r="B380" s="161"/>
      <c r="C380" s="222" t="str">
        <f t="shared" si="78"/>
        <v/>
      </c>
      <c r="D380" s="223" t="str">
        <f t="shared" si="79"/>
        <v/>
      </c>
      <c r="E380" s="162"/>
      <c r="F380" s="163"/>
      <c r="G380" s="232" t="str">
        <f t="shared" si="82"/>
        <v/>
      </c>
      <c r="H380" s="229" t="str">
        <f t="shared" si="80"/>
        <v/>
      </c>
      <c r="I380" s="236" t="str">
        <f t="shared" si="83"/>
        <v/>
      </c>
      <c r="J380" s="226" t="str">
        <f>IF(B380&gt;0,ROUNDUP(VLOOKUP(B380,G011B!$B:$R,16,0),1),"")</f>
        <v/>
      </c>
      <c r="K380" s="226" t="str">
        <f t="shared" si="84"/>
        <v/>
      </c>
      <c r="L380" s="227" t="str">
        <f>IF(B380&lt;&gt;"",VLOOKUP(B380,G011B!$B:$Z,25,0),"")</f>
        <v/>
      </c>
      <c r="M380" s="256" t="str">
        <f t="shared" si="81"/>
        <v/>
      </c>
    </row>
    <row r="381" spans="1:13" ht="20.100000000000001" customHeight="1" x14ac:dyDescent="0.25">
      <c r="A381" s="8">
        <v>231</v>
      </c>
      <c r="B381" s="161"/>
      <c r="C381" s="222" t="str">
        <f t="shared" si="78"/>
        <v/>
      </c>
      <c r="D381" s="223" t="str">
        <f t="shared" si="79"/>
        <v/>
      </c>
      <c r="E381" s="162"/>
      <c r="F381" s="163"/>
      <c r="G381" s="232" t="str">
        <f t="shared" si="82"/>
        <v/>
      </c>
      <c r="H381" s="229" t="str">
        <f t="shared" si="80"/>
        <v/>
      </c>
      <c r="I381" s="236" t="str">
        <f t="shared" si="83"/>
        <v/>
      </c>
      <c r="J381" s="226" t="str">
        <f>IF(B381&gt;0,ROUNDUP(VLOOKUP(B381,G011B!$B:$R,16,0),1),"")</f>
        <v/>
      </c>
      <c r="K381" s="226" t="str">
        <f t="shared" si="84"/>
        <v/>
      </c>
      <c r="L381" s="227" t="str">
        <f>IF(B381&lt;&gt;"",VLOOKUP(B381,G011B!$B:$Z,25,0),"")</f>
        <v/>
      </c>
      <c r="M381" s="256" t="str">
        <f t="shared" si="81"/>
        <v/>
      </c>
    </row>
    <row r="382" spans="1:13" ht="20.100000000000001" customHeight="1" x14ac:dyDescent="0.25">
      <c r="A382" s="8">
        <v>232</v>
      </c>
      <c r="B382" s="161"/>
      <c r="C382" s="222" t="str">
        <f t="shared" si="78"/>
        <v/>
      </c>
      <c r="D382" s="223" t="str">
        <f t="shared" si="79"/>
        <v/>
      </c>
      <c r="E382" s="162"/>
      <c r="F382" s="163"/>
      <c r="G382" s="232" t="str">
        <f t="shared" si="82"/>
        <v/>
      </c>
      <c r="H382" s="229" t="str">
        <f t="shared" si="80"/>
        <v/>
      </c>
      <c r="I382" s="236" t="str">
        <f t="shared" si="83"/>
        <v/>
      </c>
      <c r="J382" s="226" t="str">
        <f>IF(B382&gt;0,ROUNDUP(VLOOKUP(B382,G011B!$B:$R,16,0),1),"")</f>
        <v/>
      </c>
      <c r="K382" s="226" t="str">
        <f t="shared" si="84"/>
        <v/>
      </c>
      <c r="L382" s="227" t="str">
        <f>IF(B382&lt;&gt;"",VLOOKUP(B382,G011B!$B:$Z,25,0),"")</f>
        <v/>
      </c>
      <c r="M382" s="256" t="str">
        <f t="shared" si="81"/>
        <v/>
      </c>
    </row>
    <row r="383" spans="1:13" ht="20.100000000000001" customHeight="1" x14ac:dyDescent="0.25">
      <c r="A383" s="8">
        <v>233</v>
      </c>
      <c r="B383" s="161"/>
      <c r="C383" s="222" t="str">
        <f t="shared" si="78"/>
        <v/>
      </c>
      <c r="D383" s="223" t="str">
        <f t="shared" si="79"/>
        <v/>
      </c>
      <c r="E383" s="162"/>
      <c r="F383" s="163"/>
      <c r="G383" s="232" t="str">
        <f t="shared" si="82"/>
        <v/>
      </c>
      <c r="H383" s="229" t="str">
        <f t="shared" si="80"/>
        <v/>
      </c>
      <c r="I383" s="236" t="str">
        <f t="shared" si="83"/>
        <v/>
      </c>
      <c r="J383" s="226" t="str">
        <f>IF(B383&gt;0,ROUNDUP(VLOOKUP(B383,G011B!$B:$R,16,0),1),"")</f>
        <v/>
      </c>
      <c r="K383" s="226" t="str">
        <f t="shared" si="84"/>
        <v/>
      </c>
      <c r="L383" s="227" t="str">
        <f>IF(B383&lt;&gt;"",VLOOKUP(B383,G011B!$B:$Z,25,0),"")</f>
        <v/>
      </c>
      <c r="M383" s="256" t="str">
        <f t="shared" si="81"/>
        <v/>
      </c>
    </row>
    <row r="384" spans="1:13" ht="20.100000000000001" customHeight="1" x14ac:dyDescent="0.25">
      <c r="A384" s="8">
        <v>234</v>
      </c>
      <c r="B384" s="161"/>
      <c r="C384" s="222" t="str">
        <f t="shared" si="78"/>
        <v/>
      </c>
      <c r="D384" s="223" t="str">
        <f t="shared" si="79"/>
        <v/>
      </c>
      <c r="E384" s="162"/>
      <c r="F384" s="163"/>
      <c r="G384" s="232" t="str">
        <f t="shared" si="82"/>
        <v/>
      </c>
      <c r="H384" s="229" t="str">
        <f t="shared" si="80"/>
        <v/>
      </c>
      <c r="I384" s="236" t="str">
        <f t="shared" si="83"/>
        <v/>
      </c>
      <c r="J384" s="226" t="str">
        <f>IF(B384&gt;0,ROUNDUP(VLOOKUP(B384,G011B!$B:$R,16,0),1),"")</f>
        <v/>
      </c>
      <c r="K384" s="226" t="str">
        <f t="shared" si="84"/>
        <v/>
      </c>
      <c r="L384" s="227" t="str">
        <f>IF(B384&lt;&gt;"",VLOOKUP(B384,G011B!$B:$Z,25,0),"")</f>
        <v/>
      </c>
      <c r="M384" s="256" t="str">
        <f t="shared" si="81"/>
        <v/>
      </c>
    </row>
    <row r="385" spans="1:15" ht="20.100000000000001" customHeight="1" x14ac:dyDescent="0.25">
      <c r="A385" s="8">
        <v>235</v>
      </c>
      <c r="B385" s="161"/>
      <c r="C385" s="222" t="str">
        <f t="shared" si="78"/>
        <v/>
      </c>
      <c r="D385" s="223" t="str">
        <f t="shared" si="79"/>
        <v/>
      </c>
      <c r="E385" s="162"/>
      <c r="F385" s="163"/>
      <c r="G385" s="232" t="str">
        <f t="shared" si="82"/>
        <v/>
      </c>
      <c r="H385" s="229" t="str">
        <f t="shared" si="80"/>
        <v/>
      </c>
      <c r="I385" s="236" t="str">
        <f t="shared" si="83"/>
        <v/>
      </c>
      <c r="J385" s="226" t="str">
        <f>IF(B385&gt;0,ROUNDUP(VLOOKUP(B385,G011B!$B:$R,16,0),1),"")</f>
        <v/>
      </c>
      <c r="K385" s="226" t="str">
        <f t="shared" si="84"/>
        <v/>
      </c>
      <c r="L385" s="227" t="str">
        <f>IF(B385&lt;&gt;"",VLOOKUP(B385,G011B!$B:$Z,25,0),"")</f>
        <v/>
      </c>
      <c r="M385" s="256" t="str">
        <f t="shared" si="81"/>
        <v/>
      </c>
    </row>
    <row r="386" spans="1:15" ht="20.100000000000001" customHeight="1" x14ac:dyDescent="0.25">
      <c r="A386" s="8">
        <v>236</v>
      </c>
      <c r="B386" s="161"/>
      <c r="C386" s="222" t="str">
        <f t="shared" si="78"/>
        <v/>
      </c>
      <c r="D386" s="223" t="str">
        <f t="shared" si="79"/>
        <v/>
      </c>
      <c r="E386" s="162"/>
      <c r="F386" s="163"/>
      <c r="G386" s="232" t="str">
        <f t="shared" si="82"/>
        <v/>
      </c>
      <c r="H386" s="229" t="str">
        <f t="shared" si="80"/>
        <v/>
      </c>
      <c r="I386" s="236" t="str">
        <f t="shared" si="83"/>
        <v/>
      </c>
      <c r="J386" s="226" t="str">
        <f>IF(B386&gt;0,ROUNDUP(VLOOKUP(B386,G011B!$B:$R,16,0),1),"")</f>
        <v/>
      </c>
      <c r="K386" s="226" t="str">
        <f t="shared" si="84"/>
        <v/>
      </c>
      <c r="L386" s="227" t="str">
        <f>IF(B386&lt;&gt;"",VLOOKUP(B386,G011B!$B:$Z,25,0),"")</f>
        <v/>
      </c>
      <c r="M386" s="256" t="str">
        <f t="shared" si="81"/>
        <v/>
      </c>
    </row>
    <row r="387" spans="1:15" ht="20.100000000000001" customHeight="1" x14ac:dyDescent="0.25">
      <c r="A387" s="8">
        <v>237</v>
      </c>
      <c r="B387" s="161"/>
      <c r="C387" s="222" t="str">
        <f t="shared" si="78"/>
        <v/>
      </c>
      <c r="D387" s="223" t="str">
        <f t="shared" si="79"/>
        <v/>
      </c>
      <c r="E387" s="162"/>
      <c r="F387" s="163"/>
      <c r="G387" s="232" t="str">
        <f t="shared" si="82"/>
        <v/>
      </c>
      <c r="H387" s="229" t="str">
        <f t="shared" si="80"/>
        <v/>
      </c>
      <c r="I387" s="236" t="str">
        <f t="shared" si="83"/>
        <v/>
      </c>
      <c r="J387" s="226" t="str">
        <f>IF(B387&gt;0,ROUNDUP(VLOOKUP(B387,G011B!$B:$R,16,0),1),"")</f>
        <v/>
      </c>
      <c r="K387" s="226" t="str">
        <f t="shared" si="84"/>
        <v/>
      </c>
      <c r="L387" s="227" t="str">
        <f>IF(B387&lt;&gt;"",VLOOKUP(B387,G011B!$B:$Z,25,0),"")</f>
        <v/>
      </c>
      <c r="M387" s="256" t="str">
        <f t="shared" si="81"/>
        <v/>
      </c>
    </row>
    <row r="388" spans="1:15" ht="20.100000000000001" customHeight="1" x14ac:dyDescent="0.25">
      <c r="A388" s="8">
        <v>238</v>
      </c>
      <c r="B388" s="161"/>
      <c r="C388" s="222" t="str">
        <f t="shared" si="78"/>
        <v/>
      </c>
      <c r="D388" s="223" t="str">
        <f t="shared" si="79"/>
        <v/>
      </c>
      <c r="E388" s="162"/>
      <c r="F388" s="163"/>
      <c r="G388" s="232" t="str">
        <f t="shared" si="82"/>
        <v/>
      </c>
      <c r="H388" s="229" t="str">
        <f t="shared" si="80"/>
        <v/>
      </c>
      <c r="I388" s="236" t="str">
        <f t="shared" si="83"/>
        <v/>
      </c>
      <c r="J388" s="226" t="str">
        <f>IF(B388&gt;0,ROUNDUP(VLOOKUP(B388,G011B!$B:$R,16,0),1),"")</f>
        <v/>
      </c>
      <c r="K388" s="226" t="str">
        <f t="shared" si="84"/>
        <v/>
      </c>
      <c r="L388" s="227" t="str">
        <f>IF(B388&lt;&gt;"",VLOOKUP(B388,G011B!$B:$Z,25,0),"")</f>
        <v/>
      </c>
      <c r="M388" s="256" t="str">
        <f t="shared" si="81"/>
        <v/>
      </c>
    </row>
    <row r="389" spans="1:15" ht="20.100000000000001" customHeight="1" x14ac:dyDescent="0.25">
      <c r="A389" s="8">
        <v>239</v>
      </c>
      <c r="B389" s="161"/>
      <c r="C389" s="222" t="str">
        <f t="shared" si="78"/>
        <v/>
      </c>
      <c r="D389" s="223" t="str">
        <f t="shared" si="79"/>
        <v/>
      </c>
      <c r="E389" s="162"/>
      <c r="F389" s="163"/>
      <c r="G389" s="232" t="str">
        <f t="shared" si="82"/>
        <v/>
      </c>
      <c r="H389" s="229" t="str">
        <f t="shared" si="80"/>
        <v/>
      </c>
      <c r="I389" s="236" t="str">
        <f t="shared" si="83"/>
        <v/>
      </c>
      <c r="J389" s="226" t="str">
        <f>IF(B389&gt;0,ROUNDUP(VLOOKUP(B389,G011B!$B:$R,16,0),1),"")</f>
        <v/>
      </c>
      <c r="K389" s="226" t="str">
        <f t="shared" si="84"/>
        <v/>
      </c>
      <c r="L389" s="227" t="str">
        <f>IF(B389&lt;&gt;"",VLOOKUP(B389,G011B!$B:$Z,25,0),"")</f>
        <v/>
      </c>
      <c r="M389" s="256" t="str">
        <f t="shared" si="81"/>
        <v/>
      </c>
    </row>
    <row r="390" spans="1:15" ht="20.100000000000001" customHeight="1" thickBot="1" x14ac:dyDescent="0.3">
      <c r="A390" s="140">
        <v>240</v>
      </c>
      <c r="B390" s="164"/>
      <c r="C390" s="224" t="str">
        <f t="shared" si="78"/>
        <v/>
      </c>
      <c r="D390" s="225" t="str">
        <f t="shared" si="79"/>
        <v/>
      </c>
      <c r="E390" s="165"/>
      <c r="F390" s="166"/>
      <c r="G390" s="233" t="str">
        <f t="shared" si="82"/>
        <v/>
      </c>
      <c r="H390" s="230" t="str">
        <f t="shared" si="80"/>
        <v/>
      </c>
      <c r="I390" s="237" t="str">
        <f t="shared" si="83"/>
        <v/>
      </c>
      <c r="J390" s="226" t="str">
        <f>IF(B390&gt;0,ROUNDUP(VLOOKUP(B390,G011B!$B:$R,16,0),1),"")</f>
        <v/>
      </c>
      <c r="K390" s="226" t="str">
        <f t="shared" si="84"/>
        <v/>
      </c>
      <c r="L390" s="227" t="str">
        <f>IF(B390&lt;&gt;"",VLOOKUP(B390,G011B!$B:$Z,25,0),"")</f>
        <v/>
      </c>
      <c r="M390" s="256" t="str">
        <f t="shared" si="81"/>
        <v/>
      </c>
    </row>
    <row r="391" spans="1:15" ht="20.100000000000001" customHeight="1" thickBot="1" x14ac:dyDescent="0.35">
      <c r="A391" s="475" t="s">
        <v>51</v>
      </c>
      <c r="B391" s="476"/>
      <c r="C391" s="476"/>
      <c r="D391" s="476"/>
      <c r="E391" s="476"/>
      <c r="F391" s="477"/>
      <c r="G391" s="234">
        <f>SUM(G371:G390)</f>
        <v>0</v>
      </c>
      <c r="H391" s="329"/>
      <c r="I391" s="217">
        <f>IF(C369=C336,SUM(I371:I390)+I358,SUM(I371:I390))</f>
        <v>0</v>
      </c>
      <c r="N391" s="238">
        <f>IF(COUNTA(E371:E390)&gt;0,1,0)</f>
        <v>0</v>
      </c>
    </row>
    <row r="392" spans="1:15" ht="20.100000000000001" customHeight="1" thickBot="1" x14ac:dyDescent="0.3">
      <c r="A392" s="468" t="s">
        <v>89</v>
      </c>
      <c r="B392" s="469"/>
      <c r="C392" s="469"/>
      <c r="D392" s="470"/>
      <c r="E392" s="205">
        <f>SUM(G:G)/2</f>
        <v>0</v>
      </c>
      <c r="F392" s="471"/>
      <c r="G392" s="472"/>
      <c r="H392" s="473"/>
      <c r="I392" s="214">
        <f>SUM(I371:I390)+I359</f>
        <v>0</v>
      </c>
    </row>
    <row r="393" spans="1:15" x14ac:dyDescent="0.25">
      <c r="A393" s="7" t="s">
        <v>165</v>
      </c>
    </row>
    <row r="395" spans="1:15" ht="21" x14ac:dyDescent="0.35">
      <c r="B395" s="358" t="s">
        <v>48</v>
      </c>
      <c r="C395" s="346">
        <f ca="1">IF(imzatarihi&gt;0,imzatarihi,"")</f>
        <v>46027</v>
      </c>
      <c r="D395" s="358" t="s">
        <v>49</v>
      </c>
      <c r="E395" s="480" t="str">
        <f>IF(kurulusyetkilisi&gt;0,kurulusyetkilisi,"")</f>
        <v/>
      </c>
      <c r="F395" s="480"/>
      <c r="G395" s="480"/>
      <c r="H395" s="480"/>
      <c r="I395" s="480"/>
      <c r="K395" s="160"/>
      <c r="L395" s="160"/>
      <c r="M395" s="4"/>
      <c r="N395" s="160"/>
      <c r="O395" s="160"/>
    </row>
    <row r="396" spans="1:15" ht="21" x14ac:dyDescent="0.35">
      <c r="A396" s="349"/>
      <c r="B396" s="349"/>
      <c r="D396" s="358" t="s">
        <v>50</v>
      </c>
      <c r="E396" s="439"/>
      <c r="F396" s="439"/>
      <c r="G396" s="439"/>
      <c r="H396" s="349"/>
      <c r="I396" s="349"/>
      <c r="K396" s="160"/>
      <c r="L396" s="160"/>
      <c r="M396" s="4"/>
      <c r="N396" s="160"/>
      <c r="O396" s="160"/>
    </row>
    <row r="397" spans="1:15" ht="15.75" x14ac:dyDescent="0.25">
      <c r="A397" s="440" t="s">
        <v>82</v>
      </c>
      <c r="B397" s="440"/>
      <c r="C397" s="440"/>
      <c r="D397" s="440"/>
      <c r="E397" s="440"/>
      <c r="F397" s="440"/>
      <c r="G397" s="440"/>
      <c r="H397" s="440"/>
      <c r="I397" s="440"/>
    </row>
    <row r="398" spans="1:15" x14ac:dyDescent="0.25">
      <c r="A398" s="441" t="str">
        <f>IF(YilDonem&lt;&gt;"",CONCATENATE(YilDonem," dönemine aittir."),"")</f>
        <v/>
      </c>
      <c r="B398" s="441"/>
      <c r="C398" s="441"/>
      <c r="D398" s="441"/>
      <c r="E398" s="441"/>
      <c r="F398" s="441"/>
      <c r="G398" s="441"/>
      <c r="H398" s="441"/>
      <c r="I398" s="441"/>
    </row>
    <row r="399" spans="1:15" ht="19.5" thickBot="1" x14ac:dyDescent="0.35">
      <c r="A399" s="481" t="s">
        <v>91</v>
      </c>
      <c r="B399" s="481"/>
      <c r="C399" s="481"/>
      <c r="D399" s="481"/>
      <c r="E399" s="481"/>
      <c r="F399" s="481"/>
      <c r="G399" s="481"/>
      <c r="H399" s="481"/>
      <c r="I399" s="481"/>
    </row>
    <row r="400" spans="1:15" ht="19.5" customHeight="1" thickBot="1" x14ac:dyDescent="0.3">
      <c r="A400" s="457" t="s">
        <v>1</v>
      </c>
      <c r="B400" s="458"/>
      <c r="C400" s="442" t="str">
        <f>IF(ProjeNo&gt;0,ProjeNo,"")</f>
        <v/>
      </c>
      <c r="D400" s="443"/>
      <c r="E400" s="443"/>
      <c r="F400" s="443"/>
      <c r="G400" s="443"/>
      <c r="H400" s="443"/>
      <c r="I400" s="444"/>
    </row>
    <row r="401" spans="1:13" ht="29.25" customHeight="1" thickBot="1" x14ac:dyDescent="0.3">
      <c r="A401" s="474" t="s">
        <v>14</v>
      </c>
      <c r="B401" s="464"/>
      <c r="C401" s="461" t="str">
        <f>IF(ProjeAdi&gt;0,ProjeAdi,"")</f>
        <v/>
      </c>
      <c r="D401" s="462"/>
      <c r="E401" s="462"/>
      <c r="F401" s="462"/>
      <c r="G401" s="462"/>
      <c r="H401" s="462"/>
      <c r="I401" s="463"/>
    </row>
    <row r="402" spans="1:13" ht="19.5" customHeight="1" thickBot="1" x14ac:dyDescent="0.3">
      <c r="A402" s="457" t="s">
        <v>83</v>
      </c>
      <c r="B402" s="458"/>
      <c r="C402" s="32"/>
      <c r="D402" s="478"/>
      <c r="E402" s="478"/>
      <c r="F402" s="478"/>
      <c r="G402" s="478"/>
      <c r="H402" s="478"/>
      <c r="I402" s="479"/>
    </row>
    <row r="403" spans="1:13" s="5" customFormat="1" ht="30.75" thickBot="1" x14ac:dyDescent="0.3">
      <c r="A403" s="3" t="s">
        <v>9</v>
      </c>
      <c r="B403" s="3" t="s">
        <v>10</v>
      </c>
      <c r="C403" s="3" t="s">
        <v>72</v>
      </c>
      <c r="D403" s="3" t="s">
        <v>170</v>
      </c>
      <c r="E403" s="3" t="s">
        <v>84</v>
      </c>
      <c r="F403" s="3" t="s">
        <v>85</v>
      </c>
      <c r="G403" s="3" t="s">
        <v>86</v>
      </c>
      <c r="H403" s="3" t="s">
        <v>87</v>
      </c>
      <c r="I403" s="3" t="s">
        <v>88</v>
      </c>
      <c r="J403" s="155" t="s">
        <v>92</v>
      </c>
      <c r="K403" s="156" t="s">
        <v>93</v>
      </c>
      <c r="L403" s="156" t="s">
        <v>85</v>
      </c>
    </row>
    <row r="404" spans="1:13" ht="20.100000000000001" customHeight="1" x14ac:dyDescent="0.25">
      <c r="A404" s="139">
        <v>241</v>
      </c>
      <c r="B404" s="157"/>
      <c r="C404" s="220" t="str">
        <f t="shared" ref="C404:C423" si="85">IF(B404&lt;&gt;"",VLOOKUP(B404,PersonelTablo,2,0),"")</f>
        <v/>
      </c>
      <c r="D404" s="221" t="str">
        <f t="shared" ref="D404:D423" si="86">IF(B404&lt;&gt;"",VLOOKUP(B404,PersonelTablo,3,0),"")</f>
        <v/>
      </c>
      <c r="E404" s="158"/>
      <c r="F404" s="159"/>
      <c r="G404" s="231" t="str">
        <f>IF(AND(B404&lt;&gt;"",L404&gt;=F404),E404*F404,"")</f>
        <v/>
      </c>
      <c r="H404" s="228" t="str">
        <f t="shared" ref="H404:H423" si="87">IF(B404&lt;&gt;"",VLOOKUP(B404,G011CTablo,14,0),"")</f>
        <v/>
      </c>
      <c r="I404" s="235" t="str">
        <f>IF(AND(B404&lt;&gt;"",J404&gt;=K404,L404&gt;0),G404*H404,"")</f>
        <v/>
      </c>
      <c r="J404" s="226" t="str">
        <f>IF(B404&gt;0,ROUNDUP(VLOOKUP(B404,G011B!$B:$R,16,0),1),"")</f>
        <v/>
      </c>
      <c r="K404" s="226" t="str">
        <f>IF(B404&gt;0,SUMIF($B:$B,B404,$G:$G),"")</f>
        <v/>
      </c>
      <c r="L404" s="227" t="str">
        <f>IF(B404&lt;&gt;"",VLOOKUP(B404,G011B!$B:$Z,25,0),"")</f>
        <v/>
      </c>
      <c r="M404" s="256" t="str">
        <f t="shared" ref="M404:M423" si="88">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61"/>
      <c r="C405" s="222" t="str">
        <f t="shared" si="85"/>
        <v/>
      </c>
      <c r="D405" s="223" t="str">
        <f t="shared" si="86"/>
        <v/>
      </c>
      <c r="E405" s="162"/>
      <c r="F405" s="163"/>
      <c r="G405" s="232" t="str">
        <f t="shared" ref="G405:G423" si="89">IF(AND(B405&lt;&gt;"",L405&gt;=F405),E405*F405,"")</f>
        <v/>
      </c>
      <c r="H405" s="229" t="str">
        <f t="shared" si="87"/>
        <v/>
      </c>
      <c r="I405" s="236" t="str">
        <f t="shared" ref="I405:I423" si="90">IF(AND(B405&lt;&gt;"",J405&gt;=K405,L405&gt;0),G405*H405,"")</f>
        <v/>
      </c>
      <c r="J405" s="226" t="str">
        <f>IF(B405&gt;0,ROUNDUP(VLOOKUP(B405,G011B!$B:$R,16,0),1),"")</f>
        <v/>
      </c>
      <c r="K405" s="226" t="str">
        <f t="shared" ref="K405:K423" si="91">IF(B405&gt;0,SUMIF($B:$B,B405,$G:$G),"")</f>
        <v/>
      </c>
      <c r="L405" s="227" t="str">
        <f>IF(B405&lt;&gt;"",VLOOKUP(B405,G011B!$B:$Z,25,0),"")</f>
        <v/>
      </c>
      <c r="M405" s="256" t="str">
        <f t="shared" si="88"/>
        <v/>
      </c>
    </row>
    <row r="406" spans="1:13" ht="20.100000000000001" customHeight="1" x14ac:dyDescent="0.25">
      <c r="A406" s="8">
        <v>243</v>
      </c>
      <c r="B406" s="161"/>
      <c r="C406" s="222" t="str">
        <f t="shared" si="85"/>
        <v/>
      </c>
      <c r="D406" s="223" t="str">
        <f t="shared" si="86"/>
        <v/>
      </c>
      <c r="E406" s="162"/>
      <c r="F406" s="163"/>
      <c r="G406" s="232" t="str">
        <f t="shared" si="89"/>
        <v/>
      </c>
      <c r="H406" s="229" t="str">
        <f t="shared" si="87"/>
        <v/>
      </c>
      <c r="I406" s="236" t="str">
        <f t="shared" si="90"/>
        <v/>
      </c>
      <c r="J406" s="226" t="str">
        <f>IF(B406&gt;0,ROUNDUP(VLOOKUP(B406,G011B!$B:$R,16,0),1),"")</f>
        <v/>
      </c>
      <c r="K406" s="226" t="str">
        <f t="shared" si="91"/>
        <v/>
      </c>
      <c r="L406" s="227" t="str">
        <f>IF(B406&lt;&gt;"",VLOOKUP(B406,G011B!$B:$Z,25,0),"")</f>
        <v/>
      </c>
      <c r="M406" s="256" t="str">
        <f t="shared" si="88"/>
        <v/>
      </c>
    </row>
    <row r="407" spans="1:13" ht="20.100000000000001" customHeight="1" x14ac:dyDescent="0.25">
      <c r="A407" s="8">
        <v>244</v>
      </c>
      <c r="B407" s="161"/>
      <c r="C407" s="222" t="str">
        <f t="shared" si="85"/>
        <v/>
      </c>
      <c r="D407" s="223" t="str">
        <f t="shared" si="86"/>
        <v/>
      </c>
      <c r="E407" s="162"/>
      <c r="F407" s="163"/>
      <c r="G407" s="232" t="str">
        <f t="shared" si="89"/>
        <v/>
      </c>
      <c r="H407" s="229" t="str">
        <f t="shared" si="87"/>
        <v/>
      </c>
      <c r="I407" s="236" t="str">
        <f t="shared" si="90"/>
        <v/>
      </c>
      <c r="J407" s="226" t="str">
        <f>IF(B407&gt;0,ROUNDUP(VLOOKUP(B407,G011B!$B:$R,16,0),1),"")</f>
        <v/>
      </c>
      <c r="K407" s="226" t="str">
        <f t="shared" si="91"/>
        <v/>
      </c>
      <c r="L407" s="227" t="str">
        <f>IF(B407&lt;&gt;"",VLOOKUP(B407,G011B!$B:$Z,25,0),"")</f>
        <v/>
      </c>
      <c r="M407" s="256" t="str">
        <f t="shared" si="88"/>
        <v/>
      </c>
    </row>
    <row r="408" spans="1:13" ht="20.100000000000001" customHeight="1" x14ac:dyDescent="0.25">
      <c r="A408" s="8">
        <v>245</v>
      </c>
      <c r="B408" s="161"/>
      <c r="C408" s="222" t="str">
        <f t="shared" si="85"/>
        <v/>
      </c>
      <c r="D408" s="223" t="str">
        <f t="shared" si="86"/>
        <v/>
      </c>
      <c r="E408" s="162"/>
      <c r="F408" s="163"/>
      <c r="G408" s="232" t="str">
        <f t="shared" si="89"/>
        <v/>
      </c>
      <c r="H408" s="229" t="str">
        <f t="shared" si="87"/>
        <v/>
      </c>
      <c r="I408" s="236" t="str">
        <f t="shared" si="90"/>
        <v/>
      </c>
      <c r="J408" s="226" t="str">
        <f>IF(B408&gt;0,ROUNDUP(VLOOKUP(B408,G011B!$B:$R,16,0),1),"")</f>
        <v/>
      </c>
      <c r="K408" s="226" t="str">
        <f t="shared" si="91"/>
        <v/>
      </c>
      <c r="L408" s="227" t="str">
        <f>IF(B408&lt;&gt;"",VLOOKUP(B408,G011B!$B:$Z,25,0),"")</f>
        <v/>
      </c>
      <c r="M408" s="256" t="str">
        <f t="shared" si="88"/>
        <v/>
      </c>
    </row>
    <row r="409" spans="1:13" ht="20.100000000000001" customHeight="1" x14ac:dyDescent="0.25">
      <c r="A409" s="8">
        <v>246</v>
      </c>
      <c r="B409" s="161"/>
      <c r="C409" s="222" t="str">
        <f t="shared" si="85"/>
        <v/>
      </c>
      <c r="D409" s="223" t="str">
        <f t="shared" si="86"/>
        <v/>
      </c>
      <c r="E409" s="162"/>
      <c r="F409" s="163"/>
      <c r="G409" s="232" t="str">
        <f t="shared" si="89"/>
        <v/>
      </c>
      <c r="H409" s="229" t="str">
        <f t="shared" si="87"/>
        <v/>
      </c>
      <c r="I409" s="236" t="str">
        <f t="shared" si="90"/>
        <v/>
      </c>
      <c r="J409" s="226" t="str">
        <f>IF(B409&gt;0,ROUNDUP(VLOOKUP(B409,G011B!$B:$R,16,0),1),"")</f>
        <v/>
      </c>
      <c r="K409" s="226" t="str">
        <f t="shared" si="91"/>
        <v/>
      </c>
      <c r="L409" s="227" t="str">
        <f>IF(B409&lt;&gt;"",VLOOKUP(B409,G011B!$B:$Z,25,0),"")</f>
        <v/>
      </c>
      <c r="M409" s="256" t="str">
        <f t="shared" si="88"/>
        <v/>
      </c>
    </row>
    <row r="410" spans="1:13" ht="20.100000000000001" customHeight="1" x14ac:dyDescent="0.25">
      <c r="A410" s="8">
        <v>247</v>
      </c>
      <c r="B410" s="161"/>
      <c r="C410" s="222" t="str">
        <f t="shared" si="85"/>
        <v/>
      </c>
      <c r="D410" s="223" t="str">
        <f t="shared" si="86"/>
        <v/>
      </c>
      <c r="E410" s="162"/>
      <c r="F410" s="163"/>
      <c r="G410" s="232" t="str">
        <f t="shared" si="89"/>
        <v/>
      </c>
      <c r="H410" s="229" t="str">
        <f t="shared" si="87"/>
        <v/>
      </c>
      <c r="I410" s="236" t="str">
        <f t="shared" si="90"/>
        <v/>
      </c>
      <c r="J410" s="226" t="str">
        <f>IF(B410&gt;0,ROUNDUP(VLOOKUP(B410,G011B!$B:$R,16,0),1),"")</f>
        <v/>
      </c>
      <c r="K410" s="226" t="str">
        <f t="shared" si="91"/>
        <v/>
      </c>
      <c r="L410" s="227" t="str">
        <f>IF(B410&lt;&gt;"",VLOOKUP(B410,G011B!$B:$Z,25,0),"")</f>
        <v/>
      </c>
      <c r="M410" s="256" t="str">
        <f t="shared" si="88"/>
        <v/>
      </c>
    </row>
    <row r="411" spans="1:13" ht="20.100000000000001" customHeight="1" x14ac:dyDescent="0.25">
      <c r="A411" s="8">
        <v>248</v>
      </c>
      <c r="B411" s="161"/>
      <c r="C411" s="222" t="str">
        <f t="shared" si="85"/>
        <v/>
      </c>
      <c r="D411" s="223" t="str">
        <f t="shared" si="86"/>
        <v/>
      </c>
      <c r="E411" s="162"/>
      <c r="F411" s="163"/>
      <c r="G411" s="232" t="str">
        <f t="shared" si="89"/>
        <v/>
      </c>
      <c r="H411" s="229" t="str">
        <f t="shared" si="87"/>
        <v/>
      </c>
      <c r="I411" s="236" t="str">
        <f t="shared" si="90"/>
        <v/>
      </c>
      <c r="J411" s="226" t="str">
        <f>IF(B411&gt;0,ROUNDUP(VLOOKUP(B411,G011B!$B:$R,16,0),1),"")</f>
        <v/>
      </c>
      <c r="K411" s="226" t="str">
        <f t="shared" si="91"/>
        <v/>
      </c>
      <c r="L411" s="227" t="str">
        <f>IF(B411&lt;&gt;"",VLOOKUP(B411,G011B!$B:$Z,25,0),"")</f>
        <v/>
      </c>
      <c r="M411" s="256" t="str">
        <f t="shared" si="88"/>
        <v/>
      </c>
    </row>
    <row r="412" spans="1:13" ht="20.100000000000001" customHeight="1" x14ac:dyDescent="0.25">
      <c r="A412" s="8">
        <v>249</v>
      </c>
      <c r="B412" s="161"/>
      <c r="C412" s="222" t="str">
        <f t="shared" si="85"/>
        <v/>
      </c>
      <c r="D412" s="223" t="str">
        <f t="shared" si="86"/>
        <v/>
      </c>
      <c r="E412" s="162"/>
      <c r="F412" s="163"/>
      <c r="G412" s="232" t="str">
        <f t="shared" si="89"/>
        <v/>
      </c>
      <c r="H412" s="229" t="str">
        <f t="shared" si="87"/>
        <v/>
      </c>
      <c r="I412" s="236" t="str">
        <f t="shared" si="90"/>
        <v/>
      </c>
      <c r="J412" s="226" t="str">
        <f>IF(B412&gt;0,ROUNDUP(VLOOKUP(B412,G011B!$B:$R,16,0),1),"")</f>
        <v/>
      </c>
      <c r="K412" s="226" t="str">
        <f t="shared" si="91"/>
        <v/>
      </c>
      <c r="L412" s="227" t="str">
        <f>IF(B412&lt;&gt;"",VLOOKUP(B412,G011B!$B:$Z,25,0),"")</f>
        <v/>
      </c>
      <c r="M412" s="256" t="str">
        <f t="shared" si="88"/>
        <v/>
      </c>
    </row>
    <row r="413" spans="1:13" ht="20.100000000000001" customHeight="1" x14ac:dyDescent="0.25">
      <c r="A413" s="8">
        <v>250</v>
      </c>
      <c r="B413" s="161"/>
      <c r="C413" s="222" t="str">
        <f t="shared" si="85"/>
        <v/>
      </c>
      <c r="D413" s="223" t="str">
        <f t="shared" si="86"/>
        <v/>
      </c>
      <c r="E413" s="162"/>
      <c r="F413" s="163"/>
      <c r="G413" s="232" t="str">
        <f t="shared" si="89"/>
        <v/>
      </c>
      <c r="H413" s="229" t="str">
        <f t="shared" si="87"/>
        <v/>
      </c>
      <c r="I413" s="236" t="str">
        <f t="shared" si="90"/>
        <v/>
      </c>
      <c r="J413" s="226" t="str">
        <f>IF(B413&gt;0,ROUNDUP(VLOOKUP(B413,G011B!$B:$R,16,0),1),"")</f>
        <v/>
      </c>
      <c r="K413" s="226" t="str">
        <f t="shared" si="91"/>
        <v/>
      </c>
      <c r="L413" s="227" t="str">
        <f>IF(B413&lt;&gt;"",VLOOKUP(B413,G011B!$B:$Z,25,0),"")</f>
        <v/>
      </c>
      <c r="M413" s="256" t="str">
        <f t="shared" si="88"/>
        <v/>
      </c>
    </row>
    <row r="414" spans="1:13" ht="20.100000000000001" customHeight="1" x14ac:dyDescent="0.25">
      <c r="A414" s="8">
        <v>251</v>
      </c>
      <c r="B414" s="161"/>
      <c r="C414" s="222" t="str">
        <f t="shared" si="85"/>
        <v/>
      </c>
      <c r="D414" s="223" t="str">
        <f t="shared" si="86"/>
        <v/>
      </c>
      <c r="E414" s="162"/>
      <c r="F414" s="163"/>
      <c r="G414" s="232" t="str">
        <f t="shared" si="89"/>
        <v/>
      </c>
      <c r="H414" s="229" t="str">
        <f t="shared" si="87"/>
        <v/>
      </c>
      <c r="I414" s="236" t="str">
        <f t="shared" si="90"/>
        <v/>
      </c>
      <c r="J414" s="226" t="str">
        <f>IF(B414&gt;0,ROUNDUP(VLOOKUP(B414,G011B!$B:$R,16,0),1),"")</f>
        <v/>
      </c>
      <c r="K414" s="226" t="str">
        <f t="shared" si="91"/>
        <v/>
      </c>
      <c r="L414" s="227" t="str">
        <f>IF(B414&lt;&gt;"",VLOOKUP(B414,G011B!$B:$Z,25,0),"")</f>
        <v/>
      </c>
      <c r="M414" s="256" t="str">
        <f t="shared" si="88"/>
        <v/>
      </c>
    </row>
    <row r="415" spans="1:13" ht="20.100000000000001" customHeight="1" x14ac:dyDescent="0.25">
      <c r="A415" s="8">
        <v>252</v>
      </c>
      <c r="B415" s="161"/>
      <c r="C415" s="222" t="str">
        <f t="shared" si="85"/>
        <v/>
      </c>
      <c r="D415" s="223" t="str">
        <f t="shared" si="86"/>
        <v/>
      </c>
      <c r="E415" s="162"/>
      <c r="F415" s="163"/>
      <c r="G415" s="232" t="str">
        <f t="shared" si="89"/>
        <v/>
      </c>
      <c r="H415" s="229" t="str">
        <f t="shared" si="87"/>
        <v/>
      </c>
      <c r="I415" s="236" t="str">
        <f t="shared" si="90"/>
        <v/>
      </c>
      <c r="J415" s="226" t="str">
        <f>IF(B415&gt;0,ROUNDUP(VLOOKUP(B415,G011B!$B:$R,16,0),1),"")</f>
        <v/>
      </c>
      <c r="K415" s="226" t="str">
        <f t="shared" si="91"/>
        <v/>
      </c>
      <c r="L415" s="227" t="str">
        <f>IF(B415&lt;&gt;"",VLOOKUP(B415,G011B!$B:$Z,25,0),"")</f>
        <v/>
      </c>
      <c r="M415" s="256" t="str">
        <f t="shared" si="88"/>
        <v/>
      </c>
    </row>
    <row r="416" spans="1:13" ht="20.100000000000001" customHeight="1" x14ac:dyDescent="0.25">
      <c r="A416" s="8">
        <v>253</v>
      </c>
      <c r="B416" s="161"/>
      <c r="C416" s="222" t="str">
        <f t="shared" si="85"/>
        <v/>
      </c>
      <c r="D416" s="223" t="str">
        <f t="shared" si="86"/>
        <v/>
      </c>
      <c r="E416" s="162"/>
      <c r="F416" s="163"/>
      <c r="G416" s="232" t="str">
        <f t="shared" si="89"/>
        <v/>
      </c>
      <c r="H416" s="229" t="str">
        <f t="shared" si="87"/>
        <v/>
      </c>
      <c r="I416" s="236" t="str">
        <f t="shared" si="90"/>
        <v/>
      </c>
      <c r="J416" s="226" t="str">
        <f>IF(B416&gt;0,ROUNDUP(VLOOKUP(B416,G011B!$B:$R,16,0),1),"")</f>
        <v/>
      </c>
      <c r="K416" s="226" t="str">
        <f t="shared" si="91"/>
        <v/>
      </c>
      <c r="L416" s="227" t="str">
        <f>IF(B416&lt;&gt;"",VLOOKUP(B416,G011B!$B:$Z,25,0),"")</f>
        <v/>
      </c>
      <c r="M416" s="256" t="str">
        <f t="shared" si="88"/>
        <v/>
      </c>
    </row>
    <row r="417" spans="1:15" ht="20.100000000000001" customHeight="1" x14ac:dyDescent="0.25">
      <c r="A417" s="8">
        <v>254</v>
      </c>
      <c r="B417" s="161"/>
      <c r="C417" s="222" t="str">
        <f t="shared" si="85"/>
        <v/>
      </c>
      <c r="D417" s="223" t="str">
        <f t="shared" si="86"/>
        <v/>
      </c>
      <c r="E417" s="162"/>
      <c r="F417" s="163"/>
      <c r="G417" s="232" t="str">
        <f t="shared" si="89"/>
        <v/>
      </c>
      <c r="H417" s="229" t="str">
        <f t="shared" si="87"/>
        <v/>
      </c>
      <c r="I417" s="236" t="str">
        <f t="shared" si="90"/>
        <v/>
      </c>
      <c r="J417" s="226" t="str">
        <f>IF(B417&gt;0,ROUNDUP(VLOOKUP(B417,G011B!$B:$R,16,0),1),"")</f>
        <v/>
      </c>
      <c r="K417" s="226" t="str">
        <f t="shared" si="91"/>
        <v/>
      </c>
      <c r="L417" s="227" t="str">
        <f>IF(B417&lt;&gt;"",VLOOKUP(B417,G011B!$B:$Z,25,0),"")</f>
        <v/>
      </c>
      <c r="M417" s="256" t="str">
        <f t="shared" si="88"/>
        <v/>
      </c>
    </row>
    <row r="418" spans="1:15" ht="20.100000000000001" customHeight="1" x14ac:dyDescent="0.25">
      <c r="A418" s="8">
        <v>255</v>
      </c>
      <c r="B418" s="161"/>
      <c r="C418" s="222" t="str">
        <f t="shared" si="85"/>
        <v/>
      </c>
      <c r="D418" s="223" t="str">
        <f t="shared" si="86"/>
        <v/>
      </c>
      <c r="E418" s="162"/>
      <c r="F418" s="163"/>
      <c r="G418" s="232" t="str">
        <f t="shared" si="89"/>
        <v/>
      </c>
      <c r="H418" s="229" t="str">
        <f t="shared" si="87"/>
        <v/>
      </c>
      <c r="I418" s="236" t="str">
        <f t="shared" si="90"/>
        <v/>
      </c>
      <c r="J418" s="226" t="str">
        <f>IF(B418&gt;0,ROUNDUP(VLOOKUP(B418,G011B!$B:$R,16,0),1),"")</f>
        <v/>
      </c>
      <c r="K418" s="226" t="str">
        <f t="shared" si="91"/>
        <v/>
      </c>
      <c r="L418" s="227" t="str">
        <f>IF(B418&lt;&gt;"",VLOOKUP(B418,G011B!$B:$Z,25,0),"")</f>
        <v/>
      </c>
      <c r="M418" s="256" t="str">
        <f t="shared" si="88"/>
        <v/>
      </c>
    </row>
    <row r="419" spans="1:15" ht="20.100000000000001" customHeight="1" x14ac:dyDescent="0.25">
      <c r="A419" s="8">
        <v>256</v>
      </c>
      <c r="B419" s="161"/>
      <c r="C419" s="222" t="str">
        <f t="shared" si="85"/>
        <v/>
      </c>
      <c r="D419" s="223" t="str">
        <f t="shared" si="86"/>
        <v/>
      </c>
      <c r="E419" s="162"/>
      <c r="F419" s="163"/>
      <c r="G419" s="232" t="str">
        <f t="shared" si="89"/>
        <v/>
      </c>
      <c r="H419" s="229" t="str">
        <f t="shared" si="87"/>
        <v/>
      </c>
      <c r="I419" s="236" t="str">
        <f t="shared" si="90"/>
        <v/>
      </c>
      <c r="J419" s="226" t="str">
        <f>IF(B419&gt;0,ROUNDUP(VLOOKUP(B419,G011B!$B:$R,16,0),1),"")</f>
        <v/>
      </c>
      <c r="K419" s="226" t="str">
        <f t="shared" si="91"/>
        <v/>
      </c>
      <c r="L419" s="227" t="str">
        <f>IF(B419&lt;&gt;"",VLOOKUP(B419,G011B!$B:$Z,25,0),"")</f>
        <v/>
      </c>
      <c r="M419" s="256" t="str">
        <f t="shared" si="88"/>
        <v/>
      </c>
    </row>
    <row r="420" spans="1:15" ht="20.100000000000001" customHeight="1" x14ac:dyDescent="0.25">
      <c r="A420" s="8">
        <v>257</v>
      </c>
      <c r="B420" s="161"/>
      <c r="C420" s="222" t="str">
        <f t="shared" si="85"/>
        <v/>
      </c>
      <c r="D420" s="223" t="str">
        <f t="shared" si="86"/>
        <v/>
      </c>
      <c r="E420" s="162"/>
      <c r="F420" s="163"/>
      <c r="G420" s="232" t="str">
        <f t="shared" si="89"/>
        <v/>
      </c>
      <c r="H420" s="229" t="str">
        <f t="shared" si="87"/>
        <v/>
      </c>
      <c r="I420" s="236" t="str">
        <f t="shared" si="90"/>
        <v/>
      </c>
      <c r="J420" s="226" t="str">
        <f>IF(B420&gt;0,ROUNDUP(VLOOKUP(B420,G011B!$B:$R,16,0),1),"")</f>
        <v/>
      </c>
      <c r="K420" s="226" t="str">
        <f t="shared" si="91"/>
        <v/>
      </c>
      <c r="L420" s="227" t="str">
        <f>IF(B420&lt;&gt;"",VLOOKUP(B420,G011B!$B:$Z,25,0),"")</f>
        <v/>
      </c>
      <c r="M420" s="256" t="str">
        <f t="shared" si="88"/>
        <v/>
      </c>
    </row>
    <row r="421" spans="1:15" ht="20.100000000000001" customHeight="1" x14ac:dyDescent="0.25">
      <c r="A421" s="8">
        <v>258</v>
      </c>
      <c r="B421" s="161"/>
      <c r="C421" s="222" t="str">
        <f t="shared" si="85"/>
        <v/>
      </c>
      <c r="D421" s="223" t="str">
        <f t="shared" si="86"/>
        <v/>
      </c>
      <c r="E421" s="162"/>
      <c r="F421" s="163"/>
      <c r="G421" s="232" t="str">
        <f t="shared" si="89"/>
        <v/>
      </c>
      <c r="H421" s="229" t="str">
        <f t="shared" si="87"/>
        <v/>
      </c>
      <c r="I421" s="236" t="str">
        <f t="shared" si="90"/>
        <v/>
      </c>
      <c r="J421" s="226" t="str">
        <f>IF(B421&gt;0,ROUNDUP(VLOOKUP(B421,G011B!$B:$R,16,0),1),"")</f>
        <v/>
      </c>
      <c r="K421" s="226" t="str">
        <f t="shared" si="91"/>
        <v/>
      </c>
      <c r="L421" s="227" t="str">
        <f>IF(B421&lt;&gt;"",VLOOKUP(B421,G011B!$B:$Z,25,0),"")</f>
        <v/>
      </c>
      <c r="M421" s="256" t="str">
        <f t="shared" si="88"/>
        <v/>
      </c>
    </row>
    <row r="422" spans="1:15" ht="20.100000000000001" customHeight="1" x14ac:dyDescent="0.25">
      <c r="A422" s="8">
        <v>259</v>
      </c>
      <c r="B422" s="161"/>
      <c r="C422" s="222" t="str">
        <f t="shared" si="85"/>
        <v/>
      </c>
      <c r="D422" s="223" t="str">
        <f t="shared" si="86"/>
        <v/>
      </c>
      <c r="E422" s="162"/>
      <c r="F422" s="163"/>
      <c r="G422" s="232" t="str">
        <f t="shared" si="89"/>
        <v/>
      </c>
      <c r="H422" s="229" t="str">
        <f t="shared" si="87"/>
        <v/>
      </c>
      <c r="I422" s="236" t="str">
        <f t="shared" si="90"/>
        <v/>
      </c>
      <c r="J422" s="226" t="str">
        <f>IF(B422&gt;0,ROUNDUP(VLOOKUP(B422,G011B!$B:$R,16,0),1),"")</f>
        <v/>
      </c>
      <c r="K422" s="226" t="str">
        <f t="shared" si="91"/>
        <v/>
      </c>
      <c r="L422" s="227" t="str">
        <f>IF(B422&lt;&gt;"",VLOOKUP(B422,G011B!$B:$Z,25,0),"")</f>
        <v/>
      </c>
      <c r="M422" s="256" t="str">
        <f t="shared" si="88"/>
        <v/>
      </c>
    </row>
    <row r="423" spans="1:15" ht="20.100000000000001" customHeight="1" thickBot="1" x14ac:dyDescent="0.3">
      <c r="A423" s="140">
        <v>260</v>
      </c>
      <c r="B423" s="164"/>
      <c r="C423" s="224" t="str">
        <f t="shared" si="85"/>
        <v/>
      </c>
      <c r="D423" s="225" t="str">
        <f t="shared" si="86"/>
        <v/>
      </c>
      <c r="E423" s="165"/>
      <c r="F423" s="166"/>
      <c r="G423" s="233" t="str">
        <f t="shared" si="89"/>
        <v/>
      </c>
      <c r="H423" s="230" t="str">
        <f t="shared" si="87"/>
        <v/>
      </c>
      <c r="I423" s="237" t="str">
        <f t="shared" si="90"/>
        <v/>
      </c>
      <c r="J423" s="226" t="str">
        <f>IF(B423&gt;0,ROUNDUP(VLOOKUP(B423,G011B!$B:$R,16,0),1),"")</f>
        <v/>
      </c>
      <c r="K423" s="226" t="str">
        <f t="shared" si="91"/>
        <v/>
      </c>
      <c r="L423" s="227" t="str">
        <f>IF(B423&lt;&gt;"",VLOOKUP(B423,G011B!$B:$Z,25,0),"")</f>
        <v/>
      </c>
      <c r="M423" s="256" t="str">
        <f t="shared" si="88"/>
        <v/>
      </c>
    </row>
    <row r="424" spans="1:15" ht="20.100000000000001" customHeight="1" thickBot="1" x14ac:dyDescent="0.35">
      <c r="A424" s="475" t="s">
        <v>51</v>
      </c>
      <c r="B424" s="476"/>
      <c r="C424" s="476"/>
      <c r="D424" s="476"/>
      <c r="E424" s="476"/>
      <c r="F424" s="477"/>
      <c r="G424" s="234">
        <f>SUM(G404:G423)</f>
        <v>0</v>
      </c>
      <c r="H424" s="329"/>
      <c r="I424" s="217">
        <f>IF(C402=C369,SUM(I404:I423)+I391,SUM(I404:I423))</f>
        <v>0</v>
      </c>
      <c r="N424" s="238">
        <f>IF(COUNTA(E404:E423)&gt;0,1,0)</f>
        <v>0</v>
      </c>
    </row>
    <row r="425" spans="1:15" ht="20.100000000000001" customHeight="1" thickBot="1" x14ac:dyDescent="0.3">
      <c r="A425" s="468" t="s">
        <v>89</v>
      </c>
      <c r="B425" s="469"/>
      <c r="C425" s="469"/>
      <c r="D425" s="470"/>
      <c r="E425" s="205">
        <f>SUM(G:G)/2</f>
        <v>0</v>
      </c>
      <c r="F425" s="471"/>
      <c r="G425" s="472"/>
      <c r="H425" s="473"/>
      <c r="I425" s="214">
        <f>SUM(I404:I423)+I392</f>
        <v>0</v>
      </c>
    </row>
    <row r="426" spans="1:15" x14ac:dyDescent="0.25">
      <c r="A426" s="7" t="s">
        <v>165</v>
      </c>
    </row>
    <row r="428" spans="1:15" ht="21" x14ac:dyDescent="0.35">
      <c r="B428" s="358" t="s">
        <v>48</v>
      </c>
      <c r="C428" s="346">
        <f ca="1">IF(imzatarihi&gt;0,imzatarihi,"")</f>
        <v>46027</v>
      </c>
      <c r="D428" s="358" t="s">
        <v>49</v>
      </c>
      <c r="E428" s="480" t="str">
        <f>IF(kurulusyetkilisi&gt;0,kurulusyetkilisi,"")</f>
        <v/>
      </c>
      <c r="F428" s="480"/>
      <c r="G428" s="480"/>
      <c r="H428" s="480"/>
      <c r="I428" s="480"/>
      <c r="K428" s="160"/>
      <c r="L428" s="160"/>
      <c r="M428" s="4"/>
      <c r="N428" s="160"/>
      <c r="O428" s="160"/>
    </row>
    <row r="429" spans="1:15" ht="21" x14ac:dyDescent="0.35">
      <c r="A429" s="349"/>
      <c r="B429" s="349"/>
      <c r="D429" s="358" t="s">
        <v>50</v>
      </c>
      <c r="E429" s="439"/>
      <c r="F429" s="439"/>
      <c r="G429" s="439"/>
      <c r="H429" s="349"/>
      <c r="I429" s="349"/>
      <c r="K429" s="160"/>
      <c r="L429" s="160"/>
      <c r="M429" s="4"/>
      <c r="N429" s="160"/>
      <c r="O429" s="160"/>
    </row>
    <row r="430" spans="1:15" ht="15.75" x14ac:dyDescent="0.25">
      <c r="A430" s="440" t="s">
        <v>82</v>
      </c>
      <c r="B430" s="440"/>
      <c r="C430" s="440"/>
      <c r="D430" s="440"/>
      <c r="E430" s="440"/>
      <c r="F430" s="440"/>
      <c r="G430" s="440"/>
      <c r="H430" s="440"/>
      <c r="I430" s="440"/>
    </row>
    <row r="431" spans="1:15" x14ac:dyDescent="0.25">
      <c r="A431" s="441" t="str">
        <f>IF(YilDonem&lt;&gt;"",CONCATENATE(YilDonem," dönemine aittir."),"")</f>
        <v/>
      </c>
      <c r="B431" s="441"/>
      <c r="C431" s="441"/>
      <c r="D431" s="441"/>
      <c r="E431" s="441"/>
      <c r="F431" s="441"/>
      <c r="G431" s="441"/>
      <c r="H431" s="441"/>
      <c r="I431" s="441"/>
    </row>
    <row r="432" spans="1:15" ht="19.5" thickBot="1" x14ac:dyDescent="0.35">
      <c r="A432" s="481" t="s">
        <v>91</v>
      </c>
      <c r="B432" s="481"/>
      <c r="C432" s="481"/>
      <c r="D432" s="481"/>
      <c r="E432" s="481"/>
      <c r="F432" s="481"/>
      <c r="G432" s="481"/>
      <c r="H432" s="481"/>
      <c r="I432" s="481"/>
    </row>
    <row r="433" spans="1:13" ht="19.5" customHeight="1" thickBot="1" x14ac:dyDescent="0.3">
      <c r="A433" s="457" t="s">
        <v>1</v>
      </c>
      <c r="B433" s="458"/>
      <c r="C433" s="442" t="str">
        <f>IF(ProjeNo&gt;0,ProjeNo,"")</f>
        <v/>
      </c>
      <c r="D433" s="443"/>
      <c r="E433" s="443"/>
      <c r="F433" s="443"/>
      <c r="G433" s="443"/>
      <c r="H433" s="443"/>
      <c r="I433" s="444"/>
    </row>
    <row r="434" spans="1:13" ht="29.25" customHeight="1" thickBot="1" x14ac:dyDescent="0.3">
      <c r="A434" s="474" t="s">
        <v>14</v>
      </c>
      <c r="B434" s="464"/>
      <c r="C434" s="461" t="str">
        <f>IF(ProjeAdi&gt;0,ProjeAdi,"")</f>
        <v/>
      </c>
      <c r="D434" s="462"/>
      <c r="E434" s="462"/>
      <c r="F434" s="462"/>
      <c r="G434" s="462"/>
      <c r="H434" s="462"/>
      <c r="I434" s="463"/>
    </row>
    <row r="435" spans="1:13" ht="19.5" customHeight="1" thickBot="1" x14ac:dyDescent="0.3">
      <c r="A435" s="457" t="s">
        <v>83</v>
      </c>
      <c r="B435" s="458"/>
      <c r="C435" s="32"/>
      <c r="D435" s="478"/>
      <c r="E435" s="478"/>
      <c r="F435" s="478"/>
      <c r="G435" s="478"/>
      <c r="H435" s="478"/>
      <c r="I435" s="479"/>
    </row>
    <row r="436" spans="1:13" s="5" customFormat="1" ht="30.75" thickBot="1" x14ac:dyDescent="0.3">
      <c r="A436" s="3" t="s">
        <v>9</v>
      </c>
      <c r="B436" s="3" t="s">
        <v>10</v>
      </c>
      <c r="C436" s="3" t="s">
        <v>72</v>
      </c>
      <c r="D436" s="3" t="s">
        <v>170</v>
      </c>
      <c r="E436" s="3" t="s">
        <v>84</v>
      </c>
      <c r="F436" s="3" t="s">
        <v>85</v>
      </c>
      <c r="G436" s="3" t="s">
        <v>86</v>
      </c>
      <c r="H436" s="3" t="s">
        <v>87</v>
      </c>
      <c r="I436" s="3" t="s">
        <v>88</v>
      </c>
      <c r="J436" s="155" t="s">
        <v>92</v>
      </c>
      <c r="K436" s="156" t="s">
        <v>93</v>
      </c>
      <c r="L436" s="156" t="s">
        <v>85</v>
      </c>
    </row>
    <row r="437" spans="1:13" ht="20.100000000000001" customHeight="1" x14ac:dyDescent="0.25">
      <c r="A437" s="139">
        <v>261</v>
      </c>
      <c r="B437" s="157"/>
      <c r="C437" s="220" t="str">
        <f t="shared" ref="C437:C456" si="92">IF(B437&lt;&gt;"",VLOOKUP(B437,PersonelTablo,2,0),"")</f>
        <v/>
      </c>
      <c r="D437" s="221" t="str">
        <f t="shared" ref="D437:D456" si="93">IF(B437&lt;&gt;"",VLOOKUP(B437,PersonelTablo,3,0),"")</f>
        <v/>
      </c>
      <c r="E437" s="158"/>
      <c r="F437" s="159"/>
      <c r="G437" s="231" t="str">
        <f>IF(AND(B437&lt;&gt;"",L437&gt;=F437),E437*F437,"")</f>
        <v/>
      </c>
      <c r="H437" s="228" t="str">
        <f t="shared" ref="H437:H456" si="94">IF(B437&lt;&gt;"",VLOOKUP(B437,G011CTablo,14,0),"")</f>
        <v/>
      </c>
      <c r="I437" s="235" t="str">
        <f>IF(AND(B437&lt;&gt;"",J437&gt;=K437,L437&gt;0),G437*H437,"")</f>
        <v/>
      </c>
      <c r="J437" s="226" t="str">
        <f>IF(B437&gt;0,ROUNDUP(VLOOKUP(B437,G011B!$B:$R,16,0),1),"")</f>
        <v/>
      </c>
      <c r="K437" s="226" t="str">
        <f>IF(B437&gt;0,SUMIF($B:$B,B437,$G:$G),"")</f>
        <v/>
      </c>
      <c r="L437" s="227" t="str">
        <f>IF(B437&lt;&gt;"",VLOOKUP(B437,G011B!$B:$Z,25,0),"")</f>
        <v/>
      </c>
      <c r="M437" s="256" t="str">
        <f t="shared" ref="M437:M456" si="95">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61"/>
      <c r="C438" s="222" t="str">
        <f t="shared" si="92"/>
        <v/>
      </c>
      <c r="D438" s="223" t="str">
        <f t="shared" si="93"/>
        <v/>
      </c>
      <c r="E438" s="162"/>
      <c r="F438" s="163"/>
      <c r="G438" s="232" t="str">
        <f t="shared" ref="G438:G456" si="96">IF(AND(B438&lt;&gt;"",L438&gt;=F438),E438*F438,"")</f>
        <v/>
      </c>
      <c r="H438" s="229" t="str">
        <f t="shared" si="94"/>
        <v/>
      </c>
      <c r="I438" s="236" t="str">
        <f t="shared" ref="I438:I456" si="97">IF(AND(B438&lt;&gt;"",J438&gt;=K438,L438&gt;0),G438*H438,"")</f>
        <v/>
      </c>
      <c r="J438" s="226" t="str">
        <f>IF(B438&gt;0,ROUNDUP(VLOOKUP(B438,G011B!$B:$R,16,0),1),"")</f>
        <v/>
      </c>
      <c r="K438" s="226" t="str">
        <f t="shared" ref="K438:K456" si="98">IF(B438&gt;0,SUMIF($B:$B,B438,$G:$G),"")</f>
        <v/>
      </c>
      <c r="L438" s="227" t="str">
        <f>IF(B438&lt;&gt;"",VLOOKUP(B438,G011B!$B:$Z,25,0),"")</f>
        <v/>
      </c>
      <c r="M438" s="256" t="str">
        <f t="shared" si="95"/>
        <v/>
      </c>
    </row>
    <row r="439" spans="1:13" ht="20.100000000000001" customHeight="1" x14ac:dyDescent="0.25">
      <c r="A439" s="8">
        <v>263</v>
      </c>
      <c r="B439" s="161"/>
      <c r="C439" s="222" t="str">
        <f t="shared" si="92"/>
        <v/>
      </c>
      <c r="D439" s="223" t="str">
        <f t="shared" si="93"/>
        <v/>
      </c>
      <c r="E439" s="162"/>
      <c r="F439" s="163"/>
      <c r="G439" s="232" t="str">
        <f t="shared" si="96"/>
        <v/>
      </c>
      <c r="H439" s="229" t="str">
        <f t="shared" si="94"/>
        <v/>
      </c>
      <c r="I439" s="236" t="str">
        <f t="shared" si="97"/>
        <v/>
      </c>
      <c r="J439" s="226" t="str">
        <f>IF(B439&gt;0,ROUNDUP(VLOOKUP(B439,G011B!$B:$R,16,0),1),"")</f>
        <v/>
      </c>
      <c r="K439" s="226" t="str">
        <f t="shared" si="98"/>
        <v/>
      </c>
      <c r="L439" s="227" t="str">
        <f>IF(B439&lt;&gt;"",VLOOKUP(B439,G011B!$B:$Z,25,0),"")</f>
        <v/>
      </c>
      <c r="M439" s="256" t="str">
        <f t="shared" si="95"/>
        <v/>
      </c>
    </row>
    <row r="440" spans="1:13" ht="20.100000000000001" customHeight="1" x14ac:dyDescent="0.25">
      <c r="A440" s="8">
        <v>264</v>
      </c>
      <c r="B440" s="161"/>
      <c r="C440" s="222" t="str">
        <f t="shared" si="92"/>
        <v/>
      </c>
      <c r="D440" s="223" t="str">
        <f t="shared" si="93"/>
        <v/>
      </c>
      <c r="E440" s="162"/>
      <c r="F440" s="163"/>
      <c r="G440" s="232" t="str">
        <f t="shared" si="96"/>
        <v/>
      </c>
      <c r="H440" s="229" t="str">
        <f t="shared" si="94"/>
        <v/>
      </c>
      <c r="I440" s="236" t="str">
        <f t="shared" si="97"/>
        <v/>
      </c>
      <c r="J440" s="226" t="str">
        <f>IF(B440&gt;0,ROUNDUP(VLOOKUP(B440,G011B!$B:$R,16,0),1),"")</f>
        <v/>
      </c>
      <c r="K440" s="226" t="str">
        <f t="shared" si="98"/>
        <v/>
      </c>
      <c r="L440" s="227" t="str">
        <f>IF(B440&lt;&gt;"",VLOOKUP(B440,G011B!$B:$Z,25,0),"")</f>
        <v/>
      </c>
      <c r="M440" s="256" t="str">
        <f t="shared" si="95"/>
        <v/>
      </c>
    </row>
    <row r="441" spans="1:13" ht="20.100000000000001" customHeight="1" x14ac:dyDescent="0.25">
      <c r="A441" s="8">
        <v>265</v>
      </c>
      <c r="B441" s="161"/>
      <c r="C441" s="222" t="str">
        <f t="shared" si="92"/>
        <v/>
      </c>
      <c r="D441" s="223" t="str">
        <f t="shared" si="93"/>
        <v/>
      </c>
      <c r="E441" s="162"/>
      <c r="F441" s="163"/>
      <c r="G441" s="232" t="str">
        <f t="shared" si="96"/>
        <v/>
      </c>
      <c r="H441" s="229" t="str">
        <f t="shared" si="94"/>
        <v/>
      </c>
      <c r="I441" s="236" t="str">
        <f t="shared" si="97"/>
        <v/>
      </c>
      <c r="J441" s="226" t="str">
        <f>IF(B441&gt;0,ROUNDUP(VLOOKUP(B441,G011B!$B:$R,16,0),1),"")</f>
        <v/>
      </c>
      <c r="K441" s="226" t="str">
        <f t="shared" si="98"/>
        <v/>
      </c>
      <c r="L441" s="227" t="str">
        <f>IF(B441&lt;&gt;"",VLOOKUP(B441,G011B!$B:$Z,25,0),"")</f>
        <v/>
      </c>
      <c r="M441" s="256" t="str">
        <f t="shared" si="95"/>
        <v/>
      </c>
    </row>
    <row r="442" spans="1:13" ht="20.100000000000001" customHeight="1" x14ac:dyDescent="0.25">
      <c r="A442" s="8">
        <v>266</v>
      </c>
      <c r="B442" s="161"/>
      <c r="C442" s="222" t="str">
        <f t="shared" si="92"/>
        <v/>
      </c>
      <c r="D442" s="223" t="str">
        <f t="shared" si="93"/>
        <v/>
      </c>
      <c r="E442" s="162"/>
      <c r="F442" s="163"/>
      <c r="G442" s="232" t="str">
        <f t="shared" si="96"/>
        <v/>
      </c>
      <c r="H442" s="229" t="str">
        <f t="shared" si="94"/>
        <v/>
      </c>
      <c r="I442" s="236" t="str">
        <f t="shared" si="97"/>
        <v/>
      </c>
      <c r="J442" s="226" t="str">
        <f>IF(B442&gt;0,ROUNDUP(VLOOKUP(B442,G011B!$B:$R,16,0),1),"")</f>
        <v/>
      </c>
      <c r="K442" s="226" t="str">
        <f t="shared" si="98"/>
        <v/>
      </c>
      <c r="L442" s="227" t="str">
        <f>IF(B442&lt;&gt;"",VLOOKUP(B442,G011B!$B:$Z,25,0),"")</f>
        <v/>
      </c>
      <c r="M442" s="256" t="str">
        <f t="shared" si="95"/>
        <v/>
      </c>
    </row>
    <row r="443" spans="1:13" ht="20.100000000000001" customHeight="1" x14ac:dyDescent="0.25">
      <c r="A443" s="8">
        <v>267</v>
      </c>
      <c r="B443" s="161"/>
      <c r="C443" s="222" t="str">
        <f t="shared" si="92"/>
        <v/>
      </c>
      <c r="D443" s="223" t="str">
        <f t="shared" si="93"/>
        <v/>
      </c>
      <c r="E443" s="162"/>
      <c r="F443" s="163"/>
      <c r="G443" s="232" t="str">
        <f t="shared" si="96"/>
        <v/>
      </c>
      <c r="H443" s="229" t="str">
        <f t="shared" si="94"/>
        <v/>
      </c>
      <c r="I443" s="236" t="str">
        <f t="shared" si="97"/>
        <v/>
      </c>
      <c r="J443" s="226" t="str">
        <f>IF(B443&gt;0,ROUNDUP(VLOOKUP(B443,G011B!$B:$R,16,0),1),"")</f>
        <v/>
      </c>
      <c r="K443" s="226" t="str">
        <f t="shared" si="98"/>
        <v/>
      </c>
      <c r="L443" s="227" t="str">
        <f>IF(B443&lt;&gt;"",VLOOKUP(B443,G011B!$B:$Z,25,0),"")</f>
        <v/>
      </c>
      <c r="M443" s="256" t="str">
        <f t="shared" si="95"/>
        <v/>
      </c>
    </row>
    <row r="444" spans="1:13" ht="20.100000000000001" customHeight="1" x14ac:dyDescent="0.25">
      <c r="A444" s="8">
        <v>268</v>
      </c>
      <c r="B444" s="161"/>
      <c r="C444" s="222" t="str">
        <f t="shared" si="92"/>
        <v/>
      </c>
      <c r="D444" s="223" t="str">
        <f t="shared" si="93"/>
        <v/>
      </c>
      <c r="E444" s="162"/>
      <c r="F444" s="163"/>
      <c r="G444" s="232" t="str">
        <f t="shared" si="96"/>
        <v/>
      </c>
      <c r="H444" s="229" t="str">
        <f t="shared" si="94"/>
        <v/>
      </c>
      <c r="I444" s="236" t="str">
        <f t="shared" si="97"/>
        <v/>
      </c>
      <c r="J444" s="226" t="str">
        <f>IF(B444&gt;0,ROUNDUP(VLOOKUP(B444,G011B!$B:$R,16,0),1),"")</f>
        <v/>
      </c>
      <c r="K444" s="226" t="str">
        <f t="shared" si="98"/>
        <v/>
      </c>
      <c r="L444" s="227" t="str">
        <f>IF(B444&lt;&gt;"",VLOOKUP(B444,G011B!$B:$Z,25,0),"")</f>
        <v/>
      </c>
      <c r="M444" s="256" t="str">
        <f t="shared" si="95"/>
        <v/>
      </c>
    </row>
    <row r="445" spans="1:13" ht="20.100000000000001" customHeight="1" x14ac:dyDescent="0.25">
      <c r="A445" s="8">
        <v>269</v>
      </c>
      <c r="B445" s="161"/>
      <c r="C445" s="222" t="str">
        <f t="shared" si="92"/>
        <v/>
      </c>
      <c r="D445" s="223" t="str">
        <f t="shared" si="93"/>
        <v/>
      </c>
      <c r="E445" s="162"/>
      <c r="F445" s="163"/>
      <c r="G445" s="232" t="str">
        <f t="shared" si="96"/>
        <v/>
      </c>
      <c r="H445" s="229" t="str">
        <f t="shared" si="94"/>
        <v/>
      </c>
      <c r="I445" s="236" t="str">
        <f t="shared" si="97"/>
        <v/>
      </c>
      <c r="J445" s="226" t="str">
        <f>IF(B445&gt;0,ROUNDUP(VLOOKUP(B445,G011B!$B:$R,16,0),1),"")</f>
        <v/>
      </c>
      <c r="K445" s="226" t="str">
        <f t="shared" si="98"/>
        <v/>
      </c>
      <c r="L445" s="227" t="str">
        <f>IF(B445&lt;&gt;"",VLOOKUP(B445,G011B!$B:$Z,25,0),"")</f>
        <v/>
      </c>
      <c r="M445" s="256" t="str">
        <f t="shared" si="95"/>
        <v/>
      </c>
    </row>
    <row r="446" spans="1:13" ht="20.100000000000001" customHeight="1" x14ac:dyDescent="0.25">
      <c r="A446" s="8">
        <v>270</v>
      </c>
      <c r="B446" s="161"/>
      <c r="C446" s="222" t="str">
        <f t="shared" si="92"/>
        <v/>
      </c>
      <c r="D446" s="223" t="str">
        <f t="shared" si="93"/>
        <v/>
      </c>
      <c r="E446" s="162"/>
      <c r="F446" s="163"/>
      <c r="G446" s="232" t="str">
        <f t="shared" si="96"/>
        <v/>
      </c>
      <c r="H446" s="229" t="str">
        <f t="shared" si="94"/>
        <v/>
      </c>
      <c r="I446" s="236" t="str">
        <f t="shared" si="97"/>
        <v/>
      </c>
      <c r="J446" s="226" t="str">
        <f>IF(B446&gt;0,ROUNDUP(VLOOKUP(B446,G011B!$B:$R,16,0),1),"")</f>
        <v/>
      </c>
      <c r="K446" s="226" t="str">
        <f t="shared" si="98"/>
        <v/>
      </c>
      <c r="L446" s="227" t="str">
        <f>IF(B446&lt;&gt;"",VLOOKUP(B446,G011B!$B:$Z,25,0),"")</f>
        <v/>
      </c>
      <c r="M446" s="256" t="str">
        <f t="shared" si="95"/>
        <v/>
      </c>
    </row>
    <row r="447" spans="1:13" ht="20.100000000000001" customHeight="1" x14ac:dyDescent="0.25">
      <c r="A447" s="8">
        <v>271</v>
      </c>
      <c r="B447" s="161"/>
      <c r="C447" s="222" t="str">
        <f t="shared" si="92"/>
        <v/>
      </c>
      <c r="D447" s="223" t="str">
        <f t="shared" si="93"/>
        <v/>
      </c>
      <c r="E447" s="162"/>
      <c r="F447" s="163"/>
      <c r="G447" s="232" t="str">
        <f t="shared" si="96"/>
        <v/>
      </c>
      <c r="H447" s="229" t="str">
        <f t="shared" si="94"/>
        <v/>
      </c>
      <c r="I447" s="236" t="str">
        <f t="shared" si="97"/>
        <v/>
      </c>
      <c r="J447" s="226" t="str">
        <f>IF(B447&gt;0,ROUNDUP(VLOOKUP(B447,G011B!$B:$R,16,0),1),"")</f>
        <v/>
      </c>
      <c r="K447" s="226" t="str">
        <f t="shared" si="98"/>
        <v/>
      </c>
      <c r="L447" s="227" t="str">
        <f>IF(B447&lt;&gt;"",VLOOKUP(B447,G011B!$B:$Z,25,0),"")</f>
        <v/>
      </c>
      <c r="M447" s="256" t="str">
        <f t="shared" si="95"/>
        <v/>
      </c>
    </row>
    <row r="448" spans="1:13" ht="20.100000000000001" customHeight="1" x14ac:dyDescent="0.25">
      <c r="A448" s="8">
        <v>272</v>
      </c>
      <c r="B448" s="161"/>
      <c r="C448" s="222" t="str">
        <f t="shared" si="92"/>
        <v/>
      </c>
      <c r="D448" s="223" t="str">
        <f t="shared" si="93"/>
        <v/>
      </c>
      <c r="E448" s="162"/>
      <c r="F448" s="163"/>
      <c r="G448" s="232" t="str">
        <f t="shared" si="96"/>
        <v/>
      </c>
      <c r="H448" s="229" t="str">
        <f t="shared" si="94"/>
        <v/>
      </c>
      <c r="I448" s="236" t="str">
        <f t="shared" si="97"/>
        <v/>
      </c>
      <c r="J448" s="226" t="str">
        <f>IF(B448&gt;0,ROUNDUP(VLOOKUP(B448,G011B!$B:$R,16,0),1),"")</f>
        <v/>
      </c>
      <c r="K448" s="226" t="str">
        <f t="shared" si="98"/>
        <v/>
      </c>
      <c r="L448" s="227" t="str">
        <f>IF(B448&lt;&gt;"",VLOOKUP(B448,G011B!$B:$Z,25,0),"")</f>
        <v/>
      </c>
      <c r="M448" s="256" t="str">
        <f t="shared" si="95"/>
        <v/>
      </c>
    </row>
    <row r="449" spans="1:15" ht="20.100000000000001" customHeight="1" x14ac:dyDescent="0.25">
      <c r="A449" s="8">
        <v>273</v>
      </c>
      <c r="B449" s="161"/>
      <c r="C449" s="222" t="str">
        <f t="shared" si="92"/>
        <v/>
      </c>
      <c r="D449" s="223" t="str">
        <f t="shared" si="93"/>
        <v/>
      </c>
      <c r="E449" s="162"/>
      <c r="F449" s="163"/>
      <c r="G449" s="232" t="str">
        <f t="shared" si="96"/>
        <v/>
      </c>
      <c r="H449" s="229" t="str">
        <f t="shared" si="94"/>
        <v/>
      </c>
      <c r="I449" s="236" t="str">
        <f t="shared" si="97"/>
        <v/>
      </c>
      <c r="J449" s="226" t="str">
        <f>IF(B449&gt;0,ROUNDUP(VLOOKUP(B449,G011B!$B:$R,16,0),1),"")</f>
        <v/>
      </c>
      <c r="K449" s="226" t="str">
        <f t="shared" si="98"/>
        <v/>
      </c>
      <c r="L449" s="227" t="str">
        <f>IF(B449&lt;&gt;"",VLOOKUP(B449,G011B!$B:$Z,25,0),"")</f>
        <v/>
      </c>
      <c r="M449" s="256" t="str">
        <f t="shared" si="95"/>
        <v/>
      </c>
    </row>
    <row r="450" spans="1:15" ht="20.100000000000001" customHeight="1" x14ac:dyDescent="0.25">
      <c r="A450" s="8">
        <v>274</v>
      </c>
      <c r="B450" s="161"/>
      <c r="C450" s="222" t="str">
        <f t="shared" si="92"/>
        <v/>
      </c>
      <c r="D450" s="223" t="str">
        <f t="shared" si="93"/>
        <v/>
      </c>
      <c r="E450" s="162"/>
      <c r="F450" s="163"/>
      <c r="G450" s="232" t="str">
        <f t="shared" si="96"/>
        <v/>
      </c>
      <c r="H450" s="229" t="str">
        <f t="shared" si="94"/>
        <v/>
      </c>
      <c r="I450" s="236" t="str">
        <f t="shared" si="97"/>
        <v/>
      </c>
      <c r="J450" s="226" t="str">
        <f>IF(B450&gt;0,ROUNDUP(VLOOKUP(B450,G011B!$B:$R,16,0),1),"")</f>
        <v/>
      </c>
      <c r="K450" s="226" t="str">
        <f t="shared" si="98"/>
        <v/>
      </c>
      <c r="L450" s="227" t="str">
        <f>IF(B450&lt;&gt;"",VLOOKUP(B450,G011B!$B:$Z,25,0),"")</f>
        <v/>
      </c>
      <c r="M450" s="256" t="str">
        <f t="shared" si="95"/>
        <v/>
      </c>
    </row>
    <row r="451" spans="1:15" ht="20.100000000000001" customHeight="1" x14ac:dyDescent="0.25">
      <c r="A451" s="8">
        <v>275</v>
      </c>
      <c r="B451" s="161"/>
      <c r="C451" s="222" t="str">
        <f t="shared" si="92"/>
        <v/>
      </c>
      <c r="D451" s="223" t="str">
        <f t="shared" si="93"/>
        <v/>
      </c>
      <c r="E451" s="162"/>
      <c r="F451" s="163"/>
      <c r="G451" s="232" t="str">
        <f t="shared" si="96"/>
        <v/>
      </c>
      <c r="H451" s="229" t="str">
        <f t="shared" si="94"/>
        <v/>
      </c>
      <c r="I451" s="236" t="str">
        <f t="shared" si="97"/>
        <v/>
      </c>
      <c r="J451" s="226" t="str">
        <f>IF(B451&gt;0,ROUNDUP(VLOOKUP(B451,G011B!$B:$R,16,0),1),"")</f>
        <v/>
      </c>
      <c r="K451" s="226" t="str">
        <f t="shared" si="98"/>
        <v/>
      </c>
      <c r="L451" s="227" t="str">
        <f>IF(B451&lt;&gt;"",VLOOKUP(B451,G011B!$B:$Z,25,0),"")</f>
        <v/>
      </c>
      <c r="M451" s="256" t="str">
        <f t="shared" si="95"/>
        <v/>
      </c>
    </row>
    <row r="452" spans="1:15" ht="20.100000000000001" customHeight="1" x14ac:dyDescent="0.25">
      <c r="A452" s="8">
        <v>276</v>
      </c>
      <c r="B452" s="161"/>
      <c r="C452" s="222" t="str">
        <f t="shared" si="92"/>
        <v/>
      </c>
      <c r="D452" s="223" t="str">
        <f t="shared" si="93"/>
        <v/>
      </c>
      <c r="E452" s="162"/>
      <c r="F452" s="163"/>
      <c r="G452" s="232" t="str">
        <f t="shared" si="96"/>
        <v/>
      </c>
      <c r="H452" s="229" t="str">
        <f t="shared" si="94"/>
        <v/>
      </c>
      <c r="I452" s="236" t="str">
        <f t="shared" si="97"/>
        <v/>
      </c>
      <c r="J452" s="226" t="str">
        <f>IF(B452&gt;0,ROUNDUP(VLOOKUP(B452,G011B!$B:$R,16,0),1),"")</f>
        <v/>
      </c>
      <c r="K452" s="226" t="str">
        <f t="shared" si="98"/>
        <v/>
      </c>
      <c r="L452" s="227" t="str">
        <f>IF(B452&lt;&gt;"",VLOOKUP(B452,G011B!$B:$Z,25,0),"")</f>
        <v/>
      </c>
      <c r="M452" s="256" t="str">
        <f t="shared" si="95"/>
        <v/>
      </c>
    </row>
    <row r="453" spans="1:15" ht="20.100000000000001" customHeight="1" x14ac:dyDescent="0.25">
      <c r="A453" s="8">
        <v>277</v>
      </c>
      <c r="B453" s="161"/>
      <c r="C453" s="222" t="str">
        <f t="shared" si="92"/>
        <v/>
      </c>
      <c r="D453" s="223" t="str">
        <f t="shared" si="93"/>
        <v/>
      </c>
      <c r="E453" s="162"/>
      <c r="F453" s="163"/>
      <c r="G453" s="232" t="str">
        <f t="shared" si="96"/>
        <v/>
      </c>
      <c r="H453" s="229" t="str">
        <f t="shared" si="94"/>
        <v/>
      </c>
      <c r="I453" s="236" t="str">
        <f t="shared" si="97"/>
        <v/>
      </c>
      <c r="J453" s="226" t="str">
        <f>IF(B453&gt;0,ROUNDUP(VLOOKUP(B453,G011B!$B:$R,16,0),1),"")</f>
        <v/>
      </c>
      <c r="K453" s="226" t="str">
        <f t="shared" si="98"/>
        <v/>
      </c>
      <c r="L453" s="227" t="str">
        <f>IF(B453&lt;&gt;"",VLOOKUP(B453,G011B!$B:$Z,25,0),"")</f>
        <v/>
      </c>
      <c r="M453" s="256" t="str">
        <f t="shared" si="95"/>
        <v/>
      </c>
    </row>
    <row r="454" spans="1:15" ht="20.100000000000001" customHeight="1" x14ac:dyDescent="0.25">
      <c r="A454" s="8">
        <v>278</v>
      </c>
      <c r="B454" s="161"/>
      <c r="C454" s="222" t="str">
        <f t="shared" si="92"/>
        <v/>
      </c>
      <c r="D454" s="223" t="str">
        <f t="shared" si="93"/>
        <v/>
      </c>
      <c r="E454" s="162"/>
      <c r="F454" s="163"/>
      <c r="G454" s="232" t="str">
        <f t="shared" si="96"/>
        <v/>
      </c>
      <c r="H454" s="229" t="str">
        <f t="shared" si="94"/>
        <v/>
      </c>
      <c r="I454" s="236" t="str">
        <f t="shared" si="97"/>
        <v/>
      </c>
      <c r="J454" s="226" t="str">
        <f>IF(B454&gt;0,ROUNDUP(VLOOKUP(B454,G011B!$B:$R,16,0),1),"")</f>
        <v/>
      </c>
      <c r="K454" s="226" t="str">
        <f t="shared" si="98"/>
        <v/>
      </c>
      <c r="L454" s="227" t="str">
        <f>IF(B454&lt;&gt;"",VLOOKUP(B454,G011B!$B:$Z,25,0),"")</f>
        <v/>
      </c>
      <c r="M454" s="256" t="str">
        <f t="shared" si="95"/>
        <v/>
      </c>
    </row>
    <row r="455" spans="1:15" ht="20.100000000000001" customHeight="1" x14ac:dyDescent="0.25">
      <c r="A455" s="8">
        <v>279</v>
      </c>
      <c r="B455" s="161"/>
      <c r="C455" s="222" t="str">
        <f t="shared" si="92"/>
        <v/>
      </c>
      <c r="D455" s="223" t="str">
        <f t="shared" si="93"/>
        <v/>
      </c>
      <c r="E455" s="162"/>
      <c r="F455" s="163"/>
      <c r="G455" s="232" t="str">
        <f t="shared" si="96"/>
        <v/>
      </c>
      <c r="H455" s="229" t="str">
        <f t="shared" si="94"/>
        <v/>
      </c>
      <c r="I455" s="236" t="str">
        <f t="shared" si="97"/>
        <v/>
      </c>
      <c r="J455" s="226" t="str">
        <f>IF(B455&gt;0,ROUNDUP(VLOOKUP(B455,G011B!$B:$R,16,0),1),"")</f>
        <v/>
      </c>
      <c r="K455" s="226" t="str">
        <f t="shared" si="98"/>
        <v/>
      </c>
      <c r="L455" s="227" t="str">
        <f>IF(B455&lt;&gt;"",VLOOKUP(B455,G011B!$B:$Z,25,0),"")</f>
        <v/>
      </c>
      <c r="M455" s="256" t="str">
        <f t="shared" si="95"/>
        <v/>
      </c>
    </row>
    <row r="456" spans="1:15" ht="20.100000000000001" customHeight="1" thickBot="1" x14ac:dyDescent="0.3">
      <c r="A456" s="140">
        <v>280</v>
      </c>
      <c r="B456" s="164"/>
      <c r="C456" s="224" t="str">
        <f t="shared" si="92"/>
        <v/>
      </c>
      <c r="D456" s="225" t="str">
        <f t="shared" si="93"/>
        <v/>
      </c>
      <c r="E456" s="165"/>
      <c r="F456" s="166"/>
      <c r="G456" s="233" t="str">
        <f t="shared" si="96"/>
        <v/>
      </c>
      <c r="H456" s="230" t="str">
        <f t="shared" si="94"/>
        <v/>
      </c>
      <c r="I456" s="237" t="str">
        <f t="shared" si="97"/>
        <v/>
      </c>
      <c r="J456" s="226" t="str">
        <f>IF(B456&gt;0,ROUNDUP(VLOOKUP(B456,G011B!$B:$R,16,0),1),"")</f>
        <v/>
      </c>
      <c r="K456" s="226" t="str">
        <f t="shared" si="98"/>
        <v/>
      </c>
      <c r="L456" s="227" t="str">
        <f>IF(B456&lt;&gt;"",VLOOKUP(B456,G011B!$B:$Z,25,0),"")</f>
        <v/>
      </c>
      <c r="M456" s="256" t="str">
        <f t="shared" si="95"/>
        <v/>
      </c>
    </row>
    <row r="457" spans="1:15" ht="20.100000000000001" customHeight="1" thickBot="1" x14ac:dyDescent="0.35">
      <c r="A457" s="475" t="s">
        <v>51</v>
      </c>
      <c r="B457" s="476"/>
      <c r="C457" s="476"/>
      <c r="D457" s="476"/>
      <c r="E457" s="476"/>
      <c r="F457" s="477"/>
      <c r="G457" s="234">
        <f>SUM(G437:G456)</f>
        <v>0</v>
      </c>
      <c r="H457" s="329"/>
      <c r="I457" s="217">
        <f>IF(C435=C402,SUM(I437:I456)+I424,SUM(I437:I456))</f>
        <v>0</v>
      </c>
      <c r="N457" s="238">
        <f>IF(COUNTA(E437:E456)&gt;0,1,0)</f>
        <v>0</v>
      </c>
    </row>
    <row r="458" spans="1:15" ht="20.100000000000001" customHeight="1" thickBot="1" x14ac:dyDescent="0.3">
      <c r="A458" s="468" t="s">
        <v>89</v>
      </c>
      <c r="B458" s="469"/>
      <c r="C458" s="469"/>
      <c r="D458" s="470"/>
      <c r="E458" s="205">
        <f>SUM(G:G)/2</f>
        <v>0</v>
      </c>
      <c r="F458" s="471"/>
      <c r="G458" s="472"/>
      <c r="H458" s="473"/>
      <c r="I458" s="214">
        <f>SUM(I437:I456)+I425</f>
        <v>0</v>
      </c>
    </row>
    <row r="459" spans="1:15" x14ac:dyDescent="0.25">
      <c r="A459" s="7" t="s">
        <v>165</v>
      </c>
    </row>
    <row r="461" spans="1:15" ht="21" x14ac:dyDescent="0.35">
      <c r="B461" s="358" t="s">
        <v>48</v>
      </c>
      <c r="C461" s="346">
        <f ca="1">IF(imzatarihi&gt;0,imzatarihi,"")</f>
        <v>46027</v>
      </c>
      <c r="D461" s="358" t="s">
        <v>49</v>
      </c>
      <c r="E461" s="480" t="str">
        <f>IF(kurulusyetkilisi&gt;0,kurulusyetkilisi,"")</f>
        <v/>
      </c>
      <c r="F461" s="480"/>
      <c r="G461" s="480"/>
      <c r="H461" s="480"/>
      <c r="I461" s="480"/>
      <c r="K461" s="160"/>
      <c r="L461" s="160"/>
      <c r="M461" s="4"/>
      <c r="N461" s="160"/>
      <c r="O461" s="160"/>
    </row>
    <row r="462" spans="1:15" ht="21" x14ac:dyDescent="0.35">
      <c r="A462" s="349"/>
      <c r="B462" s="349"/>
      <c r="D462" s="358" t="s">
        <v>50</v>
      </c>
      <c r="E462" s="439"/>
      <c r="F462" s="439"/>
      <c r="G462" s="439"/>
      <c r="H462" s="349"/>
      <c r="I462" s="349"/>
      <c r="K462" s="160"/>
      <c r="L462" s="160"/>
      <c r="M462" s="4"/>
      <c r="N462" s="160"/>
      <c r="O462" s="160"/>
    </row>
    <row r="463" spans="1:15" ht="15.75" x14ac:dyDescent="0.25">
      <c r="A463" s="440" t="s">
        <v>82</v>
      </c>
      <c r="B463" s="440"/>
      <c r="C463" s="440"/>
      <c r="D463" s="440"/>
      <c r="E463" s="440"/>
      <c r="F463" s="440"/>
      <c r="G463" s="440"/>
      <c r="H463" s="440"/>
      <c r="I463" s="440"/>
    </row>
    <row r="464" spans="1:15" x14ac:dyDescent="0.25">
      <c r="A464" s="441" t="str">
        <f>IF(YilDonem&lt;&gt;"",CONCATENATE(YilDonem," dönemine aittir."),"")</f>
        <v/>
      </c>
      <c r="B464" s="441"/>
      <c r="C464" s="441"/>
      <c r="D464" s="441"/>
      <c r="E464" s="441"/>
      <c r="F464" s="441"/>
      <c r="G464" s="441"/>
      <c r="H464" s="441"/>
      <c r="I464" s="441"/>
    </row>
    <row r="465" spans="1:13" ht="19.5" thickBot="1" x14ac:dyDescent="0.35">
      <c r="A465" s="481" t="s">
        <v>91</v>
      </c>
      <c r="B465" s="481"/>
      <c r="C465" s="481"/>
      <c r="D465" s="481"/>
      <c r="E465" s="481"/>
      <c r="F465" s="481"/>
      <c r="G465" s="481"/>
      <c r="H465" s="481"/>
      <c r="I465" s="481"/>
    </row>
    <row r="466" spans="1:13" ht="19.5" customHeight="1" thickBot="1" x14ac:dyDescent="0.3">
      <c r="A466" s="457" t="s">
        <v>1</v>
      </c>
      <c r="B466" s="458"/>
      <c r="C466" s="442" t="str">
        <f>IF(ProjeNo&gt;0,ProjeNo,"")</f>
        <v/>
      </c>
      <c r="D466" s="443"/>
      <c r="E466" s="443"/>
      <c r="F466" s="443"/>
      <c r="G466" s="443"/>
      <c r="H466" s="443"/>
      <c r="I466" s="444"/>
    </row>
    <row r="467" spans="1:13" ht="29.25" customHeight="1" thickBot="1" x14ac:dyDescent="0.3">
      <c r="A467" s="474" t="s">
        <v>14</v>
      </c>
      <c r="B467" s="464"/>
      <c r="C467" s="461" t="str">
        <f>IF(ProjeAdi&gt;0,ProjeAdi,"")</f>
        <v/>
      </c>
      <c r="D467" s="462"/>
      <c r="E467" s="462"/>
      <c r="F467" s="462"/>
      <c r="G467" s="462"/>
      <c r="H467" s="462"/>
      <c r="I467" s="463"/>
    </row>
    <row r="468" spans="1:13" ht="19.5" customHeight="1" thickBot="1" x14ac:dyDescent="0.3">
      <c r="A468" s="457" t="s">
        <v>83</v>
      </c>
      <c r="B468" s="458"/>
      <c r="C468" s="32"/>
      <c r="D468" s="478"/>
      <c r="E468" s="478"/>
      <c r="F468" s="478"/>
      <c r="G468" s="478"/>
      <c r="H468" s="478"/>
      <c r="I468" s="479"/>
    </row>
    <row r="469" spans="1:13" s="5" customFormat="1" ht="30.75" thickBot="1" x14ac:dyDescent="0.3">
      <c r="A469" s="3" t="s">
        <v>9</v>
      </c>
      <c r="B469" s="3" t="s">
        <v>10</v>
      </c>
      <c r="C469" s="3" t="s">
        <v>72</v>
      </c>
      <c r="D469" s="3" t="s">
        <v>170</v>
      </c>
      <c r="E469" s="3" t="s">
        <v>84</v>
      </c>
      <c r="F469" s="3" t="s">
        <v>85</v>
      </c>
      <c r="G469" s="3" t="s">
        <v>86</v>
      </c>
      <c r="H469" s="3" t="s">
        <v>87</v>
      </c>
      <c r="I469" s="3" t="s">
        <v>88</v>
      </c>
      <c r="J469" s="155" t="s">
        <v>92</v>
      </c>
      <c r="K469" s="156" t="s">
        <v>93</v>
      </c>
      <c r="L469" s="156" t="s">
        <v>85</v>
      </c>
    </row>
    <row r="470" spans="1:13" ht="20.100000000000001" customHeight="1" x14ac:dyDescent="0.25">
      <c r="A470" s="139">
        <v>281</v>
      </c>
      <c r="B470" s="157"/>
      <c r="C470" s="220" t="str">
        <f t="shared" ref="C470:C489" si="99">IF(B470&lt;&gt;"",VLOOKUP(B470,PersonelTablo,2,0),"")</f>
        <v/>
      </c>
      <c r="D470" s="221" t="str">
        <f t="shared" ref="D470:D489" si="100">IF(B470&lt;&gt;"",VLOOKUP(B470,PersonelTablo,3,0),"")</f>
        <v/>
      </c>
      <c r="E470" s="158"/>
      <c r="F470" s="159"/>
      <c r="G470" s="231" t="str">
        <f>IF(AND(B470&lt;&gt;"",L470&gt;=F470),E470*F470,"")</f>
        <v/>
      </c>
      <c r="H470" s="228" t="str">
        <f t="shared" ref="H470:H489" si="101">IF(B470&lt;&gt;"",VLOOKUP(B470,G011CTablo,14,0),"")</f>
        <v/>
      </c>
      <c r="I470" s="235" t="str">
        <f>IF(AND(B470&lt;&gt;"",J470&gt;=K470,L470&gt;0),G470*H470,"")</f>
        <v/>
      </c>
      <c r="J470" s="226" t="str">
        <f>IF(B470&gt;0,ROUNDUP(VLOOKUP(B470,G011B!$B:$R,16,0),1),"")</f>
        <v/>
      </c>
      <c r="K470" s="226" t="str">
        <f>IF(B470&gt;0,SUMIF($B:$B,B470,$G:$G),"")</f>
        <v/>
      </c>
      <c r="L470" s="227" t="str">
        <f>IF(B470&lt;&gt;"",VLOOKUP(B470,G011B!$B:$Z,25,0),"")</f>
        <v/>
      </c>
      <c r="M470" s="256" t="str">
        <f t="shared" ref="M470:M489" si="102">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61"/>
      <c r="C471" s="222" t="str">
        <f t="shared" si="99"/>
        <v/>
      </c>
      <c r="D471" s="223" t="str">
        <f t="shared" si="100"/>
        <v/>
      </c>
      <c r="E471" s="162"/>
      <c r="F471" s="163"/>
      <c r="G471" s="232" t="str">
        <f t="shared" ref="G471:G489" si="103">IF(AND(B471&lt;&gt;"",L471&gt;=F471),E471*F471,"")</f>
        <v/>
      </c>
      <c r="H471" s="229" t="str">
        <f t="shared" si="101"/>
        <v/>
      </c>
      <c r="I471" s="236" t="str">
        <f t="shared" ref="I471:I489" si="104">IF(AND(B471&lt;&gt;"",J471&gt;=K471,L471&gt;0),G471*H471,"")</f>
        <v/>
      </c>
      <c r="J471" s="226" t="str">
        <f>IF(B471&gt;0,ROUNDUP(VLOOKUP(B471,G011B!$B:$R,16,0),1),"")</f>
        <v/>
      </c>
      <c r="K471" s="226" t="str">
        <f t="shared" ref="K471:K489" si="105">IF(B471&gt;0,SUMIF($B:$B,B471,$G:$G),"")</f>
        <v/>
      </c>
      <c r="L471" s="227" t="str">
        <f>IF(B471&lt;&gt;"",VLOOKUP(B471,G011B!$B:$Z,25,0),"")</f>
        <v/>
      </c>
      <c r="M471" s="256" t="str">
        <f t="shared" si="102"/>
        <v/>
      </c>
    </row>
    <row r="472" spans="1:13" ht="20.100000000000001" customHeight="1" x14ac:dyDescent="0.25">
      <c r="A472" s="8">
        <v>283</v>
      </c>
      <c r="B472" s="161"/>
      <c r="C472" s="222" t="str">
        <f t="shared" si="99"/>
        <v/>
      </c>
      <c r="D472" s="223" t="str">
        <f t="shared" si="100"/>
        <v/>
      </c>
      <c r="E472" s="162"/>
      <c r="F472" s="163"/>
      <c r="G472" s="232" t="str">
        <f t="shared" si="103"/>
        <v/>
      </c>
      <c r="H472" s="229" t="str">
        <f t="shared" si="101"/>
        <v/>
      </c>
      <c r="I472" s="236" t="str">
        <f t="shared" si="104"/>
        <v/>
      </c>
      <c r="J472" s="226" t="str">
        <f>IF(B472&gt;0,ROUNDUP(VLOOKUP(B472,G011B!$B:$R,16,0),1),"")</f>
        <v/>
      </c>
      <c r="K472" s="226" t="str">
        <f t="shared" si="105"/>
        <v/>
      </c>
      <c r="L472" s="227" t="str">
        <f>IF(B472&lt;&gt;"",VLOOKUP(B472,G011B!$B:$Z,25,0),"")</f>
        <v/>
      </c>
      <c r="M472" s="256" t="str">
        <f t="shared" si="102"/>
        <v/>
      </c>
    </row>
    <row r="473" spans="1:13" ht="20.100000000000001" customHeight="1" x14ac:dyDescent="0.25">
      <c r="A473" s="8">
        <v>284</v>
      </c>
      <c r="B473" s="161"/>
      <c r="C473" s="222" t="str">
        <f t="shared" si="99"/>
        <v/>
      </c>
      <c r="D473" s="223" t="str">
        <f t="shared" si="100"/>
        <v/>
      </c>
      <c r="E473" s="162"/>
      <c r="F473" s="163"/>
      <c r="G473" s="232" t="str">
        <f t="shared" si="103"/>
        <v/>
      </c>
      <c r="H473" s="229" t="str">
        <f t="shared" si="101"/>
        <v/>
      </c>
      <c r="I473" s="236" t="str">
        <f t="shared" si="104"/>
        <v/>
      </c>
      <c r="J473" s="226" t="str">
        <f>IF(B473&gt;0,ROUNDUP(VLOOKUP(B473,G011B!$B:$R,16,0),1),"")</f>
        <v/>
      </c>
      <c r="K473" s="226" t="str">
        <f t="shared" si="105"/>
        <v/>
      </c>
      <c r="L473" s="227" t="str">
        <f>IF(B473&lt;&gt;"",VLOOKUP(B473,G011B!$B:$Z,25,0),"")</f>
        <v/>
      </c>
      <c r="M473" s="256" t="str">
        <f t="shared" si="102"/>
        <v/>
      </c>
    </row>
    <row r="474" spans="1:13" ht="20.100000000000001" customHeight="1" x14ac:dyDescent="0.25">
      <c r="A474" s="8">
        <v>285</v>
      </c>
      <c r="B474" s="161"/>
      <c r="C474" s="222" t="str">
        <f t="shared" si="99"/>
        <v/>
      </c>
      <c r="D474" s="223" t="str">
        <f t="shared" si="100"/>
        <v/>
      </c>
      <c r="E474" s="162"/>
      <c r="F474" s="163"/>
      <c r="G474" s="232" t="str">
        <f t="shared" si="103"/>
        <v/>
      </c>
      <c r="H474" s="229" t="str">
        <f t="shared" si="101"/>
        <v/>
      </c>
      <c r="I474" s="236" t="str">
        <f t="shared" si="104"/>
        <v/>
      </c>
      <c r="J474" s="226" t="str">
        <f>IF(B474&gt;0,ROUNDUP(VLOOKUP(B474,G011B!$B:$R,16,0),1),"")</f>
        <v/>
      </c>
      <c r="K474" s="226" t="str">
        <f t="shared" si="105"/>
        <v/>
      </c>
      <c r="L474" s="227" t="str">
        <f>IF(B474&lt;&gt;"",VLOOKUP(B474,G011B!$B:$Z,25,0),"")</f>
        <v/>
      </c>
      <c r="M474" s="256" t="str">
        <f t="shared" si="102"/>
        <v/>
      </c>
    </row>
    <row r="475" spans="1:13" ht="20.100000000000001" customHeight="1" x14ac:dyDescent="0.25">
      <c r="A475" s="8">
        <v>286</v>
      </c>
      <c r="B475" s="161"/>
      <c r="C475" s="222" t="str">
        <f t="shared" si="99"/>
        <v/>
      </c>
      <c r="D475" s="223" t="str">
        <f t="shared" si="100"/>
        <v/>
      </c>
      <c r="E475" s="162"/>
      <c r="F475" s="163"/>
      <c r="G475" s="232" t="str">
        <f t="shared" si="103"/>
        <v/>
      </c>
      <c r="H475" s="229" t="str">
        <f t="shared" si="101"/>
        <v/>
      </c>
      <c r="I475" s="236" t="str">
        <f t="shared" si="104"/>
        <v/>
      </c>
      <c r="J475" s="226" t="str">
        <f>IF(B475&gt;0,ROUNDUP(VLOOKUP(B475,G011B!$B:$R,16,0),1),"")</f>
        <v/>
      </c>
      <c r="K475" s="226" t="str">
        <f t="shared" si="105"/>
        <v/>
      </c>
      <c r="L475" s="227" t="str">
        <f>IF(B475&lt;&gt;"",VLOOKUP(B475,G011B!$B:$Z,25,0),"")</f>
        <v/>
      </c>
      <c r="M475" s="256" t="str">
        <f t="shared" si="102"/>
        <v/>
      </c>
    </row>
    <row r="476" spans="1:13" ht="20.100000000000001" customHeight="1" x14ac:dyDescent="0.25">
      <c r="A476" s="8">
        <v>287</v>
      </c>
      <c r="B476" s="161"/>
      <c r="C476" s="222" t="str">
        <f t="shared" si="99"/>
        <v/>
      </c>
      <c r="D476" s="223" t="str">
        <f t="shared" si="100"/>
        <v/>
      </c>
      <c r="E476" s="162"/>
      <c r="F476" s="163"/>
      <c r="G476" s="232" t="str">
        <f t="shared" si="103"/>
        <v/>
      </c>
      <c r="H476" s="229" t="str">
        <f t="shared" si="101"/>
        <v/>
      </c>
      <c r="I476" s="236" t="str">
        <f t="shared" si="104"/>
        <v/>
      </c>
      <c r="J476" s="226" t="str">
        <f>IF(B476&gt;0,ROUNDUP(VLOOKUP(B476,G011B!$B:$R,16,0),1),"")</f>
        <v/>
      </c>
      <c r="K476" s="226" t="str">
        <f t="shared" si="105"/>
        <v/>
      </c>
      <c r="L476" s="227" t="str">
        <f>IF(B476&lt;&gt;"",VLOOKUP(B476,G011B!$B:$Z,25,0),"")</f>
        <v/>
      </c>
      <c r="M476" s="256" t="str">
        <f t="shared" si="102"/>
        <v/>
      </c>
    </row>
    <row r="477" spans="1:13" ht="20.100000000000001" customHeight="1" x14ac:dyDescent="0.25">
      <c r="A477" s="8">
        <v>288</v>
      </c>
      <c r="B477" s="161"/>
      <c r="C477" s="222" t="str">
        <f t="shared" si="99"/>
        <v/>
      </c>
      <c r="D477" s="223" t="str">
        <f t="shared" si="100"/>
        <v/>
      </c>
      <c r="E477" s="162"/>
      <c r="F477" s="163"/>
      <c r="G477" s="232" t="str">
        <f t="shared" si="103"/>
        <v/>
      </c>
      <c r="H477" s="229" t="str">
        <f t="shared" si="101"/>
        <v/>
      </c>
      <c r="I477" s="236" t="str">
        <f t="shared" si="104"/>
        <v/>
      </c>
      <c r="J477" s="226" t="str">
        <f>IF(B477&gt;0,ROUNDUP(VLOOKUP(B477,G011B!$B:$R,16,0),1),"")</f>
        <v/>
      </c>
      <c r="K477" s="226" t="str">
        <f t="shared" si="105"/>
        <v/>
      </c>
      <c r="L477" s="227" t="str">
        <f>IF(B477&lt;&gt;"",VLOOKUP(B477,G011B!$B:$Z,25,0),"")</f>
        <v/>
      </c>
      <c r="M477" s="256" t="str">
        <f t="shared" si="102"/>
        <v/>
      </c>
    </row>
    <row r="478" spans="1:13" ht="20.100000000000001" customHeight="1" x14ac:dyDescent="0.25">
      <c r="A478" s="8">
        <v>289</v>
      </c>
      <c r="B478" s="161"/>
      <c r="C478" s="222" t="str">
        <f t="shared" si="99"/>
        <v/>
      </c>
      <c r="D478" s="223" t="str">
        <f t="shared" si="100"/>
        <v/>
      </c>
      <c r="E478" s="162"/>
      <c r="F478" s="163"/>
      <c r="G478" s="232" t="str">
        <f t="shared" si="103"/>
        <v/>
      </c>
      <c r="H478" s="229" t="str">
        <f t="shared" si="101"/>
        <v/>
      </c>
      <c r="I478" s="236" t="str">
        <f t="shared" si="104"/>
        <v/>
      </c>
      <c r="J478" s="226" t="str">
        <f>IF(B478&gt;0,ROUNDUP(VLOOKUP(B478,G011B!$B:$R,16,0),1),"")</f>
        <v/>
      </c>
      <c r="K478" s="226" t="str">
        <f t="shared" si="105"/>
        <v/>
      </c>
      <c r="L478" s="227" t="str">
        <f>IF(B478&lt;&gt;"",VLOOKUP(B478,G011B!$B:$Z,25,0),"")</f>
        <v/>
      </c>
      <c r="M478" s="256" t="str">
        <f t="shared" si="102"/>
        <v/>
      </c>
    </row>
    <row r="479" spans="1:13" ht="20.100000000000001" customHeight="1" x14ac:dyDescent="0.25">
      <c r="A479" s="8">
        <v>290</v>
      </c>
      <c r="B479" s="161"/>
      <c r="C479" s="222" t="str">
        <f t="shared" si="99"/>
        <v/>
      </c>
      <c r="D479" s="223" t="str">
        <f t="shared" si="100"/>
        <v/>
      </c>
      <c r="E479" s="162"/>
      <c r="F479" s="163"/>
      <c r="G479" s="232" t="str">
        <f t="shared" si="103"/>
        <v/>
      </c>
      <c r="H479" s="229" t="str">
        <f t="shared" si="101"/>
        <v/>
      </c>
      <c r="I479" s="236" t="str">
        <f t="shared" si="104"/>
        <v/>
      </c>
      <c r="J479" s="226" t="str">
        <f>IF(B479&gt;0,ROUNDUP(VLOOKUP(B479,G011B!$B:$R,16,0),1),"")</f>
        <v/>
      </c>
      <c r="K479" s="226" t="str">
        <f t="shared" si="105"/>
        <v/>
      </c>
      <c r="L479" s="227" t="str">
        <f>IF(B479&lt;&gt;"",VLOOKUP(B479,G011B!$B:$Z,25,0),"")</f>
        <v/>
      </c>
      <c r="M479" s="256" t="str">
        <f t="shared" si="102"/>
        <v/>
      </c>
    </row>
    <row r="480" spans="1:13" ht="20.100000000000001" customHeight="1" x14ac:dyDescent="0.25">
      <c r="A480" s="8">
        <v>291</v>
      </c>
      <c r="B480" s="161"/>
      <c r="C480" s="222" t="str">
        <f t="shared" si="99"/>
        <v/>
      </c>
      <c r="D480" s="223" t="str">
        <f t="shared" si="100"/>
        <v/>
      </c>
      <c r="E480" s="162"/>
      <c r="F480" s="163"/>
      <c r="G480" s="232" t="str">
        <f t="shared" si="103"/>
        <v/>
      </c>
      <c r="H480" s="229" t="str">
        <f t="shared" si="101"/>
        <v/>
      </c>
      <c r="I480" s="236" t="str">
        <f t="shared" si="104"/>
        <v/>
      </c>
      <c r="J480" s="226" t="str">
        <f>IF(B480&gt;0,ROUNDUP(VLOOKUP(B480,G011B!$B:$R,16,0),1),"")</f>
        <v/>
      </c>
      <c r="K480" s="226" t="str">
        <f t="shared" si="105"/>
        <v/>
      </c>
      <c r="L480" s="227" t="str">
        <f>IF(B480&lt;&gt;"",VLOOKUP(B480,G011B!$B:$Z,25,0),"")</f>
        <v/>
      </c>
      <c r="M480" s="256" t="str">
        <f t="shared" si="102"/>
        <v/>
      </c>
    </row>
    <row r="481" spans="1:15" ht="20.100000000000001" customHeight="1" x14ac:dyDescent="0.25">
      <c r="A481" s="8">
        <v>292</v>
      </c>
      <c r="B481" s="161"/>
      <c r="C481" s="222" t="str">
        <f t="shared" si="99"/>
        <v/>
      </c>
      <c r="D481" s="223" t="str">
        <f t="shared" si="100"/>
        <v/>
      </c>
      <c r="E481" s="162"/>
      <c r="F481" s="163"/>
      <c r="G481" s="232" t="str">
        <f t="shared" si="103"/>
        <v/>
      </c>
      <c r="H481" s="229" t="str">
        <f t="shared" si="101"/>
        <v/>
      </c>
      <c r="I481" s="236" t="str">
        <f t="shared" si="104"/>
        <v/>
      </c>
      <c r="J481" s="226" t="str">
        <f>IF(B481&gt;0,ROUNDUP(VLOOKUP(B481,G011B!$B:$R,16,0),1),"")</f>
        <v/>
      </c>
      <c r="K481" s="226" t="str">
        <f t="shared" si="105"/>
        <v/>
      </c>
      <c r="L481" s="227" t="str">
        <f>IF(B481&lt;&gt;"",VLOOKUP(B481,G011B!$B:$Z,25,0),"")</f>
        <v/>
      </c>
      <c r="M481" s="256" t="str">
        <f t="shared" si="102"/>
        <v/>
      </c>
    </row>
    <row r="482" spans="1:15" ht="20.100000000000001" customHeight="1" x14ac:dyDescent="0.25">
      <c r="A482" s="8">
        <v>293</v>
      </c>
      <c r="B482" s="161"/>
      <c r="C482" s="222" t="str">
        <f t="shared" si="99"/>
        <v/>
      </c>
      <c r="D482" s="223" t="str">
        <f t="shared" si="100"/>
        <v/>
      </c>
      <c r="E482" s="162"/>
      <c r="F482" s="163"/>
      <c r="G482" s="232" t="str">
        <f t="shared" si="103"/>
        <v/>
      </c>
      <c r="H482" s="229" t="str">
        <f t="shared" si="101"/>
        <v/>
      </c>
      <c r="I482" s="236" t="str">
        <f t="shared" si="104"/>
        <v/>
      </c>
      <c r="J482" s="226" t="str">
        <f>IF(B482&gt;0,ROUNDUP(VLOOKUP(B482,G011B!$B:$R,16,0),1),"")</f>
        <v/>
      </c>
      <c r="K482" s="226" t="str">
        <f t="shared" si="105"/>
        <v/>
      </c>
      <c r="L482" s="227" t="str">
        <f>IF(B482&lt;&gt;"",VLOOKUP(B482,G011B!$B:$Z,25,0),"")</f>
        <v/>
      </c>
      <c r="M482" s="256" t="str">
        <f t="shared" si="102"/>
        <v/>
      </c>
    </row>
    <row r="483" spans="1:15" ht="20.100000000000001" customHeight="1" x14ac:dyDescent="0.25">
      <c r="A483" s="8">
        <v>294</v>
      </c>
      <c r="B483" s="161"/>
      <c r="C483" s="222" t="str">
        <f t="shared" si="99"/>
        <v/>
      </c>
      <c r="D483" s="223" t="str">
        <f t="shared" si="100"/>
        <v/>
      </c>
      <c r="E483" s="162"/>
      <c r="F483" s="163"/>
      <c r="G483" s="232" t="str">
        <f t="shared" si="103"/>
        <v/>
      </c>
      <c r="H483" s="229" t="str">
        <f t="shared" si="101"/>
        <v/>
      </c>
      <c r="I483" s="236" t="str">
        <f t="shared" si="104"/>
        <v/>
      </c>
      <c r="J483" s="226" t="str">
        <f>IF(B483&gt;0,ROUNDUP(VLOOKUP(B483,G011B!$B:$R,16,0),1),"")</f>
        <v/>
      </c>
      <c r="K483" s="226" t="str">
        <f t="shared" si="105"/>
        <v/>
      </c>
      <c r="L483" s="227" t="str">
        <f>IF(B483&lt;&gt;"",VLOOKUP(B483,G011B!$B:$Z,25,0),"")</f>
        <v/>
      </c>
      <c r="M483" s="256" t="str">
        <f t="shared" si="102"/>
        <v/>
      </c>
    </row>
    <row r="484" spans="1:15" ht="20.100000000000001" customHeight="1" x14ac:dyDescent="0.25">
      <c r="A484" s="8">
        <v>295</v>
      </c>
      <c r="B484" s="161"/>
      <c r="C484" s="222" t="str">
        <f t="shared" si="99"/>
        <v/>
      </c>
      <c r="D484" s="223" t="str">
        <f t="shared" si="100"/>
        <v/>
      </c>
      <c r="E484" s="162"/>
      <c r="F484" s="163"/>
      <c r="G484" s="232" t="str">
        <f t="shared" si="103"/>
        <v/>
      </c>
      <c r="H484" s="229" t="str">
        <f t="shared" si="101"/>
        <v/>
      </c>
      <c r="I484" s="236" t="str">
        <f t="shared" si="104"/>
        <v/>
      </c>
      <c r="J484" s="226" t="str">
        <f>IF(B484&gt;0,ROUNDUP(VLOOKUP(B484,G011B!$B:$R,16,0),1),"")</f>
        <v/>
      </c>
      <c r="K484" s="226" t="str">
        <f t="shared" si="105"/>
        <v/>
      </c>
      <c r="L484" s="227" t="str">
        <f>IF(B484&lt;&gt;"",VLOOKUP(B484,G011B!$B:$Z,25,0),"")</f>
        <v/>
      </c>
      <c r="M484" s="256" t="str">
        <f t="shared" si="102"/>
        <v/>
      </c>
    </row>
    <row r="485" spans="1:15" ht="20.100000000000001" customHeight="1" x14ac:dyDescent="0.25">
      <c r="A485" s="8">
        <v>296</v>
      </c>
      <c r="B485" s="161"/>
      <c r="C485" s="222" t="str">
        <f t="shared" si="99"/>
        <v/>
      </c>
      <c r="D485" s="223" t="str">
        <f t="shared" si="100"/>
        <v/>
      </c>
      <c r="E485" s="162"/>
      <c r="F485" s="163"/>
      <c r="G485" s="232" t="str">
        <f t="shared" si="103"/>
        <v/>
      </c>
      <c r="H485" s="229" t="str">
        <f t="shared" si="101"/>
        <v/>
      </c>
      <c r="I485" s="236" t="str">
        <f t="shared" si="104"/>
        <v/>
      </c>
      <c r="J485" s="226" t="str">
        <f>IF(B485&gt;0,ROUNDUP(VLOOKUP(B485,G011B!$B:$R,16,0),1),"")</f>
        <v/>
      </c>
      <c r="K485" s="226" t="str">
        <f t="shared" si="105"/>
        <v/>
      </c>
      <c r="L485" s="227" t="str">
        <f>IF(B485&lt;&gt;"",VLOOKUP(B485,G011B!$B:$Z,25,0),"")</f>
        <v/>
      </c>
      <c r="M485" s="256" t="str">
        <f t="shared" si="102"/>
        <v/>
      </c>
    </row>
    <row r="486" spans="1:15" ht="20.100000000000001" customHeight="1" x14ac:dyDescent="0.25">
      <c r="A486" s="8">
        <v>297</v>
      </c>
      <c r="B486" s="161"/>
      <c r="C486" s="222" t="str">
        <f t="shared" si="99"/>
        <v/>
      </c>
      <c r="D486" s="223" t="str">
        <f t="shared" si="100"/>
        <v/>
      </c>
      <c r="E486" s="162"/>
      <c r="F486" s="163"/>
      <c r="G486" s="232" t="str">
        <f t="shared" si="103"/>
        <v/>
      </c>
      <c r="H486" s="229" t="str">
        <f t="shared" si="101"/>
        <v/>
      </c>
      <c r="I486" s="236" t="str">
        <f t="shared" si="104"/>
        <v/>
      </c>
      <c r="J486" s="226" t="str">
        <f>IF(B486&gt;0,ROUNDUP(VLOOKUP(B486,G011B!$B:$R,16,0),1),"")</f>
        <v/>
      </c>
      <c r="K486" s="226" t="str">
        <f t="shared" si="105"/>
        <v/>
      </c>
      <c r="L486" s="227" t="str">
        <f>IF(B486&lt;&gt;"",VLOOKUP(B486,G011B!$B:$Z,25,0),"")</f>
        <v/>
      </c>
      <c r="M486" s="256" t="str">
        <f t="shared" si="102"/>
        <v/>
      </c>
    </row>
    <row r="487" spans="1:15" ht="20.100000000000001" customHeight="1" x14ac:dyDescent="0.25">
      <c r="A487" s="8">
        <v>298</v>
      </c>
      <c r="B487" s="161"/>
      <c r="C487" s="222" t="str">
        <f t="shared" si="99"/>
        <v/>
      </c>
      <c r="D487" s="223" t="str">
        <f t="shared" si="100"/>
        <v/>
      </c>
      <c r="E487" s="162"/>
      <c r="F487" s="163"/>
      <c r="G487" s="232" t="str">
        <f t="shared" si="103"/>
        <v/>
      </c>
      <c r="H487" s="229" t="str">
        <f t="shared" si="101"/>
        <v/>
      </c>
      <c r="I487" s="236" t="str">
        <f t="shared" si="104"/>
        <v/>
      </c>
      <c r="J487" s="226" t="str">
        <f>IF(B487&gt;0,ROUNDUP(VLOOKUP(B487,G011B!$B:$R,16,0),1),"")</f>
        <v/>
      </c>
      <c r="K487" s="226" t="str">
        <f t="shared" si="105"/>
        <v/>
      </c>
      <c r="L487" s="227" t="str">
        <f>IF(B487&lt;&gt;"",VLOOKUP(B487,G011B!$B:$Z,25,0),"")</f>
        <v/>
      </c>
      <c r="M487" s="256" t="str">
        <f t="shared" si="102"/>
        <v/>
      </c>
    </row>
    <row r="488" spans="1:15" ht="20.100000000000001" customHeight="1" x14ac:dyDescent="0.25">
      <c r="A488" s="8">
        <v>299</v>
      </c>
      <c r="B488" s="161"/>
      <c r="C488" s="222" t="str">
        <f t="shared" si="99"/>
        <v/>
      </c>
      <c r="D488" s="223" t="str">
        <f t="shared" si="100"/>
        <v/>
      </c>
      <c r="E488" s="162"/>
      <c r="F488" s="163"/>
      <c r="G488" s="232" t="str">
        <f t="shared" si="103"/>
        <v/>
      </c>
      <c r="H488" s="229" t="str">
        <f t="shared" si="101"/>
        <v/>
      </c>
      <c r="I488" s="236" t="str">
        <f t="shared" si="104"/>
        <v/>
      </c>
      <c r="J488" s="226" t="str">
        <f>IF(B488&gt;0,ROUNDUP(VLOOKUP(B488,G011B!$B:$R,16,0),1),"")</f>
        <v/>
      </c>
      <c r="K488" s="226" t="str">
        <f t="shared" si="105"/>
        <v/>
      </c>
      <c r="L488" s="227" t="str">
        <f>IF(B488&lt;&gt;"",VLOOKUP(B488,G011B!$B:$Z,25,0),"")</f>
        <v/>
      </c>
      <c r="M488" s="256" t="str">
        <f t="shared" si="102"/>
        <v/>
      </c>
    </row>
    <row r="489" spans="1:15" ht="20.100000000000001" customHeight="1" thickBot="1" x14ac:dyDescent="0.3">
      <c r="A489" s="140">
        <v>300</v>
      </c>
      <c r="B489" s="164"/>
      <c r="C489" s="224" t="str">
        <f t="shared" si="99"/>
        <v/>
      </c>
      <c r="D489" s="225" t="str">
        <f t="shared" si="100"/>
        <v/>
      </c>
      <c r="E489" s="165"/>
      <c r="F489" s="166"/>
      <c r="G489" s="233" t="str">
        <f t="shared" si="103"/>
        <v/>
      </c>
      <c r="H489" s="230" t="str">
        <f t="shared" si="101"/>
        <v/>
      </c>
      <c r="I489" s="237" t="str">
        <f t="shared" si="104"/>
        <v/>
      </c>
      <c r="J489" s="226" t="str">
        <f>IF(B489&gt;0,ROUNDUP(VLOOKUP(B489,G011B!$B:$R,16,0),1),"")</f>
        <v/>
      </c>
      <c r="K489" s="226" t="str">
        <f t="shared" si="105"/>
        <v/>
      </c>
      <c r="L489" s="227" t="str">
        <f>IF(B489&lt;&gt;"",VLOOKUP(B489,G011B!$B:$Z,25,0),"")</f>
        <v/>
      </c>
      <c r="M489" s="256" t="str">
        <f t="shared" si="102"/>
        <v/>
      </c>
    </row>
    <row r="490" spans="1:15" ht="20.100000000000001" customHeight="1" thickBot="1" x14ac:dyDescent="0.35">
      <c r="A490" s="475" t="s">
        <v>51</v>
      </c>
      <c r="B490" s="476"/>
      <c r="C490" s="476"/>
      <c r="D490" s="476"/>
      <c r="E490" s="476"/>
      <c r="F490" s="477"/>
      <c r="G490" s="234">
        <f>SUM(G470:G489)</f>
        <v>0</v>
      </c>
      <c r="H490" s="329"/>
      <c r="I490" s="217">
        <f>IF(C468=C435,SUM(I470:I489)+I457,SUM(I470:I489))</f>
        <v>0</v>
      </c>
      <c r="N490" s="238">
        <f>IF(COUNTA(E470:E489)&gt;0,1,0)</f>
        <v>0</v>
      </c>
    </row>
    <row r="491" spans="1:15" ht="20.100000000000001" customHeight="1" thickBot="1" x14ac:dyDescent="0.3">
      <c r="A491" s="468" t="s">
        <v>89</v>
      </c>
      <c r="B491" s="469"/>
      <c r="C491" s="469"/>
      <c r="D491" s="470"/>
      <c r="E491" s="205">
        <f>SUM(G:G)/2</f>
        <v>0</v>
      </c>
      <c r="F491" s="471"/>
      <c r="G491" s="472"/>
      <c r="H491" s="473"/>
      <c r="I491" s="214">
        <f>SUM(I470:I489)+I458</f>
        <v>0</v>
      </c>
    </row>
    <row r="492" spans="1:15" x14ac:dyDescent="0.25">
      <c r="A492" s="7" t="s">
        <v>165</v>
      </c>
    </row>
    <row r="494" spans="1:15" ht="21" x14ac:dyDescent="0.35">
      <c r="B494" s="358" t="s">
        <v>48</v>
      </c>
      <c r="C494" s="346">
        <f ca="1">IF(imzatarihi&gt;0,imzatarihi,"")</f>
        <v>46027</v>
      </c>
      <c r="D494" s="358" t="s">
        <v>49</v>
      </c>
      <c r="E494" s="480" t="str">
        <f>IF(kurulusyetkilisi&gt;0,kurulusyetkilisi,"")</f>
        <v/>
      </c>
      <c r="F494" s="480"/>
      <c r="G494" s="480"/>
      <c r="H494" s="480"/>
      <c r="I494" s="480"/>
      <c r="K494" s="160"/>
      <c r="L494" s="160"/>
      <c r="M494" s="4"/>
      <c r="N494" s="160"/>
      <c r="O494" s="160"/>
    </row>
    <row r="495" spans="1:15" ht="21" x14ac:dyDescent="0.35">
      <c r="A495" s="349"/>
      <c r="B495" s="349"/>
      <c r="D495" s="358" t="s">
        <v>50</v>
      </c>
      <c r="E495" s="439"/>
      <c r="F495" s="439"/>
      <c r="G495" s="439"/>
      <c r="H495" s="349"/>
      <c r="I495" s="349"/>
      <c r="K495" s="160"/>
      <c r="L495" s="160"/>
      <c r="M495" s="4"/>
      <c r="N495" s="160"/>
      <c r="O495" s="160"/>
    </row>
    <row r="496" spans="1:15" ht="15.75" x14ac:dyDescent="0.25">
      <c r="A496" s="440" t="s">
        <v>82</v>
      </c>
      <c r="B496" s="440"/>
      <c r="C496" s="440"/>
      <c r="D496" s="440"/>
      <c r="E496" s="440"/>
      <c r="F496" s="440"/>
      <c r="G496" s="440"/>
      <c r="H496" s="440"/>
      <c r="I496" s="440"/>
    </row>
    <row r="497" spans="1:13" x14ac:dyDescent="0.25">
      <c r="A497" s="441" t="str">
        <f>IF(YilDonem&lt;&gt;"",CONCATENATE(YilDonem," dönemine aittir."),"")</f>
        <v/>
      </c>
      <c r="B497" s="441"/>
      <c r="C497" s="441"/>
      <c r="D497" s="441"/>
      <c r="E497" s="441"/>
      <c r="F497" s="441"/>
      <c r="G497" s="441"/>
      <c r="H497" s="441"/>
      <c r="I497" s="441"/>
    </row>
    <row r="498" spans="1:13" ht="19.5" thickBot="1" x14ac:dyDescent="0.35">
      <c r="A498" s="481" t="s">
        <v>91</v>
      </c>
      <c r="B498" s="481"/>
      <c r="C498" s="481"/>
      <c r="D498" s="481"/>
      <c r="E498" s="481"/>
      <c r="F498" s="481"/>
      <c r="G498" s="481"/>
      <c r="H498" s="481"/>
      <c r="I498" s="481"/>
    </row>
    <row r="499" spans="1:13" ht="19.5" customHeight="1" thickBot="1" x14ac:dyDescent="0.3">
      <c r="A499" s="457" t="s">
        <v>1</v>
      </c>
      <c r="B499" s="458"/>
      <c r="C499" s="442" t="str">
        <f>IF(ProjeNo&gt;0,ProjeNo,"")</f>
        <v/>
      </c>
      <c r="D499" s="443"/>
      <c r="E499" s="443"/>
      <c r="F499" s="443"/>
      <c r="G499" s="443"/>
      <c r="H499" s="443"/>
      <c r="I499" s="444"/>
    </row>
    <row r="500" spans="1:13" ht="29.25" customHeight="1" thickBot="1" x14ac:dyDescent="0.3">
      <c r="A500" s="474" t="s">
        <v>14</v>
      </c>
      <c r="B500" s="464"/>
      <c r="C500" s="461" t="str">
        <f>IF(ProjeAdi&gt;0,ProjeAdi,"")</f>
        <v/>
      </c>
      <c r="D500" s="462"/>
      <c r="E500" s="462"/>
      <c r="F500" s="462"/>
      <c r="G500" s="462"/>
      <c r="H500" s="462"/>
      <c r="I500" s="463"/>
    </row>
    <row r="501" spans="1:13" ht="19.5" customHeight="1" thickBot="1" x14ac:dyDescent="0.3">
      <c r="A501" s="457" t="s">
        <v>83</v>
      </c>
      <c r="B501" s="458"/>
      <c r="C501" s="32"/>
      <c r="D501" s="478"/>
      <c r="E501" s="478"/>
      <c r="F501" s="478"/>
      <c r="G501" s="478"/>
      <c r="H501" s="478"/>
      <c r="I501" s="479"/>
    </row>
    <row r="502" spans="1:13" s="5" customFormat="1" ht="30.75" thickBot="1" x14ac:dyDescent="0.3">
      <c r="A502" s="3" t="s">
        <v>9</v>
      </c>
      <c r="B502" s="3" t="s">
        <v>10</v>
      </c>
      <c r="C502" s="3" t="s">
        <v>72</v>
      </c>
      <c r="D502" s="3" t="s">
        <v>170</v>
      </c>
      <c r="E502" s="3" t="s">
        <v>84</v>
      </c>
      <c r="F502" s="3" t="s">
        <v>85</v>
      </c>
      <c r="G502" s="3" t="s">
        <v>86</v>
      </c>
      <c r="H502" s="3" t="s">
        <v>87</v>
      </c>
      <c r="I502" s="3" t="s">
        <v>88</v>
      </c>
      <c r="J502" s="155" t="s">
        <v>92</v>
      </c>
      <c r="K502" s="156" t="s">
        <v>93</v>
      </c>
      <c r="L502" s="156" t="s">
        <v>85</v>
      </c>
    </row>
    <row r="503" spans="1:13" ht="20.100000000000001" customHeight="1" x14ac:dyDescent="0.25">
      <c r="A503" s="139">
        <v>301</v>
      </c>
      <c r="B503" s="157"/>
      <c r="C503" s="220" t="str">
        <f t="shared" ref="C503:C522" si="106">IF(B503&lt;&gt;"",VLOOKUP(B503,PersonelTablo,2,0),"")</f>
        <v/>
      </c>
      <c r="D503" s="221" t="str">
        <f t="shared" ref="D503:D522" si="107">IF(B503&lt;&gt;"",VLOOKUP(B503,PersonelTablo,3,0),"")</f>
        <v/>
      </c>
      <c r="E503" s="158"/>
      <c r="F503" s="159"/>
      <c r="G503" s="231" t="str">
        <f>IF(AND(B503&lt;&gt;"",L503&gt;=F503),E503*F503,"")</f>
        <v/>
      </c>
      <c r="H503" s="228" t="str">
        <f t="shared" ref="H503:H522" si="108">IF(B503&lt;&gt;"",VLOOKUP(B503,G011CTablo,14,0),"")</f>
        <v/>
      </c>
      <c r="I503" s="235" t="str">
        <f>IF(AND(B503&lt;&gt;"",J503&gt;=K503,L503&gt;0),G503*H503,"")</f>
        <v/>
      </c>
      <c r="J503" s="226" t="str">
        <f>IF(B503&gt;0,ROUNDUP(VLOOKUP(B503,G011B!$B:$R,16,0),1),"")</f>
        <v/>
      </c>
      <c r="K503" s="226" t="str">
        <f>IF(B503&gt;0,SUMIF($B:$B,B503,$G:$G),"")</f>
        <v/>
      </c>
      <c r="L503" s="227" t="str">
        <f>IF(B503&lt;&gt;"",VLOOKUP(B503,G011B!$B:$Z,25,0),"")</f>
        <v/>
      </c>
      <c r="M503" s="256" t="str">
        <f t="shared" ref="M503:M522" si="109">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61"/>
      <c r="C504" s="222" t="str">
        <f t="shared" si="106"/>
        <v/>
      </c>
      <c r="D504" s="223" t="str">
        <f t="shared" si="107"/>
        <v/>
      </c>
      <c r="E504" s="162"/>
      <c r="F504" s="163"/>
      <c r="G504" s="232" t="str">
        <f t="shared" ref="G504:G522" si="110">IF(AND(B504&lt;&gt;"",L504&gt;=F504),E504*F504,"")</f>
        <v/>
      </c>
      <c r="H504" s="229" t="str">
        <f t="shared" si="108"/>
        <v/>
      </c>
      <c r="I504" s="236" t="str">
        <f t="shared" ref="I504:I522" si="111">IF(AND(B504&lt;&gt;"",J504&gt;=K504,L504&gt;0),G504*H504,"")</f>
        <v/>
      </c>
      <c r="J504" s="226" t="str">
        <f>IF(B504&gt;0,ROUNDUP(VLOOKUP(B504,G011B!$B:$R,16,0),1),"")</f>
        <v/>
      </c>
      <c r="K504" s="226" t="str">
        <f t="shared" ref="K504:K522" si="112">IF(B504&gt;0,SUMIF($B:$B,B504,$G:$G),"")</f>
        <v/>
      </c>
      <c r="L504" s="227" t="str">
        <f>IF(B504&lt;&gt;"",VLOOKUP(B504,G011B!$B:$Z,25,0),"")</f>
        <v/>
      </c>
      <c r="M504" s="256" t="str">
        <f t="shared" si="109"/>
        <v/>
      </c>
    </row>
    <row r="505" spans="1:13" ht="20.100000000000001" customHeight="1" x14ac:dyDescent="0.25">
      <c r="A505" s="8">
        <v>303</v>
      </c>
      <c r="B505" s="161"/>
      <c r="C505" s="222" t="str">
        <f t="shared" si="106"/>
        <v/>
      </c>
      <c r="D505" s="223" t="str">
        <f t="shared" si="107"/>
        <v/>
      </c>
      <c r="E505" s="162"/>
      <c r="F505" s="163"/>
      <c r="G505" s="232" t="str">
        <f t="shared" si="110"/>
        <v/>
      </c>
      <c r="H505" s="229" t="str">
        <f t="shared" si="108"/>
        <v/>
      </c>
      <c r="I505" s="236" t="str">
        <f t="shared" si="111"/>
        <v/>
      </c>
      <c r="J505" s="226" t="str">
        <f>IF(B505&gt;0,ROUNDUP(VLOOKUP(B505,G011B!$B:$R,16,0),1),"")</f>
        <v/>
      </c>
      <c r="K505" s="226" t="str">
        <f t="shared" si="112"/>
        <v/>
      </c>
      <c r="L505" s="227" t="str">
        <f>IF(B505&lt;&gt;"",VLOOKUP(B505,G011B!$B:$Z,25,0),"")</f>
        <v/>
      </c>
      <c r="M505" s="256" t="str">
        <f t="shared" si="109"/>
        <v/>
      </c>
    </row>
    <row r="506" spans="1:13" ht="20.100000000000001" customHeight="1" x14ac:dyDescent="0.25">
      <c r="A506" s="8">
        <v>304</v>
      </c>
      <c r="B506" s="161"/>
      <c r="C506" s="222" t="str">
        <f t="shared" si="106"/>
        <v/>
      </c>
      <c r="D506" s="223" t="str">
        <f t="shared" si="107"/>
        <v/>
      </c>
      <c r="E506" s="162"/>
      <c r="F506" s="163"/>
      <c r="G506" s="232" t="str">
        <f t="shared" si="110"/>
        <v/>
      </c>
      <c r="H506" s="229" t="str">
        <f t="shared" si="108"/>
        <v/>
      </c>
      <c r="I506" s="236" t="str">
        <f t="shared" si="111"/>
        <v/>
      </c>
      <c r="J506" s="226" t="str">
        <f>IF(B506&gt;0,ROUNDUP(VLOOKUP(B506,G011B!$B:$R,16,0),1),"")</f>
        <v/>
      </c>
      <c r="K506" s="226" t="str">
        <f t="shared" si="112"/>
        <v/>
      </c>
      <c r="L506" s="227" t="str">
        <f>IF(B506&lt;&gt;"",VLOOKUP(B506,G011B!$B:$Z,25,0),"")</f>
        <v/>
      </c>
      <c r="M506" s="256" t="str">
        <f t="shared" si="109"/>
        <v/>
      </c>
    </row>
    <row r="507" spans="1:13" ht="20.100000000000001" customHeight="1" x14ac:dyDescent="0.25">
      <c r="A507" s="8">
        <v>305</v>
      </c>
      <c r="B507" s="161"/>
      <c r="C507" s="222" t="str">
        <f t="shared" si="106"/>
        <v/>
      </c>
      <c r="D507" s="223" t="str">
        <f t="shared" si="107"/>
        <v/>
      </c>
      <c r="E507" s="162"/>
      <c r="F507" s="163"/>
      <c r="G507" s="232" t="str">
        <f t="shared" si="110"/>
        <v/>
      </c>
      <c r="H507" s="229" t="str">
        <f t="shared" si="108"/>
        <v/>
      </c>
      <c r="I507" s="236" t="str">
        <f t="shared" si="111"/>
        <v/>
      </c>
      <c r="J507" s="226" t="str">
        <f>IF(B507&gt;0,ROUNDUP(VLOOKUP(B507,G011B!$B:$R,16,0),1),"")</f>
        <v/>
      </c>
      <c r="K507" s="226" t="str">
        <f t="shared" si="112"/>
        <v/>
      </c>
      <c r="L507" s="227" t="str">
        <f>IF(B507&lt;&gt;"",VLOOKUP(B507,G011B!$B:$Z,25,0),"")</f>
        <v/>
      </c>
      <c r="M507" s="256" t="str">
        <f t="shared" si="109"/>
        <v/>
      </c>
    </row>
    <row r="508" spans="1:13" ht="20.100000000000001" customHeight="1" x14ac:dyDescent="0.25">
      <c r="A508" s="8">
        <v>306</v>
      </c>
      <c r="B508" s="161"/>
      <c r="C508" s="222" t="str">
        <f t="shared" si="106"/>
        <v/>
      </c>
      <c r="D508" s="223" t="str">
        <f t="shared" si="107"/>
        <v/>
      </c>
      <c r="E508" s="162"/>
      <c r="F508" s="163"/>
      <c r="G508" s="232" t="str">
        <f t="shared" si="110"/>
        <v/>
      </c>
      <c r="H508" s="229" t="str">
        <f t="shared" si="108"/>
        <v/>
      </c>
      <c r="I508" s="236" t="str">
        <f t="shared" si="111"/>
        <v/>
      </c>
      <c r="J508" s="226" t="str">
        <f>IF(B508&gt;0,ROUNDUP(VLOOKUP(B508,G011B!$B:$R,16,0),1),"")</f>
        <v/>
      </c>
      <c r="K508" s="226" t="str">
        <f t="shared" si="112"/>
        <v/>
      </c>
      <c r="L508" s="227" t="str">
        <f>IF(B508&lt;&gt;"",VLOOKUP(B508,G011B!$B:$Z,25,0),"")</f>
        <v/>
      </c>
      <c r="M508" s="256" t="str">
        <f t="shared" si="109"/>
        <v/>
      </c>
    </row>
    <row r="509" spans="1:13" ht="20.100000000000001" customHeight="1" x14ac:dyDescent="0.25">
      <c r="A509" s="8">
        <v>307</v>
      </c>
      <c r="B509" s="161"/>
      <c r="C509" s="222" t="str">
        <f t="shared" si="106"/>
        <v/>
      </c>
      <c r="D509" s="223" t="str">
        <f t="shared" si="107"/>
        <v/>
      </c>
      <c r="E509" s="162"/>
      <c r="F509" s="163"/>
      <c r="G509" s="232" t="str">
        <f t="shared" si="110"/>
        <v/>
      </c>
      <c r="H509" s="229" t="str">
        <f t="shared" si="108"/>
        <v/>
      </c>
      <c r="I509" s="236" t="str">
        <f t="shared" si="111"/>
        <v/>
      </c>
      <c r="J509" s="226" t="str">
        <f>IF(B509&gt;0,ROUNDUP(VLOOKUP(B509,G011B!$B:$R,16,0),1),"")</f>
        <v/>
      </c>
      <c r="K509" s="226" t="str">
        <f t="shared" si="112"/>
        <v/>
      </c>
      <c r="L509" s="227" t="str">
        <f>IF(B509&lt;&gt;"",VLOOKUP(B509,G011B!$B:$Z,25,0),"")</f>
        <v/>
      </c>
      <c r="M509" s="256" t="str">
        <f t="shared" si="109"/>
        <v/>
      </c>
    </row>
    <row r="510" spans="1:13" ht="20.100000000000001" customHeight="1" x14ac:dyDescent="0.25">
      <c r="A510" s="8">
        <v>308</v>
      </c>
      <c r="B510" s="161"/>
      <c r="C510" s="222" t="str">
        <f t="shared" si="106"/>
        <v/>
      </c>
      <c r="D510" s="223" t="str">
        <f t="shared" si="107"/>
        <v/>
      </c>
      <c r="E510" s="162"/>
      <c r="F510" s="163"/>
      <c r="G510" s="232" t="str">
        <f t="shared" si="110"/>
        <v/>
      </c>
      <c r="H510" s="229" t="str">
        <f t="shared" si="108"/>
        <v/>
      </c>
      <c r="I510" s="236" t="str">
        <f t="shared" si="111"/>
        <v/>
      </c>
      <c r="J510" s="226" t="str">
        <f>IF(B510&gt;0,ROUNDUP(VLOOKUP(B510,G011B!$B:$R,16,0),1),"")</f>
        <v/>
      </c>
      <c r="K510" s="226" t="str">
        <f t="shared" si="112"/>
        <v/>
      </c>
      <c r="L510" s="227" t="str">
        <f>IF(B510&lt;&gt;"",VLOOKUP(B510,G011B!$B:$Z,25,0),"")</f>
        <v/>
      </c>
      <c r="M510" s="256" t="str">
        <f t="shared" si="109"/>
        <v/>
      </c>
    </row>
    <row r="511" spans="1:13" ht="20.100000000000001" customHeight="1" x14ac:dyDescent="0.25">
      <c r="A511" s="8">
        <v>309</v>
      </c>
      <c r="B511" s="161"/>
      <c r="C511" s="222" t="str">
        <f t="shared" si="106"/>
        <v/>
      </c>
      <c r="D511" s="223" t="str">
        <f t="shared" si="107"/>
        <v/>
      </c>
      <c r="E511" s="162"/>
      <c r="F511" s="163"/>
      <c r="G511" s="232" t="str">
        <f t="shared" si="110"/>
        <v/>
      </c>
      <c r="H511" s="229" t="str">
        <f t="shared" si="108"/>
        <v/>
      </c>
      <c r="I511" s="236" t="str">
        <f t="shared" si="111"/>
        <v/>
      </c>
      <c r="J511" s="226" t="str">
        <f>IF(B511&gt;0,ROUNDUP(VLOOKUP(B511,G011B!$B:$R,16,0),1),"")</f>
        <v/>
      </c>
      <c r="K511" s="226" t="str">
        <f t="shared" si="112"/>
        <v/>
      </c>
      <c r="L511" s="227" t="str">
        <f>IF(B511&lt;&gt;"",VLOOKUP(B511,G011B!$B:$Z,25,0),"")</f>
        <v/>
      </c>
      <c r="M511" s="256" t="str">
        <f t="shared" si="109"/>
        <v/>
      </c>
    </row>
    <row r="512" spans="1:13" ht="20.100000000000001" customHeight="1" x14ac:dyDescent="0.25">
      <c r="A512" s="8">
        <v>310</v>
      </c>
      <c r="B512" s="161"/>
      <c r="C512" s="222" t="str">
        <f t="shared" si="106"/>
        <v/>
      </c>
      <c r="D512" s="223" t="str">
        <f t="shared" si="107"/>
        <v/>
      </c>
      <c r="E512" s="162"/>
      <c r="F512" s="163"/>
      <c r="G512" s="232" t="str">
        <f t="shared" si="110"/>
        <v/>
      </c>
      <c r="H512" s="229" t="str">
        <f t="shared" si="108"/>
        <v/>
      </c>
      <c r="I512" s="236" t="str">
        <f t="shared" si="111"/>
        <v/>
      </c>
      <c r="J512" s="226" t="str">
        <f>IF(B512&gt;0,ROUNDUP(VLOOKUP(B512,G011B!$B:$R,16,0),1),"")</f>
        <v/>
      </c>
      <c r="K512" s="226" t="str">
        <f t="shared" si="112"/>
        <v/>
      </c>
      <c r="L512" s="227" t="str">
        <f>IF(B512&lt;&gt;"",VLOOKUP(B512,G011B!$B:$Z,25,0),"")</f>
        <v/>
      </c>
      <c r="M512" s="256" t="str">
        <f t="shared" si="109"/>
        <v/>
      </c>
    </row>
    <row r="513" spans="1:15" ht="20.100000000000001" customHeight="1" x14ac:dyDescent="0.25">
      <c r="A513" s="8">
        <v>311</v>
      </c>
      <c r="B513" s="161"/>
      <c r="C513" s="222" t="str">
        <f t="shared" si="106"/>
        <v/>
      </c>
      <c r="D513" s="223" t="str">
        <f t="shared" si="107"/>
        <v/>
      </c>
      <c r="E513" s="162"/>
      <c r="F513" s="163"/>
      <c r="G513" s="232" t="str">
        <f t="shared" si="110"/>
        <v/>
      </c>
      <c r="H513" s="229" t="str">
        <f t="shared" si="108"/>
        <v/>
      </c>
      <c r="I513" s="236" t="str">
        <f t="shared" si="111"/>
        <v/>
      </c>
      <c r="J513" s="226" t="str">
        <f>IF(B513&gt;0,ROUNDUP(VLOOKUP(B513,G011B!$B:$R,16,0),1),"")</f>
        <v/>
      </c>
      <c r="K513" s="226" t="str">
        <f t="shared" si="112"/>
        <v/>
      </c>
      <c r="L513" s="227" t="str">
        <f>IF(B513&lt;&gt;"",VLOOKUP(B513,G011B!$B:$Z,25,0),"")</f>
        <v/>
      </c>
      <c r="M513" s="256" t="str">
        <f t="shared" si="109"/>
        <v/>
      </c>
    </row>
    <row r="514" spans="1:15" ht="20.100000000000001" customHeight="1" x14ac:dyDescent="0.25">
      <c r="A514" s="8">
        <v>312</v>
      </c>
      <c r="B514" s="161"/>
      <c r="C514" s="222" t="str">
        <f t="shared" si="106"/>
        <v/>
      </c>
      <c r="D514" s="223" t="str">
        <f t="shared" si="107"/>
        <v/>
      </c>
      <c r="E514" s="162"/>
      <c r="F514" s="163"/>
      <c r="G514" s="232" t="str">
        <f t="shared" si="110"/>
        <v/>
      </c>
      <c r="H514" s="229" t="str">
        <f t="shared" si="108"/>
        <v/>
      </c>
      <c r="I514" s="236" t="str">
        <f t="shared" si="111"/>
        <v/>
      </c>
      <c r="J514" s="226" t="str">
        <f>IF(B514&gt;0,ROUNDUP(VLOOKUP(B514,G011B!$B:$R,16,0),1),"")</f>
        <v/>
      </c>
      <c r="K514" s="226" t="str">
        <f t="shared" si="112"/>
        <v/>
      </c>
      <c r="L514" s="227" t="str">
        <f>IF(B514&lt;&gt;"",VLOOKUP(B514,G011B!$B:$Z,25,0),"")</f>
        <v/>
      </c>
      <c r="M514" s="256" t="str">
        <f t="shared" si="109"/>
        <v/>
      </c>
    </row>
    <row r="515" spans="1:15" ht="20.100000000000001" customHeight="1" x14ac:dyDescent="0.25">
      <c r="A515" s="8">
        <v>313</v>
      </c>
      <c r="B515" s="161"/>
      <c r="C515" s="222" t="str">
        <f t="shared" si="106"/>
        <v/>
      </c>
      <c r="D515" s="223" t="str">
        <f t="shared" si="107"/>
        <v/>
      </c>
      <c r="E515" s="162"/>
      <c r="F515" s="163"/>
      <c r="G515" s="232" t="str">
        <f t="shared" si="110"/>
        <v/>
      </c>
      <c r="H515" s="229" t="str">
        <f t="shared" si="108"/>
        <v/>
      </c>
      <c r="I515" s="236" t="str">
        <f t="shared" si="111"/>
        <v/>
      </c>
      <c r="J515" s="226" t="str">
        <f>IF(B515&gt;0,ROUNDUP(VLOOKUP(B515,G011B!$B:$R,16,0),1),"")</f>
        <v/>
      </c>
      <c r="K515" s="226" t="str">
        <f t="shared" si="112"/>
        <v/>
      </c>
      <c r="L515" s="227" t="str">
        <f>IF(B515&lt;&gt;"",VLOOKUP(B515,G011B!$B:$Z,25,0),"")</f>
        <v/>
      </c>
      <c r="M515" s="256" t="str">
        <f t="shared" si="109"/>
        <v/>
      </c>
    </row>
    <row r="516" spans="1:15" ht="20.100000000000001" customHeight="1" x14ac:dyDescent="0.25">
      <c r="A516" s="8">
        <v>314</v>
      </c>
      <c r="B516" s="161"/>
      <c r="C516" s="222" t="str">
        <f t="shared" si="106"/>
        <v/>
      </c>
      <c r="D516" s="223" t="str">
        <f t="shared" si="107"/>
        <v/>
      </c>
      <c r="E516" s="162"/>
      <c r="F516" s="163"/>
      <c r="G516" s="232" t="str">
        <f t="shared" si="110"/>
        <v/>
      </c>
      <c r="H516" s="229" t="str">
        <f t="shared" si="108"/>
        <v/>
      </c>
      <c r="I516" s="236" t="str">
        <f t="shared" si="111"/>
        <v/>
      </c>
      <c r="J516" s="226" t="str">
        <f>IF(B516&gt;0,ROUNDUP(VLOOKUP(B516,G011B!$B:$R,16,0),1),"")</f>
        <v/>
      </c>
      <c r="K516" s="226" t="str">
        <f t="shared" si="112"/>
        <v/>
      </c>
      <c r="L516" s="227" t="str">
        <f>IF(B516&lt;&gt;"",VLOOKUP(B516,G011B!$B:$Z,25,0),"")</f>
        <v/>
      </c>
      <c r="M516" s="256" t="str">
        <f t="shared" si="109"/>
        <v/>
      </c>
    </row>
    <row r="517" spans="1:15" ht="20.100000000000001" customHeight="1" x14ac:dyDescent="0.25">
      <c r="A517" s="8">
        <v>315</v>
      </c>
      <c r="B517" s="161"/>
      <c r="C517" s="222" t="str">
        <f t="shared" si="106"/>
        <v/>
      </c>
      <c r="D517" s="223" t="str">
        <f t="shared" si="107"/>
        <v/>
      </c>
      <c r="E517" s="162"/>
      <c r="F517" s="163"/>
      <c r="G517" s="232" t="str">
        <f t="shared" si="110"/>
        <v/>
      </c>
      <c r="H517" s="229" t="str">
        <f t="shared" si="108"/>
        <v/>
      </c>
      <c r="I517" s="236" t="str">
        <f t="shared" si="111"/>
        <v/>
      </c>
      <c r="J517" s="226" t="str">
        <f>IF(B517&gt;0,ROUNDUP(VLOOKUP(B517,G011B!$B:$R,16,0),1),"")</f>
        <v/>
      </c>
      <c r="K517" s="226" t="str">
        <f t="shared" si="112"/>
        <v/>
      </c>
      <c r="L517" s="227" t="str">
        <f>IF(B517&lt;&gt;"",VLOOKUP(B517,G011B!$B:$Z,25,0),"")</f>
        <v/>
      </c>
      <c r="M517" s="256" t="str">
        <f t="shared" si="109"/>
        <v/>
      </c>
    </row>
    <row r="518" spans="1:15" ht="20.100000000000001" customHeight="1" x14ac:dyDescent="0.25">
      <c r="A518" s="8">
        <v>316</v>
      </c>
      <c r="B518" s="161"/>
      <c r="C518" s="222" t="str">
        <f t="shared" si="106"/>
        <v/>
      </c>
      <c r="D518" s="223" t="str">
        <f t="shared" si="107"/>
        <v/>
      </c>
      <c r="E518" s="162"/>
      <c r="F518" s="163"/>
      <c r="G518" s="232" t="str">
        <f t="shared" si="110"/>
        <v/>
      </c>
      <c r="H518" s="229" t="str">
        <f t="shared" si="108"/>
        <v/>
      </c>
      <c r="I518" s="236" t="str">
        <f t="shared" si="111"/>
        <v/>
      </c>
      <c r="J518" s="226" t="str">
        <f>IF(B518&gt;0,ROUNDUP(VLOOKUP(B518,G011B!$B:$R,16,0),1),"")</f>
        <v/>
      </c>
      <c r="K518" s="226" t="str">
        <f t="shared" si="112"/>
        <v/>
      </c>
      <c r="L518" s="227" t="str">
        <f>IF(B518&lt;&gt;"",VLOOKUP(B518,G011B!$B:$Z,25,0),"")</f>
        <v/>
      </c>
      <c r="M518" s="256" t="str">
        <f t="shared" si="109"/>
        <v/>
      </c>
    </row>
    <row r="519" spans="1:15" ht="20.100000000000001" customHeight="1" x14ac:dyDescent="0.25">
      <c r="A519" s="8">
        <v>317</v>
      </c>
      <c r="B519" s="161"/>
      <c r="C519" s="222" t="str">
        <f t="shared" si="106"/>
        <v/>
      </c>
      <c r="D519" s="223" t="str">
        <f t="shared" si="107"/>
        <v/>
      </c>
      <c r="E519" s="162"/>
      <c r="F519" s="163"/>
      <c r="G519" s="232" t="str">
        <f t="shared" si="110"/>
        <v/>
      </c>
      <c r="H519" s="229" t="str">
        <f t="shared" si="108"/>
        <v/>
      </c>
      <c r="I519" s="236" t="str">
        <f t="shared" si="111"/>
        <v/>
      </c>
      <c r="J519" s="226" t="str">
        <f>IF(B519&gt;0,ROUNDUP(VLOOKUP(B519,G011B!$B:$R,16,0),1),"")</f>
        <v/>
      </c>
      <c r="K519" s="226" t="str">
        <f t="shared" si="112"/>
        <v/>
      </c>
      <c r="L519" s="227" t="str">
        <f>IF(B519&lt;&gt;"",VLOOKUP(B519,G011B!$B:$Z,25,0),"")</f>
        <v/>
      </c>
      <c r="M519" s="256" t="str">
        <f t="shared" si="109"/>
        <v/>
      </c>
    </row>
    <row r="520" spans="1:15" ht="20.100000000000001" customHeight="1" x14ac:dyDescent="0.25">
      <c r="A520" s="8">
        <v>318</v>
      </c>
      <c r="B520" s="161"/>
      <c r="C520" s="222" t="str">
        <f t="shared" si="106"/>
        <v/>
      </c>
      <c r="D520" s="223" t="str">
        <f t="shared" si="107"/>
        <v/>
      </c>
      <c r="E520" s="162"/>
      <c r="F520" s="163"/>
      <c r="G520" s="232" t="str">
        <f t="shared" si="110"/>
        <v/>
      </c>
      <c r="H520" s="229" t="str">
        <f t="shared" si="108"/>
        <v/>
      </c>
      <c r="I520" s="236" t="str">
        <f t="shared" si="111"/>
        <v/>
      </c>
      <c r="J520" s="226" t="str">
        <f>IF(B520&gt;0,ROUNDUP(VLOOKUP(B520,G011B!$B:$R,16,0),1),"")</f>
        <v/>
      </c>
      <c r="K520" s="226" t="str">
        <f t="shared" si="112"/>
        <v/>
      </c>
      <c r="L520" s="227" t="str">
        <f>IF(B520&lt;&gt;"",VLOOKUP(B520,G011B!$B:$Z,25,0),"")</f>
        <v/>
      </c>
      <c r="M520" s="256" t="str">
        <f t="shared" si="109"/>
        <v/>
      </c>
    </row>
    <row r="521" spans="1:15" ht="20.100000000000001" customHeight="1" x14ac:dyDescent="0.25">
      <c r="A521" s="8">
        <v>319</v>
      </c>
      <c r="B521" s="161"/>
      <c r="C521" s="222" t="str">
        <f t="shared" si="106"/>
        <v/>
      </c>
      <c r="D521" s="223" t="str">
        <f t="shared" si="107"/>
        <v/>
      </c>
      <c r="E521" s="162"/>
      <c r="F521" s="163"/>
      <c r="G521" s="232" t="str">
        <f t="shared" si="110"/>
        <v/>
      </c>
      <c r="H521" s="229" t="str">
        <f t="shared" si="108"/>
        <v/>
      </c>
      <c r="I521" s="236" t="str">
        <f t="shared" si="111"/>
        <v/>
      </c>
      <c r="J521" s="226" t="str">
        <f>IF(B521&gt;0,ROUNDUP(VLOOKUP(B521,G011B!$B:$R,16,0),1),"")</f>
        <v/>
      </c>
      <c r="K521" s="226" t="str">
        <f t="shared" si="112"/>
        <v/>
      </c>
      <c r="L521" s="227" t="str">
        <f>IF(B521&lt;&gt;"",VLOOKUP(B521,G011B!$B:$Z,25,0),"")</f>
        <v/>
      </c>
      <c r="M521" s="256" t="str">
        <f t="shared" si="109"/>
        <v/>
      </c>
    </row>
    <row r="522" spans="1:15" ht="20.100000000000001" customHeight="1" thickBot="1" x14ac:dyDescent="0.3">
      <c r="A522" s="140">
        <v>320</v>
      </c>
      <c r="B522" s="164"/>
      <c r="C522" s="224" t="str">
        <f t="shared" si="106"/>
        <v/>
      </c>
      <c r="D522" s="225" t="str">
        <f t="shared" si="107"/>
        <v/>
      </c>
      <c r="E522" s="165"/>
      <c r="F522" s="166"/>
      <c r="G522" s="233" t="str">
        <f t="shared" si="110"/>
        <v/>
      </c>
      <c r="H522" s="230" t="str">
        <f t="shared" si="108"/>
        <v/>
      </c>
      <c r="I522" s="237" t="str">
        <f t="shared" si="111"/>
        <v/>
      </c>
      <c r="J522" s="226" t="str">
        <f>IF(B522&gt;0,ROUNDUP(VLOOKUP(B522,G011B!$B:$R,16,0),1),"")</f>
        <v/>
      </c>
      <c r="K522" s="226" t="str">
        <f t="shared" si="112"/>
        <v/>
      </c>
      <c r="L522" s="227" t="str">
        <f>IF(B522&lt;&gt;"",VLOOKUP(B522,G011B!$B:$Z,25,0),"")</f>
        <v/>
      </c>
      <c r="M522" s="256" t="str">
        <f t="shared" si="109"/>
        <v/>
      </c>
    </row>
    <row r="523" spans="1:15" ht="20.100000000000001" customHeight="1" thickBot="1" x14ac:dyDescent="0.35">
      <c r="A523" s="475" t="s">
        <v>51</v>
      </c>
      <c r="B523" s="476"/>
      <c r="C523" s="476"/>
      <c r="D523" s="476"/>
      <c r="E523" s="476"/>
      <c r="F523" s="477"/>
      <c r="G523" s="234">
        <f>SUM(G503:G522)</f>
        <v>0</v>
      </c>
      <c r="H523" s="329"/>
      <c r="I523" s="217">
        <f>IF(C501=C468,SUM(I503:I522)+I490,SUM(I503:I522))</f>
        <v>0</v>
      </c>
      <c r="N523" s="238">
        <f>IF(COUNTA(E503:E522)&gt;0,1,0)</f>
        <v>0</v>
      </c>
    </row>
    <row r="524" spans="1:15" ht="20.100000000000001" customHeight="1" thickBot="1" x14ac:dyDescent="0.3">
      <c r="A524" s="468" t="s">
        <v>89</v>
      </c>
      <c r="B524" s="469"/>
      <c r="C524" s="469"/>
      <c r="D524" s="470"/>
      <c r="E524" s="205">
        <f>SUM(G:G)/2</f>
        <v>0</v>
      </c>
      <c r="F524" s="471"/>
      <c r="G524" s="472"/>
      <c r="H524" s="473"/>
      <c r="I524" s="214">
        <f>SUM(I503:I522)+I491</f>
        <v>0</v>
      </c>
    </row>
    <row r="525" spans="1:15" x14ac:dyDescent="0.25">
      <c r="A525" s="7" t="s">
        <v>165</v>
      </c>
    </row>
    <row r="527" spans="1:15" ht="21" x14ac:dyDescent="0.35">
      <c r="B527" s="358" t="s">
        <v>48</v>
      </c>
      <c r="C527" s="346">
        <f ca="1">IF(imzatarihi&gt;0,imzatarihi,"")</f>
        <v>46027</v>
      </c>
      <c r="D527" s="358" t="s">
        <v>49</v>
      </c>
      <c r="E527" s="480" t="str">
        <f>IF(kurulusyetkilisi&gt;0,kurulusyetkilisi,"")</f>
        <v/>
      </c>
      <c r="F527" s="480"/>
      <c r="G527" s="480"/>
      <c r="H527" s="480"/>
      <c r="I527" s="480"/>
      <c r="K527" s="160"/>
      <c r="L527" s="160"/>
      <c r="M527" s="4"/>
      <c r="N527" s="160"/>
      <c r="O527" s="160"/>
    </row>
    <row r="528" spans="1:15" ht="21" x14ac:dyDescent="0.35">
      <c r="A528" s="349"/>
      <c r="B528" s="349"/>
      <c r="D528" s="358" t="s">
        <v>50</v>
      </c>
      <c r="E528" s="439"/>
      <c r="F528" s="439"/>
      <c r="G528" s="439"/>
      <c r="H528" s="349"/>
      <c r="I528" s="349"/>
      <c r="K528" s="160"/>
      <c r="L528" s="160"/>
      <c r="M528" s="4"/>
      <c r="N528" s="160"/>
      <c r="O528" s="160"/>
    </row>
    <row r="529" spans="1:13" ht="15.75" x14ac:dyDescent="0.25">
      <c r="A529" s="440" t="s">
        <v>82</v>
      </c>
      <c r="B529" s="440"/>
      <c r="C529" s="440"/>
      <c r="D529" s="440"/>
      <c r="E529" s="440"/>
      <c r="F529" s="440"/>
      <c r="G529" s="440"/>
      <c r="H529" s="440"/>
      <c r="I529" s="440"/>
    </row>
    <row r="530" spans="1:13" x14ac:dyDescent="0.25">
      <c r="A530" s="441" t="str">
        <f>IF(YilDonem&lt;&gt;"",CONCATENATE(YilDonem," dönemine aittir."),"")</f>
        <v/>
      </c>
      <c r="B530" s="441"/>
      <c r="C530" s="441"/>
      <c r="D530" s="441"/>
      <c r="E530" s="441"/>
      <c r="F530" s="441"/>
      <c r="G530" s="441"/>
      <c r="H530" s="441"/>
      <c r="I530" s="441"/>
    </row>
    <row r="531" spans="1:13" ht="19.5" thickBot="1" x14ac:dyDescent="0.35">
      <c r="A531" s="481" t="s">
        <v>91</v>
      </c>
      <c r="B531" s="481"/>
      <c r="C531" s="481"/>
      <c r="D531" s="481"/>
      <c r="E531" s="481"/>
      <c r="F531" s="481"/>
      <c r="G531" s="481"/>
      <c r="H531" s="481"/>
      <c r="I531" s="481"/>
    </row>
    <row r="532" spans="1:13" ht="19.5" customHeight="1" thickBot="1" x14ac:dyDescent="0.3">
      <c r="A532" s="457" t="s">
        <v>1</v>
      </c>
      <c r="B532" s="458"/>
      <c r="C532" s="442" t="str">
        <f>IF(ProjeNo&gt;0,ProjeNo,"")</f>
        <v/>
      </c>
      <c r="D532" s="443"/>
      <c r="E532" s="443"/>
      <c r="F532" s="443"/>
      <c r="G532" s="443"/>
      <c r="H532" s="443"/>
      <c r="I532" s="444"/>
    </row>
    <row r="533" spans="1:13" ht="29.25" customHeight="1" thickBot="1" x14ac:dyDescent="0.3">
      <c r="A533" s="474" t="s">
        <v>14</v>
      </c>
      <c r="B533" s="464"/>
      <c r="C533" s="461" t="str">
        <f>IF(ProjeAdi&gt;0,ProjeAdi,"")</f>
        <v/>
      </c>
      <c r="D533" s="462"/>
      <c r="E533" s="462"/>
      <c r="F533" s="462"/>
      <c r="G533" s="462"/>
      <c r="H533" s="462"/>
      <c r="I533" s="463"/>
    </row>
    <row r="534" spans="1:13" ht="19.5" customHeight="1" thickBot="1" x14ac:dyDescent="0.3">
      <c r="A534" s="457" t="s">
        <v>83</v>
      </c>
      <c r="B534" s="458"/>
      <c r="C534" s="32"/>
      <c r="D534" s="478"/>
      <c r="E534" s="478"/>
      <c r="F534" s="478"/>
      <c r="G534" s="478"/>
      <c r="H534" s="478"/>
      <c r="I534" s="479"/>
    </row>
    <row r="535" spans="1:13" s="5" customFormat="1" ht="30.75" thickBot="1" x14ac:dyDescent="0.3">
      <c r="A535" s="3" t="s">
        <v>9</v>
      </c>
      <c r="B535" s="3" t="s">
        <v>10</v>
      </c>
      <c r="C535" s="3" t="s">
        <v>72</v>
      </c>
      <c r="D535" s="3" t="s">
        <v>170</v>
      </c>
      <c r="E535" s="3" t="s">
        <v>84</v>
      </c>
      <c r="F535" s="3" t="s">
        <v>85</v>
      </c>
      <c r="G535" s="3" t="s">
        <v>86</v>
      </c>
      <c r="H535" s="3" t="s">
        <v>87</v>
      </c>
      <c r="I535" s="3" t="s">
        <v>88</v>
      </c>
      <c r="J535" s="155" t="s">
        <v>92</v>
      </c>
      <c r="K535" s="156" t="s">
        <v>93</v>
      </c>
      <c r="L535" s="156" t="s">
        <v>85</v>
      </c>
    </row>
    <row r="536" spans="1:13" ht="20.100000000000001" customHeight="1" x14ac:dyDescent="0.25">
      <c r="A536" s="139">
        <v>321</v>
      </c>
      <c r="B536" s="157"/>
      <c r="C536" s="220" t="str">
        <f t="shared" ref="C536:C555" si="113">IF(B536&lt;&gt;"",VLOOKUP(B536,PersonelTablo,2,0),"")</f>
        <v/>
      </c>
      <c r="D536" s="221" t="str">
        <f t="shared" ref="D536:D555" si="114">IF(B536&lt;&gt;"",VLOOKUP(B536,PersonelTablo,3,0),"")</f>
        <v/>
      </c>
      <c r="E536" s="158"/>
      <c r="F536" s="159"/>
      <c r="G536" s="231" t="str">
        <f>IF(AND(B536&lt;&gt;"",L536&gt;=F536),E536*F536,"")</f>
        <v/>
      </c>
      <c r="H536" s="228" t="str">
        <f t="shared" ref="H536:H555" si="115">IF(B536&lt;&gt;"",VLOOKUP(B536,G011CTablo,14,0),"")</f>
        <v/>
      </c>
      <c r="I536" s="235" t="str">
        <f>IF(AND(B536&lt;&gt;"",J536&gt;=K536,L536&gt;0),G536*H536,"")</f>
        <v/>
      </c>
      <c r="J536" s="226" t="str">
        <f>IF(B536&gt;0,ROUNDUP(VLOOKUP(B536,G011B!$B:$R,16,0),1),"")</f>
        <v/>
      </c>
      <c r="K536" s="226" t="str">
        <f>IF(B536&gt;0,SUMIF($B:$B,B536,$G:$G),"")</f>
        <v/>
      </c>
      <c r="L536" s="227" t="str">
        <f>IF(B536&lt;&gt;"",VLOOKUP(B536,G011B!$B:$Z,25,0),"")</f>
        <v/>
      </c>
      <c r="M536" s="256" t="str">
        <f t="shared" ref="M536:M555" si="116">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61"/>
      <c r="C537" s="222" t="str">
        <f t="shared" si="113"/>
        <v/>
      </c>
      <c r="D537" s="223" t="str">
        <f t="shared" si="114"/>
        <v/>
      </c>
      <c r="E537" s="162"/>
      <c r="F537" s="163"/>
      <c r="G537" s="232" t="str">
        <f t="shared" ref="G537:G555" si="117">IF(AND(B537&lt;&gt;"",L537&gt;=F537),E537*F537,"")</f>
        <v/>
      </c>
      <c r="H537" s="229" t="str">
        <f t="shared" si="115"/>
        <v/>
      </c>
      <c r="I537" s="236" t="str">
        <f t="shared" ref="I537:I555" si="118">IF(AND(B537&lt;&gt;"",J537&gt;=K537,L537&gt;0),G537*H537,"")</f>
        <v/>
      </c>
      <c r="J537" s="226" t="str">
        <f>IF(B537&gt;0,ROUNDUP(VLOOKUP(B537,G011B!$B:$R,16,0),1),"")</f>
        <v/>
      </c>
      <c r="K537" s="226" t="str">
        <f t="shared" ref="K537:K555" si="119">IF(B537&gt;0,SUMIF($B:$B,B537,$G:$G),"")</f>
        <v/>
      </c>
      <c r="L537" s="227" t="str">
        <f>IF(B537&lt;&gt;"",VLOOKUP(B537,G011B!$B:$Z,25,0),"")</f>
        <v/>
      </c>
      <c r="M537" s="256" t="str">
        <f t="shared" si="116"/>
        <v/>
      </c>
    </row>
    <row r="538" spans="1:13" ht="20.100000000000001" customHeight="1" x14ac:dyDescent="0.25">
      <c r="A538" s="8">
        <v>323</v>
      </c>
      <c r="B538" s="161"/>
      <c r="C538" s="222" t="str">
        <f t="shared" si="113"/>
        <v/>
      </c>
      <c r="D538" s="223" t="str">
        <f t="shared" si="114"/>
        <v/>
      </c>
      <c r="E538" s="162"/>
      <c r="F538" s="163"/>
      <c r="G538" s="232" t="str">
        <f t="shared" si="117"/>
        <v/>
      </c>
      <c r="H538" s="229" t="str">
        <f t="shared" si="115"/>
        <v/>
      </c>
      <c r="I538" s="236" t="str">
        <f t="shared" si="118"/>
        <v/>
      </c>
      <c r="J538" s="226" t="str">
        <f>IF(B538&gt;0,ROUNDUP(VLOOKUP(B538,G011B!$B:$R,16,0),1),"")</f>
        <v/>
      </c>
      <c r="K538" s="226" t="str">
        <f t="shared" si="119"/>
        <v/>
      </c>
      <c r="L538" s="227" t="str">
        <f>IF(B538&lt;&gt;"",VLOOKUP(B538,G011B!$B:$Z,25,0),"")</f>
        <v/>
      </c>
      <c r="M538" s="256" t="str">
        <f t="shared" si="116"/>
        <v/>
      </c>
    </row>
    <row r="539" spans="1:13" ht="20.100000000000001" customHeight="1" x14ac:dyDescent="0.25">
      <c r="A539" s="8">
        <v>324</v>
      </c>
      <c r="B539" s="161"/>
      <c r="C539" s="222" t="str">
        <f t="shared" si="113"/>
        <v/>
      </c>
      <c r="D539" s="223" t="str">
        <f t="shared" si="114"/>
        <v/>
      </c>
      <c r="E539" s="162"/>
      <c r="F539" s="163"/>
      <c r="G539" s="232" t="str">
        <f t="shared" si="117"/>
        <v/>
      </c>
      <c r="H539" s="229" t="str">
        <f t="shared" si="115"/>
        <v/>
      </c>
      <c r="I539" s="236" t="str">
        <f t="shared" si="118"/>
        <v/>
      </c>
      <c r="J539" s="226" t="str">
        <f>IF(B539&gt;0,ROUNDUP(VLOOKUP(B539,G011B!$B:$R,16,0),1),"")</f>
        <v/>
      </c>
      <c r="K539" s="226" t="str">
        <f t="shared" si="119"/>
        <v/>
      </c>
      <c r="L539" s="227" t="str">
        <f>IF(B539&lt;&gt;"",VLOOKUP(B539,G011B!$B:$Z,25,0),"")</f>
        <v/>
      </c>
      <c r="M539" s="256" t="str">
        <f t="shared" si="116"/>
        <v/>
      </c>
    </row>
    <row r="540" spans="1:13" ht="20.100000000000001" customHeight="1" x14ac:dyDescent="0.25">
      <c r="A540" s="8">
        <v>325</v>
      </c>
      <c r="B540" s="161"/>
      <c r="C540" s="222" t="str">
        <f t="shared" si="113"/>
        <v/>
      </c>
      <c r="D540" s="223" t="str">
        <f t="shared" si="114"/>
        <v/>
      </c>
      <c r="E540" s="162"/>
      <c r="F540" s="163"/>
      <c r="G540" s="232" t="str">
        <f t="shared" si="117"/>
        <v/>
      </c>
      <c r="H540" s="229" t="str">
        <f t="shared" si="115"/>
        <v/>
      </c>
      <c r="I540" s="236" t="str">
        <f t="shared" si="118"/>
        <v/>
      </c>
      <c r="J540" s="226" t="str">
        <f>IF(B540&gt;0,ROUNDUP(VLOOKUP(B540,G011B!$B:$R,16,0),1),"")</f>
        <v/>
      </c>
      <c r="K540" s="226" t="str">
        <f t="shared" si="119"/>
        <v/>
      </c>
      <c r="L540" s="227" t="str">
        <f>IF(B540&lt;&gt;"",VLOOKUP(B540,G011B!$B:$Z,25,0),"")</f>
        <v/>
      </c>
      <c r="M540" s="256" t="str">
        <f t="shared" si="116"/>
        <v/>
      </c>
    </row>
    <row r="541" spans="1:13" ht="20.100000000000001" customHeight="1" x14ac:dyDescent="0.25">
      <c r="A541" s="8">
        <v>326</v>
      </c>
      <c r="B541" s="161"/>
      <c r="C541" s="222" t="str">
        <f t="shared" si="113"/>
        <v/>
      </c>
      <c r="D541" s="223" t="str">
        <f t="shared" si="114"/>
        <v/>
      </c>
      <c r="E541" s="162"/>
      <c r="F541" s="163"/>
      <c r="G541" s="232" t="str">
        <f t="shared" si="117"/>
        <v/>
      </c>
      <c r="H541" s="229" t="str">
        <f t="shared" si="115"/>
        <v/>
      </c>
      <c r="I541" s="236" t="str">
        <f t="shared" si="118"/>
        <v/>
      </c>
      <c r="J541" s="226" t="str">
        <f>IF(B541&gt;0,ROUNDUP(VLOOKUP(B541,G011B!$B:$R,16,0),1),"")</f>
        <v/>
      </c>
      <c r="K541" s="226" t="str">
        <f t="shared" si="119"/>
        <v/>
      </c>
      <c r="L541" s="227" t="str">
        <f>IF(B541&lt;&gt;"",VLOOKUP(B541,G011B!$B:$Z,25,0),"")</f>
        <v/>
      </c>
      <c r="M541" s="256" t="str">
        <f t="shared" si="116"/>
        <v/>
      </c>
    </row>
    <row r="542" spans="1:13" ht="20.100000000000001" customHeight="1" x14ac:dyDescent="0.25">
      <c r="A542" s="8">
        <v>327</v>
      </c>
      <c r="B542" s="161"/>
      <c r="C542" s="222" t="str">
        <f t="shared" si="113"/>
        <v/>
      </c>
      <c r="D542" s="223" t="str">
        <f t="shared" si="114"/>
        <v/>
      </c>
      <c r="E542" s="162"/>
      <c r="F542" s="163"/>
      <c r="G542" s="232" t="str">
        <f t="shared" si="117"/>
        <v/>
      </c>
      <c r="H542" s="229" t="str">
        <f t="shared" si="115"/>
        <v/>
      </c>
      <c r="I542" s="236" t="str">
        <f t="shared" si="118"/>
        <v/>
      </c>
      <c r="J542" s="226" t="str">
        <f>IF(B542&gt;0,ROUNDUP(VLOOKUP(B542,G011B!$B:$R,16,0),1),"")</f>
        <v/>
      </c>
      <c r="K542" s="226" t="str">
        <f t="shared" si="119"/>
        <v/>
      </c>
      <c r="L542" s="227" t="str">
        <f>IF(B542&lt;&gt;"",VLOOKUP(B542,G011B!$B:$Z,25,0),"")</f>
        <v/>
      </c>
      <c r="M542" s="256" t="str">
        <f t="shared" si="116"/>
        <v/>
      </c>
    </row>
    <row r="543" spans="1:13" ht="20.100000000000001" customHeight="1" x14ac:dyDescent="0.25">
      <c r="A543" s="8">
        <v>328</v>
      </c>
      <c r="B543" s="161"/>
      <c r="C543" s="222" t="str">
        <f t="shared" si="113"/>
        <v/>
      </c>
      <c r="D543" s="223" t="str">
        <f t="shared" si="114"/>
        <v/>
      </c>
      <c r="E543" s="162"/>
      <c r="F543" s="163"/>
      <c r="G543" s="232" t="str">
        <f t="shared" si="117"/>
        <v/>
      </c>
      <c r="H543" s="229" t="str">
        <f t="shared" si="115"/>
        <v/>
      </c>
      <c r="I543" s="236" t="str">
        <f t="shared" si="118"/>
        <v/>
      </c>
      <c r="J543" s="226" t="str">
        <f>IF(B543&gt;0,ROUNDUP(VLOOKUP(B543,G011B!$B:$R,16,0),1),"")</f>
        <v/>
      </c>
      <c r="K543" s="226" t="str">
        <f t="shared" si="119"/>
        <v/>
      </c>
      <c r="L543" s="227" t="str">
        <f>IF(B543&lt;&gt;"",VLOOKUP(B543,G011B!$B:$Z,25,0),"")</f>
        <v/>
      </c>
      <c r="M543" s="256" t="str">
        <f t="shared" si="116"/>
        <v/>
      </c>
    </row>
    <row r="544" spans="1:13" ht="20.100000000000001" customHeight="1" x14ac:dyDescent="0.25">
      <c r="A544" s="8">
        <v>329</v>
      </c>
      <c r="B544" s="161"/>
      <c r="C544" s="222" t="str">
        <f t="shared" si="113"/>
        <v/>
      </c>
      <c r="D544" s="223" t="str">
        <f t="shared" si="114"/>
        <v/>
      </c>
      <c r="E544" s="162"/>
      <c r="F544" s="163"/>
      <c r="G544" s="232" t="str">
        <f t="shared" si="117"/>
        <v/>
      </c>
      <c r="H544" s="229" t="str">
        <f t="shared" si="115"/>
        <v/>
      </c>
      <c r="I544" s="236" t="str">
        <f t="shared" si="118"/>
        <v/>
      </c>
      <c r="J544" s="226" t="str">
        <f>IF(B544&gt;0,ROUNDUP(VLOOKUP(B544,G011B!$B:$R,16,0),1),"")</f>
        <v/>
      </c>
      <c r="K544" s="226" t="str">
        <f t="shared" si="119"/>
        <v/>
      </c>
      <c r="L544" s="227" t="str">
        <f>IF(B544&lt;&gt;"",VLOOKUP(B544,G011B!$B:$Z,25,0),"")</f>
        <v/>
      </c>
      <c r="M544" s="256" t="str">
        <f t="shared" si="116"/>
        <v/>
      </c>
    </row>
    <row r="545" spans="1:15" ht="20.100000000000001" customHeight="1" x14ac:dyDescent="0.25">
      <c r="A545" s="8">
        <v>330</v>
      </c>
      <c r="B545" s="161"/>
      <c r="C545" s="222" t="str">
        <f t="shared" si="113"/>
        <v/>
      </c>
      <c r="D545" s="223" t="str">
        <f t="shared" si="114"/>
        <v/>
      </c>
      <c r="E545" s="162"/>
      <c r="F545" s="163"/>
      <c r="G545" s="232" t="str">
        <f t="shared" si="117"/>
        <v/>
      </c>
      <c r="H545" s="229" t="str">
        <f t="shared" si="115"/>
        <v/>
      </c>
      <c r="I545" s="236" t="str">
        <f t="shared" si="118"/>
        <v/>
      </c>
      <c r="J545" s="226" t="str">
        <f>IF(B545&gt;0,ROUNDUP(VLOOKUP(B545,G011B!$B:$R,16,0),1),"")</f>
        <v/>
      </c>
      <c r="K545" s="226" t="str">
        <f t="shared" si="119"/>
        <v/>
      </c>
      <c r="L545" s="227" t="str">
        <f>IF(B545&lt;&gt;"",VLOOKUP(B545,G011B!$B:$Z,25,0),"")</f>
        <v/>
      </c>
      <c r="M545" s="256" t="str">
        <f t="shared" si="116"/>
        <v/>
      </c>
    </row>
    <row r="546" spans="1:15" ht="20.100000000000001" customHeight="1" x14ac:dyDescent="0.25">
      <c r="A546" s="8">
        <v>331</v>
      </c>
      <c r="B546" s="161"/>
      <c r="C546" s="222" t="str">
        <f t="shared" si="113"/>
        <v/>
      </c>
      <c r="D546" s="223" t="str">
        <f t="shared" si="114"/>
        <v/>
      </c>
      <c r="E546" s="162"/>
      <c r="F546" s="163"/>
      <c r="G546" s="232" t="str">
        <f t="shared" si="117"/>
        <v/>
      </c>
      <c r="H546" s="229" t="str">
        <f t="shared" si="115"/>
        <v/>
      </c>
      <c r="I546" s="236" t="str">
        <f t="shared" si="118"/>
        <v/>
      </c>
      <c r="J546" s="226" t="str">
        <f>IF(B546&gt;0,ROUNDUP(VLOOKUP(B546,G011B!$B:$R,16,0),1),"")</f>
        <v/>
      </c>
      <c r="K546" s="226" t="str">
        <f t="shared" si="119"/>
        <v/>
      </c>
      <c r="L546" s="227" t="str">
        <f>IF(B546&lt;&gt;"",VLOOKUP(B546,G011B!$B:$Z,25,0),"")</f>
        <v/>
      </c>
      <c r="M546" s="256" t="str">
        <f t="shared" si="116"/>
        <v/>
      </c>
    </row>
    <row r="547" spans="1:15" ht="20.100000000000001" customHeight="1" x14ac:dyDescent="0.25">
      <c r="A547" s="8">
        <v>332</v>
      </c>
      <c r="B547" s="161"/>
      <c r="C547" s="222" t="str">
        <f t="shared" si="113"/>
        <v/>
      </c>
      <c r="D547" s="223" t="str">
        <f t="shared" si="114"/>
        <v/>
      </c>
      <c r="E547" s="162"/>
      <c r="F547" s="163"/>
      <c r="G547" s="232" t="str">
        <f t="shared" si="117"/>
        <v/>
      </c>
      <c r="H547" s="229" t="str">
        <f t="shared" si="115"/>
        <v/>
      </c>
      <c r="I547" s="236" t="str">
        <f t="shared" si="118"/>
        <v/>
      </c>
      <c r="J547" s="226" t="str">
        <f>IF(B547&gt;0,ROUNDUP(VLOOKUP(B547,G011B!$B:$R,16,0),1),"")</f>
        <v/>
      </c>
      <c r="K547" s="226" t="str">
        <f t="shared" si="119"/>
        <v/>
      </c>
      <c r="L547" s="227" t="str">
        <f>IF(B547&lt;&gt;"",VLOOKUP(B547,G011B!$B:$Z,25,0),"")</f>
        <v/>
      </c>
      <c r="M547" s="256" t="str">
        <f t="shared" si="116"/>
        <v/>
      </c>
    </row>
    <row r="548" spans="1:15" ht="20.100000000000001" customHeight="1" x14ac:dyDescent="0.25">
      <c r="A548" s="8">
        <v>333</v>
      </c>
      <c r="B548" s="161"/>
      <c r="C548" s="222" t="str">
        <f t="shared" si="113"/>
        <v/>
      </c>
      <c r="D548" s="223" t="str">
        <f t="shared" si="114"/>
        <v/>
      </c>
      <c r="E548" s="162"/>
      <c r="F548" s="163"/>
      <c r="G548" s="232" t="str">
        <f t="shared" si="117"/>
        <v/>
      </c>
      <c r="H548" s="229" t="str">
        <f t="shared" si="115"/>
        <v/>
      </c>
      <c r="I548" s="236" t="str">
        <f t="shared" si="118"/>
        <v/>
      </c>
      <c r="J548" s="226" t="str">
        <f>IF(B548&gt;0,ROUNDUP(VLOOKUP(B548,G011B!$B:$R,16,0),1),"")</f>
        <v/>
      </c>
      <c r="K548" s="226" t="str">
        <f t="shared" si="119"/>
        <v/>
      </c>
      <c r="L548" s="227" t="str">
        <f>IF(B548&lt;&gt;"",VLOOKUP(B548,G011B!$B:$Z,25,0),"")</f>
        <v/>
      </c>
      <c r="M548" s="256" t="str">
        <f t="shared" si="116"/>
        <v/>
      </c>
    </row>
    <row r="549" spans="1:15" ht="20.100000000000001" customHeight="1" x14ac:dyDescent="0.25">
      <c r="A549" s="8">
        <v>334</v>
      </c>
      <c r="B549" s="161"/>
      <c r="C549" s="222" t="str">
        <f t="shared" si="113"/>
        <v/>
      </c>
      <c r="D549" s="223" t="str">
        <f t="shared" si="114"/>
        <v/>
      </c>
      <c r="E549" s="162"/>
      <c r="F549" s="163"/>
      <c r="G549" s="232" t="str">
        <f t="shared" si="117"/>
        <v/>
      </c>
      <c r="H549" s="229" t="str">
        <f t="shared" si="115"/>
        <v/>
      </c>
      <c r="I549" s="236" t="str">
        <f t="shared" si="118"/>
        <v/>
      </c>
      <c r="J549" s="226" t="str">
        <f>IF(B549&gt;0,ROUNDUP(VLOOKUP(B549,G011B!$B:$R,16,0),1),"")</f>
        <v/>
      </c>
      <c r="K549" s="226" t="str">
        <f t="shared" si="119"/>
        <v/>
      </c>
      <c r="L549" s="227" t="str">
        <f>IF(B549&lt;&gt;"",VLOOKUP(B549,G011B!$B:$Z,25,0),"")</f>
        <v/>
      </c>
      <c r="M549" s="256" t="str">
        <f t="shared" si="116"/>
        <v/>
      </c>
    </row>
    <row r="550" spans="1:15" ht="20.100000000000001" customHeight="1" x14ac:dyDescent="0.25">
      <c r="A550" s="8">
        <v>335</v>
      </c>
      <c r="B550" s="161"/>
      <c r="C550" s="222" t="str">
        <f t="shared" si="113"/>
        <v/>
      </c>
      <c r="D550" s="223" t="str">
        <f t="shared" si="114"/>
        <v/>
      </c>
      <c r="E550" s="162"/>
      <c r="F550" s="163"/>
      <c r="G550" s="232" t="str">
        <f t="shared" si="117"/>
        <v/>
      </c>
      <c r="H550" s="229" t="str">
        <f t="shared" si="115"/>
        <v/>
      </c>
      <c r="I550" s="236" t="str">
        <f t="shared" si="118"/>
        <v/>
      </c>
      <c r="J550" s="226" t="str">
        <f>IF(B550&gt;0,ROUNDUP(VLOOKUP(B550,G011B!$B:$R,16,0),1),"")</f>
        <v/>
      </c>
      <c r="K550" s="226" t="str">
        <f t="shared" si="119"/>
        <v/>
      </c>
      <c r="L550" s="227" t="str">
        <f>IF(B550&lt;&gt;"",VLOOKUP(B550,G011B!$B:$Z,25,0),"")</f>
        <v/>
      </c>
      <c r="M550" s="256" t="str">
        <f t="shared" si="116"/>
        <v/>
      </c>
    </row>
    <row r="551" spans="1:15" ht="20.100000000000001" customHeight="1" x14ac:dyDescent="0.25">
      <c r="A551" s="8">
        <v>336</v>
      </c>
      <c r="B551" s="161"/>
      <c r="C551" s="222" t="str">
        <f t="shared" si="113"/>
        <v/>
      </c>
      <c r="D551" s="223" t="str">
        <f t="shared" si="114"/>
        <v/>
      </c>
      <c r="E551" s="162"/>
      <c r="F551" s="163"/>
      <c r="G551" s="232" t="str">
        <f t="shared" si="117"/>
        <v/>
      </c>
      <c r="H551" s="229" t="str">
        <f t="shared" si="115"/>
        <v/>
      </c>
      <c r="I551" s="236" t="str">
        <f t="shared" si="118"/>
        <v/>
      </c>
      <c r="J551" s="226" t="str">
        <f>IF(B551&gt;0,ROUNDUP(VLOOKUP(B551,G011B!$B:$R,16,0),1),"")</f>
        <v/>
      </c>
      <c r="K551" s="226" t="str">
        <f t="shared" si="119"/>
        <v/>
      </c>
      <c r="L551" s="227" t="str">
        <f>IF(B551&lt;&gt;"",VLOOKUP(B551,G011B!$B:$Z,25,0),"")</f>
        <v/>
      </c>
      <c r="M551" s="256" t="str">
        <f t="shared" si="116"/>
        <v/>
      </c>
    </row>
    <row r="552" spans="1:15" ht="20.100000000000001" customHeight="1" x14ac:dyDescent="0.25">
      <c r="A552" s="8">
        <v>337</v>
      </c>
      <c r="B552" s="161"/>
      <c r="C552" s="222" t="str">
        <f t="shared" si="113"/>
        <v/>
      </c>
      <c r="D552" s="223" t="str">
        <f t="shared" si="114"/>
        <v/>
      </c>
      <c r="E552" s="162"/>
      <c r="F552" s="163"/>
      <c r="G552" s="232" t="str">
        <f t="shared" si="117"/>
        <v/>
      </c>
      <c r="H552" s="229" t="str">
        <f t="shared" si="115"/>
        <v/>
      </c>
      <c r="I552" s="236" t="str">
        <f t="shared" si="118"/>
        <v/>
      </c>
      <c r="J552" s="226" t="str">
        <f>IF(B552&gt;0,ROUNDUP(VLOOKUP(B552,G011B!$B:$R,16,0),1),"")</f>
        <v/>
      </c>
      <c r="K552" s="226" t="str">
        <f t="shared" si="119"/>
        <v/>
      </c>
      <c r="L552" s="227" t="str">
        <f>IF(B552&lt;&gt;"",VLOOKUP(B552,G011B!$B:$Z,25,0),"")</f>
        <v/>
      </c>
      <c r="M552" s="256" t="str">
        <f t="shared" si="116"/>
        <v/>
      </c>
    </row>
    <row r="553" spans="1:15" ht="20.100000000000001" customHeight="1" x14ac:dyDescent="0.25">
      <c r="A553" s="8">
        <v>338</v>
      </c>
      <c r="B553" s="161"/>
      <c r="C553" s="222" t="str">
        <f t="shared" si="113"/>
        <v/>
      </c>
      <c r="D553" s="223" t="str">
        <f t="shared" si="114"/>
        <v/>
      </c>
      <c r="E553" s="162"/>
      <c r="F553" s="163"/>
      <c r="G553" s="232" t="str">
        <f t="shared" si="117"/>
        <v/>
      </c>
      <c r="H553" s="229" t="str">
        <f t="shared" si="115"/>
        <v/>
      </c>
      <c r="I553" s="236" t="str">
        <f t="shared" si="118"/>
        <v/>
      </c>
      <c r="J553" s="226" t="str">
        <f>IF(B553&gt;0,ROUNDUP(VLOOKUP(B553,G011B!$B:$R,16,0),1),"")</f>
        <v/>
      </c>
      <c r="K553" s="226" t="str">
        <f t="shared" si="119"/>
        <v/>
      </c>
      <c r="L553" s="227" t="str">
        <f>IF(B553&lt;&gt;"",VLOOKUP(B553,G011B!$B:$Z,25,0),"")</f>
        <v/>
      </c>
      <c r="M553" s="256" t="str">
        <f t="shared" si="116"/>
        <v/>
      </c>
    </row>
    <row r="554" spans="1:15" ht="20.100000000000001" customHeight="1" x14ac:dyDescent="0.25">
      <c r="A554" s="8">
        <v>339</v>
      </c>
      <c r="B554" s="161"/>
      <c r="C554" s="222" t="str">
        <f t="shared" si="113"/>
        <v/>
      </c>
      <c r="D554" s="223" t="str">
        <f t="shared" si="114"/>
        <v/>
      </c>
      <c r="E554" s="162"/>
      <c r="F554" s="163"/>
      <c r="G554" s="232" t="str">
        <f t="shared" si="117"/>
        <v/>
      </c>
      <c r="H554" s="229" t="str">
        <f t="shared" si="115"/>
        <v/>
      </c>
      <c r="I554" s="236" t="str">
        <f t="shared" si="118"/>
        <v/>
      </c>
      <c r="J554" s="226" t="str">
        <f>IF(B554&gt;0,ROUNDUP(VLOOKUP(B554,G011B!$B:$R,16,0),1),"")</f>
        <v/>
      </c>
      <c r="K554" s="226" t="str">
        <f t="shared" si="119"/>
        <v/>
      </c>
      <c r="L554" s="227" t="str">
        <f>IF(B554&lt;&gt;"",VLOOKUP(B554,G011B!$B:$Z,25,0),"")</f>
        <v/>
      </c>
      <c r="M554" s="256" t="str">
        <f t="shared" si="116"/>
        <v/>
      </c>
    </row>
    <row r="555" spans="1:15" ht="20.100000000000001" customHeight="1" thickBot="1" x14ac:dyDescent="0.3">
      <c r="A555" s="140">
        <v>340</v>
      </c>
      <c r="B555" s="164"/>
      <c r="C555" s="224" t="str">
        <f t="shared" si="113"/>
        <v/>
      </c>
      <c r="D555" s="225" t="str">
        <f t="shared" si="114"/>
        <v/>
      </c>
      <c r="E555" s="165"/>
      <c r="F555" s="166"/>
      <c r="G555" s="233" t="str">
        <f t="shared" si="117"/>
        <v/>
      </c>
      <c r="H555" s="230" t="str">
        <f t="shared" si="115"/>
        <v/>
      </c>
      <c r="I555" s="237" t="str">
        <f t="shared" si="118"/>
        <v/>
      </c>
      <c r="J555" s="226" t="str">
        <f>IF(B555&gt;0,ROUNDUP(VLOOKUP(B555,G011B!$B:$R,16,0),1),"")</f>
        <v/>
      </c>
      <c r="K555" s="226" t="str">
        <f t="shared" si="119"/>
        <v/>
      </c>
      <c r="L555" s="227" t="str">
        <f>IF(B555&lt;&gt;"",VLOOKUP(B555,G011B!$B:$Z,25,0),"")</f>
        <v/>
      </c>
      <c r="M555" s="256" t="str">
        <f t="shared" si="116"/>
        <v/>
      </c>
    </row>
    <row r="556" spans="1:15" ht="20.100000000000001" customHeight="1" thickBot="1" x14ac:dyDescent="0.35">
      <c r="A556" s="475" t="s">
        <v>51</v>
      </c>
      <c r="B556" s="476"/>
      <c r="C556" s="476"/>
      <c r="D556" s="476"/>
      <c r="E556" s="476"/>
      <c r="F556" s="477"/>
      <c r="G556" s="234">
        <f>SUM(G536:G555)</f>
        <v>0</v>
      </c>
      <c r="H556" s="329"/>
      <c r="I556" s="217">
        <f>IF(C534=C501,SUM(I536:I555)+I523,SUM(I536:I555))</f>
        <v>0</v>
      </c>
      <c r="N556" s="238">
        <f>IF(COUNTA(E536:E555)&gt;0,1,0)</f>
        <v>0</v>
      </c>
    </row>
    <row r="557" spans="1:15" ht="20.100000000000001" customHeight="1" thickBot="1" x14ac:dyDescent="0.3">
      <c r="A557" s="468" t="s">
        <v>89</v>
      </c>
      <c r="B557" s="469"/>
      <c r="C557" s="469"/>
      <c r="D557" s="470"/>
      <c r="E557" s="205">
        <f>SUM(G:G)/2</f>
        <v>0</v>
      </c>
      <c r="F557" s="471"/>
      <c r="G557" s="472"/>
      <c r="H557" s="473"/>
      <c r="I557" s="214">
        <f>SUM(I536:I555)+I524</f>
        <v>0</v>
      </c>
    </row>
    <row r="558" spans="1:15" x14ac:dyDescent="0.25">
      <c r="A558" s="7" t="s">
        <v>165</v>
      </c>
    </row>
    <row r="560" spans="1:15" ht="21" x14ac:dyDescent="0.35">
      <c r="B560" s="358" t="s">
        <v>48</v>
      </c>
      <c r="C560" s="346">
        <f ca="1">IF(imzatarihi&gt;0,imzatarihi,"")</f>
        <v>46027</v>
      </c>
      <c r="D560" s="358" t="s">
        <v>49</v>
      </c>
      <c r="E560" s="480" t="str">
        <f>IF(kurulusyetkilisi&gt;0,kurulusyetkilisi,"")</f>
        <v/>
      </c>
      <c r="F560" s="480"/>
      <c r="G560" s="480"/>
      <c r="H560" s="480"/>
      <c r="I560" s="480"/>
      <c r="K560" s="160"/>
      <c r="L560" s="160"/>
      <c r="M560" s="4"/>
      <c r="N560" s="160"/>
      <c r="O560" s="160"/>
    </row>
    <row r="561" spans="1:15" ht="21" x14ac:dyDescent="0.35">
      <c r="A561" s="349"/>
      <c r="B561" s="349"/>
      <c r="D561" s="358" t="s">
        <v>50</v>
      </c>
      <c r="E561" s="439"/>
      <c r="F561" s="439"/>
      <c r="G561" s="439"/>
      <c r="H561" s="349"/>
      <c r="I561" s="349"/>
      <c r="K561" s="160"/>
      <c r="L561" s="160"/>
      <c r="M561" s="4"/>
      <c r="N561" s="160"/>
      <c r="O561" s="160"/>
    </row>
    <row r="562" spans="1:15" ht="15.75" x14ac:dyDescent="0.25">
      <c r="A562" s="440" t="s">
        <v>82</v>
      </c>
      <c r="B562" s="440"/>
      <c r="C562" s="440"/>
      <c r="D562" s="440"/>
      <c r="E562" s="440"/>
      <c r="F562" s="440"/>
      <c r="G562" s="440"/>
      <c r="H562" s="440"/>
      <c r="I562" s="440"/>
    </row>
    <row r="563" spans="1:15" x14ac:dyDescent="0.25">
      <c r="A563" s="441" t="str">
        <f>IF(YilDonem&lt;&gt;"",CONCATENATE(YilDonem," dönemine aittir."),"")</f>
        <v/>
      </c>
      <c r="B563" s="441"/>
      <c r="C563" s="441"/>
      <c r="D563" s="441"/>
      <c r="E563" s="441"/>
      <c r="F563" s="441"/>
      <c r="G563" s="441"/>
      <c r="H563" s="441"/>
      <c r="I563" s="441"/>
    </row>
    <row r="564" spans="1:15" ht="19.5" thickBot="1" x14ac:dyDescent="0.35">
      <c r="A564" s="481" t="s">
        <v>91</v>
      </c>
      <c r="B564" s="481"/>
      <c r="C564" s="481"/>
      <c r="D564" s="481"/>
      <c r="E564" s="481"/>
      <c r="F564" s="481"/>
      <c r="G564" s="481"/>
      <c r="H564" s="481"/>
      <c r="I564" s="481"/>
    </row>
    <row r="565" spans="1:15" ht="19.5" customHeight="1" thickBot="1" x14ac:dyDescent="0.3">
      <c r="A565" s="457" t="s">
        <v>1</v>
      </c>
      <c r="B565" s="458"/>
      <c r="C565" s="442" t="str">
        <f>IF(ProjeNo&gt;0,ProjeNo,"")</f>
        <v/>
      </c>
      <c r="D565" s="443"/>
      <c r="E565" s="443"/>
      <c r="F565" s="443"/>
      <c r="G565" s="443"/>
      <c r="H565" s="443"/>
      <c r="I565" s="444"/>
    </row>
    <row r="566" spans="1:15" ht="29.25" customHeight="1" thickBot="1" x14ac:dyDescent="0.3">
      <c r="A566" s="474" t="s">
        <v>14</v>
      </c>
      <c r="B566" s="464"/>
      <c r="C566" s="461" t="str">
        <f>IF(ProjeAdi&gt;0,ProjeAdi,"")</f>
        <v/>
      </c>
      <c r="D566" s="462"/>
      <c r="E566" s="462"/>
      <c r="F566" s="462"/>
      <c r="G566" s="462"/>
      <c r="H566" s="462"/>
      <c r="I566" s="463"/>
    </row>
    <row r="567" spans="1:15" ht="19.5" customHeight="1" thickBot="1" x14ac:dyDescent="0.3">
      <c r="A567" s="457" t="s">
        <v>83</v>
      </c>
      <c r="B567" s="458"/>
      <c r="C567" s="32"/>
      <c r="D567" s="478"/>
      <c r="E567" s="478"/>
      <c r="F567" s="478"/>
      <c r="G567" s="478"/>
      <c r="H567" s="478"/>
      <c r="I567" s="479"/>
    </row>
    <row r="568" spans="1:15" s="5" customFormat="1" ht="30.75" thickBot="1" x14ac:dyDescent="0.3">
      <c r="A568" s="3" t="s">
        <v>9</v>
      </c>
      <c r="B568" s="3" t="s">
        <v>10</v>
      </c>
      <c r="C568" s="3" t="s">
        <v>72</v>
      </c>
      <c r="D568" s="3" t="s">
        <v>170</v>
      </c>
      <c r="E568" s="3" t="s">
        <v>84</v>
      </c>
      <c r="F568" s="3" t="s">
        <v>85</v>
      </c>
      <c r="G568" s="3" t="s">
        <v>86</v>
      </c>
      <c r="H568" s="3" t="s">
        <v>87</v>
      </c>
      <c r="I568" s="3" t="s">
        <v>88</v>
      </c>
      <c r="J568" s="155" t="s">
        <v>92</v>
      </c>
      <c r="K568" s="156" t="s">
        <v>93</v>
      </c>
      <c r="L568" s="156" t="s">
        <v>85</v>
      </c>
    </row>
    <row r="569" spans="1:15" ht="20.100000000000001" customHeight="1" x14ac:dyDescent="0.25">
      <c r="A569" s="139">
        <v>341</v>
      </c>
      <c r="B569" s="157"/>
      <c r="C569" s="220" t="str">
        <f t="shared" ref="C569:C588" si="120">IF(B569&lt;&gt;"",VLOOKUP(B569,PersonelTablo,2,0),"")</f>
        <v/>
      </c>
      <c r="D569" s="221" t="str">
        <f t="shared" ref="D569:D588" si="121">IF(B569&lt;&gt;"",VLOOKUP(B569,PersonelTablo,3,0),"")</f>
        <v/>
      </c>
      <c r="E569" s="158"/>
      <c r="F569" s="159"/>
      <c r="G569" s="231" t="str">
        <f>IF(AND(B569&lt;&gt;"",L569&gt;=F569),E569*F569,"")</f>
        <v/>
      </c>
      <c r="H569" s="228" t="str">
        <f t="shared" ref="H569:H588" si="122">IF(B569&lt;&gt;"",VLOOKUP(B569,G011CTablo,14,0),"")</f>
        <v/>
      </c>
      <c r="I569" s="235" t="str">
        <f>IF(AND(B569&lt;&gt;"",J569&gt;=K569,L569&gt;0),G569*H569,"")</f>
        <v/>
      </c>
      <c r="J569" s="226" t="str">
        <f>IF(B569&gt;0,ROUNDUP(VLOOKUP(B569,G011B!$B:$R,16,0),1),"")</f>
        <v/>
      </c>
      <c r="K569" s="226" t="str">
        <f>IF(B569&gt;0,SUMIF($B:$B,B569,$G:$G),"")</f>
        <v/>
      </c>
      <c r="L569" s="227" t="str">
        <f>IF(B569&lt;&gt;"",VLOOKUP(B569,G011B!$B:$Z,25,0),"")</f>
        <v/>
      </c>
      <c r="M569" s="256" t="str">
        <f t="shared" ref="M569:M588" si="123">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61"/>
      <c r="C570" s="222" t="str">
        <f t="shared" si="120"/>
        <v/>
      </c>
      <c r="D570" s="223" t="str">
        <f t="shared" si="121"/>
        <v/>
      </c>
      <c r="E570" s="162"/>
      <c r="F570" s="163"/>
      <c r="G570" s="232" t="str">
        <f t="shared" ref="G570:G588" si="124">IF(AND(B570&lt;&gt;"",L570&gt;=F570),E570*F570,"")</f>
        <v/>
      </c>
      <c r="H570" s="229" t="str">
        <f t="shared" si="122"/>
        <v/>
      </c>
      <c r="I570" s="236" t="str">
        <f t="shared" ref="I570:I588" si="125">IF(AND(B570&lt;&gt;"",J570&gt;=K570,L570&gt;0),G570*H570,"")</f>
        <v/>
      </c>
      <c r="J570" s="226" t="str">
        <f>IF(B570&gt;0,ROUNDUP(VLOOKUP(B570,G011B!$B:$R,16,0),1),"")</f>
        <v/>
      </c>
      <c r="K570" s="226" t="str">
        <f t="shared" ref="K570:K588" si="126">IF(B570&gt;0,SUMIF($B:$B,B570,$G:$G),"")</f>
        <v/>
      </c>
      <c r="L570" s="227" t="str">
        <f>IF(B570&lt;&gt;"",VLOOKUP(B570,G011B!$B:$Z,25,0),"")</f>
        <v/>
      </c>
      <c r="M570" s="256" t="str">
        <f t="shared" si="123"/>
        <v/>
      </c>
    </row>
    <row r="571" spans="1:15" ht="20.100000000000001" customHeight="1" x14ac:dyDescent="0.25">
      <c r="A571" s="8">
        <v>343</v>
      </c>
      <c r="B571" s="161"/>
      <c r="C571" s="222" t="str">
        <f t="shared" si="120"/>
        <v/>
      </c>
      <c r="D571" s="223" t="str">
        <f t="shared" si="121"/>
        <v/>
      </c>
      <c r="E571" s="162"/>
      <c r="F571" s="163"/>
      <c r="G571" s="232" t="str">
        <f t="shared" si="124"/>
        <v/>
      </c>
      <c r="H571" s="229" t="str">
        <f t="shared" si="122"/>
        <v/>
      </c>
      <c r="I571" s="236" t="str">
        <f t="shared" si="125"/>
        <v/>
      </c>
      <c r="J571" s="226" t="str">
        <f>IF(B571&gt;0,ROUNDUP(VLOOKUP(B571,G011B!$B:$R,16,0),1),"")</f>
        <v/>
      </c>
      <c r="K571" s="226" t="str">
        <f t="shared" si="126"/>
        <v/>
      </c>
      <c r="L571" s="227" t="str">
        <f>IF(B571&lt;&gt;"",VLOOKUP(B571,G011B!$B:$Z,25,0),"")</f>
        <v/>
      </c>
      <c r="M571" s="256" t="str">
        <f t="shared" si="123"/>
        <v/>
      </c>
    </row>
    <row r="572" spans="1:15" ht="20.100000000000001" customHeight="1" x14ac:dyDescent="0.25">
      <c r="A572" s="8">
        <v>344</v>
      </c>
      <c r="B572" s="161"/>
      <c r="C572" s="222" t="str">
        <f t="shared" si="120"/>
        <v/>
      </c>
      <c r="D572" s="223" t="str">
        <f t="shared" si="121"/>
        <v/>
      </c>
      <c r="E572" s="162"/>
      <c r="F572" s="163"/>
      <c r="G572" s="232" t="str">
        <f t="shared" si="124"/>
        <v/>
      </c>
      <c r="H572" s="229" t="str">
        <f t="shared" si="122"/>
        <v/>
      </c>
      <c r="I572" s="236" t="str">
        <f t="shared" si="125"/>
        <v/>
      </c>
      <c r="J572" s="226" t="str">
        <f>IF(B572&gt;0,ROUNDUP(VLOOKUP(B572,G011B!$B:$R,16,0),1),"")</f>
        <v/>
      </c>
      <c r="K572" s="226" t="str">
        <f t="shared" si="126"/>
        <v/>
      </c>
      <c r="L572" s="227" t="str">
        <f>IF(B572&lt;&gt;"",VLOOKUP(B572,G011B!$B:$Z,25,0),"")</f>
        <v/>
      </c>
      <c r="M572" s="256" t="str">
        <f t="shared" si="123"/>
        <v/>
      </c>
    </row>
    <row r="573" spans="1:15" ht="20.100000000000001" customHeight="1" x14ac:dyDescent="0.25">
      <c r="A573" s="8">
        <v>345</v>
      </c>
      <c r="B573" s="161"/>
      <c r="C573" s="222" t="str">
        <f t="shared" si="120"/>
        <v/>
      </c>
      <c r="D573" s="223" t="str">
        <f t="shared" si="121"/>
        <v/>
      </c>
      <c r="E573" s="162"/>
      <c r="F573" s="163"/>
      <c r="G573" s="232" t="str">
        <f t="shared" si="124"/>
        <v/>
      </c>
      <c r="H573" s="229" t="str">
        <f t="shared" si="122"/>
        <v/>
      </c>
      <c r="I573" s="236" t="str">
        <f t="shared" si="125"/>
        <v/>
      </c>
      <c r="J573" s="226" t="str">
        <f>IF(B573&gt;0,ROUNDUP(VLOOKUP(B573,G011B!$B:$R,16,0),1),"")</f>
        <v/>
      </c>
      <c r="K573" s="226" t="str">
        <f t="shared" si="126"/>
        <v/>
      </c>
      <c r="L573" s="227" t="str">
        <f>IF(B573&lt;&gt;"",VLOOKUP(B573,G011B!$B:$Z,25,0),"")</f>
        <v/>
      </c>
      <c r="M573" s="256" t="str">
        <f t="shared" si="123"/>
        <v/>
      </c>
    </row>
    <row r="574" spans="1:15" ht="20.100000000000001" customHeight="1" x14ac:dyDescent="0.25">
      <c r="A574" s="8">
        <v>346</v>
      </c>
      <c r="B574" s="161"/>
      <c r="C574" s="222" t="str">
        <f t="shared" si="120"/>
        <v/>
      </c>
      <c r="D574" s="223" t="str">
        <f t="shared" si="121"/>
        <v/>
      </c>
      <c r="E574" s="162"/>
      <c r="F574" s="163"/>
      <c r="G574" s="232" t="str">
        <f t="shared" si="124"/>
        <v/>
      </c>
      <c r="H574" s="229" t="str">
        <f t="shared" si="122"/>
        <v/>
      </c>
      <c r="I574" s="236" t="str">
        <f t="shared" si="125"/>
        <v/>
      </c>
      <c r="J574" s="226" t="str">
        <f>IF(B574&gt;0,ROUNDUP(VLOOKUP(B574,G011B!$B:$R,16,0),1),"")</f>
        <v/>
      </c>
      <c r="K574" s="226" t="str">
        <f t="shared" si="126"/>
        <v/>
      </c>
      <c r="L574" s="227" t="str">
        <f>IF(B574&lt;&gt;"",VLOOKUP(B574,G011B!$B:$Z,25,0),"")</f>
        <v/>
      </c>
      <c r="M574" s="256" t="str">
        <f t="shared" si="123"/>
        <v/>
      </c>
    </row>
    <row r="575" spans="1:15" ht="20.100000000000001" customHeight="1" x14ac:dyDescent="0.25">
      <c r="A575" s="8">
        <v>347</v>
      </c>
      <c r="B575" s="161"/>
      <c r="C575" s="222" t="str">
        <f t="shared" si="120"/>
        <v/>
      </c>
      <c r="D575" s="223" t="str">
        <f t="shared" si="121"/>
        <v/>
      </c>
      <c r="E575" s="162"/>
      <c r="F575" s="163"/>
      <c r="G575" s="232" t="str">
        <f t="shared" si="124"/>
        <v/>
      </c>
      <c r="H575" s="229" t="str">
        <f t="shared" si="122"/>
        <v/>
      </c>
      <c r="I575" s="236" t="str">
        <f t="shared" si="125"/>
        <v/>
      </c>
      <c r="J575" s="226" t="str">
        <f>IF(B575&gt;0,ROUNDUP(VLOOKUP(B575,G011B!$B:$R,16,0),1),"")</f>
        <v/>
      </c>
      <c r="K575" s="226" t="str">
        <f t="shared" si="126"/>
        <v/>
      </c>
      <c r="L575" s="227" t="str">
        <f>IF(B575&lt;&gt;"",VLOOKUP(B575,G011B!$B:$Z,25,0),"")</f>
        <v/>
      </c>
      <c r="M575" s="256" t="str">
        <f t="shared" si="123"/>
        <v/>
      </c>
    </row>
    <row r="576" spans="1:15" ht="20.100000000000001" customHeight="1" x14ac:dyDescent="0.25">
      <c r="A576" s="8">
        <v>348</v>
      </c>
      <c r="B576" s="161"/>
      <c r="C576" s="222" t="str">
        <f t="shared" si="120"/>
        <v/>
      </c>
      <c r="D576" s="223" t="str">
        <f t="shared" si="121"/>
        <v/>
      </c>
      <c r="E576" s="162"/>
      <c r="F576" s="163"/>
      <c r="G576" s="232" t="str">
        <f t="shared" si="124"/>
        <v/>
      </c>
      <c r="H576" s="229" t="str">
        <f t="shared" si="122"/>
        <v/>
      </c>
      <c r="I576" s="236" t="str">
        <f t="shared" si="125"/>
        <v/>
      </c>
      <c r="J576" s="226" t="str">
        <f>IF(B576&gt;0,ROUNDUP(VLOOKUP(B576,G011B!$B:$R,16,0),1),"")</f>
        <v/>
      </c>
      <c r="K576" s="226" t="str">
        <f t="shared" si="126"/>
        <v/>
      </c>
      <c r="L576" s="227" t="str">
        <f>IF(B576&lt;&gt;"",VLOOKUP(B576,G011B!$B:$Z,25,0),"")</f>
        <v/>
      </c>
      <c r="M576" s="256" t="str">
        <f t="shared" si="123"/>
        <v/>
      </c>
    </row>
    <row r="577" spans="1:14" ht="20.100000000000001" customHeight="1" x14ac:dyDescent="0.25">
      <c r="A577" s="8">
        <v>349</v>
      </c>
      <c r="B577" s="161"/>
      <c r="C577" s="222" t="str">
        <f t="shared" si="120"/>
        <v/>
      </c>
      <c r="D577" s="223" t="str">
        <f t="shared" si="121"/>
        <v/>
      </c>
      <c r="E577" s="162"/>
      <c r="F577" s="163"/>
      <c r="G577" s="232" t="str">
        <f t="shared" si="124"/>
        <v/>
      </c>
      <c r="H577" s="229" t="str">
        <f t="shared" si="122"/>
        <v/>
      </c>
      <c r="I577" s="236" t="str">
        <f t="shared" si="125"/>
        <v/>
      </c>
      <c r="J577" s="226" t="str">
        <f>IF(B577&gt;0,ROUNDUP(VLOOKUP(B577,G011B!$B:$R,16,0),1),"")</f>
        <v/>
      </c>
      <c r="K577" s="226" t="str">
        <f t="shared" si="126"/>
        <v/>
      </c>
      <c r="L577" s="227" t="str">
        <f>IF(B577&lt;&gt;"",VLOOKUP(B577,G011B!$B:$Z,25,0),"")</f>
        <v/>
      </c>
      <c r="M577" s="256" t="str">
        <f t="shared" si="123"/>
        <v/>
      </c>
    </row>
    <row r="578" spans="1:14" ht="20.100000000000001" customHeight="1" x14ac:dyDescent="0.25">
      <c r="A578" s="8">
        <v>350</v>
      </c>
      <c r="B578" s="161"/>
      <c r="C578" s="222" t="str">
        <f t="shared" si="120"/>
        <v/>
      </c>
      <c r="D578" s="223" t="str">
        <f t="shared" si="121"/>
        <v/>
      </c>
      <c r="E578" s="162"/>
      <c r="F578" s="163"/>
      <c r="G578" s="232" t="str">
        <f t="shared" si="124"/>
        <v/>
      </c>
      <c r="H578" s="229" t="str">
        <f t="shared" si="122"/>
        <v/>
      </c>
      <c r="I578" s="236" t="str">
        <f t="shared" si="125"/>
        <v/>
      </c>
      <c r="J578" s="226" t="str">
        <f>IF(B578&gt;0,ROUNDUP(VLOOKUP(B578,G011B!$B:$R,16,0),1),"")</f>
        <v/>
      </c>
      <c r="K578" s="226" t="str">
        <f t="shared" si="126"/>
        <v/>
      </c>
      <c r="L578" s="227" t="str">
        <f>IF(B578&lt;&gt;"",VLOOKUP(B578,G011B!$B:$Z,25,0),"")</f>
        <v/>
      </c>
      <c r="M578" s="256" t="str">
        <f t="shared" si="123"/>
        <v/>
      </c>
    </row>
    <row r="579" spans="1:14" ht="20.100000000000001" customHeight="1" x14ac:dyDescent="0.25">
      <c r="A579" s="8">
        <v>351</v>
      </c>
      <c r="B579" s="161"/>
      <c r="C579" s="222" t="str">
        <f t="shared" si="120"/>
        <v/>
      </c>
      <c r="D579" s="223" t="str">
        <f t="shared" si="121"/>
        <v/>
      </c>
      <c r="E579" s="162"/>
      <c r="F579" s="163"/>
      <c r="G579" s="232" t="str">
        <f t="shared" si="124"/>
        <v/>
      </c>
      <c r="H579" s="229" t="str">
        <f t="shared" si="122"/>
        <v/>
      </c>
      <c r="I579" s="236" t="str">
        <f t="shared" si="125"/>
        <v/>
      </c>
      <c r="J579" s="226" t="str">
        <f>IF(B579&gt;0,ROUNDUP(VLOOKUP(B579,G011B!$B:$R,16,0),1),"")</f>
        <v/>
      </c>
      <c r="K579" s="226" t="str">
        <f t="shared" si="126"/>
        <v/>
      </c>
      <c r="L579" s="227" t="str">
        <f>IF(B579&lt;&gt;"",VLOOKUP(B579,G011B!$B:$Z,25,0),"")</f>
        <v/>
      </c>
      <c r="M579" s="256" t="str">
        <f t="shared" si="123"/>
        <v/>
      </c>
    </row>
    <row r="580" spans="1:14" ht="20.100000000000001" customHeight="1" x14ac:dyDescent="0.25">
      <c r="A580" s="8">
        <v>352</v>
      </c>
      <c r="B580" s="161"/>
      <c r="C580" s="222" t="str">
        <f t="shared" si="120"/>
        <v/>
      </c>
      <c r="D580" s="223" t="str">
        <f t="shared" si="121"/>
        <v/>
      </c>
      <c r="E580" s="162"/>
      <c r="F580" s="163"/>
      <c r="G580" s="232" t="str">
        <f t="shared" si="124"/>
        <v/>
      </c>
      <c r="H580" s="229" t="str">
        <f t="shared" si="122"/>
        <v/>
      </c>
      <c r="I580" s="236" t="str">
        <f t="shared" si="125"/>
        <v/>
      </c>
      <c r="J580" s="226" t="str">
        <f>IF(B580&gt;0,ROUNDUP(VLOOKUP(B580,G011B!$B:$R,16,0),1),"")</f>
        <v/>
      </c>
      <c r="K580" s="226" t="str">
        <f t="shared" si="126"/>
        <v/>
      </c>
      <c r="L580" s="227" t="str">
        <f>IF(B580&lt;&gt;"",VLOOKUP(B580,G011B!$B:$Z,25,0),"")</f>
        <v/>
      </c>
      <c r="M580" s="256" t="str">
        <f t="shared" si="123"/>
        <v/>
      </c>
    </row>
    <row r="581" spans="1:14" ht="20.100000000000001" customHeight="1" x14ac:dyDescent="0.25">
      <c r="A581" s="8">
        <v>353</v>
      </c>
      <c r="B581" s="161"/>
      <c r="C581" s="222" t="str">
        <f t="shared" si="120"/>
        <v/>
      </c>
      <c r="D581" s="223" t="str">
        <f t="shared" si="121"/>
        <v/>
      </c>
      <c r="E581" s="162"/>
      <c r="F581" s="163"/>
      <c r="G581" s="232" t="str">
        <f t="shared" si="124"/>
        <v/>
      </c>
      <c r="H581" s="229" t="str">
        <f t="shared" si="122"/>
        <v/>
      </c>
      <c r="I581" s="236" t="str">
        <f t="shared" si="125"/>
        <v/>
      </c>
      <c r="J581" s="226" t="str">
        <f>IF(B581&gt;0,ROUNDUP(VLOOKUP(B581,G011B!$B:$R,16,0),1),"")</f>
        <v/>
      </c>
      <c r="K581" s="226" t="str">
        <f t="shared" si="126"/>
        <v/>
      </c>
      <c r="L581" s="227" t="str">
        <f>IF(B581&lt;&gt;"",VLOOKUP(B581,G011B!$B:$Z,25,0),"")</f>
        <v/>
      </c>
      <c r="M581" s="256" t="str">
        <f t="shared" si="123"/>
        <v/>
      </c>
    </row>
    <row r="582" spans="1:14" ht="20.100000000000001" customHeight="1" x14ac:dyDescent="0.25">
      <c r="A582" s="8">
        <v>354</v>
      </c>
      <c r="B582" s="161"/>
      <c r="C582" s="222" t="str">
        <f t="shared" si="120"/>
        <v/>
      </c>
      <c r="D582" s="223" t="str">
        <f t="shared" si="121"/>
        <v/>
      </c>
      <c r="E582" s="162"/>
      <c r="F582" s="163"/>
      <c r="G582" s="232" t="str">
        <f t="shared" si="124"/>
        <v/>
      </c>
      <c r="H582" s="229" t="str">
        <f t="shared" si="122"/>
        <v/>
      </c>
      <c r="I582" s="236" t="str">
        <f t="shared" si="125"/>
        <v/>
      </c>
      <c r="J582" s="226" t="str">
        <f>IF(B582&gt;0,ROUNDUP(VLOOKUP(B582,G011B!$B:$R,16,0),1),"")</f>
        <v/>
      </c>
      <c r="K582" s="226" t="str">
        <f t="shared" si="126"/>
        <v/>
      </c>
      <c r="L582" s="227" t="str">
        <f>IF(B582&lt;&gt;"",VLOOKUP(B582,G011B!$B:$Z,25,0),"")</f>
        <v/>
      </c>
      <c r="M582" s="256" t="str">
        <f t="shared" si="123"/>
        <v/>
      </c>
    </row>
    <row r="583" spans="1:14" ht="20.100000000000001" customHeight="1" x14ac:dyDescent="0.25">
      <c r="A583" s="8">
        <v>355</v>
      </c>
      <c r="B583" s="161"/>
      <c r="C583" s="222" t="str">
        <f t="shared" si="120"/>
        <v/>
      </c>
      <c r="D583" s="223" t="str">
        <f t="shared" si="121"/>
        <v/>
      </c>
      <c r="E583" s="162"/>
      <c r="F583" s="163"/>
      <c r="G583" s="232" t="str">
        <f t="shared" si="124"/>
        <v/>
      </c>
      <c r="H583" s="229" t="str">
        <f t="shared" si="122"/>
        <v/>
      </c>
      <c r="I583" s="236" t="str">
        <f t="shared" si="125"/>
        <v/>
      </c>
      <c r="J583" s="226" t="str">
        <f>IF(B583&gt;0,ROUNDUP(VLOOKUP(B583,G011B!$B:$R,16,0),1),"")</f>
        <v/>
      </c>
      <c r="K583" s="226" t="str">
        <f t="shared" si="126"/>
        <v/>
      </c>
      <c r="L583" s="227" t="str">
        <f>IF(B583&lt;&gt;"",VLOOKUP(B583,G011B!$B:$Z,25,0),"")</f>
        <v/>
      </c>
      <c r="M583" s="256" t="str">
        <f t="shared" si="123"/>
        <v/>
      </c>
    </row>
    <row r="584" spans="1:14" ht="20.100000000000001" customHeight="1" x14ac:dyDescent="0.25">
      <c r="A584" s="8">
        <v>356</v>
      </c>
      <c r="B584" s="161"/>
      <c r="C584" s="222" t="str">
        <f t="shared" si="120"/>
        <v/>
      </c>
      <c r="D584" s="223" t="str">
        <f t="shared" si="121"/>
        <v/>
      </c>
      <c r="E584" s="162"/>
      <c r="F584" s="163"/>
      <c r="G584" s="232" t="str">
        <f t="shared" si="124"/>
        <v/>
      </c>
      <c r="H584" s="229" t="str">
        <f t="shared" si="122"/>
        <v/>
      </c>
      <c r="I584" s="236" t="str">
        <f t="shared" si="125"/>
        <v/>
      </c>
      <c r="J584" s="226" t="str">
        <f>IF(B584&gt;0,ROUNDUP(VLOOKUP(B584,G011B!$B:$R,16,0),1),"")</f>
        <v/>
      </c>
      <c r="K584" s="226" t="str">
        <f t="shared" si="126"/>
        <v/>
      </c>
      <c r="L584" s="227" t="str">
        <f>IF(B584&lt;&gt;"",VLOOKUP(B584,G011B!$B:$Z,25,0),"")</f>
        <v/>
      </c>
      <c r="M584" s="256" t="str">
        <f t="shared" si="123"/>
        <v/>
      </c>
    </row>
    <row r="585" spans="1:14" ht="20.100000000000001" customHeight="1" x14ac:dyDescent="0.25">
      <c r="A585" s="8">
        <v>357</v>
      </c>
      <c r="B585" s="161"/>
      <c r="C585" s="222" t="str">
        <f t="shared" si="120"/>
        <v/>
      </c>
      <c r="D585" s="223" t="str">
        <f t="shared" si="121"/>
        <v/>
      </c>
      <c r="E585" s="162"/>
      <c r="F585" s="163"/>
      <c r="G585" s="232" t="str">
        <f t="shared" si="124"/>
        <v/>
      </c>
      <c r="H585" s="229" t="str">
        <f t="shared" si="122"/>
        <v/>
      </c>
      <c r="I585" s="236" t="str">
        <f t="shared" si="125"/>
        <v/>
      </c>
      <c r="J585" s="226" t="str">
        <f>IF(B585&gt;0,ROUNDUP(VLOOKUP(B585,G011B!$B:$R,16,0),1),"")</f>
        <v/>
      </c>
      <c r="K585" s="226" t="str">
        <f t="shared" si="126"/>
        <v/>
      </c>
      <c r="L585" s="227" t="str">
        <f>IF(B585&lt;&gt;"",VLOOKUP(B585,G011B!$B:$Z,25,0),"")</f>
        <v/>
      </c>
      <c r="M585" s="256" t="str">
        <f t="shared" si="123"/>
        <v/>
      </c>
    </row>
    <row r="586" spans="1:14" ht="20.100000000000001" customHeight="1" x14ac:dyDescent="0.25">
      <c r="A586" s="8">
        <v>358</v>
      </c>
      <c r="B586" s="161"/>
      <c r="C586" s="222" t="str">
        <f t="shared" si="120"/>
        <v/>
      </c>
      <c r="D586" s="223" t="str">
        <f t="shared" si="121"/>
        <v/>
      </c>
      <c r="E586" s="162"/>
      <c r="F586" s="163"/>
      <c r="G586" s="232" t="str">
        <f t="shared" si="124"/>
        <v/>
      </c>
      <c r="H586" s="229" t="str">
        <f t="shared" si="122"/>
        <v/>
      </c>
      <c r="I586" s="236" t="str">
        <f t="shared" si="125"/>
        <v/>
      </c>
      <c r="J586" s="226" t="str">
        <f>IF(B586&gt;0,ROUNDUP(VLOOKUP(B586,G011B!$B:$R,16,0),1),"")</f>
        <v/>
      </c>
      <c r="K586" s="226" t="str">
        <f t="shared" si="126"/>
        <v/>
      </c>
      <c r="L586" s="227" t="str">
        <f>IF(B586&lt;&gt;"",VLOOKUP(B586,G011B!$B:$Z,25,0),"")</f>
        <v/>
      </c>
      <c r="M586" s="256" t="str">
        <f t="shared" si="123"/>
        <v/>
      </c>
    </row>
    <row r="587" spans="1:14" ht="20.100000000000001" customHeight="1" x14ac:dyDescent="0.25">
      <c r="A587" s="8">
        <v>359</v>
      </c>
      <c r="B587" s="161"/>
      <c r="C587" s="222" t="str">
        <f t="shared" si="120"/>
        <v/>
      </c>
      <c r="D587" s="223" t="str">
        <f t="shared" si="121"/>
        <v/>
      </c>
      <c r="E587" s="162"/>
      <c r="F587" s="163"/>
      <c r="G587" s="232" t="str">
        <f t="shared" si="124"/>
        <v/>
      </c>
      <c r="H587" s="229" t="str">
        <f t="shared" si="122"/>
        <v/>
      </c>
      <c r="I587" s="236" t="str">
        <f t="shared" si="125"/>
        <v/>
      </c>
      <c r="J587" s="226" t="str">
        <f>IF(B587&gt;0,ROUNDUP(VLOOKUP(B587,G011B!$B:$R,16,0),1),"")</f>
        <v/>
      </c>
      <c r="K587" s="226" t="str">
        <f t="shared" si="126"/>
        <v/>
      </c>
      <c r="L587" s="227" t="str">
        <f>IF(B587&lt;&gt;"",VLOOKUP(B587,G011B!$B:$Z,25,0),"")</f>
        <v/>
      </c>
      <c r="M587" s="256" t="str">
        <f t="shared" si="123"/>
        <v/>
      </c>
    </row>
    <row r="588" spans="1:14" ht="20.100000000000001" customHeight="1" thickBot="1" x14ac:dyDescent="0.3">
      <c r="A588" s="140">
        <v>360</v>
      </c>
      <c r="B588" s="164"/>
      <c r="C588" s="224" t="str">
        <f t="shared" si="120"/>
        <v/>
      </c>
      <c r="D588" s="225" t="str">
        <f t="shared" si="121"/>
        <v/>
      </c>
      <c r="E588" s="165"/>
      <c r="F588" s="166"/>
      <c r="G588" s="233" t="str">
        <f t="shared" si="124"/>
        <v/>
      </c>
      <c r="H588" s="230" t="str">
        <f t="shared" si="122"/>
        <v/>
      </c>
      <c r="I588" s="237" t="str">
        <f t="shared" si="125"/>
        <v/>
      </c>
      <c r="J588" s="226" t="str">
        <f>IF(B588&gt;0,ROUNDUP(VLOOKUP(B588,G011B!$B:$R,16,0),1),"")</f>
        <v/>
      </c>
      <c r="K588" s="226" t="str">
        <f t="shared" si="126"/>
        <v/>
      </c>
      <c r="L588" s="227" t="str">
        <f>IF(B588&lt;&gt;"",VLOOKUP(B588,G011B!$B:$Z,25,0),"")</f>
        <v/>
      </c>
      <c r="M588" s="256" t="str">
        <f t="shared" si="123"/>
        <v/>
      </c>
    </row>
    <row r="589" spans="1:14" ht="20.100000000000001" customHeight="1" thickBot="1" x14ac:dyDescent="0.35">
      <c r="A589" s="475" t="s">
        <v>51</v>
      </c>
      <c r="B589" s="476"/>
      <c r="C589" s="476"/>
      <c r="D589" s="476"/>
      <c r="E589" s="476"/>
      <c r="F589" s="477"/>
      <c r="G589" s="234">
        <f>SUM(G569:G588)</f>
        <v>0</v>
      </c>
      <c r="H589" s="329"/>
      <c r="I589" s="217">
        <f>IF(C567=C534,SUM(I569:I588)+I556,SUM(I569:I588))</f>
        <v>0</v>
      </c>
      <c r="N589" s="238">
        <f>IF(COUNTA(E569:E588)&gt;0,1,0)</f>
        <v>0</v>
      </c>
    </row>
    <row r="590" spans="1:14" ht="20.100000000000001" customHeight="1" thickBot="1" x14ac:dyDescent="0.3">
      <c r="A590" s="468" t="s">
        <v>89</v>
      </c>
      <c r="B590" s="469"/>
      <c r="C590" s="469"/>
      <c r="D590" s="470"/>
      <c r="E590" s="205">
        <f>SUM(G:G)/2</f>
        <v>0</v>
      </c>
      <c r="F590" s="471"/>
      <c r="G590" s="472"/>
      <c r="H590" s="473"/>
      <c r="I590" s="214">
        <f>SUM(I569:I588)+I557</f>
        <v>0</v>
      </c>
    </row>
    <row r="591" spans="1:14" x14ac:dyDescent="0.25">
      <c r="A591" s="7" t="s">
        <v>165</v>
      </c>
    </row>
    <row r="593" spans="1:15" ht="21" x14ac:dyDescent="0.35">
      <c r="B593" s="358" t="s">
        <v>48</v>
      </c>
      <c r="C593" s="346">
        <f ca="1">IF(imzatarihi&gt;0,imzatarihi,"")</f>
        <v>46027</v>
      </c>
      <c r="D593" s="358" t="s">
        <v>49</v>
      </c>
      <c r="E593" s="480" t="str">
        <f>IF(kurulusyetkilisi&gt;0,kurulusyetkilisi,"")</f>
        <v/>
      </c>
      <c r="F593" s="480"/>
      <c r="G593" s="480"/>
      <c r="H593" s="480"/>
      <c r="I593" s="480"/>
      <c r="K593" s="160"/>
      <c r="L593" s="160"/>
      <c r="M593" s="4"/>
      <c r="N593" s="160"/>
      <c r="O593" s="160"/>
    </row>
    <row r="594" spans="1:15" ht="21" x14ac:dyDescent="0.35">
      <c r="A594" s="349"/>
      <c r="B594" s="349"/>
      <c r="D594" s="358" t="s">
        <v>50</v>
      </c>
      <c r="E594" s="439"/>
      <c r="F594" s="439"/>
      <c r="G594" s="439"/>
      <c r="H594" s="349"/>
      <c r="I594" s="349"/>
      <c r="K594" s="160"/>
      <c r="L594" s="160"/>
      <c r="M594" s="4"/>
      <c r="N594" s="160"/>
      <c r="O594" s="160"/>
    </row>
    <row r="595" spans="1:15" ht="15.75" x14ac:dyDescent="0.25">
      <c r="A595" s="440" t="s">
        <v>82</v>
      </c>
      <c r="B595" s="440"/>
      <c r="C595" s="440"/>
      <c r="D595" s="440"/>
      <c r="E595" s="440"/>
      <c r="F595" s="440"/>
      <c r="G595" s="440"/>
      <c r="H595" s="440"/>
      <c r="I595" s="440"/>
    </row>
    <row r="596" spans="1:15" x14ac:dyDescent="0.25">
      <c r="A596" s="441" t="str">
        <f>IF(YilDonem&lt;&gt;"",CONCATENATE(YilDonem," dönemine aittir."),"")</f>
        <v/>
      </c>
      <c r="B596" s="441"/>
      <c r="C596" s="441"/>
      <c r="D596" s="441"/>
      <c r="E596" s="441"/>
      <c r="F596" s="441"/>
      <c r="G596" s="441"/>
      <c r="H596" s="441"/>
      <c r="I596" s="441"/>
    </row>
    <row r="597" spans="1:15" ht="19.5" thickBot="1" x14ac:dyDescent="0.35">
      <c r="A597" s="481" t="s">
        <v>91</v>
      </c>
      <c r="B597" s="481"/>
      <c r="C597" s="481"/>
      <c r="D597" s="481"/>
      <c r="E597" s="481"/>
      <c r="F597" s="481"/>
      <c r="G597" s="481"/>
      <c r="H597" s="481"/>
      <c r="I597" s="481"/>
    </row>
    <row r="598" spans="1:15" ht="19.5" customHeight="1" thickBot="1" x14ac:dyDescent="0.3">
      <c r="A598" s="457" t="s">
        <v>1</v>
      </c>
      <c r="B598" s="458"/>
      <c r="C598" s="442" t="str">
        <f>IF(ProjeNo&gt;0,ProjeNo,"")</f>
        <v/>
      </c>
      <c r="D598" s="443"/>
      <c r="E598" s="443"/>
      <c r="F598" s="443"/>
      <c r="G598" s="443"/>
      <c r="H598" s="443"/>
      <c r="I598" s="444"/>
    </row>
    <row r="599" spans="1:15" ht="29.25" customHeight="1" thickBot="1" x14ac:dyDescent="0.3">
      <c r="A599" s="474" t="s">
        <v>14</v>
      </c>
      <c r="B599" s="464"/>
      <c r="C599" s="461" t="str">
        <f>IF(ProjeAdi&gt;0,ProjeAdi,"")</f>
        <v/>
      </c>
      <c r="D599" s="462"/>
      <c r="E599" s="462"/>
      <c r="F599" s="462"/>
      <c r="G599" s="462"/>
      <c r="H599" s="462"/>
      <c r="I599" s="463"/>
    </row>
    <row r="600" spans="1:15" ht="19.5" customHeight="1" thickBot="1" x14ac:dyDescent="0.3">
      <c r="A600" s="457" t="s">
        <v>83</v>
      </c>
      <c r="B600" s="458"/>
      <c r="C600" s="32"/>
      <c r="D600" s="478"/>
      <c r="E600" s="478"/>
      <c r="F600" s="478"/>
      <c r="G600" s="478"/>
      <c r="H600" s="478"/>
      <c r="I600" s="479"/>
    </row>
    <row r="601" spans="1:15" s="5" customFormat="1" ht="30.75" thickBot="1" x14ac:dyDescent="0.3">
      <c r="A601" s="3" t="s">
        <v>9</v>
      </c>
      <c r="B601" s="3" t="s">
        <v>10</v>
      </c>
      <c r="C601" s="3" t="s">
        <v>72</v>
      </c>
      <c r="D601" s="3" t="s">
        <v>170</v>
      </c>
      <c r="E601" s="3" t="s">
        <v>84</v>
      </c>
      <c r="F601" s="3" t="s">
        <v>85</v>
      </c>
      <c r="G601" s="3" t="s">
        <v>86</v>
      </c>
      <c r="H601" s="3" t="s">
        <v>87</v>
      </c>
      <c r="I601" s="3" t="s">
        <v>88</v>
      </c>
      <c r="J601" s="155" t="s">
        <v>92</v>
      </c>
      <c r="K601" s="156" t="s">
        <v>93</v>
      </c>
      <c r="L601" s="156" t="s">
        <v>85</v>
      </c>
    </row>
    <row r="602" spans="1:15" ht="20.100000000000001" customHeight="1" x14ac:dyDescent="0.25">
      <c r="A602" s="139">
        <v>361</v>
      </c>
      <c r="B602" s="157"/>
      <c r="C602" s="220" t="str">
        <f t="shared" ref="C602:C621" si="127">IF(B602&lt;&gt;"",VLOOKUP(B602,PersonelTablo,2,0),"")</f>
        <v/>
      </c>
      <c r="D602" s="221" t="str">
        <f t="shared" ref="D602:D621" si="128">IF(B602&lt;&gt;"",VLOOKUP(B602,PersonelTablo,3,0),"")</f>
        <v/>
      </c>
      <c r="E602" s="158"/>
      <c r="F602" s="159"/>
      <c r="G602" s="231" t="str">
        <f>IF(AND(B602&lt;&gt;"",L602&gt;=F602),E602*F602,"")</f>
        <v/>
      </c>
      <c r="H602" s="228" t="str">
        <f t="shared" ref="H602:H621" si="129">IF(B602&lt;&gt;"",VLOOKUP(B602,G011CTablo,14,0),"")</f>
        <v/>
      </c>
      <c r="I602" s="235" t="str">
        <f>IF(AND(B602&lt;&gt;"",J602&gt;=K602,L602&gt;0),G602*H602,"")</f>
        <v/>
      </c>
      <c r="J602" s="226" t="str">
        <f>IF(B602&gt;0,ROUNDUP(VLOOKUP(B602,G011B!$B:$R,16,0),1),"")</f>
        <v/>
      </c>
      <c r="K602" s="226" t="str">
        <f>IF(B602&gt;0,SUMIF($B:$B,B602,$G:$G),"")</f>
        <v/>
      </c>
      <c r="L602" s="227" t="str">
        <f>IF(B602&lt;&gt;"",VLOOKUP(B602,G011B!$B:$Z,25,0),"")</f>
        <v/>
      </c>
      <c r="M602" s="256" t="str">
        <f t="shared" ref="M602:M621" si="130">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61"/>
      <c r="C603" s="222" t="str">
        <f t="shared" si="127"/>
        <v/>
      </c>
      <c r="D603" s="223" t="str">
        <f t="shared" si="128"/>
        <v/>
      </c>
      <c r="E603" s="162"/>
      <c r="F603" s="163"/>
      <c r="G603" s="232" t="str">
        <f t="shared" ref="G603:G621" si="131">IF(AND(B603&lt;&gt;"",L603&gt;=F603),E603*F603,"")</f>
        <v/>
      </c>
      <c r="H603" s="229" t="str">
        <f t="shared" si="129"/>
        <v/>
      </c>
      <c r="I603" s="236" t="str">
        <f t="shared" ref="I603:I621" si="132">IF(AND(B603&lt;&gt;"",J603&gt;=K603,L603&gt;0),G603*H603,"")</f>
        <v/>
      </c>
      <c r="J603" s="226" t="str">
        <f>IF(B603&gt;0,ROUNDUP(VLOOKUP(B603,G011B!$B:$R,16,0),1),"")</f>
        <v/>
      </c>
      <c r="K603" s="226" t="str">
        <f t="shared" ref="K603:K621" si="133">IF(B603&gt;0,SUMIF($B:$B,B603,$G:$G),"")</f>
        <v/>
      </c>
      <c r="L603" s="227" t="str">
        <f>IF(B603&lt;&gt;"",VLOOKUP(B603,G011B!$B:$Z,25,0),"")</f>
        <v/>
      </c>
      <c r="M603" s="256" t="str">
        <f t="shared" si="130"/>
        <v/>
      </c>
    </row>
    <row r="604" spans="1:15" ht="20.100000000000001" customHeight="1" x14ac:dyDescent="0.25">
      <c r="A604" s="8">
        <v>363</v>
      </c>
      <c r="B604" s="161"/>
      <c r="C604" s="222" t="str">
        <f t="shared" si="127"/>
        <v/>
      </c>
      <c r="D604" s="223" t="str">
        <f t="shared" si="128"/>
        <v/>
      </c>
      <c r="E604" s="162"/>
      <c r="F604" s="163"/>
      <c r="G604" s="232" t="str">
        <f t="shared" si="131"/>
        <v/>
      </c>
      <c r="H604" s="229" t="str">
        <f t="shared" si="129"/>
        <v/>
      </c>
      <c r="I604" s="236" t="str">
        <f t="shared" si="132"/>
        <v/>
      </c>
      <c r="J604" s="226" t="str">
        <f>IF(B604&gt;0,ROUNDUP(VLOOKUP(B604,G011B!$B:$R,16,0),1),"")</f>
        <v/>
      </c>
      <c r="K604" s="226" t="str">
        <f t="shared" si="133"/>
        <v/>
      </c>
      <c r="L604" s="227" t="str">
        <f>IF(B604&lt;&gt;"",VLOOKUP(B604,G011B!$B:$Z,25,0),"")</f>
        <v/>
      </c>
      <c r="M604" s="256" t="str">
        <f t="shared" si="130"/>
        <v/>
      </c>
    </row>
    <row r="605" spans="1:15" ht="20.100000000000001" customHeight="1" x14ac:dyDescent="0.25">
      <c r="A605" s="8">
        <v>364</v>
      </c>
      <c r="B605" s="161"/>
      <c r="C605" s="222" t="str">
        <f t="shared" si="127"/>
        <v/>
      </c>
      <c r="D605" s="223" t="str">
        <f t="shared" si="128"/>
        <v/>
      </c>
      <c r="E605" s="162"/>
      <c r="F605" s="163"/>
      <c r="G605" s="232" t="str">
        <f t="shared" si="131"/>
        <v/>
      </c>
      <c r="H605" s="229" t="str">
        <f t="shared" si="129"/>
        <v/>
      </c>
      <c r="I605" s="236" t="str">
        <f t="shared" si="132"/>
        <v/>
      </c>
      <c r="J605" s="226" t="str">
        <f>IF(B605&gt;0,ROUNDUP(VLOOKUP(B605,G011B!$B:$R,16,0),1),"")</f>
        <v/>
      </c>
      <c r="K605" s="226" t="str">
        <f t="shared" si="133"/>
        <v/>
      </c>
      <c r="L605" s="227" t="str">
        <f>IF(B605&lt;&gt;"",VLOOKUP(B605,G011B!$B:$Z,25,0),"")</f>
        <v/>
      </c>
      <c r="M605" s="256" t="str">
        <f t="shared" si="130"/>
        <v/>
      </c>
    </row>
    <row r="606" spans="1:15" ht="20.100000000000001" customHeight="1" x14ac:dyDescent="0.25">
      <c r="A606" s="8">
        <v>365</v>
      </c>
      <c r="B606" s="161"/>
      <c r="C606" s="222" t="str">
        <f t="shared" si="127"/>
        <v/>
      </c>
      <c r="D606" s="223" t="str">
        <f t="shared" si="128"/>
        <v/>
      </c>
      <c r="E606" s="162"/>
      <c r="F606" s="163"/>
      <c r="G606" s="232" t="str">
        <f t="shared" si="131"/>
        <v/>
      </c>
      <c r="H606" s="229" t="str">
        <f t="shared" si="129"/>
        <v/>
      </c>
      <c r="I606" s="236" t="str">
        <f t="shared" si="132"/>
        <v/>
      </c>
      <c r="J606" s="226" t="str">
        <f>IF(B606&gt;0,ROUNDUP(VLOOKUP(B606,G011B!$B:$R,16,0),1),"")</f>
        <v/>
      </c>
      <c r="K606" s="226" t="str">
        <f t="shared" si="133"/>
        <v/>
      </c>
      <c r="L606" s="227" t="str">
        <f>IF(B606&lt;&gt;"",VLOOKUP(B606,G011B!$B:$Z,25,0),"")</f>
        <v/>
      </c>
      <c r="M606" s="256" t="str">
        <f t="shared" si="130"/>
        <v/>
      </c>
    </row>
    <row r="607" spans="1:15" ht="20.100000000000001" customHeight="1" x14ac:dyDescent="0.25">
      <c r="A607" s="8">
        <v>366</v>
      </c>
      <c r="B607" s="161"/>
      <c r="C607" s="222" t="str">
        <f t="shared" si="127"/>
        <v/>
      </c>
      <c r="D607" s="223" t="str">
        <f t="shared" si="128"/>
        <v/>
      </c>
      <c r="E607" s="162"/>
      <c r="F607" s="163"/>
      <c r="G607" s="232" t="str">
        <f t="shared" si="131"/>
        <v/>
      </c>
      <c r="H607" s="229" t="str">
        <f t="shared" si="129"/>
        <v/>
      </c>
      <c r="I607" s="236" t="str">
        <f t="shared" si="132"/>
        <v/>
      </c>
      <c r="J607" s="226" t="str">
        <f>IF(B607&gt;0,ROUNDUP(VLOOKUP(B607,G011B!$B:$R,16,0),1),"")</f>
        <v/>
      </c>
      <c r="K607" s="226" t="str">
        <f t="shared" si="133"/>
        <v/>
      </c>
      <c r="L607" s="227" t="str">
        <f>IF(B607&lt;&gt;"",VLOOKUP(B607,G011B!$B:$Z,25,0),"")</f>
        <v/>
      </c>
      <c r="M607" s="256" t="str">
        <f t="shared" si="130"/>
        <v/>
      </c>
    </row>
    <row r="608" spans="1:15" ht="20.100000000000001" customHeight="1" x14ac:dyDescent="0.25">
      <c r="A608" s="8">
        <v>367</v>
      </c>
      <c r="B608" s="161"/>
      <c r="C608" s="222" t="str">
        <f t="shared" si="127"/>
        <v/>
      </c>
      <c r="D608" s="223" t="str">
        <f t="shared" si="128"/>
        <v/>
      </c>
      <c r="E608" s="162"/>
      <c r="F608" s="163"/>
      <c r="G608" s="232" t="str">
        <f t="shared" si="131"/>
        <v/>
      </c>
      <c r="H608" s="229" t="str">
        <f t="shared" si="129"/>
        <v/>
      </c>
      <c r="I608" s="236" t="str">
        <f t="shared" si="132"/>
        <v/>
      </c>
      <c r="J608" s="226" t="str">
        <f>IF(B608&gt;0,ROUNDUP(VLOOKUP(B608,G011B!$B:$R,16,0),1),"")</f>
        <v/>
      </c>
      <c r="K608" s="226" t="str">
        <f t="shared" si="133"/>
        <v/>
      </c>
      <c r="L608" s="227" t="str">
        <f>IF(B608&lt;&gt;"",VLOOKUP(B608,G011B!$B:$Z,25,0),"")</f>
        <v/>
      </c>
      <c r="M608" s="256" t="str">
        <f t="shared" si="130"/>
        <v/>
      </c>
    </row>
    <row r="609" spans="1:14" ht="20.100000000000001" customHeight="1" x14ac:dyDescent="0.25">
      <c r="A609" s="8">
        <v>368</v>
      </c>
      <c r="B609" s="161"/>
      <c r="C609" s="222" t="str">
        <f t="shared" si="127"/>
        <v/>
      </c>
      <c r="D609" s="223" t="str">
        <f t="shared" si="128"/>
        <v/>
      </c>
      <c r="E609" s="162"/>
      <c r="F609" s="163"/>
      <c r="G609" s="232" t="str">
        <f t="shared" si="131"/>
        <v/>
      </c>
      <c r="H609" s="229" t="str">
        <f t="shared" si="129"/>
        <v/>
      </c>
      <c r="I609" s="236" t="str">
        <f t="shared" si="132"/>
        <v/>
      </c>
      <c r="J609" s="226" t="str">
        <f>IF(B609&gt;0,ROUNDUP(VLOOKUP(B609,G011B!$B:$R,16,0),1),"")</f>
        <v/>
      </c>
      <c r="K609" s="226" t="str">
        <f t="shared" si="133"/>
        <v/>
      </c>
      <c r="L609" s="227" t="str">
        <f>IF(B609&lt;&gt;"",VLOOKUP(B609,G011B!$B:$Z,25,0),"")</f>
        <v/>
      </c>
      <c r="M609" s="256" t="str">
        <f t="shared" si="130"/>
        <v/>
      </c>
    </row>
    <row r="610" spans="1:14" ht="20.100000000000001" customHeight="1" x14ac:dyDescent="0.25">
      <c r="A610" s="8">
        <v>369</v>
      </c>
      <c r="B610" s="161"/>
      <c r="C610" s="222" t="str">
        <f t="shared" si="127"/>
        <v/>
      </c>
      <c r="D610" s="223" t="str">
        <f t="shared" si="128"/>
        <v/>
      </c>
      <c r="E610" s="162"/>
      <c r="F610" s="163"/>
      <c r="G610" s="232" t="str">
        <f t="shared" si="131"/>
        <v/>
      </c>
      <c r="H610" s="229" t="str">
        <f t="shared" si="129"/>
        <v/>
      </c>
      <c r="I610" s="236" t="str">
        <f t="shared" si="132"/>
        <v/>
      </c>
      <c r="J610" s="226" t="str">
        <f>IF(B610&gt;0,ROUNDUP(VLOOKUP(B610,G011B!$B:$R,16,0),1),"")</f>
        <v/>
      </c>
      <c r="K610" s="226" t="str">
        <f t="shared" si="133"/>
        <v/>
      </c>
      <c r="L610" s="227" t="str">
        <f>IF(B610&lt;&gt;"",VLOOKUP(B610,G011B!$B:$Z,25,0),"")</f>
        <v/>
      </c>
      <c r="M610" s="256" t="str">
        <f t="shared" si="130"/>
        <v/>
      </c>
    </row>
    <row r="611" spans="1:14" ht="20.100000000000001" customHeight="1" x14ac:dyDescent="0.25">
      <c r="A611" s="8">
        <v>370</v>
      </c>
      <c r="B611" s="161"/>
      <c r="C611" s="222" t="str">
        <f t="shared" si="127"/>
        <v/>
      </c>
      <c r="D611" s="223" t="str">
        <f t="shared" si="128"/>
        <v/>
      </c>
      <c r="E611" s="162"/>
      <c r="F611" s="163"/>
      <c r="G611" s="232" t="str">
        <f t="shared" si="131"/>
        <v/>
      </c>
      <c r="H611" s="229" t="str">
        <f t="shared" si="129"/>
        <v/>
      </c>
      <c r="I611" s="236" t="str">
        <f t="shared" si="132"/>
        <v/>
      </c>
      <c r="J611" s="226" t="str">
        <f>IF(B611&gt;0,ROUNDUP(VLOOKUP(B611,G011B!$B:$R,16,0),1),"")</f>
        <v/>
      </c>
      <c r="K611" s="226" t="str">
        <f t="shared" si="133"/>
        <v/>
      </c>
      <c r="L611" s="227" t="str">
        <f>IF(B611&lt;&gt;"",VLOOKUP(B611,G011B!$B:$Z,25,0),"")</f>
        <v/>
      </c>
      <c r="M611" s="256" t="str">
        <f t="shared" si="130"/>
        <v/>
      </c>
    </row>
    <row r="612" spans="1:14" ht="20.100000000000001" customHeight="1" x14ac:dyDescent="0.25">
      <c r="A612" s="8">
        <v>371</v>
      </c>
      <c r="B612" s="161"/>
      <c r="C612" s="222" t="str">
        <f t="shared" si="127"/>
        <v/>
      </c>
      <c r="D612" s="223" t="str">
        <f t="shared" si="128"/>
        <v/>
      </c>
      <c r="E612" s="162"/>
      <c r="F612" s="163"/>
      <c r="G612" s="232" t="str">
        <f t="shared" si="131"/>
        <v/>
      </c>
      <c r="H612" s="229" t="str">
        <f t="shared" si="129"/>
        <v/>
      </c>
      <c r="I612" s="236" t="str">
        <f t="shared" si="132"/>
        <v/>
      </c>
      <c r="J612" s="226" t="str">
        <f>IF(B612&gt;0,ROUNDUP(VLOOKUP(B612,G011B!$B:$R,16,0),1),"")</f>
        <v/>
      </c>
      <c r="K612" s="226" t="str">
        <f t="shared" si="133"/>
        <v/>
      </c>
      <c r="L612" s="227" t="str">
        <f>IF(B612&lt;&gt;"",VLOOKUP(B612,G011B!$B:$Z,25,0),"")</f>
        <v/>
      </c>
      <c r="M612" s="256" t="str">
        <f t="shared" si="130"/>
        <v/>
      </c>
    </row>
    <row r="613" spans="1:14" ht="20.100000000000001" customHeight="1" x14ac:dyDescent="0.25">
      <c r="A613" s="8">
        <v>372</v>
      </c>
      <c r="B613" s="161"/>
      <c r="C613" s="222" t="str">
        <f t="shared" si="127"/>
        <v/>
      </c>
      <c r="D613" s="223" t="str">
        <f t="shared" si="128"/>
        <v/>
      </c>
      <c r="E613" s="162"/>
      <c r="F613" s="163"/>
      <c r="G613" s="232" t="str">
        <f t="shared" si="131"/>
        <v/>
      </c>
      <c r="H613" s="229" t="str">
        <f t="shared" si="129"/>
        <v/>
      </c>
      <c r="I613" s="236" t="str">
        <f t="shared" si="132"/>
        <v/>
      </c>
      <c r="J613" s="226" t="str">
        <f>IF(B613&gt;0,ROUNDUP(VLOOKUP(B613,G011B!$B:$R,16,0),1),"")</f>
        <v/>
      </c>
      <c r="K613" s="226" t="str">
        <f t="shared" si="133"/>
        <v/>
      </c>
      <c r="L613" s="227" t="str">
        <f>IF(B613&lt;&gt;"",VLOOKUP(B613,G011B!$B:$Z,25,0),"")</f>
        <v/>
      </c>
      <c r="M613" s="256" t="str">
        <f t="shared" si="130"/>
        <v/>
      </c>
    </row>
    <row r="614" spans="1:14" ht="20.100000000000001" customHeight="1" x14ac:dyDescent="0.25">
      <c r="A614" s="8">
        <v>373</v>
      </c>
      <c r="B614" s="161"/>
      <c r="C614" s="222" t="str">
        <f t="shared" si="127"/>
        <v/>
      </c>
      <c r="D614" s="223" t="str">
        <f t="shared" si="128"/>
        <v/>
      </c>
      <c r="E614" s="162"/>
      <c r="F614" s="163"/>
      <c r="G614" s="232" t="str">
        <f t="shared" si="131"/>
        <v/>
      </c>
      <c r="H614" s="229" t="str">
        <f t="shared" si="129"/>
        <v/>
      </c>
      <c r="I614" s="236" t="str">
        <f t="shared" si="132"/>
        <v/>
      </c>
      <c r="J614" s="226" t="str">
        <f>IF(B614&gt;0,ROUNDUP(VLOOKUP(B614,G011B!$B:$R,16,0),1),"")</f>
        <v/>
      </c>
      <c r="K614" s="226" t="str">
        <f t="shared" si="133"/>
        <v/>
      </c>
      <c r="L614" s="227" t="str">
        <f>IF(B614&lt;&gt;"",VLOOKUP(B614,G011B!$B:$Z,25,0),"")</f>
        <v/>
      </c>
      <c r="M614" s="256" t="str">
        <f t="shared" si="130"/>
        <v/>
      </c>
    </row>
    <row r="615" spans="1:14" ht="20.100000000000001" customHeight="1" x14ac:dyDescent="0.25">
      <c r="A615" s="8">
        <v>374</v>
      </c>
      <c r="B615" s="161"/>
      <c r="C615" s="222" t="str">
        <f t="shared" si="127"/>
        <v/>
      </c>
      <c r="D615" s="223" t="str">
        <f t="shared" si="128"/>
        <v/>
      </c>
      <c r="E615" s="162"/>
      <c r="F615" s="163"/>
      <c r="G615" s="232" t="str">
        <f t="shared" si="131"/>
        <v/>
      </c>
      <c r="H615" s="229" t="str">
        <f t="shared" si="129"/>
        <v/>
      </c>
      <c r="I615" s="236" t="str">
        <f t="shared" si="132"/>
        <v/>
      </c>
      <c r="J615" s="226" t="str">
        <f>IF(B615&gt;0,ROUNDUP(VLOOKUP(B615,G011B!$B:$R,16,0),1),"")</f>
        <v/>
      </c>
      <c r="K615" s="226" t="str">
        <f t="shared" si="133"/>
        <v/>
      </c>
      <c r="L615" s="227" t="str">
        <f>IF(B615&lt;&gt;"",VLOOKUP(B615,G011B!$B:$Z,25,0),"")</f>
        <v/>
      </c>
      <c r="M615" s="256" t="str">
        <f t="shared" si="130"/>
        <v/>
      </c>
    </row>
    <row r="616" spans="1:14" ht="20.100000000000001" customHeight="1" x14ac:dyDescent="0.25">
      <c r="A616" s="8">
        <v>375</v>
      </c>
      <c r="B616" s="161"/>
      <c r="C616" s="222" t="str">
        <f t="shared" si="127"/>
        <v/>
      </c>
      <c r="D616" s="223" t="str">
        <f t="shared" si="128"/>
        <v/>
      </c>
      <c r="E616" s="162"/>
      <c r="F616" s="163"/>
      <c r="G616" s="232" t="str">
        <f t="shared" si="131"/>
        <v/>
      </c>
      <c r="H616" s="229" t="str">
        <f t="shared" si="129"/>
        <v/>
      </c>
      <c r="I616" s="236" t="str">
        <f t="shared" si="132"/>
        <v/>
      </c>
      <c r="J616" s="226" t="str">
        <f>IF(B616&gt;0,ROUNDUP(VLOOKUP(B616,G011B!$B:$R,16,0),1),"")</f>
        <v/>
      </c>
      <c r="K616" s="226" t="str">
        <f t="shared" si="133"/>
        <v/>
      </c>
      <c r="L616" s="227" t="str">
        <f>IF(B616&lt;&gt;"",VLOOKUP(B616,G011B!$B:$Z,25,0),"")</f>
        <v/>
      </c>
      <c r="M616" s="256" t="str">
        <f t="shared" si="130"/>
        <v/>
      </c>
    </row>
    <row r="617" spans="1:14" ht="20.100000000000001" customHeight="1" x14ac:dyDescent="0.25">
      <c r="A617" s="8">
        <v>376</v>
      </c>
      <c r="B617" s="161"/>
      <c r="C617" s="222" t="str">
        <f t="shared" si="127"/>
        <v/>
      </c>
      <c r="D617" s="223" t="str">
        <f t="shared" si="128"/>
        <v/>
      </c>
      <c r="E617" s="162"/>
      <c r="F617" s="163"/>
      <c r="G617" s="232" t="str">
        <f t="shared" si="131"/>
        <v/>
      </c>
      <c r="H617" s="229" t="str">
        <f t="shared" si="129"/>
        <v/>
      </c>
      <c r="I617" s="236" t="str">
        <f t="shared" si="132"/>
        <v/>
      </c>
      <c r="J617" s="226" t="str">
        <f>IF(B617&gt;0,ROUNDUP(VLOOKUP(B617,G011B!$B:$R,16,0),1),"")</f>
        <v/>
      </c>
      <c r="K617" s="226" t="str">
        <f t="shared" si="133"/>
        <v/>
      </c>
      <c r="L617" s="227" t="str">
        <f>IF(B617&lt;&gt;"",VLOOKUP(B617,G011B!$B:$Z,25,0),"")</f>
        <v/>
      </c>
      <c r="M617" s="256" t="str">
        <f t="shared" si="130"/>
        <v/>
      </c>
    </row>
    <row r="618" spans="1:14" ht="20.100000000000001" customHeight="1" x14ac:dyDescent="0.25">
      <c r="A618" s="8">
        <v>377</v>
      </c>
      <c r="B618" s="161"/>
      <c r="C618" s="222" t="str">
        <f t="shared" si="127"/>
        <v/>
      </c>
      <c r="D618" s="223" t="str">
        <f t="shared" si="128"/>
        <v/>
      </c>
      <c r="E618" s="162"/>
      <c r="F618" s="163"/>
      <c r="G618" s="232" t="str">
        <f t="shared" si="131"/>
        <v/>
      </c>
      <c r="H618" s="229" t="str">
        <f t="shared" si="129"/>
        <v/>
      </c>
      <c r="I618" s="236" t="str">
        <f t="shared" si="132"/>
        <v/>
      </c>
      <c r="J618" s="226" t="str">
        <f>IF(B618&gt;0,ROUNDUP(VLOOKUP(B618,G011B!$B:$R,16,0),1),"")</f>
        <v/>
      </c>
      <c r="K618" s="226" t="str">
        <f t="shared" si="133"/>
        <v/>
      </c>
      <c r="L618" s="227" t="str">
        <f>IF(B618&lt;&gt;"",VLOOKUP(B618,G011B!$B:$Z,25,0),"")</f>
        <v/>
      </c>
      <c r="M618" s="256" t="str">
        <f t="shared" si="130"/>
        <v/>
      </c>
    </row>
    <row r="619" spans="1:14" ht="20.100000000000001" customHeight="1" x14ac:dyDescent="0.25">
      <c r="A619" s="8">
        <v>378</v>
      </c>
      <c r="B619" s="161"/>
      <c r="C619" s="222" t="str">
        <f t="shared" si="127"/>
        <v/>
      </c>
      <c r="D619" s="223" t="str">
        <f t="shared" si="128"/>
        <v/>
      </c>
      <c r="E619" s="162"/>
      <c r="F619" s="163"/>
      <c r="G619" s="232" t="str">
        <f t="shared" si="131"/>
        <v/>
      </c>
      <c r="H619" s="229" t="str">
        <f t="shared" si="129"/>
        <v/>
      </c>
      <c r="I619" s="236" t="str">
        <f t="shared" si="132"/>
        <v/>
      </c>
      <c r="J619" s="226" t="str">
        <f>IF(B619&gt;0,ROUNDUP(VLOOKUP(B619,G011B!$B:$R,16,0),1),"")</f>
        <v/>
      </c>
      <c r="K619" s="226" t="str">
        <f t="shared" si="133"/>
        <v/>
      </c>
      <c r="L619" s="227" t="str">
        <f>IF(B619&lt;&gt;"",VLOOKUP(B619,G011B!$B:$Z,25,0),"")</f>
        <v/>
      </c>
      <c r="M619" s="256" t="str">
        <f t="shared" si="130"/>
        <v/>
      </c>
    </row>
    <row r="620" spans="1:14" ht="20.100000000000001" customHeight="1" x14ac:dyDescent="0.25">
      <c r="A620" s="8">
        <v>379</v>
      </c>
      <c r="B620" s="161"/>
      <c r="C620" s="222" t="str">
        <f t="shared" si="127"/>
        <v/>
      </c>
      <c r="D620" s="223" t="str">
        <f t="shared" si="128"/>
        <v/>
      </c>
      <c r="E620" s="162"/>
      <c r="F620" s="163"/>
      <c r="G620" s="232" t="str">
        <f t="shared" si="131"/>
        <v/>
      </c>
      <c r="H620" s="229" t="str">
        <f t="shared" si="129"/>
        <v/>
      </c>
      <c r="I620" s="236" t="str">
        <f t="shared" si="132"/>
        <v/>
      </c>
      <c r="J620" s="226" t="str">
        <f>IF(B620&gt;0,ROUNDUP(VLOOKUP(B620,G011B!$B:$R,16,0),1),"")</f>
        <v/>
      </c>
      <c r="K620" s="226" t="str">
        <f t="shared" si="133"/>
        <v/>
      </c>
      <c r="L620" s="227" t="str">
        <f>IF(B620&lt;&gt;"",VLOOKUP(B620,G011B!$B:$Z,25,0),"")</f>
        <v/>
      </c>
      <c r="M620" s="256" t="str">
        <f t="shared" si="130"/>
        <v/>
      </c>
    </row>
    <row r="621" spans="1:14" ht="20.100000000000001" customHeight="1" thickBot="1" x14ac:dyDescent="0.3">
      <c r="A621" s="140">
        <v>380</v>
      </c>
      <c r="B621" s="164"/>
      <c r="C621" s="224" t="str">
        <f t="shared" si="127"/>
        <v/>
      </c>
      <c r="D621" s="225" t="str">
        <f t="shared" si="128"/>
        <v/>
      </c>
      <c r="E621" s="165"/>
      <c r="F621" s="166"/>
      <c r="G621" s="233" t="str">
        <f t="shared" si="131"/>
        <v/>
      </c>
      <c r="H621" s="230" t="str">
        <f t="shared" si="129"/>
        <v/>
      </c>
      <c r="I621" s="237" t="str">
        <f t="shared" si="132"/>
        <v/>
      </c>
      <c r="J621" s="226" t="str">
        <f>IF(B621&gt;0,ROUNDUP(VLOOKUP(B621,G011B!$B:$R,16,0),1),"")</f>
        <v/>
      </c>
      <c r="K621" s="226" t="str">
        <f t="shared" si="133"/>
        <v/>
      </c>
      <c r="L621" s="227" t="str">
        <f>IF(B621&lt;&gt;"",VLOOKUP(B621,G011B!$B:$Z,25,0),"")</f>
        <v/>
      </c>
      <c r="M621" s="256" t="str">
        <f t="shared" si="130"/>
        <v/>
      </c>
    </row>
    <row r="622" spans="1:14" ht="20.100000000000001" customHeight="1" thickBot="1" x14ac:dyDescent="0.35">
      <c r="A622" s="475" t="s">
        <v>51</v>
      </c>
      <c r="B622" s="476"/>
      <c r="C622" s="476"/>
      <c r="D622" s="476"/>
      <c r="E622" s="476"/>
      <c r="F622" s="477"/>
      <c r="G622" s="234">
        <f>SUM(G602:G621)</f>
        <v>0</v>
      </c>
      <c r="H622" s="329"/>
      <c r="I622" s="217">
        <f>IF(C600=C567,SUM(I602:I621)+I589,SUM(I602:I621))</f>
        <v>0</v>
      </c>
      <c r="N622" s="238">
        <f>IF(COUNTA(E602:E621)&gt;0,1,0)</f>
        <v>0</v>
      </c>
    </row>
    <row r="623" spans="1:14" ht="20.100000000000001" customHeight="1" thickBot="1" x14ac:dyDescent="0.3">
      <c r="A623" s="468" t="s">
        <v>89</v>
      </c>
      <c r="B623" s="469"/>
      <c r="C623" s="469"/>
      <c r="D623" s="470"/>
      <c r="E623" s="205">
        <f>SUM(G:G)/2</f>
        <v>0</v>
      </c>
      <c r="F623" s="471"/>
      <c r="G623" s="472"/>
      <c r="H623" s="473"/>
      <c r="I623" s="214">
        <f>SUM(I602:I621)+I590</f>
        <v>0</v>
      </c>
    </row>
    <row r="624" spans="1:14" x14ac:dyDescent="0.25">
      <c r="A624" s="7" t="s">
        <v>165</v>
      </c>
    </row>
    <row r="626" spans="1:15" ht="21" x14ac:dyDescent="0.35">
      <c r="B626" s="358" t="s">
        <v>48</v>
      </c>
      <c r="C626" s="346">
        <f ca="1">IF(imzatarihi&gt;0,imzatarihi,"")</f>
        <v>46027</v>
      </c>
      <c r="D626" s="358" t="s">
        <v>49</v>
      </c>
      <c r="E626" s="480" t="str">
        <f>IF(kurulusyetkilisi&gt;0,kurulusyetkilisi,"")</f>
        <v/>
      </c>
      <c r="F626" s="480"/>
      <c r="G626" s="480"/>
      <c r="H626" s="480"/>
      <c r="I626" s="480"/>
      <c r="K626" s="160"/>
      <c r="L626" s="160"/>
      <c r="M626" s="4"/>
      <c r="N626" s="160"/>
      <c r="O626" s="160"/>
    </row>
    <row r="627" spans="1:15" ht="21" x14ac:dyDescent="0.35">
      <c r="A627" s="349"/>
      <c r="B627" s="349"/>
      <c r="D627" s="358" t="s">
        <v>50</v>
      </c>
      <c r="E627" s="439"/>
      <c r="F627" s="439"/>
      <c r="G627" s="439"/>
      <c r="H627" s="349"/>
      <c r="I627" s="349"/>
      <c r="K627" s="160"/>
      <c r="L627" s="160"/>
      <c r="M627" s="4"/>
      <c r="N627" s="160"/>
      <c r="O627" s="160"/>
    </row>
    <row r="628" spans="1:15" ht="15.75" x14ac:dyDescent="0.25">
      <c r="A628" s="440" t="s">
        <v>82</v>
      </c>
      <c r="B628" s="440"/>
      <c r="C628" s="440"/>
      <c r="D628" s="440"/>
      <c r="E628" s="440"/>
      <c r="F628" s="440"/>
      <c r="G628" s="440"/>
      <c r="H628" s="440"/>
      <c r="I628" s="440"/>
    </row>
    <row r="629" spans="1:15" x14ac:dyDescent="0.25">
      <c r="A629" s="441" t="str">
        <f>IF(YilDonem&lt;&gt;"",CONCATENATE(YilDonem," dönemine aittir."),"")</f>
        <v/>
      </c>
      <c r="B629" s="441"/>
      <c r="C629" s="441"/>
      <c r="D629" s="441"/>
      <c r="E629" s="441"/>
      <c r="F629" s="441"/>
      <c r="G629" s="441"/>
      <c r="H629" s="441"/>
      <c r="I629" s="441"/>
    </row>
    <row r="630" spans="1:15" ht="19.5" thickBot="1" x14ac:dyDescent="0.35">
      <c r="A630" s="481" t="s">
        <v>91</v>
      </c>
      <c r="B630" s="481"/>
      <c r="C630" s="481"/>
      <c r="D630" s="481"/>
      <c r="E630" s="481"/>
      <c r="F630" s="481"/>
      <c r="G630" s="481"/>
      <c r="H630" s="481"/>
      <c r="I630" s="481"/>
    </row>
    <row r="631" spans="1:15" ht="19.5" customHeight="1" thickBot="1" x14ac:dyDescent="0.3">
      <c r="A631" s="457" t="s">
        <v>1</v>
      </c>
      <c r="B631" s="458"/>
      <c r="C631" s="442" t="str">
        <f>IF(ProjeNo&gt;0,ProjeNo,"")</f>
        <v/>
      </c>
      <c r="D631" s="443"/>
      <c r="E631" s="443"/>
      <c r="F631" s="443"/>
      <c r="G631" s="443"/>
      <c r="H631" s="443"/>
      <c r="I631" s="444"/>
    </row>
    <row r="632" spans="1:15" ht="29.25" customHeight="1" thickBot="1" x14ac:dyDescent="0.3">
      <c r="A632" s="474" t="s">
        <v>14</v>
      </c>
      <c r="B632" s="464"/>
      <c r="C632" s="461" t="str">
        <f>IF(ProjeAdi&gt;0,ProjeAdi,"")</f>
        <v/>
      </c>
      <c r="D632" s="462"/>
      <c r="E632" s="462"/>
      <c r="F632" s="462"/>
      <c r="G632" s="462"/>
      <c r="H632" s="462"/>
      <c r="I632" s="463"/>
    </row>
    <row r="633" spans="1:15" ht="19.5" customHeight="1" thickBot="1" x14ac:dyDescent="0.3">
      <c r="A633" s="457" t="s">
        <v>83</v>
      </c>
      <c r="B633" s="458"/>
      <c r="C633" s="32"/>
      <c r="D633" s="478"/>
      <c r="E633" s="478"/>
      <c r="F633" s="478"/>
      <c r="G633" s="478"/>
      <c r="H633" s="478"/>
      <c r="I633" s="479"/>
    </row>
    <row r="634" spans="1:15" s="5" customFormat="1" ht="30.75" thickBot="1" x14ac:dyDescent="0.3">
      <c r="A634" s="3" t="s">
        <v>9</v>
      </c>
      <c r="B634" s="3" t="s">
        <v>10</v>
      </c>
      <c r="C634" s="3" t="s">
        <v>72</v>
      </c>
      <c r="D634" s="3" t="s">
        <v>170</v>
      </c>
      <c r="E634" s="3" t="s">
        <v>84</v>
      </c>
      <c r="F634" s="3" t="s">
        <v>85</v>
      </c>
      <c r="G634" s="3" t="s">
        <v>86</v>
      </c>
      <c r="H634" s="3" t="s">
        <v>87</v>
      </c>
      <c r="I634" s="3" t="s">
        <v>88</v>
      </c>
      <c r="J634" s="155" t="s">
        <v>92</v>
      </c>
      <c r="K634" s="156" t="s">
        <v>93</v>
      </c>
      <c r="L634" s="156" t="s">
        <v>85</v>
      </c>
    </row>
    <row r="635" spans="1:15" ht="20.100000000000001" customHeight="1" x14ac:dyDescent="0.25">
      <c r="A635" s="139">
        <v>381</v>
      </c>
      <c r="B635" s="157"/>
      <c r="C635" s="220" t="str">
        <f t="shared" ref="C635:C654" si="134">IF(B635&lt;&gt;"",VLOOKUP(B635,PersonelTablo,2,0),"")</f>
        <v/>
      </c>
      <c r="D635" s="221" t="str">
        <f t="shared" ref="D635:D654" si="135">IF(B635&lt;&gt;"",VLOOKUP(B635,PersonelTablo,3,0),"")</f>
        <v/>
      </c>
      <c r="E635" s="158"/>
      <c r="F635" s="159"/>
      <c r="G635" s="231" t="str">
        <f>IF(AND(B635&lt;&gt;"",L635&gt;=F635),E635*F635,"")</f>
        <v/>
      </c>
      <c r="H635" s="228" t="str">
        <f t="shared" ref="H635:H654" si="136">IF(B635&lt;&gt;"",VLOOKUP(B635,G011CTablo,14,0),"")</f>
        <v/>
      </c>
      <c r="I635" s="235" t="str">
        <f>IF(AND(B635&lt;&gt;"",J635&gt;=K635,L635&gt;0),G635*H635,"")</f>
        <v/>
      </c>
      <c r="J635" s="226" t="str">
        <f>IF(B635&gt;0,ROUNDUP(VLOOKUP(B635,G011B!$B:$R,16,0),1),"")</f>
        <v/>
      </c>
      <c r="K635" s="226" t="str">
        <f>IF(B635&gt;0,SUMIF($B:$B,B635,$G:$G),"")</f>
        <v/>
      </c>
      <c r="L635" s="227" t="str">
        <f>IF(B635&lt;&gt;"",VLOOKUP(B635,G011B!$B:$Z,25,0),"")</f>
        <v/>
      </c>
      <c r="M635" s="256" t="str">
        <f t="shared" ref="M635:M654" si="137">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61"/>
      <c r="C636" s="222" t="str">
        <f t="shared" si="134"/>
        <v/>
      </c>
      <c r="D636" s="223" t="str">
        <f t="shared" si="135"/>
        <v/>
      </c>
      <c r="E636" s="162"/>
      <c r="F636" s="163"/>
      <c r="G636" s="232" t="str">
        <f t="shared" ref="G636:G654" si="138">IF(AND(B636&lt;&gt;"",L636&gt;=F636),E636*F636,"")</f>
        <v/>
      </c>
      <c r="H636" s="229" t="str">
        <f t="shared" si="136"/>
        <v/>
      </c>
      <c r="I636" s="236" t="str">
        <f t="shared" ref="I636:I654" si="139">IF(AND(B636&lt;&gt;"",J636&gt;=K636,L636&gt;0),G636*H636,"")</f>
        <v/>
      </c>
      <c r="J636" s="226" t="str">
        <f>IF(B636&gt;0,ROUNDUP(VLOOKUP(B636,G011B!$B:$R,16,0),1),"")</f>
        <v/>
      </c>
      <c r="K636" s="226" t="str">
        <f t="shared" ref="K636:K654" si="140">IF(B636&gt;0,SUMIF($B:$B,B636,$G:$G),"")</f>
        <v/>
      </c>
      <c r="L636" s="227" t="str">
        <f>IF(B636&lt;&gt;"",VLOOKUP(B636,G011B!$B:$Z,25,0),"")</f>
        <v/>
      </c>
      <c r="M636" s="256" t="str">
        <f t="shared" si="137"/>
        <v/>
      </c>
    </row>
    <row r="637" spans="1:15" ht="20.100000000000001" customHeight="1" x14ac:dyDescent="0.25">
      <c r="A637" s="8">
        <v>383</v>
      </c>
      <c r="B637" s="161"/>
      <c r="C637" s="222" t="str">
        <f t="shared" si="134"/>
        <v/>
      </c>
      <c r="D637" s="223" t="str">
        <f t="shared" si="135"/>
        <v/>
      </c>
      <c r="E637" s="162"/>
      <c r="F637" s="163"/>
      <c r="G637" s="232" t="str">
        <f t="shared" si="138"/>
        <v/>
      </c>
      <c r="H637" s="229" t="str">
        <f t="shared" si="136"/>
        <v/>
      </c>
      <c r="I637" s="236" t="str">
        <f t="shared" si="139"/>
        <v/>
      </c>
      <c r="J637" s="226" t="str">
        <f>IF(B637&gt;0,ROUNDUP(VLOOKUP(B637,G011B!$B:$R,16,0),1),"")</f>
        <v/>
      </c>
      <c r="K637" s="226" t="str">
        <f t="shared" si="140"/>
        <v/>
      </c>
      <c r="L637" s="227" t="str">
        <f>IF(B637&lt;&gt;"",VLOOKUP(B637,G011B!$B:$Z,25,0),"")</f>
        <v/>
      </c>
      <c r="M637" s="256" t="str">
        <f t="shared" si="137"/>
        <v/>
      </c>
    </row>
    <row r="638" spans="1:15" ht="20.100000000000001" customHeight="1" x14ac:dyDescent="0.25">
      <c r="A638" s="8">
        <v>384</v>
      </c>
      <c r="B638" s="161"/>
      <c r="C638" s="222" t="str">
        <f t="shared" si="134"/>
        <v/>
      </c>
      <c r="D638" s="223" t="str">
        <f t="shared" si="135"/>
        <v/>
      </c>
      <c r="E638" s="162"/>
      <c r="F638" s="163"/>
      <c r="G638" s="232" t="str">
        <f t="shared" si="138"/>
        <v/>
      </c>
      <c r="H638" s="229" t="str">
        <f t="shared" si="136"/>
        <v/>
      </c>
      <c r="I638" s="236" t="str">
        <f t="shared" si="139"/>
        <v/>
      </c>
      <c r="J638" s="226" t="str">
        <f>IF(B638&gt;0,ROUNDUP(VLOOKUP(B638,G011B!$B:$R,16,0),1),"")</f>
        <v/>
      </c>
      <c r="K638" s="226" t="str">
        <f t="shared" si="140"/>
        <v/>
      </c>
      <c r="L638" s="227" t="str">
        <f>IF(B638&lt;&gt;"",VLOOKUP(B638,G011B!$B:$Z,25,0),"")</f>
        <v/>
      </c>
      <c r="M638" s="256" t="str">
        <f t="shared" si="137"/>
        <v/>
      </c>
    </row>
    <row r="639" spans="1:15" ht="20.100000000000001" customHeight="1" x14ac:dyDescent="0.25">
      <c r="A639" s="8">
        <v>385</v>
      </c>
      <c r="B639" s="161"/>
      <c r="C639" s="222" t="str">
        <f t="shared" si="134"/>
        <v/>
      </c>
      <c r="D639" s="223" t="str">
        <f t="shared" si="135"/>
        <v/>
      </c>
      <c r="E639" s="162"/>
      <c r="F639" s="163"/>
      <c r="G639" s="232" t="str">
        <f t="shared" si="138"/>
        <v/>
      </c>
      <c r="H639" s="229" t="str">
        <f t="shared" si="136"/>
        <v/>
      </c>
      <c r="I639" s="236" t="str">
        <f t="shared" si="139"/>
        <v/>
      </c>
      <c r="J639" s="226" t="str">
        <f>IF(B639&gt;0,ROUNDUP(VLOOKUP(B639,G011B!$B:$R,16,0),1),"")</f>
        <v/>
      </c>
      <c r="K639" s="226" t="str">
        <f t="shared" si="140"/>
        <v/>
      </c>
      <c r="L639" s="227" t="str">
        <f>IF(B639&lt;&gt;"",VLOOKUP(B639,G011B!$B:$Z,25,0),"")</f>
        <v/>
      </c>
      <c r="M639" s="256" t="str">
        <f t="shared" si="137"/>
        <v/>
      </c>
    </row>
    <row r="640" spans="1:15" ht="20.100000000000001" customHeight="1" x14ac:dyDescent="0.25">
      <c r="A640" s="8">
        <v>386</v>
      </c>
      <c r="B640" s="161"/>
      <c r="C640" s="222" t="str">
        <f t="shared" si="134"/>
        <v/>
      </c>
      <c r="D640" s="223" t="str">
        <f t="shared" si="135"/>
        <v/>
      </c>
      <c r="E640" s="162"/>
      <c r="F640" s="163"/>
      <c r="G640" s="232" t="str">
        <f t="shared" si="138"/>
        <v/>
      </c>
      <c r="H640" s="229" t="str">
        <f t="shared" si="136"/>
        <v/>
      </c>
      <c r="I640" s="236" t="str">
        <f t="shared" si="139"/>
        <v/>
      </c>
      <c r="J640" s="226" t="str">
        <f>IF(B640&gt;0,ROUNDUP(VLOOKUP(B640,G011B!$B:$R,16,0),1),"")</f>
        <v/>
      </c>
      <c r="K640" s="226" t="str">
        <f t="shared" si="140"/>
        <v/>
      </c>
      <c r="L640" s="227" t="str">
        <f>IF(B640&lt;&gt;"",VLOOKUP(B640,G011B!$B:$Z,25,0),"")</f>
        <v/>
      </c>
      <c r="M640" s="256" t="str">
        <f t="shared" si="137"/>
        <v/>
      </c>
    </row>
    <row r="641" spans="1:14" ht="20.100000000000001" customHeight="1" x14ac:dyDescent="0.25">
      <c r="A641" s="8">
        <v>387</v>
      </c>
      <c r="B641" s="161"/>
      <c r="C641" s="222" t="str">
        <f t="shared" si="134"/>
        <v/>
      </c>
      <c r="D641" s="223" t="str">
        <f t="shared" si="135"/>
        <v/>
      </c>
      <c r="E641" s="162"/>
      <c r="F641" s="163"/>
      <c r="G641" s="232" t="str">
        <f t="shared" si="138"/>
        <v/>
      </c>
      <c r="H641" s="229" t="str">
        <f t="shared" si="136"/>
        <v/>
      </c>
      <c r="I641" s="236" t="str">
        <f t="shared" si="139"/>
        <v/>
      </c>
      <c r="J641" s="226" t="str">
        <f>IF(B641&gt;0,ROUNDUP(VLOOKUP(B641,G011B!$B:$R,16,0),1),"")</f>
        <v/>
      </c>
      <c r="K641" s="226" t="str">
        <f t="shared" si="140"/>
        <v/>
      </c>
      <c r="L641" s="227" t="str">
        <f>IF(B641&lt;&gt;"",VLOOKUP(B641,G011B!$B:$Z,25,0),"")</f>
        <v/>
      </c>
      <c r="M641" s="256" t="str">
        <f t="shared" si="137"/>
        <v/>
      </c>
    </row>
    <row r="642" spans="1:14" ht="20.100000000000001" customHeight="1" x14ac:dyDescent="0.25">
      <c r="A642" s="8">
        <v>388</v>
      </c>
      <c r="B642" s="161"/>
      <c r="C642" s="222" t="str">
        <f t="shared" si="134"/>
        <v/>
      </c>
      <c r="D642" s="223" t="str">
        <f t="shared" si="135"/>
        <v/>
      </c>
      <c r="E642" s="162"/>
      <c r="F642" s="163"/>
      <c r="G642" s="232" t="str">
        <f t="shared" si="138"/>
        <v/>
      </c>
      <c r="H642" s="229" t="str">
        <f t="shared" si="136"/>
        <v/>
      </c>
      <c r="I642" s="236" t="str">
        <f t="shared" si="139"/>
        <v/>
      </c>
      <c r="J642" s="226" t="str">
        <f>IF(B642&gt;0,ROUNDUP(VLOOKUP(B642,G011B!$B:$R,16,0),1),"")</f>
        <v/>
      </c>
      <c r="K642" s="226" t="str">
        <f t="shared" si="140"/>
        <v/>
      </c>
      <c r="L642" s="227" t="str">
        <f>IF(B642&lt;&gt;"",VLOOKUP(B642,G011B!$B:$Z,25,0),"")</f>
        <v/>
      </c>
      <c r="M642" s="256" t="str">
        <f t="shared" si="137"/>
        <v/>
      </c>
    </row>
    <row r="643" spans="1:14" ht="20.100000000000001" customHeight="1" x14ac:dyDescent="0.25">
      <c r="A643" s="8">
        <v>389</v>
      </c>
      <c r="B643" s="161"/>
      <c r="C643" s="222" t="str">
        <f t="shared" si="134"/>
        <v/>
      </c>
      <c r="D643" s="223" t="str">
        <f t="shared" si="135"/>
        <v/>
      </c>
      <c r="E643" s="162"/>
      <c r="F643" s="163"/>
      <c r="G643" s="232" t="str">
        <f t="shared" si="138"/>
        <v/>
      </c>
      <c r="H643" s="229" t="str">
        <f t="shared" si="136"/>
        <v/>
      </c>
      <c r="I643" s="236" t="str">
        <f t="shared" si="139"/>
        <v/>
      </c>
      <c r="J643" s="226" t="str">
        <f>IF(B643&gt;0,ROUNDUP(VLOOKUP(B643,G011B!$B:$R,16,0),1),"")</f>
        <v/>
      </c>
      <c r="K643" s="226" t="str">
        <f t="shared" si="140"/>
        <v/>
      </c>
      <c r="L643" s="227" t="str">
        <f>IF(B643&lt;&gt;"",VLOOKUP(B643,G011B!$B:$Z,25,0),"")</f>
        <v/>
      </c>
      <c r="M643" s="256" t="str">
        <f t="shared" si="137"/>
        <v/>
      </c>
    </row>
    <row r="644" spans="1:14" ht="20.100000000000001" customHeight="1" x14ac:dyDescent="0.25">
      <c r="A644" s="8">
        <v>390</v>
      </c>
      <c r="B644" s="161"/>
      <c r="C644" s="222" t="str">
        <f t="shared" si="134"/>
        <v/>
      </c>
      <c r="D644" s="223" t="str">
        <f t="shared" si="135"/>
        <v/>
      </c>
      <c r="E644" s="162"/>
      <c r="F644" s="163"/>
      <c r="G644" s="232" t="str">
        <f t="shared" si="138"/>
        <v/>
      </c>
      <c r="H644" s="229" t="str">
        <f t="shared" si="136"/>
        <v/>
      </c>
      <c r="I644" s="236" t="str">
        <f t="shared" si="139"/>
        <v/>
      </c>
      <c r="J644" s="226" t="str">
        <f>IF(B644&gt;0,ROUNDUP(VLOOKUP(B644,G011B!$B:$R,16,0),1),"")</f>
        <v/>
      </c>
      <c r="K644" s="226" t="str">
        <f t="shared" si="140"/>
        <v/>
      </c>
      <c r="L644" s="227" t="str">
        <f>IF(B644&lt;&gt;"",VLOOKUP(B644,G011B!$B:$Z,25,0),"")</f>
        <v/>
      </c>
      <c r="M644" s="256" t="str">
        <f t="shared" si="137"/>
        <v/>
      </c>
    </row>
    <row r="645" spans="1:14" ht="20.100000000000001" customHeight="1" x14ac:dyDescent="0.25">
      <c r="A645" s="8">
        <v>391</v>
      </c>
      <c r="B645" s="161"/>
      <c r="C645" s="222" t="str">
        <f t="shared" si="134"/>
        <v/>
      </c>
      <c r="D645" s="223" t="str">
        <f t="shared" si="135"/>
        <v/>
      </c>
      <c r="E645" s="162"/>
      <c r="F645" s="163"/>
      <c r="G645" s="232" t="str">
        <f t="shared" si="138"/>
        <v/>
      </c>
      <c r="H645" s="229" t="str">
        <f t="shared" si="136"/>
        <v/>
      </c>
      <c r="I645" s="236" t="str">
        <f t="shared" si="139"/>
        <v/>
      </c>
      <c r="J645" s="226" t="str">
        <f>IF(B645&gt;0,ROUNDUP(VLOOKUP(B645,G011B!$B:$R,16,0),1),"")</f>
        <v/>
      </c>
      <c r="K645" s="226" t="str">
        <f t="shared" si="140"/>
        <v/>
      </c>
      <c r="L645" s="227" t="str">
        <f>IF(B645&lt;&gt;"",VLOOKUP(B645,G011B!$B:$Z,25,0),"")</f>
        <v/>
      </c>
      <c r="M645" s="256" t="str">
        <f t="shared" si="137"/>
        <v/>
      </c>
    </row>
    <row r="646" spans="1:14" ht="20.100000000000001" customHeight="1" x14ac:dyDescent="0.25">
      <c r="A646" s="8">
        <v>392</v>
      </c>
      <c r="B646" s="161"/>
      <c r="C646" s="222" t="str">
        <f t="shared" si="134"/>
        <v/>
      </c>
      <c r="D646" s="223" t="str">
        <f t="shared" si="135"/>
        <v/>
      </c>
      <c r="E646" s="162"/>
      <c r="F646" s="163"/>
      <c r="G646" s="232" t="str">
        <f t="shared" si="138"/>
        <v/>
      </c>
      <c r="H646" s="229" t="str">
        <f t="shared" si="136"/>
        <v/>
      </c>
      <c r="I646" s="236" t="str">
        <f t="shared" si="139"/>
        <v/>
      </c>
      <c r="J646" s="226" t="str">
        <f>IF(B646&gt;0,ROUNDUP(VLOOKUP(B646,G011B!$B:$R,16,0),1),"")</f>
        <v/>
      </c>
      <c r="K646" s="226" t="str">
        <f t="shared" si="140"/>
        <v/>
      </c>
      <c r="L646" s="227" t="str">
        <f>IF(B646&lt;&gt;"",VLOOKUP(B646,G011B!$B:$Z,25,0),"")</f>
        <v/>
      </c>
      <c r="M646" s="256" t="str">
        <f t="shared" si="137"/>
        <v/>
      </c>
    </row>
    <row r="647" spans="1:14" ht="20.100000000000001" customHeight="1" x14ac:dyDescent="0.25">
      <c r="A647" s="8">
        <v>393</v>
      </c>
      <c r="B647" s="161"/>
      <c r="C647" s="222" t="str">
        <f t="shared" si="134"/>
        <v/>
      </c>
      <c r="D647" s="223" t="str">
        <f t="shared" si="135"/>
        <v/>
      </c>
      <c r="E647" s="162"/>
      <c r="F647" s="163"/>
      <c r="G647" s="232" t="str">
        <f t="shared" si="138"/>
        <v/>
      </c>
      <c r="H647" s="229" t="str">
        <f t="shared" si="136"/>
        <v/>
      </c>
      <c r="I647" s="236" t="str">
        <f t="shared" si="139"/>
        <v/>
      </c>
      <c r="J647" s="226" t="str">
        <f>IF(B647&gt;0,ROUNDUP(VLOOKUP(B647,G011B!$B:$R,16,0),1),"")</f>
        <v/>
      </c>
      <c r="K647" s="226" t="str">
        <f t="shared" si="140"/>
        <v/>
      </c>
      <c r="L647" s="227" t="str">
        <f>IF(B647&lt;&gt;"",VLOOKUP(B647,G011B!$B:$Z,25,0),"")</f>
        <v/>
      </c>
      <c r="M647" s="256" t="str">
        <f t="shared" si="137"/>
        <v/>
      </c>
    </row>
    <row r="648" spans="1:14" ht="20.100000000000001" customHeight="1" x14ac:dyDescent="0.25">
      <c r="A648" s="8">
        <v>394</v>
      </c>
      <c r="B648" s="161"/>
      <c r="C648" s="222" t="str">
        <f t="shared" si="134"/>
        <v/>
      </c>
      <c r="D648" s="223" t="str">
        <f t="shared" si="135"/>
        <v/>
      </c>
      <c r="E648" s="162"/>
      <c r="F648" s="163"/>
      <c r="G648" s="232" t="str">
        <f t="shared" si="138"/>
        <v/>
      </c>
      <c r="H648" s="229" t="str">
        <f t="shared" si="136"/>
        <v/>
      </c>
      <c r="I648" s="236" t="str">
        <f t="shared" si="139"/>
        <v/>
      </c>
      <c r="J648" s="226" t="str">
        <f>IF(B648&gt;0,ROUNDUP(VLOOKUP(B648,G011B!$B:$R,16,0),1),"")</f>
        <v/>
      </c>
      <c r="K648" s="226" t="str">
        <f t="shared" si="140"/>
        <v/>
      </c>
      <c r="L648" s="227" t="str">
        <f>IF(B648&lt;&gt;"",VLOOKUP(B648,G011B!$B:$Z,25,0),"")</f>
        <v/>
      </c>
      <c r="M648" s="256" t="str">
        <f t="shared" si="137"/>
        <v/>
      </c>
    </row>
    <row r="649" spans="1:14" ht="20.100000000000001" customHeight="1" x14ac:dyDescent="0.25">
      <c r="A649" s="8">
        <v>395</v>
      </c>
      <c r="B649" s="161"/>
      <c r="C649" s="222" t="str">
        <f t="shared" si="134"/>
        <v/>
      </c>
      <c r="D649" s="223" t="str">
        <f t="shared" si="135"/>
        <v/>
      </c>
      <c r="E649" s="162"/>
      <c r="F649" s="163"/>
      <c r="G649" s="232" t="str">
        <f t="shared" si="138"/>
        <v/>
      </c>
      <c r="H649" s="229" t="str">
        <f t="shared" si="136"/>
        <v/>
      </c>
      <c r="I649" s="236" t="str">
        <f t="shared" si="139"/>
        <v/>
      </c>
      <c r="J649" s="226" t="str">
        <f>IF(B649&gt;0,ROUNDUP(VLOOKUP(B649,G011B!$B:$R,16,0),1),"")</f>
        <v/>
      </c>
      <c r="K649" s="226" t="str">
        <f t="shared" si="140"/>
        <v/>
      </c>
      <c r="L649" s="227" t="str">
        <f>IF(B649&lt;&gt;"",VLOOKUP(B649,G011B!$B:$Z,25,0),"")</f>
        <v/>
      </c>
      <c r="M649" s="256" t="str">
        <f t="shared" si="137"/>
        <v/>
      </c>
    </row>
    <row r="650" spans="1:14" ht="20.100000000000001" customHeight="1" x14ac:dyDescent="0.25">
      <c r="A650" s="8">
        <v>396</v>
      </c>
      <c r="B650" s="161"/>
      <c r="C650" s="222" t="str">
        <f t="shared" si="134"/>
        <v/>
      </c>
      <c r="D650" s="223" t="str">
        <f t="shared" si="135"/>
        <v/>
      </c>
      <c r="E650" s="162"/>
      <c r="F650" s="163"/>
      <c r="G650" s="232" t="str">
        <f t="shared" si="138"/>
        <v/>
      </c>
      <c r="H650" s="229" t="str">
        <f t="shared" si="136"/>
        <v/>
      </c>
      <c r="I650" s="236" t="str">
        <f t="shared" si="139"/>
        <v/>
      </c>
      <c r="J650" s="226" t="str">
        <f>IF(B650&gt;0,ROUNDUP(VLOOKUP(B650,G011B!$B:$R,16,0),1),"")</f>
        <v/>
      </c>
      <c r="K650" s="226" t="str">
        <f t="shared" si="140"/>
        <v/>
      </c>
      <c r="L650" s="227" t="str">
        <f>IF(B650&lt;&gt;"",VLOOKUP(B650,G011B!$B:$Z,25,0),"")</f>
        <v/>
      </c>
      <c r="M650" s="256" t="str">
        <f t="shared" si="137"/>
        <v/>
      </c>
    </row>
    <row r="651" spans="1:14" ht="20.100000000000001" customHeight="1" x14ac:dyDescent="0.25">
      <c r="A651" s="8">
        <v>397</v>
      </c>
      <c r="B651" s="161"/>
      <c r="C651" s="222" t="str">
        <f t="shared" si="134"/>
        <v/>
      </c>
      <c r="D651" s="223" t="str">
        <f t="shared" si="135"/>
        <v/>
      </c>
      <c r="E651" s="162"/>
      <c r="F651" s="163"/>
      <c r="G651" s="232" t="str">
        <f t="shared" si="138"/>
        <v/>
      </c>
      <c r="H651" s="229" t="str">
        <f t="shared" si="136"/>
        <v/>
      </c>
      <c r="I651" s="236" t="str">
        <f t="shared" si="139"/>
        <v/>
      </c>
      <c r="J651" s="226" t="str">
        <f>IF(B651&gt;0,ROUNDUP(VLOOKUP(B651,G011B!$B:$R,16,0),1),"")</f>
        <v/>
      </c>
      <c r="K651" s="226" t="str">
        <f t="shared" si="140"/>
        <v/>
      </c>
      <c r="L651" s="227" t="str">
        <f>IF(B651&lt;&gt;"",VLOOKUP(B651,G011B!$B:$Z,25,0),"")</f>
        <v/>
      </c>
      <c r="M651" s="256" t="str">
        <f t="shared" si="137"/>
        <v/>
      </c>
    </row>
    <row r="652" spans="1:14" ht="20.100000000000001" customHeight="1" x14ac:dyDescent="0.25">
      <c r="A652" s="8">
        <v>398</v>
      </c>
      <c r="B652" s="161"/>
      <c r="C652" s="222" t="str">
        <f t="shared" si="134"/>
        <v/>
      </c>
      <c r="D652" s="223" t="str">
        <f t="shared" si="135"/>
        <v/>
      </c>
      <c r="E652" s="162"/>
      <c r="F652" s="163"/>
      <c r="G652" s="232" t="str">
        <f t="shared" si="138"/>
        <v/>
      </c>
      <c r="H652" s="229" t="str">
        <f t="shared" si="136"/>
        <v/>
      </c>
      <c r="I652" s="236" t="str">
        <f t="shared" si="139"/>
        <v/>
      </c>
      <c r="J652" s="226" t="str">
        <f>IF(B652&gt;0,ROUNDUP(VLOOKUP(B652,G011B!$B:$R,16,0),1),"")</f>
        <v/>
      </c>
      <c r="K652" s="226" t="str">
        <f t="shared" si="140"/>
        <v/>
      </c>
      <c r="L652" s="227" t="str">
        <f>IF(B652&lt;&gt;"",VLOOKUP(B652,G011B!$B:$Z,25,0),"")</f>
        <v/>
      </c>
      <c r="M652" s="256" t="str">
        <f t="shared" si="137"/>
        <v/>
      </c>
    </row>
    <row r="653" spans="1:14" ht="20.100000000000001" customHeight="1" x14ac:dyDescent="0.25">
      <c r="A653" s="8">
        <v>399</v>
      </c>
      <c r="B653" s="161"/>
      <c r="C653" s="222" t="str">
        <f t="shared" si="134"/>
        <v/>
      </c>
      <c r="D653" s="223" t="str">
        <f t="shared" si="135"/>
        <v/>
      </c>
      <c r="E653" s="162"/>
      <c r="F653" s="163"/>
      <c r="G653" s="232" t="str">
        <f t="shared" si="138"/>
        <v/>
      </c>
      <c r="H653" s="229" t="str">
        <f t="shared" si="136"/>
        <v/>
      </c>
      <c r="I653" s="236" t="str">
        <f t="shared" si="139"/>
        <v/>
      </c>
      <c r="J653" s="226" t="str">
        <f>IF(B653&gt;0,ROUNDUP(VLOOKUP(B653,G011B!$B:$R,16,0),1),"")</f>
        <v/>
      </c>
      <c r="K653" s="226" t="str">
        <f t="shared" si="140"/>
        <v/>
      </c>
      <c r="L653" s="227" t="str">
        <f>IF(B653&lt;&gt;"",VLOOKUP(B653,G011B!$B:$Z,25,0),"")</f>
        <v/>
      </c>
      <c r="M653" s="256" t="str">
        <f t="shared" si="137"/>
        <v/>
      </c>
    </row>
    <row r="654" spans="1:14" ht="20.100000000000001" customHeight="1" thickBot="1" x14ac:dyDescent="0.3">
      <c r="A654" s="140">
        <v>400</v>
      </c>
      <c r="B654" s="164"/>
      <c r="C654" s="224" t="str">
        <f t="shared" si="134"/>
        <v/>
      </c>
      <c r="D654" s="225" t="str">
        <f t="shared" si="135"/>
        <v/>
      </c>
      <c r="E654" s="165"/>
      <c r="F654" s="166"/>
      <c r="G654" s="233" t="str">
        <f t="shared" si="138"/>
        <v/>
      </c>
      <c r="H654" s="230" t="str">
        <f t="shared" si="136"/>
        <v/>
      </c>
      <c r="I654" s="237" t="str">
        <f t="shared" si="139"/>
        <v/>
      </c>
      <c r="J654" s="226" t="str">
        <f>IF(B654&gt;0,ROUNDUP(VLOOKUP(B654,G011B!$B:$R,16,0),1),"")</f>
        <v/>
      </c>
      <c r="K654" s="226" t="str">
        <f t="shared" si="140"/>
        <v/>
      </c>
      <c r="L654" s="227" t="str">
        <f>IF(B654&lt;&gt;"",VLOOKUP(B654,G011B!$B:$Z,25,0),"")</f>
        <v/>
      </c>
      <c r="M654" s="256" t="str">
        <f t="shared" si="137"/>
        <v/>
      </c>
    </row>
    <row r="655" spans="1:14" ht="20.100000000000001" customHeight="1" thickBot="1" x14ac:dyDescent="0.35">
      <c r="A655" s="475" t="s">
        <v>51</v>
      </c>
      <c r="B655" s="476"/>
      <c r="C655" s="476"/>
      <c r="D655" s="476"/>
      <c r="E655" s="476"/>
      <c r="F655" s="477"/>
      <c r="G655" s="234">
        <f>SUM(G635:G654)</f>
        <v>0</v>
      </c>
      <c r="H655" s="329"/>
      <c r="I655" s="217">
        <f>IF(C633=C600,SUM(I635:I654)+I622,SUM(I635:I654))</f>
        <v>0</v>
      </c>
      <c r="N655" s="238">
        <f>IF(COUNTA(E635:E654)&gt;0,1,0)</f>
        <v>0</v>
      </c>
    </row>
    <row r="656" spans="1:14" ht="20.100000000000001" customHeight="1" thickBot="1" x14ac:dyDescent="0.3">
      <c r="A656" s="468" t="s">
        <v>89</v>
      </c>
      <c r="B656" s="469"/>
      <c r="C656" s="469"/>
      <c r="D656" s="470"/>
      <c r="E656" s="205">
        <f>SUM(G:G)/2</f>
        <v>0</v>
      </c>
      <c r="F656" s="471"/>
      <c r="G656" s="472"/>
      <c r="H656" s="473"/>
      <c r="I656" s="214">
        <f>SUM(I635:I654)+I623</f>
        <v>0</v>
      </c>
    </row>
    <row r="657" spans="1:15" x14ac:dyDescent="0.25">
      <c r="A657" s="7" t="s">
        <v>165</v>
      </c>
    </row>
    <row r="659" spans="1:15" ht="21" x14ac:dyDescent="0.35">
      <c r="B659" s="358" t="s">
        <v>48</v>
      </c>
      <c r="C659" s="346">
        <f ca="1">IF(imzatarihi&gt;0,imzatarihi,"")</f>
        <v>46027</v>
      </c>
      <c r="D659" s="358" t="s">
        <v>49</v>
      </c>
      <c r="E659" s="480" t="str">
        <f>IF(kurulusyetkilisi&gt;0,kurulusyetkilisi,"")</f>
        <v/>
      </c>
      <c r="F659" s="480"/>
      <c r="G659" s="480"/>
      <c r="H659" s="480"/>
      <c r="I659" s="480"/>
      <c r="K659" s="160"/>
      <c r="L659" s="160"/>
      <c r="M659" s="4"/>
      <c r="N659" s="160"/>
      <c r="O659" s="160"/>
    </row>
    <row r="660" spans="1:15" ht="21" x14ac:dyDescent="0.35">
      <c r="A660" s="349"/>
      <c r="B660" s="349"/>
      <c r="D660" s="358" t="s">
        <v>50</v>
      </c>
      <c r="E660" s="439"/>
      <c r="F660" s="439"/>
      <c r="G660" s="439"/>
      <c r="H660" s="349"/>
      <c r="I660" s="349"/>
      <c r="K660" s="160"/>
      <c r="L660" s="160"/>
      <c r="M660" s="4"/>
      <c r="N660" s="160"/>
      <c r="O660" s="160"/>
    </row>
    <row r="661" spans="1:15" ht="15.75" x14ac:dyDescent="0.25">
      <c r="A661" s="440" t="s">
        <v>82</v>
      </c>
      <c r="B661" s="440"/>
      <c r="C661" s="440"/>
      <c r="D661" s="440"/>
      <c r="E661" s="440"/>
      <c r="F661" s="440"/>
      <c r="G661" s="440"/>
      <c r="H661" s="440"/>
      <c r="I661" s="440"/>
    </row>
    <row r="662" spans="1:15" x14ac:dyDescent="0.25">
      <c r="A662" s="441" t="str">
        <f>IF(YilDonem&lt;&gt;"",CONCATENATE(YilDonem," dönemine aittir."),"")</f>
        <v/>
      </c>
      <c r="B662" s="441"/>
      <c r="C662" s="441"/>
      <c r="D662" s="441"/>
      <c r="E662" s="441"/>
      <c r="F662" s="441"/>
      <c r="G662" s="441"/>
      <c r="H662" s="441"/>
      <c r="I662" s="441"/>
    </row>
    <row r="663" spans="1:15" ht="19.5" thickBot="1" x14ac:dyDescent="0.35">
      <c r="A663" s="481" t="s">
        <v>91</v>
      </c>
      <c r="B663" s="481"/>
      <c r="C663" s="481"/>
      <c r="D663" s="481"/>
      <c r="E663" s="481"/>
      <c r="F663" s="481"/>
      <c r="G663" s="481"/>
      <c r="H663" s="481"/>
      <c r="I663" s="481"/>
    </row>
    <row r="664" spans="1:15" ht="19.5" customHeight="1" thickBot="1" x14ac:dyDescent="0.3">
      <c r="A664" s="457" t="s">
        <v>1</v>
      </c>
      <c r="B664" s="458"/>
      <c r="C664" s="442" t="str">
        <f>IF(ProjeNo&gt;0,ProjeNo,"")</f>
        <v/>
      </c>
      <c r="D664" s="443"/>
      <c r="E664" s="443"/>
      <c r="F664" s="443"/>
      <c r="G664" s="443"/>
      <c r="H664" s="443"/>
      <c r="I664" s="444"/>
    </row>
    <row r="665" spans="1:15" ht="29.25" customHeight="1" thickBot="1" x14ac:dyDescent="0.3">
      <c r="A665" s="474" t="s">
        <v>14</v>
      </c>
      <c r="B665" s="464"/>
      <c r="C665" s="461" t="str">
        <f>IF(ProjeAdi&gt;0,ProjeAdi,"")</f>
        <v/>
      </c>
      <c r="D665" s="462"/>
      <c r="E665" s="462"/>
      <c r="F665" s="462"/>
      <c r="G665" s="462"/>
      <c r="H665" s="462"/>
      <c r="I665" s="463"/>
    </row>
    <row r="666" spans="1:15" ht="19.5" customHeight="1" thickBot="1" x14ac:dyDescent="0.3">
      <c r="A666" s="457" t="s">
        <v>83</v>
      </c>
      <c r="B666" s="458"/>
      <c r="C666" s="32"/>
      <c r="D666" s="478"/>
      <c r="E666" s="478"/>
      <c r="F666" s="478"/>
      <c r="G666" s="478"/>
      <c r="H666" s="478"/>
      <c r="I666" s="479"/>
    </row>
    <row r="667" spans="1:15" s="5" customFormat="1" ht="30.75" thickBot="1" x14ac:dyDescent="0.3">
      <c r="A667" s="3" t="s">
        <v>9</v>
      </c>
      <c r="B667" s="3" t="s">
        <v>10</v>
      </c>
      <c r="C667" s="3" t="s">
        <v>72</v>
      </c>
      <c r="D667" s="3" t="s">
        <v>170</v>
      </c>
      <c r="E667" s="3" t="s">
        <v>84</v>
      </c>
      <c r="F667" s="3" t="s">
        <v>85</v>
      </c>
      <c r="G667" s="3" t="s">
        <v>86</v>
      </c>
      <c r="H667" s="3" t="s">
        <v>87</v>
      </c>
      <c r="I667" s="3" t="s">
        <v>88</v>
      </c>
      <c r="J667" s="155" t="s">
        <v>92</v>
      </c>
      <c r="K667" s="156" t="s">
        <v>93</v>
      </c>
      <c r="L667" s="156" t="s">
        <v>85</v>
      </c>
    </row>
    <row r="668" spans="1:15" ht="20.100000000000001" customHeight="1" x14ac:dyDescent="0.25">
      <c r="A668" s="139">
        <v>401</v>
      </c>
      <c r="B668" s="157"/>
      <c r="C668" s="220" t="str">
        <f t="shared" ref="C668:C687" si="141">IF(B668&lt;&gt;"",VLOOKUP(B668,PersonelTablo,2,0),"")</f>
        <v/>
      </c>
      <c r="D668" s="221" t="str">
        <f t="shared" ref="D668:D687" si="142">IF(B668&lt;&gt;"",VLOOKUP(B668,PersonelTablo,3,0),"")</f>
        <v/>
      </c>
      <c r="E668" s="158"/>
      <c r="F668" s="159"/>
      <c r="G668" s="231" t="str">
        <f>IF(AND(B668&lt;&gt;"",L668&gt;=F668),E668*F668,"")</f>
        <v/>
      </c>
      <c r="H668" s="228" t="str">
        <f t="shared" ref="H668:H687" si="143">IF(B668&lt;&gt;"",VLOOKUP(B668,G011CTablo,14,0),"")</f>
        <v/>
      </c>
      <c r="I668" s="235" t="str">
        <f>IF(AND(B668&lt;&gt;"",J668&gt;=K668,L668&gt;0),G668*H668,"")</f>
        <v/>
      </c>
      <c r="J668" s="226" t="str">
        <f>IF(B668&gt;0,ROUNDUP(VLOOKUP(B668,G011B!$B:$R,16,0),1),"")</f>
        <v/>
      </c>
      <c r="K668" s="226" t="str">
        <f>IF(B668&gt;0,SUMIF($B:$B,B668,$G:$G),"")</f>
        <v/>
      </c>
      <c r="L668" s="227" t="str">
        <f>IF(B668&lt;&gt;"",VLOOKUP(B668,G011B!$B:$Z,25,0),"")</f>
        <v/>
      </c>
      <c r="M668" s="256" t="str">
        <f t="shared" ref="M668:M687" si="144">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61"/>
      <c r="C669" s="222" t="str">
        <f t="shared" si="141"/>
        <v/>
      </c>
      <c r="D669" s="223" t="str">
        <f t="shared" si="142"/>
        <v/>
      </c>
      <c r="E669" s="162"/>
      <c r="F669" s="163"/>
      <c r="G669" s="232" t="str">
        <f t="shared" ref="G669:G687" si="145">IF(AND(B669&lt;&gt;"",L669&gt;=F669),E669*F669,"")</f>
        <v/>
      </c>
      <c r="H669" s="229" t="str">
        <f t="shared" si="143"/>
        <v/>
      </c>
      <c r="I669" s="236" t="str">
        <f t="shared" ref="I669:I687" si="146">IF(AND(B669&lt;&gt;"",J669&gt;=K669,L669&gt;0),G669*H669,"")</f>
        <v/>
      </c>
      <c r="J669" s="226" t="str">
        <f>IF(B669&gt;0,ROUNDUP(VLOOKUP(B669,G011B!$B:$R,16,0),1),"")</f>
        <v/>
      </c>
      <c r="K669" s="226" t="str">
        <f t="shared" ref="K669:K687" si="147">IF(B669&gt;0,SUMIF($B:$B,B669,$G:$G),"")</f>
        <v/>
      </c>
      <c r="L669" s="227" t="str">
        <f>IF(B669&lt;&gt;"",VLOOKUP(B669,G011B!$B:$Z,25,0),"")</f>
        <v/>
      </c>
      <c r="M669" s="256" t="str">
        <f t="shared" si="144"/>
        <v/>
      </c>
    </row>
    <row r="670" spans="1:15" ht="20.100000000000001" customHeight="1" x14ac:dyDescent="0.25">
      <c r="A670" s="8">
        <v>403</v>
      </c>
      <c r="B670" s="161"/>
      <c r="C670" s="222" t="str">
        <f t="shared" si="141"/>
        <v/>
      </c>
      <c r="D670" s="223" t="str">
        <f t="shared" si="142"/>
        <v/>
      </c>
      <c r="E670" s="162"/>
      <c r="F670" s="163"/>
      <c r="G670" s="232" t="str">
        <f t="shared" si="145"/>
        <v/>
      </c>
      <c r="H670" s="229" t="str">
        <f t="shared" si="143"/>
        <v/>
      </c>
      <c r="I670" s="236" t="str">
        <f t="shared" si="146"/>
        <v/>
      </c>
      <c r="J670" s="226" t="str">
        <f>IF(B670&gt;0,ROUNDUP(VLOOKUP(B670,G011B!$B:$R,16,0),1),"")</f>
        <v/>
      </c>
      <c r="K670" s="226" t="str">
        <f t="shared" si="147"/>
        <v/>
      </c>
      <c r="L670" s="227" t="str">
        <f>IF(B670&lt;&gt;"",VLOOKUP(B670,G011B!$B:$Z,25,0),"")</f>
        <v/>
      </c>
      <c r="M670" s="256" t="str">
        <f t="shared" si="144"/>
        <v/>
      </c>
    </row>
    <row r="671" spans="1:15" ht="20.100000000000001" customHeight="1" x14ac:dyDescent="0.25">
      <c r="A671" s="8">
        <v>404</v>
      </c>
      <c r="B671" s="161"/>
      <c r="C671" s="222" t="str">
        <f t="shared" si="141"/>
        <v/>
      </c>
      <c r="D671" s="223" t="str">
        <f t="shared" si="142"/>
        <v/>
      </c>
      <c r="E671" s="162"/>
      <c r="F671" s="163"/>
      <c r="G671" s="232" t="str">
        <f t="shared" si="145"/>
        <v/>
      </c>
      <c r="H671" s="229" t="str">
        <f t="shared" si="143"/>
        <v/>
      </c>
      <c r="I671" s="236" t="str">
        <f t="shared" si="146"/>
        <v/>
      </c>
      <c r="J671" s="226" t="str">
        <f>IF(B671&gt;0,ROUNDUP(VLOOKUP(B671,G011B!$B:$R,16,0),1),"")</f>
        <v/>
      </c>
      <c r="K671" s="226" t="str">
        <f t="shared" si="147"/>
        <v/>
      </c>
      <c r="L671" s="227" t="str">
        <f>IF(B671&lt;&gt;"",VLOOKUP(B671,G011B!$B:$Z,25,0),"")</f>
        <v/>
      </c>
      <c r="M671" s="256" t="str">
        <f t="shared" si="144"/>
        <v/>
      </c>
    </row>
    <row r="672" spans="1:15" ht="20.100000000000001" customHeight="1" x14ac:dyDescent="0.25">
      <c r="A672" s="8">
        <v>405</v>
      </c>
      <c r="B672" s="161"/>
      <c r="C672" s="222" t="str">
        <f t="shared" si="141"/>
        <v/>
      </c>
      <c r="D672" s="223" t="str">
        <f t="shared" si="142"/>
        <v/>
      </c>
      <c r="E672" s="162"/>
      <c r="F672" s="163"/>
      <c r="G672" s="232" t="str">
        <f t="shared" si="145"/>
        <v/>
      </c>
      <c r="H672" s="229" t="str">
        <f t="shared" si="143"/>
        <v/>
      </c>
      <c r="I672" s="236" t="str">
        <f t="shared" si="146"/>
        <v/>
      </c>
      <c r="J672" s="226" t="str">
        <f>IF(B672&gt;0,ROUNDUP(VLOOKUP(B672,G011B!$B:$R,16,0),1),"")</f>
        <v/>
      </c>
      <c r="K672" s="226" t="str">
        <f t="shared" si="147"/>
        <v/>
      </c>
      <c r="L672" s="227" t="str">
        <f>IF(B672&lt;&gt;"",VLOOKUP(B672,G011B!$B:$Z,25,0),"")</f>
        <v/>
      </c>
      <c r="M672" s="256" t="str">
        <f t="shared" si="144"/>
        <v/>
      </c>
    </row>
    <row r="673" spans="1:14" ht="20.100000000000001" customHeight="1" x14ac:dyDescent="0.25">
      <c r="A673" s="8">
        <v>406</v>
      </c>
      <c r="B673" s="161"/>
      <c r="C673" s="222" t="str">
        <f t="shared" si="141"/>
        <v/>
      </c>
      <c r="D673" s="223" t="str">
        <f t="shared" si="142"/>
        <v/>
      </c>
      <c r="E673" s="162"/>
      <c r="F673" s="163"/>
      <c r="G673" s="232" t="str">
        <f t="shared" si="145"/>
        <v/>
      </c>
      <c r="H673" s="229" t="str">
        <f t="shared" si="143"/>
        <v/>
      </c>
      <c r="I673" s="236" t="str">
        <f t="shared" si="146"/>
        <v/>
      </c>
      <c r="J673" s="226" t="str">
        <f>IF(B673&gt;0,ROUNDUP(VLOOKUP(B673,G011B!$B:$R,16,0),1),"")</f>
        <v/>
      </c>
      <c r="K673" s="226" t="str">
        <f t="shared" si="147"/>
        <v/>
      </c>
      <c r="L673" s="227" t="str">
        <f>IF(B673&lt;&gt;"",VLOOKUP(B673,G011B!$B:$Z,25,0),"")</f>
        <v/>
      </c>
      <c r="M673" s="256" t="str">
        <f t="shared" si="144"/>
        <v/>
      </c>
    </row>
    <row r="674" spans="1:14" ht="20.100000000000001" customHeight="1" x14ac:dyDescent="0.25">
      <c r="A674" s="8">
        <v>407</v>
      </c>
      <c r="B674" s="161"/>
      <c r="C674" s="222" t="str">
        <f t="shared" si="141"/>
        <v/>
      </c>
      <c r="D674" s="223" t="str">
        <f t="shared" si="142"/>
        <v/>
      </c>
      <c r="E674" s="162"/>
      <c r="F674" s="163"/>
      <c r="G674" s="232" t="str">
        <f t="shared" si="145"/>
        <v/>
      </c>
      <c r="H674" s="229" t="str">
        <f t="shared" si="143"/>
        <v/>
      </c>
      <c r="I674" s="236" t="str">
        <f t="shared" si="146"/>
        <v/>
      </c>
      <c r="J674" s="226" t="str">
        <f>IF(B674&gt;0,ROUNDUP(VLOOKUP(B674,G011B!$B:$R,16,0),1),"")</f>
        <v/>
      </c>
      <c r="K674" s="226" t="str">
        <f t="shared" si="147"/>
        <v/>
      </c>
      <c r="L674" s="227" t="str">
        <f>IF(B674&lt;&gt;"",VLOOKUP(B674,G011B!$B:$Z,25,0),"")</f>
        <v/>
      </c>
      <c r="M674" s="256" t="str">
        <f t="shared" si="144"/>
        <v/>
      </c>
    </row>
    <row r="675" spans="1:14" ht="20.100000000000001" customHeight="1" x14ac:dyDescent="0.25">
      <c r="A675" s="8">
        <v>408</v>
      </c>
      <c r="B675" s="161"/>
      <c r="C675" s="222" t="str">
        <f t="shared" si="141"/>
        <v/>
      </c>
      <c r="D675" s="223" t="str">
        <f t="shared" si="142"/>
        <v/>
      </c>
      <c r="E675" s="162"/>
      <c r="F675" s="163"/>
      <c r="G675" s="232" t="str">
        <f t="shared" si="145"/>
        <v/>
      </c>
      <c r="H675" s="229" t="str">
        <f t="shared" si="143"/>
        <v/>
      </c>
      <c r="I675" s="236" t="str">
        <f t="shared" si="146"/>
        <v/>
      </c>
      <c r="J675" s="226" t="str">
        <f>IF(B675&gt;0,ROUNDUP(VLOOKUP(B675,G011B!$B:$R,16,0),1),"")</f>
        <v/>
      </c>
      <c r="K675" s="226" t="str">
        <f t="shared" si="147"/>
        <v/>
      </c>
      <c r="L675" s="227" t="str">
        <f>IF(B675&lt;&gt;"",VLOOKUP(B675,G011B!$B:$Z,25,0),"")</f>
        <v/>
      </c>
      <c r="M675" s="256" t="str">
        <f t="shared" si="144"/>
        <v/>
      </c>
    </row>
    <row r="676" spans="1:14" ht="20.100000000000001" customHeight="1" x14ac:dyDescent="0.25">
      <c r="A676" s="8">
        <v>409</v>
      </c>
      <c r="B676" s="161"/>
      <c r="C676" s="222" t="str">
        <f t="shared" si="141"/>
        <v/>
      </c>
      <c r="D676" s="223" t="str">
        <f t="shared" si="142"/>
        <v/>
      </c>
      <c r="E676" s="162"/>
      <c r="F676" s="163"/>
      <c r="G676" s="232" t="str">
        <f t="shared" si="145"/>
        <v/>
      </c>
      <c r="H676" s="229" t="str">
        <f t="shared" si="143"/>
        <v/>
      </c>
      <c r="I676" s="236" t="str">
        <f t="shared" si="146"/>
        <v/>
      </c>
      <c r="J676" s="226" t="str">
        <f>IF(B676&gt;0,ROUNDUP(VLOOKUP(B676,G011B!$B:$R,16,0),1),"")</f>
        <v/>
      </c>
      <c r="K676" s="226" t="str">
        <f t="shared" si="147"/>
        <v/>
      </c>
      <c r="L676" s="227" t="str">
        <f>IF(B676&lt;&gt;"",VLOOKUP(B676,G011B!$B:$Z,25,0),"")</f>
        <v/>
      </c>
      <c r="M676" s="256" t="str">
        <f t="shared" si="144"/>
        <v/>
      </c>
    </row>
    <row r="677" spans="1:14" ht="20.100000000000001" customHeight="1" x14ac:dyDescent="0.25">
      <c r="A677" s="8">
        <v>410</v>
      </c>
      <c r="B677" s="161"/>
      <c r="C677" s="222" t="str">
        <f t="shared" si="141"/>
        <v/>
      </c>
      <c r="D677" s="223" t="str">
        <f t="shared" si="142"/>
        <v/>
      </c>
      <c r="E677" s="162"/>
      <c r="F677" s="163"/>
      <c r="G677" s="232" t="str">
        <f t="shared" si="145"/>
        <v/>
      </c>
      <c r="H677" s="229" t="str">
        <f t="shared" si="143"/>
        <v/>
      </c>
      <c r="I677" s="236" t="str">
        <f t="shared" si="146"/>
        <v/>
      </c>
      <c r="J677" s="226" t="str">
        <f>IF(B677&gt;0,ROUNDUP(VLOOKUP(B677,G011B!$B:$R,16,0),1),"")</f>
        <v/>
      </c>
      <c r="K677" s="226" t="str">
        <f t="shared" si="147"/>
        <v/>
      </c>
      <c r="L677" s="227" t="str">
        <f>IF(B677&lt;&gt;"",VLOOKUP(B677,G011B!$B:$Z,25,0),"")</f>
        <v/>
      </c>
      <c r="M677" s="256" t="str">
        <f t="shared" si="144"/>
        <v/>
      </c>
    </row>
    <row r="678" spans="1:14" ht="20.100000000000001" customHeight="1" x14ac:dyDescent="0.25">
      <c r="A678" s="8">
        <v>411</v>
      </c>
      <c r="B678" s="161"/>
      <c r="C678" s="222" t="str">
        <f t="shared" si="141"/>
        <v/>
      </c>
      <c r="D678" s="223" t="str">
        <f t="shared" si="142"/>
        <v/>
      </c>
      <c r="E678" s="162"/>
      <c r="F678" s="163"/>
      <c r="G678" s="232" t="str">
        <f t="shared" si="145"/>
        <v/>
      </c>
      <c r="H678" s="229" t="str">
        <f t="shared" si="143"/>
        <v/>
      </c>
      <c r="I678" s="236" t="str">
        <f t="shared" si="146"/>
        <v/>
      </c>
      <c r="J678" s="226" t="str">
        <f>IF(B678&gt;0,ROUNDUP(VLOOKUP(B678,G011B!$B:$R,16,0),1),"")</f>
        <v/>
      </c>
      <c r="K678" s="226" t="str">
        <f t="shared" si="147"/>
        <v/>
      </c>
      <c r="L678" s="227" t="str">
        <f>IF(B678&lt;&gt;"",VLOOKUP(B678,G011B!$B:$Z,25,0),"")</f>
        <v/>
      </c>
      <c r="M678" s="256" t="str">
        <f t="shared" si="144"/>
        <v/>
      </c>
    </row>
    <row r="679" spans="1:14" ht="20.100000000000001" customHeight="1" x14ac:dyDescent="0.25">
      <c r="A679" s="8">
        <v>412</v>
      </c>
      <c r="B679" s="161"/>
      <c r="C679" s="222" t="str">
        <f t="shared" si="141"/>
        <v/>
      </c>
      <c r="D679" s="223" t="str">
        <f t="shared" si="142"/>
        <v/>
      </c>
      <c r="E679" s="162"/>
      <c r="F679" s="163"/>
      <c r="G679" s="232" t="str">
        <f t="shared" si="145"/>
        <v/>
      </c>
      <c r="H679" s="229" t="str">
        <f t="shared" si="143"/>
        <v/>
      </c>
      <c r="I679" s="236" t="str">
        <f t="shared" si="146"/>
        <v/>
      </c>
      <c r="J679" s="226" t="str">
        <f>IF(B679&gt;0,ROUNDUP(VLOOKUP(B679,G011B!$B:$R,16,0),1),"")</f>
        <v/>
      </c>
      <c r="K679" s="226" t="str">
        <f t="shared" si="147"/>
        <v/>
      </c>
      <c r="L679" s="227" t="str">
        <f>IF(B679&lt;&gt;"",VLOOKUP(B679,G011B!$B:$Z,25,0),"")</f>
        <v/>
      </c>
      <c r="M679" s="256" t="str">
        <f t="shared" si="144"/>
        <v/>
      </c>
    </row>
    <row r="680" spans="1:14" ht="20.100000000000001" customHeight="1" x14ac:dyDescent="0.25">
      <c r="A680" s="8">
        <v>413</v>
      </c>
      <c r="B680" s="161"/>
      <c r="C680" s="222" t="str">
        <f t="shared" si="141"/>
        <v/>
      </c>
      <c r="D680" s="223" t="str">
        <f t="shared" si="142"/>
        <v/>
      </c>
      <c r="E680" s="162"/>
      <c r="F680" s="163"/>
      <c r="G680" s="232" t="str">
        <f t="shared" si="145"/>
        <v/>
      </c>
      <c r="H680" s="229" t="str">
        <f t="shared" si="143"/>
        <v/>
      </c>
      <c r="I680" s="236" t="str">
        <f t="shared" si="146"/>
        <v/>
      </c>
      <c r="J680" s="226" t="str">
        <f>IF(B680&gt;0,ROUNDUP(VLOOKUP(B680,G011B!$B:$R,16,0),1),"")</f>
        <v/>
      </c>
      <c r="K680" s="226" t="str">
        <f t="shared" si="147"/>
        <v/>
      </c>
      <c r="L680" s="227" t="str">
        <f>IF(B680&lt;&gt;"",VLOOKUP(B680,G011B!$B:$Z,25,0),"")</f>
        <v/>
      </c>
      <c r="M680" s="256" t="str">
        <f t="shared" si="144"/>
        <v/>
      </c>
    </row>
    <row r="681" spans="1:14" ht="20.100000000000001" customHeight="1" x14ac:dyDescent="0.25">
      <c r="A681" s="8">
        <v>414</v>
      </c>
      <c r="B681" s="161"/>
      <c r="C681" s="222" t="str">
        <f t="shared" si="141"/>
        <v/>
      </c>
      <c r="D681" s="223" t="str">
        <f t="shared" si="142"/>
        <v/>
      </c>
      <c r="E681" s="162"/>
      <c r="F681" s="163"/>
      <c r="G681" s="232" t="str">
        <f t="shared" si="145"/>
        <v/>
      </c>
      <c r="H681" s="229" t="str">
        <f t="shared" si="143"/>
        <v/>
      </c>
      <c r="I681" s="236" t="str">
        <f t="shared" si="146"/>
        <v/>
      </c>
      <c r="J681" s="226" t="str">
        <f>IF(B681&gt;0,ROUNDUP(VLOOKUP(B681,G011B!$B:$R,16,0),1),"")</f>
        <v/>
      </c>
      <c r="K681" s="226" t="str">
        <f t="shared" si="147"/>
        <v/>
      </c>
      <c r="L681" s="227" t="str">
        <f>IF(B681&lt;&gt;"",VLOOKUP(B681,G011B!$B:$Z,25,0),"")</f>
        <v/>
      </c>
      <c r="M681" s="256" t="str">
        <f t="shared" si="144"/>
        <v/>
      </c>
    </row>
    <row r="682" spans="1:14" ht="20.100000000000001" customHeight="1" x14ac:dyDescent="0.25">
      <c r="A682" s="8">
        <v>415</v>
      </c>
      <c r="B682" s="161"/>
      <c r="C682" s="222" t="str">
        <f t="shared" si="141"/>
        <v/>
      </c>
      <c r="D682" s="223" t="str">
        <f t="shared" si="142"/>
        <v/>
      </c>
      <c r="E682" s="162"/>
      <c r="F682" s="163"/>
      <c r="G682" s="232" t="str">
        <f t="shared" si="145"/>
        <v/>
      </c>
      <c r="H682" s="229" t="str">
        <f t="shared" si="143"/>
        <v/>
      </c>
      <c r="I682" s="236" t="str">
        <f t="shared" si="146"/>
        <v/>
      </c>
      <c r="J682" s="226" t="str">
        <f>IF(B682&gt;0,ROUNDUP(VLOOKUP(B682,G011B!$B:$R,16,0),1),"")</f>
        <v/>
      </c>
      <c r="K682" s="226" t="str">
        <f t="shared" si="147"/>
        <v/>
      </c>
      <c r="L682" s="227" t="str">
        <f>IF(B682&lt;&gt;"",VLOOKUP(B682,G011B!$B:$Z,25,0),"")</f>
        <v/>
      </c>
      <c r="M682" s="256" t="str">
        <f t="shared" si="144"/>
        <v/>
      </c>
    </row>
    <row r="683" spans="1:14" ht="20.100000000000001" customHeight="1" x14ac:dyDescent="0.25">
      <c r="A683" s="8">
        <v>416</v>
      </c>
      <c r="B683" s="161"/>
      <c r="C683" s="222" t="str">
        <f t="shared" si="141"/>
        <v/>
      </c>
      <c r="D683" s="223" t="str">
        <f t="shared" si="142"/>
        <v/>
      </c>
      <c r="E683" s="162"/>
      <c r="F683" s="163"/>
      <c r="G683" s="232" t="str">
        <f t="shared" si="145"/>
        <v/>
      </c>
      <c r="H683" s="229" t="str">
        <f t="shared" si="143"/>
        <v/>
      </c>
      <c r="I683" s="236" t="str">
        <f t="shared" si="146"/>
        <v/>
      </c>
      <c r="J683" s="226" t="str">
        <f>IF(B683&gt;0,ROUNDUP(VLOOKUP(B683,G011B!$B:$R,16,0),1),"")</f>
        <v/>
      </c>
      <c r="K683" s="226" t="str">
        <f t="shared" si="147"/>
        <v/>
      </c>
      <c r="L683" s="227" t="str">
        <f>IF(B683&lt;&gt;"",VLOOKUP(B683,G011B!$B:$Z,25,0),"")</f>
        <v/>
      </c>
      <c r="M683" s="256" t="str">
        <f t="shared" si="144"/>
        <v/>
      </c>
    </row>
    <row r="684" spans="1:14" ht="20.100000000000001" customHeight="1" x14ac:dyDescent="0.25">
      <c r="A684" s="8">
        <v>417</v>
      </c>
      <c r="B684" s="161"/>
      <c r="C684" s="222" t="str">
        <f t="shared" si="141"/>
        <v/>
      </c>
      <c r="D684" s="223" t="str">
        <f t="shared" si="142"/>
        <v/>
      </c>
      <c r="E684" s="162"/>
      <c r="F684" s="163"/>
      <c r="G684" s="232" t="str">
        <f t="shared" si="145"/>
        <v/>
      </c>
      <c r="H684" s="229" t="str">
        <f t="shared" si="143"/>
        <v/>
      </c>
      <c r="I684" s="236" t="str">
        <f t="shared" si="146"/>
        <v/>
      </c>
      <c r="J684" s="226" t="str">
        <f>IF(B684&gt;0,ROUNDUP(VLOOKUP(B684,G011B!$B:$R,16,0),1),"")</f>
        <v/>
      </c>
      <c r="K684" s="226" t="str">
        <f t="shared" si="147"/>
        <v/>
      </c>
      <c r="L684" s="227" t="str">
        <f>IF(B684&lt;&gt;"",VLOOKUP(B684,G011B!$B:$Z,25,0),"")</f>
        <v/>
      </c>
      <c r="M684" s="256" t="str">
        <f t="shared" si="144"/>
        <v/>
      </c>
    </row>
    <row r="685" spans="1:14" ht="20.100000000000001" customHeight="1" x14ac:dyDescent="0.25">
      <c r="A685" s="8">
        <v>418</v>
      </c>
      <c r="B685" s="161"/>
      <c r="C685" s="222" t="str">
        <f t="shared" si="141"/>
        <v/>
      </c>
      <c r="D685" s="223" t="str">
        <f t="shared" si="142"/>
        <v/>
      </c>
      <c r="E685" s="162"/>
      <c r="F685" s="163"/>
      <c r="G685" s="232" t="str">
        <f t="shared" si="145"/>
        <v/>
      </c>
      <c r="H685" s="229" t="str">
        <f t="shared" si="143"/>
        <v/>
      </c>
      <c r="I685" s="236" t="str">
        <f t="shared" si="146"/>
        <v/>
      </c>
      <c r="J685" s="226" t="str">
        <f>IF(B685&gt;0,ROUNDUP(VLOOKUP(B685,G011B!$B:$R,16,0),1),"")</f>
        <v/>
      </c>
      <c r="K685" s="226" t="str">
        <f t="shared" si="147"/>
        <v/>
      </c>
      <c r="L685" s="227" t="str">
        <f>IF(B685&lt;&gt;"",VLOOKUP(B685,G011B!$B:$Z,25,0),"")</f>
        <v/>
      </c>
      <c r="M685" s="256" t="str">
        <f t="shared" si="144"/>
        <v/>
      </c>
    </row>
    <row r="686" spans="1:14" ht="20.100000000000001" customHeight="1" x14ac:dyDescent="0.25">
      <c r="A686" s="8">
        <v>419</v>
      </c>
      <c r="B686" s="161"/>
      <c r="C686" s="222" t="str">
        <f t="shared" si="141"/>
        <v/>
      </c>
      <c r="D686" s="223" t="str">
        <f t="shared" si="142"/>
        <v/>
      </c>
      <c r="E686" s="162"/>
      <c r="F686" s="163"/>
      <c r="G686" s="232" t="str">
        <f t="shared" si="145"/>
        <v/>
      </c>
      <c r="H686" s="229" t="str">
        <f t="shared" si="143"/>
        <v/>
      </c>
      <c r="I686" s="236" t="str">
        <f t="shared" si="146"/>
        <v/>
      </c>
      <c r="J686" s="226" t="str">
        <f>IF(B686&gt;0,ROUNDUP(VLOOKUP(B686,G011B!$B:$R,16,0),1),"")</f>
        <v/>
      </c>
      <c r="K686" s="226" t="str">
        <f t="shared" si="147"/>
        <v/>
      </c>
      <c r="L686" s="227" t="str">
        <f>IF(B686&lt;&gt;"",VLOOKUP(B686,G011B!$B:$Z,25,0),"")</f>
        <v/>
      </c>
      <c r="M686" s="256" t="str">
        <f t="shared" si="144"/>
        <v/>
      </c>
    </row>
    <row r="687" spans="1:14" ht="20.100000000000001" customHeight="1" thickBot="1" x14ac:dyDescent="0.3">
      <c r="A687" s="140">
        <v>420</v>
      </c>
      <c r="B687" s="164"/>
      <c r="C687" s="224" t="str">
        <f t="shared" si="141"/>
        <v/>
      </c>
      <c r="D687" s="225" t="str">
        <f t="shared" si="142"/>
        <v/>
      </c>
      <c r="E687" s="165"/>
      <c r="F687" s="166"/>
      <c r="G687" s="233" t="str">
        <f t="shared" si="145"/>
        <v/>
      </c>
      <c r="H687" s="230" t="str">
        <f t="shared" si="143"/>
        <v/>
      </c>
      <c r="I687" s="237" t="str">
        <f t="shared" si="146"/>
        <v/>
      </c>
      <c r="J687" s="226" t="str">
        <f>IF(B687&gt;0,ROUNDUP(VLOOKUP(B687,G011B!$B:$R,16,0),1),"")</f>
        <v/>
      </c>
      <c r="K687" s="226" t="str">
        <f t="shared" si="147"/>
        <v/>
      </c>
      <c r="L687" s="227" t="str">
        <f>IF(B687&lt;&gt;"",VLOOKUP(B687,G011B!$B:$Z,25,0),"")</f>
        <v/>
      </c>
      <c r="M687" s="256" t="str">
        <f t="shared" si="144"/>
        <v/>
      </c>
    </row>
    <row r="688" spans="1:14" ht="20.100000000000001" customHeight="1" thickBot="1" x14ac:dyDescent="0.35">
      <c r="A688" s="475" t="s">
        <v>51</v>
      </c>
      <c r="B688" s="476"/>
      <c r="C688" s="476"/>
      <c r="D688" s="476"/>
      <c r="E688" s="476"/>
      <c r="F688" s="477"/>
      <c r="G688" s="234">
        <f>SUM(G668:G687)</f>
        <v>0</v>
      </c>
      <c r="H688" s="329"/>
      <c r="I688" s="217">
        <f>IF(C666=C633,SUM(I668:I687)+I655,SUM(I668:I687))</f>
        <v>0</v>
      </c>
      <c r="N688" s="238">
        <f>IF(COUNTA(E668:E687)&gt;0,1,0)</f>
        <v>0</v>
      </c>
    </row>
    <row r="689" spans="1:15" ht="20.100000000000001" customHeight="1" thickBot="1" x14ac:dyDescent="0.3">
      <c r="A689" s="468" t="s">
        <v>89</v>
      </c>
      <c r="B689" s="469"/>
      <c r="C689" s="469"/>
      <c r="D689" s="470"/>
      <c r="E689" s="205">
        <f>SUM(G:G)/2</f>
        <v>0</v>
      </c>
      <c r="F689" s="471"/>
      <c r="G689" s="472"/>
      <c r="H689" s="473"/>
      <c r="I689" s="214">
        <f>SUM(I668:I687)+I656</f>
        <v>0</v>
      </c>
    </row>
    <row r="690" spans="1:15" x14ac:dyDescent="0.25">
      <c r="A690" s="7" t="s">
        <v>165</v>
      </c>
    </row>
    <row r="692" spans="1:15" ht="21" x14ac:dyDescent="0.35">
      <c r="B692" s="358" t="s">
        <v>48</v>
      </c>
      <c r="C692" s="346">
        <f ca="1">IF(imzatarihi&gt;0,imzatarihi,"")</f>
        <v>46027</v>
      </c>
      <c r="D692" s="358" t="s">
        <v>49</v>
      </c>
      <c r="E692" s="480" t="str">
        <f>IF(kurulusyetkilisi&gt;0,kurulusyetkilisi,"")</f>
        <v/>
      </c>
      <c r="F692" s="480"/>
      <c r="G692" s="480"/>
      <c r="H692" s="480"/>
      <c r="I692" s="480"/>
      <c r="K692" s="160"/>
      <c r="L692" s="160"/>
      <c r="M692" s="4"/>
      <c r="N692" s="160"/>
      <c r="O692" s="160"/>
    </row>
    <row r="693" spans="1:15" ht="21" x14ac:dyDescent="0.35">
      <c r="A693" s="349"/>
      <c r="B693" s="349"/>
      <c r="D693" s="358" t="s">
        <v>50</v>
      </c>
      <c r="E693" s="439"/>
      <c r="F693" s="439"/>
      <c r="G693" s="439"/>
      <c r="H693" s="349"/>
      <c r="I693" s="349"/>
      <c r="K693" s="160"/>
      <c r="L693" s="160"/>
      <c r="M693" s="4"/>
      <c r="N693" s="160"/>
      <c r="O693" s="160"/>
    </row>
    <row r="694" spans="1:15" ht="15.75" x14ac:dyDescent="0.25">
      <c r="A694" s="440" t="s">
        <v>82</v>
      </c>
      <c r="B694" s="440"/>
      <c r="C694" s="440"/>
      <c r="D694" s="440"/>
      <c r="E694" s="440"/>
      <c r="F694" s="440"/>
      <c r="G694" s="440"/>
      <c r="H694" s="440"/>
      <c r="I694" s="440"/>
    </row>
    <row r="695" spans="1:15" x14ac:dyDescent="0.25">
      <c r="A695" s="441" t="str">
        <f>IF(YilDonem&lt;&gt;"",CONCATENATE(YilDonem," dönemine aittir."),"")</f>
        <v/>
      </c>
      <c r="B695" s="441"/>
      <c r="C695" s="441"/>
      <c r="D695" s="441"/>
      <c r="E695" s="441"/>
      <c r="F695" s="441"/>
      <c r="G695" s="441"/>
      <c r="H695" s="441"/>
      <c r="I695" s="441"/>
    </row>
    <row r="696" spans="1:15" ht="19.5" thickBot="1" x14ac:dyDescent="0.35">
      <c r="A696" s="481" t="s">
        <v>91</v>
      </c>
      <c r="B696" s="481"/>
      <c r="C696" s="481"/>
      <c r="D696" s="481"/>
      <c r="E696" s="481"/>
      <c r="F696" s="481"/>
      <c r="G696" s="481"/>
      <c r="H696" s="481"/>
      <c r="I696" s="481"/>
    </row>
    <row r="697" spans="1:15" ht="19.5" customHeight="1" thickBot="1" x14ac:dyDescent="0.3">
      <c r="A697" s="457" t="s">
        <v>1</v>
      </c>
      <c r="B697" s="458"/>
      <c r="C697" s="442" t="str">
        <f>IF(ProjeNo&gt;0,ProjeNo,"")</f>
        <v/>
      </c>
      <c r="D697" s="443"/>
      <c r="E697" s="443"/>
      <c r="F697" s="443"/>
      <c r="G697" s="443"/>
      <c r="H697" s="443"/>
      <c r="I697" s="444"/>
    </row>
    <row r="698" spans="1:15" ht="29.25" customHeight="1" thickBot="1" x14ac:dyDescent="0.3">
      <c r="A698" s="474" t="s">
        <v>14</v>
      </c>
      <c r="B698" s="464"/>
      <c r="C698" s="461" t="str">
        <f>IF(ProjeAdi&gt;0,ProjeAdi,"")</f>
        <v/>
      </c>
      <c r="D698" s="462"/>
      <c r="E698" s="462"/>
      <c r="F698" s="462"/>
      <c r="G698" s="462"/>
      <c r="H698" s="462"/>
      <c r="I698" s="463"/>
    </row>
    <row r="699" spans="1:15" ht="19.5" customHeight="1" thickBot="1" x14ac:dyDescent="0.3">
      <c r="A699" s="457" t="s">
        <v>83</v>
      </c>
      <c r="B699" s="458"/>
      <c r="C699" s="32"/>
      <c r="D699" s="478"/>
      <c r="E699" s="478"/>
      <c r="F699" s="478"/>
      <c r="G699" s="478"/>
      <c r="H699" s="478"/>
      <c r="I699" s="479"/>
    </row>
    <row r="700" spans="1:15" s="5" customFormat="1" ht="30.75" thickBot="1" x14ac:dyDescent="0.3">
      <c r="A700" s="3" t="s">
        <v>9</v>
      </c>
      <c r="B700" s="3" t="s">
        <v>10</v>
      </c>
      <c r="C700" s="3" t="s">
        <v>72</v>
      </c>
      <c r="D700" s="3" t="s">
        <v>170</v>
      </c>
      <c r="E700" s="3" t="s">
        <v>84</v>
      </c>
      <c r="F700" s="3" t="s">
        <v>85</v>
      </c>
      <c r="G700" s="3" t="s">
        <v>86</v>
      </c>
      <c r="H700" s="3" t="s">
        <v>87</v>
      </c>
      <c r="I700" s="3" t="s">
        <v>88</v>
      </c>
      <c r="J700" s="155" t="s">
        <v>92</v>
      </c>
      <c r="K700" s="156" t="s">
        <v>93</v>
      </c>
      <c r="L700" s="156" t="s">
        <v>85</v>
      </c>
    </row>
    <row r="701" spans="1:15" ht="20.100000000000001" customHeight="1" x14ac:dyDescent="0.25">
      <c r="A701" s="139">
        <v>421</v>
      </c>
      <c r="B701" s="157"/>
      <c r="C701" s="220" t="str">
        <f t="shared" ref="C701:C720" si="148">IF(B701&lt;&gt;"",VLOOKUP(B701,PersonelTablo,2,0),"")</f>
        <v/>
      </c>
      <c r="D701" s="221" t="str">
        <f t="shared" ref="D701:D720" si="149">IF(B701&lt;&gt;"",VLOOKUP(B701,PersonelTablo,3,0),"")</f>
        <v/>
      </c>
      <c r="E701" s="158"/>
      <c r="F701" s="159"/>
      <c r="G701" s="231" t="str">
        <f>IF(AND(B701&lt;&gt;"",L701&gt;=F701),E701*F701,"")</f>
        <v/>
      </c>
      <c r="H701" s="228" t="str">
        <f t="shared" ref="H701:H720" si="150">IF(B701&lt;&gt;"",VLOOKUP(B701,G011CTablo,14,0),"")</f>
        <v/>
      </c>
      <c r="I701" s="235" t="str">
        <f>IF(AND(B701&lt;&gt;"",J701&gt;=K701,L701&gt;0),G701*H701,"")</f>
        <v/>
      </c>
      <c r="J701" s="226" t="str">
        <f>IF(B701&gt;0,ROUNDUP(VLOOKUP(B701,G011B!$B:$R,16,0),1),"")</f>
        <v/>
      </c>
      <c r="K701" s="226" t="str">
        <f>IF(B701&gt;0,SUMIF($B:$B,B701,$G:$G),"")</f>
        <v/>
      </c>
      <c r="L701" s="227" t="str">
        <f>IF(B701&lt;&gt;"",VLOOKUP(B701,G011B!$B:$Z,25,0),"")</f>
        <v/>
      </c>
      <c r="M701" s="256" t="str">
        <f t="shared" ref="M701:M720" si="151">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61"/>
      <c r="C702" s="222" t="str">
        <f t="shared" si="148"/>
        <v/>
      </c>
      <c r="D702" s="223" t="str">
        <f t="shared" si="149"/>
        <v/>
      </c>
      <c r="E702" s="162"/>
      <c r="F702" s="163"/>
      <c r="G702" s="232" t="str">
        <f t="shared" ref="G702:G720" si="152">IF(AND(B702&lt;&gt;"",L702&gt;=F702),E702*F702,"")</f>
        <v/>
      </c>
      <c r="H702" s="229" t="str">
        <f t="shared" si="150"/>
        <v/>
      </c>
      <c r="I702" s="236" t="str">
        <f t="shared" ref="I702:I720" si="153">IF(AND(B702&lt;&gt;"",J702&gt;=K702,L702&gt;0),G702*H702,"")</f>
        <v/>
      </c>
      <c r="J702" s="226" t="str">
        <f>IF(B702&gt;0,ROUNDUP(VLOOKUP(B702,G011B!$B:$R,16,0),1),"")</f>
        <v/>
      </c>
      <c r="K702" s="226" t="str">
        <f t="shared" ref="K702:K720" si="154">IF(B702&gt;0,SUMIF($B:$B,B702,$G:$G),"")</f>
        <v/>
      </c>
      <c r="L702" s="227" t="str">
        <f>IF(B702&lt;&gt;"",VLOOKUP(B702,G011B!$B:$Z,25,0),"")</f>
        <v/>
      </c>
      <c r="M702" s="256" t="str">
        <f t="shared" si="151"/>
        <v/>
      </c>
    </row>
    <row r="703" spans="1:15" ht="20.100000000000001" customHeight="1" x14ac:dyDescent="0.25">
      <c r="A703" s="8">
        <v>423</v>
      </c>
      <c r="B703" s="161"/>
      <c r="C703" s="222" t="str">
        <f t="shared" si="148"/>
        <v/>
      </c>
      <c r="D703" s="223" t="str">
        <f t="shared" si="149"/>
        <v/>
      </c>
      <c r="E703" s="162"/>
      <c r="F703" s="163"/>
      <c r="G703" s="232" t="str">
        <f t="shared" si="152"/>
        <v/>
      </c>
      <c r="H703" s="229" t="str">
        <f t="shared" si="150"/>
        <v/>
      </c>
      <c r="I703" s="236" t="str">
        <f t="shared" si="153"/>
        <v/>
      </c>
      <c r="J703" s="226" t="str">
        <f>IF(B703&gt;0,ROUNDUP(VLOOKUP(B703,G011B!$B:$R,16,0),1),"")</f>
        <v/>
      </c>
      <c r="K703" s="226" t="str">
        <f t="shared" si="154"/>
        <v/>
      </c>
      <c r="L703" s="227" t="str">
        <f>IF(B703&lt;&gt;"",VLOOKUP(B703,G011B!$B:$Z,25,0),"")</f>
        <v/>
      </c>
      <c r="M703" s="256" t="str">
        <f t="shared" si="151"/>
        <v/>
      </c>
    </row>
    <row r="704" spans="1:15" ht="20.100000000000001" customHeight="1" x14ac:dyDescent="0.25">
      <c r="A704" s="8">
        <v>424</v>
      </c>
      <c r="B704" s="161"/>
      <c r="C704" s="222" t="str">
        <f t="shared" si="148"/>
        <v/>
      </c>
      <c r="D704" s="223" t="str">
        <f t="shared" si="149"/>
        <v/>
      </c>
      <c r="E704" s="162"/>
      <c r="F704" s="163"/>
      <c r="G704" s="232" t="str">
        <f t="shared" si="152"/>
        <v/>
      </c>
      <c r="H704" s="229" t="str">
        <f t="shared" si="150"/>
        <v/>
      </c>
      <c r="I704" s="236" t="str">
        <f t="shared" si="153"/>
        <v/>
      </c>
      <c r="J704" s="226" t="str">
        <f>IF(B704&gt;0,ROUNDUP(VLOOKUP(B704,G011B!$B:$R,16,0),1),"")</f>
        <v/>
      </c>
      <c r="K704" s="226" t="str">
        <f t="shared" si="154"/>
        <v/>
      </c>
      <c r="L704" s="227" t="str">
        <f>IF(B704&lt;&gt;"",VLOOKUP(B704,G011B!$B:$Z,25,0),"")</f>
        <v/>
      </c>
      <c r="M704" s="256" t="str">
        <f t="shared" si="151"/>
        <v/>
      </c>
    </row>
    <row r="705" spans="1:13" ht="20.100000000000001" customHeight="1" x14ac:dyDescent="0.25">
      <c r="A705" s="8">
        <v>425</v>
      </c>
      <c r="B705" s="161"/>
      <c r="C705" s="222" t="str">
        <f t="shared" si="148"/>
        <v/>
      </c>
      <c r="D705" s="223" t="str">
        <f t="shared" si="149"/>
        <v/>
      </c>
      <c r="E705" s="162"/>
      <c r="F705" s="163"/>
      <c r="G705" s="232" t="str">
        <f t="shared" si="152"/>
        <v/>
      </c>
      <c r="H705" s="229" t="str">
        <f t="shared" si="150"/>
        <v/>
      </c>
      <c r="I705" s="236" t="str">
        <f t="shared" si="153"/>
        <v/>
      </c>
      <c r="J705" s="226" t="str">
        <f>IF(B705&gt;0,ROUNDUP(VLOOKUP(B705,G011B!$B:$R,16,0),1),"")</f>
        <v/>
      </c>
      <c r="K705" s="226" t="str">
        <f t="shared" si="154"/>
        <v/>
      </c>
      <c r="L705" s="227" t="str">
        <f>IF(B705&lt;&gt;"",VLOOKUP(B705,G011B!$B:$Z,25,0),"")</f>
        <v/>
      </c>
      <c r="M705" s="256" t="str">
        <f t="shared" si="151"/>
        <v/>
      </c>
    </row>
    <row r="706" spans="1:13" ht="20.100000000000001" customHeight="1" x14ac:dyDescent="0.25">
      <c r="A706" s="8">
        <v>426</v>
      </c>
      <c r="B706" s="161"/>
      <c r="C706" s="222" t="str">
        <f t="shared" si="148"/>
        <v/>
      </c>
      <c r="D706" s="223" t="str">
        <f t="shared" si="149"/>
        <v/>
      </c>
      <c r="E706" s="162"/>
      <c r="F706" s="163"/>
      <c r="G706" s="232" t="str">
        <f t="shared" si="152"/>
        <v/>
      </c>
      <c r="H706" s="229" t="str">
        <f t="shared" si="150"/>
        <v/>
      </c>
      <c r="I706" s="236" t="str">
        <f t="shared" si="153"/>
        <v/>
      </c>
      <c r="J706" s="226" t="str">
        <f>IF(B706&gt;0,ROUNDUP(VLOOKUP(B706,G011B!$B:$R,16,0),1),"")</f>
        <v/>
      </c>
      <c r="K706" s="226" t="str">
        <f t="shared" si="154"/>
        <v/>
      </c>
      <c r="L706" s="227" t="str">
        <f>IF(B706&lt;&gt;"",VLOOKUP(B706,G011B!$B:$Z,25,0),"")</f>
        <v/>
      </c>
      <c r="M706" s="256" t="str">
        <f t="shared" si="151"/>
        <v/>
      </c>
    </row>
    <row r="707" spans="1:13" ht="20.100000000000001" customHeight="1" x14ac:dyDescent="0.25">
      <c r="A707" s="8">
        <v>427</v>
      </c>
      <c r="B707" s="161"/>
      <c r="C707" s="222" t="str">
        <f t="shared" si="148"/>
        <v/>
      </c>
      <c r="D707" s="223" t="str">
        <f t="shared" si="149"/>
        <v/>
      </c>
      <c r="E707" s="162"/>
      <c r="F707" s="163"/>
      <c r="G707" s="232" t="str">
        <f t="shared" si="152"/>
        <v/>
      </c>
      <c r="H707" s="229" t="str">
        <f t="shared" si="150"/>
        <v/>
      </c>
      <c r="I707" s="236" t="str">
        <f t="shared" si="153"/>
        <v/>
      </c>
      <c r="J707" s="226" t="str">
        <f>IF(B707&gt;0,ROUNDUP(VLOOKUP(B707,G011B!$B:$R,16,0),1),"")</f>
        <v/>
      </c>
      <c r="K707" s="226" t="str">
        <f t="shared" si="154"/>
        <v/>
      </c>
      <c r="L707" s="227" t="str">
        <f>IF(B707&lt;&gt;"",VLOOKUP(B707,G011B!$B:$Z,25,0),"")</f>
        <v/>
      </c>
      <c r="M707" s="256" t="str">
        <f t="shared" si="151"/>
        <v/>
      </c>
    </row>
    <row r="708" spans="1:13" ht="20.100000000000001" customHeight="1" x14ac:dyDescent="0.25">
      <c r="A708" s="8">
        <v>428</v>
      </c>
      <c r="B708" s="161"/>
      <c r="C708" s="222" t="str">
        <f t="shared" si="148"/>
        <v/>
      </c>
      <c r="D708" s="223" t="str">
        <f t="shared" si="149"/>
        <v/>
      </c>
      <c r="E708" s="162"/>
      <c r="F708" s="163"/>
      <c r="G708" s="232" t="str">
        <f t="shared" si="152"/>
        <v/>
      </c>
      <c r="H708" s="229" t="str">
        <f t="shared" si="150"/>
        <v/>
      </c>
      <c r="I708" s="236" t="str">
        <f t="shared" si="153"/>
        <v/>
      </c>
      <c r="J708" s="226" t="str">
        <f>IF(B708&gt;0,ROUNDUP(VLOOKUP(B708,G011B!$B:$R,16,0),1),"")</f>
        <v/>
      </c>
      <c r="K708" s="226" t="str">
        <f t="shared" si="154"/>
        <v/>
      </c>
      <c r="L708" s="227" t="str">
        <f>IF(B708&lt;&gt;"",VLOOKUP(B708,G011B!$B:$Z,25,0),"")</f>
        <v/>
      </c>
      <c r="M708" s="256" t="str">
        <f t="shared" si="151"/>
        <v/>
      </c>
    </row>
    <row r="709" spans="1:13" ht="20.100000000000001" customHeight="1" x14ac:dyDescent="0.25">
      <c r="A709" s="8">
        <v>429</v>
      </c>
      <c r="B709" s="161"/>
      <c r="C709" s="222" t="str">
        <f t="shared" si="148"/>
        <v/>
      </c>
      <c r="D709" s="223" t="str">
        <f t="shared" si="149"/>
        <v/>
      </c>
      <c r="E709" s="162"/>
      <c r="F709" s="163"/>
      <c r="G709" s="232" t="str">
        <f t="shared" si="152"/>
        <v/>
      </c>
      <c r="H709" s="229" t="str">
        <f t="shared" si="150"/>
        <v/>
      </c>
      <c r="I709" s="236" t="str">
        <f t="shared" si="153"/>
        <v/>
      </c>
      <c r="J709" s="226" t="str">
        <f>IF(B709&gt;0,ROUNDUP(VLOOKUP(B709,G011B!$B:$R,16,0),1),"")</f>
        <v/>
      </c>
      <c r="K709" s="226" t="str">
        <f t="shared" si="154"/>
        <v/>
      </c>
      <c r="L709" s="227" t="str">
        <f>IF(B709&lt;&gt;"",VLOOKUP(B709,G011B!$B:$Z,25,0),"")</f>
        <v/>
      </c>
      <c r="M709" s="256" t="str">
        <f t="shared" si="151"/>
        <v/>
      </c>
    </row>
    <row r="710" spans="1:13" ht="20.100000000000001" customHeight="1" x14ac:dyDescent="0.25">
      <c r="A710" s="8">
        <v>430</v>
      </c>
      <c r="B710" s="161"/>
      <c r="C710" s="222" t="str">
        <f t="shared" si="148"/>
        <v/>
      </c>
      <c r="D710" s="223" t="str">
        <f t="shared" si="149"/>
        <v/>
      </c>
      <c r="E710" s="162"/>
      <c r="F710" s="163"/>
      <c r="G710" s="232" t="str">
        <f t="shared" si="152"/>
        <v/>
      </c>
      <c r="H710" s="229" t="str">
        <f t="shared" si="150"/>
        <v/>
      </c>
      <c r="I710" s="236" t="str">
        <f t="shared" si="153"/>
        <v/>
      </c>
      <c r="J710" s="226" t="str">
        <f>IF(B710&gt;0,ROUNDUP(VLOOKUP(B710,G011B!$B:$R,16,0),1),"")</f>
        <v/>
      </c>
      <c r="K710" s="226" t="str">
        <f t="shared" si="154"/>
        <v/>
      </c>
      <c r="L710" s="227" t="str">
        <f>IF(B710&lt;&gt;"",VLOOKUP(B710,G011B!$B:$Z,25,0),"")</f>
        <v/>
      </c>
      <c r="M710" s="256" t="str">
        <f t="shared" si="151"/>
        <v/>
      </c>
    </row>
    <row r="711" spans="1:13" ht="20.100000000000001" customHeight="1" x14ac:dyDescent="0.25">
      <c r="A711" s="8">
        <v>431</v>
      </c>
      <c r="B711" s="161"/>
      <c r="C711" s="222" t="str">
        <f t="shared" si="148"/>
        <v/>
      </c>
      <c r="D711" s="223" t="str">
        <f t="shared" si="149"/>
        <v/>
      </c>
      <c r="E711" s="162"/>
      <c r="F711" s="163"/>
      <c r="G711" s="232" t="str">
        <f t="shared" si="152"/>
        <v/>
      </c>
      <c r="H711" s="229" t="str">
        <f t="shared" si="150"/>
        <v/>
      </c>
      <c r="I711" s="236" t="str">
        <f t="shared" si="153"/>
        <v/>
      </c>
      <c r="J711" s="226" t="str">
        <f>IF(B711&gt;0,ROUNDUP(VLOOKUP(B711,G011B!$B:$R,16,0),1),"")</f>
        <v/>
      </c>
      <c r="K711" s="226" t="str">
        <f t="shared" si="154"/>
        <v/>
      </c>
      <c r="L711" s="227" t="str">
        <f>IF(B711&lt;&gt;"",VLOOKUP(B711,G011B!$B:$Z,25,0),"")</f>
        <v/>
      </c>
      <c r="M711" s="256" t="str">
        <f t="shared" si="151"/>
        <v/>
      </c>
    </row>
    <row r="712" spans="1:13" ht="20.100000000000001" customHeight="1" x14ac:dyDescent="0.25">
      <c r="A712" s="8">
        <v>432</v>
      </c>
      <c r="B712" s="161"/>
      <c r="C712" s="222" t="str">
        <f t="shared" si="148"/>
        <v/>
      </c>
      <c r="D712" s="223" t="str">
        <f t="shared" si="149"/>
        <v/>
      </c>
      <c r="E712" s="162"/>
      <c r="F712" s="163"/>
      <c r="G712" s="232" t="str">
        <f t="shared" si="152"/>
        <v/>
      </c>
      <c r="H712" s="229" t="str">
        <f t="shared" si="150"/>
        <v/>
      </c>
      <c r="I712" s="236" t="str">
        <f t="shared" si="153"/>
        <v/>
      </c>
      <c r="J712" s="226" t="str">
        <f>IF(B712&gt;0,ROUNDUP(VLOOKUP(B712,G011B!$B:$R,16,0),1),"")</f>
        <v/>
      </c>
      <c r="K712" s="226" t="str">
        <f t="shared" si="154"/>
        <v/>
      </c>
      <c r="L712" s="227" t="str">
        <f>IF(B712&lt;&gt;"",VLOOKUP(B712,G011B!$B:$Z,25,0),"")</f>
        <v/>
      </c>
      <c r="M712" s="256" t="str">
        <f t="shared" si="151"/>
        <v/>
      </c>
    </row>
    <row r="713" spans="1:13" ht="20.100000000000001" customHeight="1" x14ac:dyDescent="0.25">
      <c r="A713" s="8">
        <v>433</v>
      </c>
      <c r="B713" s="161"/>
      <c r="C713" s="222" t="str">
        <f t="shared" si="148"/>
        <v/>
      </c>
      <c r="D713" s="223" t="str">
        <f t="shared" si="149"/>
        <v/>
      </c>
      <c r="E713" s="162"/>
      <c r="F713" s="163"/>
      <c r="G713" s="232" t="str">
        <f t="shared" si="152"/>
        <v/>
      </c>
      <c r="H713" s="229" t="str">
        <f t="shared" si="150"/>
        <v/>
      </c>
      <c r="I713" s="236" t="str">
        <f t="shared" si="153"/>
        <v/>
      </c>
      <c r="J713" s="226" t="str">
        <f>IF(B713&gt;0,ROUNDUP(VLOOKUP(B713,G011B!$B:$R,16,0),1),"")</f>
        <v/>
      </c>
      <c r="K713" s="226" t="str">
        <f t="shared" si="154"/>
        <v/>
      </c>
      <c r="L713" s="227" t="str">
        <f>IF(B713&lt;&gt;"",VLOOKUP(B713,G011B!$B:$Z,25,0),"")</f>
        <v/>
      </c>
      <c r="M713" s="256" t="str">
        <f t="shared" si="151"/>
        <v/>
      </c>
    </row>
    <row r="714" spans="1:13" ht="20.100000000000001" customHeight="1" x14ac:dyDescent="0.25">
      <c r="A714" s="8">
        <v>434</v>
      </c>
      <c r="B714" s="161"/>
      <c r="C714" s="222" t="str">
        <f t="shared" si="148"/>
        <v/>
      </c>
      <c r="D714" s="223" t="str">
        <f t="shared" si="149"/>
        <v/>
      </c>
      <c r="E714" s="162"/>
      <c r="F714" s="163"/>
      <c r="G714" s="232" t="str">
        <f t="shared" si="152"/>
        <v/>
      </c>
      <c r="H714" s="229" t="str">
        <f t="shared" si="150"/>
        <v/>
      </c>
      <c r="I714" s="236" t="str">
        <f t="shared" si="153"/>
        <v/>
      </c>
      <c r="J714" s="226" t="str">
        <f>IF(B714&gt;0,ROUNDUP(VLOOKUP(B714,G011B!$B:$R,16,0),1),"")</f>
        <v/>
      </c>
      <c r="K714" s="226" t="str">
        <f t="shared" si="154"/>
        <v/>
      </c>
      <c r="L714" s="227" t="str">
        <f>IF(B714&lt;&gt;"",VLOOKUP(B714,G011B!$B:$Z,25,0),"")</f>
        <v/>
      </c>
      <c r="M714" s="256" t="str">
        <f t="shared" si="151"/>
        <v/>
      </c>
    </row>
    <row r="715" spans="1:13" ht="20.100000000000001" customHeight="1" x14ac:dyDescent="0.25">
      <c r="A715" s="8">
        <v>435</v>
      </c>
      <c r="B715" s="161"/>
      <c r="C715" s="222" t="str">
        <f t="shared" si="148"/>
        <v/>
      </c>
      <c r="D715" s="223" t="str">
        <f t="shared" si="149"/>
        <v/>
      </c>
      <c r="E715" s="162"/>
      <c r="F715" s="163"/>
      <c r="G715" s="232" t="str">
        <f t="shared" si="152"/>
        <v/>
      </c>
      <c r="H715" s="229" t="str">
        <f t="shared" si="150"/>
        <v/>
      </c>
      <c r="I715" s="236" t="str">
        <f t="shared" si="153"/>
        <v/>
      </c>
      <c r="J715" s="226" t="str">
        <f>IF(B715&gt;0,ROUNDUP(VLOOKUP(B715,G011B!$B:$R,16,0),1),"")</f>
        <v/>
      </c>
      <c r="K715" s="226" t="str">
        <f t="shared" si="154"/>
        <v/>
      </c>
      <c r="L715" s="227" t="str">
        <f>IF(B715&lt;&gt;"",VLOOKUP(B715,G011B!$B:$Z,25,0),"")</f>
        <v/>
      </c>
      <c r="M715" s="256" t="str">
        <f t="shared" si="151"/>
        <v/>
      </c>
    </row>
    <row r="716" spans="1:13" ht="20.100000000000001" customHeight="1" x14ac:dyDescent="0.25">
      <c r="A716" s="8">
        <v>436</v>
      </c>
      <c r="B716" s="161"/>
      <c r="C716" s="222" t="str">
        <f t="shared" si="148"/>
        <v/>
      </c>
      <c r="D716" s="223" t="str">
        <f t="shared" si="149"/>
        <v/>
      </c>
      <c r="E716" s="162"/>
      <c r="F716" s="163"/>
      <c r="G716" s="232" t="str">
        <f t="shared" si="152"/>
        <v/>
      </c>
      <c r="H716" s="229" t="str">
        <f t="shared" si="150"/>
        <v/>
      </c>
      <c r="I716" s="236" t="str">
        <f t="shared" si="153"/>
        <v/>
      </c>
      <c r="J716" s="226" t="str">
        <f>IF(B716&gt;0,ROUNDUP(VLOOKUP(B716,G011B!$B:$R,16,0),1),"")</f>
        <v/>
      </c>
      <c r="K716" s="226" t="str">
        <f t="shared" si="154"/>
        <v/>
      </c>
      <c r="L716" s="227" t="str">
        <f>IF(B716&lt;&gt;"",VLOOKUP(B716,G011B!$B:$Z,25,0),"")</f>
        <v/>
      </c>
      <c r="M716" s="256" t="str">
        <f t="shared" si="151"/>
        <v/>
      </c>
    </row>
    <row r="717" spans="1:13" ht="20.100000000000001" customHeight="1" x14ac:dyDescent="0.25">
      <c r="A717" s="8">
        <v>437</v>
      </c>
      <c r="B717" s="161"/>
      <c r="C717" s="222" t="str">
        <f t="shared" si="148"/>
        <v/>
      </c>
      <c r="D717" s="223" t="str">
        <f t="shared" si="149"/>
        <v/>
      </c>
      <c r="E717" s="162"/>
      <c r="F717" s="163"/>
      <c r="G717" s="232" t="str">
        <f t="shared" si="152"/>
        <v/>
      </c>
      <c r="H717" s="229" t="str">
        <f t="shared" si="150"/>
        <v/>
      </c>
      <c r="I717" s="236" t="str">
        <f t="shared" si="153"/>
        <v/>
      </c>
      <c r="J717" s="226" t="str">
        <f>IF(B717&gt;0,ROUNDUP(VLOOKUP(B717,G011B!$B:$R,16,0),1),"")</f>
        <v/>
      </c>
      <c r="K717" s="226" t="str">
        <f t="shared" si="154"/>
        <v/>
      </c>
      <c r="L717" s="227" t="str">
        <f>IF(B717&lt;&gt;"",VLOOKUP(B717,G011B!$B:$Z,25,0),"")</f>
        <v/>
      </c>
      <c r="M717" s="256" t="str">
        <f t="shared" si="151"/>
        <v/>
      </c>
    </row>
    <row r="718" spans="1:13" ht="20.100000000000001" customHeight="1" x14ac:dyDescent="0.25">
      <c r="A718" s="8">
        <v>438</v>
      </c>
      <c r="B718" s="161"/>
      <c r="C718" s="222" t="str">
        <f t="shared" si="148"/>
        <v/>
      </c>
      <c r="D718" s="223" t="str">
        <f t="shared" si="149"/>
        <v/>
      </c>
      <c r="E718" s="162"/>
      <c r="F718" s="163"/>
      <c r="G718" s="232" t="str">
        <f t="shared" si="152"/>
        <v/>
      </c>
      <c r="H718" s="229" t="str">
        <f t="shared" si="150"/>
        <v/>
      </c>
      <c r="I718" s="236" t="str">
        <f t="shared" si="153"/>
        <v/>
      </c>
      <c r="J718" s="226" t="str">
        <f>IF(B718&gt;0,ROUNDUP(VLOOKUP(B718,G011B!$B:$R,16,0),1),"")</f>
        <v/>
      </c>
      <c r="K718" s="226" t="str">
        <f t="shared" si="154"/>
        <v/>
      </c>
      <c r="L718" s="227" t="str">
        <f>IF(B718&lt;&gt;"",VLOOKUP(B718,G011B!$B:$Z,25,0),"")</f>
        <v/>
      </c>
      <c r="M718" s="256" t="str">
        <f t="shared" si="151"/>
        <v/>
      </c>
    </row>
    <row r="719" spans="1:13" ht="20.100000000000001" customHeight="1" x14ac:dyDescent="0.25">
      <c r="A719" s="8">
        <v>439</v>
      </c>
      <c r="B719" s="161"/>
      <c r="C719" s="222" t="str">
        <f t="shared" si="148"/>
        <v/>
      </c>
      <c r="D719" s="223" t="str">
        <f t="shared" si="149"/>
        <v/>
      </c>
      <c r="E719" s="162"/>
      <c r="F719" s="163"/>
      <c r="G719" s="232" t="str">
        <f t="shared" si="152"/>
        <v/>
      </c>
      <c r="H719" s="229" t="str">
        <f t="shared" si="150"/>
        <v/>
      </c>
      <c r="I719" s="236" t="str">
        <f t="shared" si="153"/>
        <v/>
      </c>
      <c r="J719" s="226" t="str">
        <f>IF(B719&gt;0,ROUNDUP(VLOOKUP(B719,G011B!$B:$R,16,0),1),"")</f>
        <v/>
      </c>
      <c r="K719" s="226" t="str">
        <f t="shared" si="154"/>
        <v/>
      </c>
      <c r="L719" s="227" t="str">
        <f>IF(B719&lt;&gt;"",VLOOKUP(B719,G011B!$B:$Z,25,0),"")</f>
        <v/>
      </c>
      <c r="M719" s="256" t="str">
        <f t="shared" si="151"/>
        <v/>
      </c>
    </row>
    <row r="720" spans="1:13" ht="20.100000000000001" customHeight="1" thickBot="1" x14ac:dyDescent="0.3">
      <c r="A720" s="140">
        <v>440</v>
      </c>
      <c r="B720" s="164"/>
      <c r="C720" s="224" t="str">
        <f t="shared" si="148"/>
        <v/>
      </c>
      <c r="D720" s="225" t="str">
        <f t="shared" si="149"/>
        <v/>
      </c>
      <c r="E720" s="165"/>
      <c r="F720" s="166"/>
      <c r="G720" s="233" t="str">
        <f t="shared" si="152"/>
        <v/>
      </c>
      <c r="H720" s="230" t="str">
        <f t="shared" si="150"/>
        <v/>
      </c>
      <c r="I720" s="237" t="str">
        <f t="shared" si="153"/>
        <v/>
      </c>
      <c r="J720" s="226" t="str">
        <f>IF(B720&gt;0,ROUNDUP(VLOOKUP(B720,G011B!$B:$R,16,0),1),"")</f>
        <v/>
      </c>
      <c r="K720" s="226" t="str">
        <f t="shared" si="154"/>
        <v/>
      </c>
      <c r="L720" s="227" t="str">
        <f>IF(B720&lt;&gt;"",VLOOKUP(B720,G011B!$B:$Z,25,0),"")</f>
        <v/>
      </c>
      <c r="M720" s="256" t="str">
        <f t="shared" si="151"/>
        <v/>
      </c>
    </row>
    <row r="721" spans="1:15" ht="20.100000000000001" customHeight="1" thickBot="1" x14ac:dyDescent="0.35">
      <c r="A721" s="475" t="s">
        <v>51</v>
      </c>
      <c r="B721" s="476"/>
      <c r="C721" s="476"/>
      <c r="D721" s="476"/>
      <c r="E721" s="476"/>
      <c r="F721" s="477"/>
      <c r="G721" s="234">
        <f>SUM(G701:G720)</f>
        <v>0</v>
      </c>
      <c r="H721" s="329"/>
      <c r="I721" s="217">
        <f>IF(C699=C666,SUM(I701:I720)+I688,SUM(I701:I720))</f>
        <v>0</v>
      </c>
      <c r="N721" s="238">
        <f>IF(COUNTA(E701:E720)&gt;0,1,0)</f>
        <v>0</v>
      </c>
    </row>
    <row r="722" spans="1:15" ht="20.100000000000001" customHeight="1" thickBot="1" x14ac:dyDescent="0.3">
      <c r="A722" s="468" t="s">
        <v>89</v>
      </c>
      <c r="B722" s="469"/>
      <c r="C722" s="469"/>
      <c r="D722" s="470"/>
      <c r="E722" s="205">
        <f>SUM(G:G)/2</f>
        <v>0</v>
      </c>
      <c r="F722" s="471"/>
      <c r="G722" s="472"/>
      <c r="H722" s="473"/>
      <c r="I722" s="214">
        <f>SUM(I701:I720)+I689</f>
        <v>0</v>
      </c>
    </row>
    <row r="723" spans="1:15" x14ac:dyDescent="0.25">
      <c r="A723" s="7" t="s">
        <v>165</v>
      </c>
    </row>
    <row r="725" spans="1:15" ht="21" x14ac:dyDescent="0.35">
      <c r="B725" s="358" t="s">
        <v>48</v>
      </c>
      <c r="C725" s="346">
        <f ca="1">IF(imzatarihi&gt;0,imzatarihi,"")</f>
        <v>46027</v>
      </c>
      <c r="D725" s="358" t="s">
        <v>49</v>
      </c>
      <c r="E725" s="480" t="str">
        <f>IF(kurulusyetkilisi&gt;0,kurulusyetkilisi,"")</f>
        <v/>
      </c>
      <c r="F725" s="480"/>
      <c r="G725" s="480"/>
      <c r="H725" s="480"/>
      <c r="I725" s="480"/>
      <c r="K725" s="160"/>
      <c r="L725" s="160"/>
      <c r="M725" s="4"/>
      <c r="N725" s="160"/>
      <c r="O725" s="160"/>
    </row>
    <row r="726" spans="1:15" ht="21" x14ac:dyDescent="0.35">
      <c r="A726" s="349"/>
      <c r="B726" s="349"/>
      <c r="D726" s="358" t="s">
        <v>50</v>
      </c>
      <c r="E726" s="439"/>
      <c r="F726" s="439"/>
      <c r="G726" s="439"/>
      <c r="H726" s="349"/>
      <c r="I726" s="349"/>
      <c r="K726" s="160"/>
      <c r="L726" s="160"/>
      <c r="M726" s="4"/>
      <c r="N726" s="160"/>
      <c r="O726" s="160"/>
    </row>
    <row r="727" spans="1:15" ht="15.75" x14ac:dyDescent="0.25">
      <c r="A727" s="440" t="s">
        <v>82</v>
      </c>
      <c r="B727" s="440"/>
      <c r="C727" s="440"/>
      <c r="D727" s="440"/>
      <c r="E727" s="440"/>
      <c r="F727" s="440"/>
      <c r="G727" s="440"/>
      <c r="H727" s="440"/>
      <c r="I727" s="440"/>
    </row>
    <row r="728" spans="1:15" x14ac:dyDescent="0.25">
      <c r="A728" s="441" t="str">
        <f>IF(YilDonem&lt;&gt;"",CONCATENATE(YilDonem," dönemine aittir."),"")</f>
        <v/>
      </c>
      <c r="B728" s="441"/>
      <c r="C728" s="441"/>
      <c r="D728" s="441"/>
      <c r="E728" s="441"/>
      <c r="F728" s="441"/>
      <c r="G728" s="441"/>
      <c r="H728" s="441"/>
      <c r="I728" s="441"/>
    </row>
    <row r="729" spans="1:15" ht="19.5" thickBot="1" x14ac:dyDescent="0.35">
      <c r="A729" s="481" t="s">
        <v>91</v>
      </c>
      <c r="B729" s="481"/>
      <c r="C729" s="481"/>
      <c r="D729" s="481"/>
      <c r="E729" s="481"/>
      <c r="F729" s="481"/>
      <c r="G729" s="481"/>
      <c r="H729" s="481"/>
      <c r="I729" s="481"/>
    </row>
    <row r="730" spans="1:15" ht="19.5" customHeight="1" thickBot="1" x14ac:dyDescent="0.3">
      <c r="A730" s="457" t="s">
        <v>1</v>
      </c>
      <c r="B730" s="458"/>
      <c r="C730" s="442" t="str">
        <f>IF(ProjeNo&gt;0,ProjeNo,"")</f>
        <v/>
      </c>
      <c r="D730" s="443"/>
      <c r="E730" s="443"/>
      <c r="F730" s="443"/>
      <c r="G730" s="443"/>
      <c r="H730" s="443"/>
      <c r="I730" s="444"/>
    </row>
    <row r="731" spans="1:15" ht="29.25" customHeight="1" thickBot="1" x14ac:dyDescent="0.3">
      <c r="A731" s="474" t="s">
        <v>14</v>
      </c>
      <c r="B731" s="464"/>
      <c r="C731" s="461" t="str">
        <f>IF(ProjeAdi&gt;0,ProjeAdi,"")</f>
        <v/>
      </c>
      <c r="D731" s="462"/>
      <c r="E731" s="462"/>
      <c r="F731" s="462"/>
      <c r="G731" s="462"/>
      <c r="H731" s="462"/>
      <c r="I731" s="463"/>
    </row>
    <row r="732" spans="1:15" ht="19.5" customHeight="1" thickBot="1" x14ac:dyDescent="0.3">
      <c r="A732" s="457" t="s">
        <v>83</v>
      </c>
      <c r="B732" s="458"/>
      <c r="C732" s="32"/>
      <c r="D732" s="478"/>
      <c r="E732" s="478"/>
      <c r="F732" s="478"/>
      <c r="G732" s="478"/>
      <c r="H732" s="478"/>
      <c r="I732" s="479"/>
    </row>
    <row r="733" spans="1:15" s="5" customFormat="1" ht="30.75" thickBot="1" x14ac:dyDescent="0.3">
      <c r="A733" s="3" t="s">
        <v>9</v>
      </c>
      <c r="B733" s="3" t="s">
        <v>10</v>
      </c>
      <c r="C733" s="3" t="s">
        <v>72</v>
      </c>
      <c r="D733" s="3" t="s">
        <v>170</v>
      </c>
      <c r="E733" s="3" t="s">
        <v>84</v>
      </c>
      <c r="F733" s="3" t="s">
        <v>85</v>
      </c>
      <c r="G733" s="3" t="s">
        <v>86</v>
      </c>
      <c r="H733" s="3" t="s">
        <v>87</v>
      </c>
      <c r="I733" s="3" t="s">
        <v>88</v>
      </c>
      <c r="J733" s="155" t="s">
        <v>92</v>
      </c>
      <c r="K733" s="156" t="s">
        <v>93</v>
      </c>
      <c r="L733" s="156" t="s">
        <v>85</v>
      </c>
    </row>
    <row r="734" spans="1:15" ht="20.100000000000001" customHeight="1" x14ac:dyDescent="0.25">
      <c r="A734" s="139">
        <v>441</v>
      </c>
      <c r="B734" s="157"/>
      <c r="C734" s="220" t="str">
        <f t="shared" ref="C734:C753" si="155">IF(B734&lt;&gt;"",VLOOKUP(B734,PersonelTablo,2,0),"")</f>
        <v/>
      </c>
      <c r="D734" s="221" t="str">
        <f t="shared" ref="D734:D753" si="156">IF(B734&lt;&gt;"",VLOOKUP(B734,PersonelTablo,3,0),"")</f>
        <v/>
      </c>
      <c r="E734" s="158"/>
      <c r="F734" s="159"/>
      <c r="G734" s="231" t="str">
        <f>IF(AND(B734&lt;&gt;"",L734&gt;=F734),E734*F734,"")</f>
        <v/>
      </c>
      <c r="H734" s="228" t="str">
        <f t="shared" ref="H734:H753" si="157">IF(B734&lt;&gt;"",VLOOKUP(B734,G011CTablo,14,0),"")</f>
        <v/>
      </c>
      <c r="I734" s="235" t="str">
        <f>IF(AND(B734&lt;&gt;"",J734&gt;=K734,L734&gt;0),G734*H734,"")</f>
        <v/>
      </c>
      <c r="J734" s="226" t="str">
        <f>IF(B734&gt;0,ROUNDUP(VLOOKUP(B734,G011B!$B:$R,16,0),1),"")</f>
        <v/>
      </c>
      <c r="K734" s="226" t="str">
        <f>IF(B734&gt;0,SUMIF($B:$B,B734,$G:$G),"")</f>
        <v/>
      </c>
      <c r="L734" s="227" t="str">
        <f>IF(B734&lt;&gt;"",VLOOKUP(B734,G011B!$B:$Z,25,0),"")</f>
        <v/>
      </c>
      <c r="M734" s="256" t="str">
        <f t="shared" ref="M734:M753" si="158">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61"/>
      <c r="C735" s="222" t="str">
        <f t="shared" si="155"/>
        <v/>
      </c>
      <c r="D735" s="223" t="str">
        <f t="shared" si="156"/>
        <v/>
      </c>
      <c r="E735" s="162"/>
      <c r="F735" s="163"/>
      <c r="G735" s="232" t="str">
        <f t="shared" ref="G735:G753" si="159">IF(AND(B735&lt;&gt;"",L735&gt;=F735),E735*F735,"")</f>
        <v/>
      </c>
      <c r="H735" s="229" t="str">
        <f t="shared" si="157"/>
        <v/>
      </c>
      <c r="I735" s="236" t="str">
        <f t="shared" ref="I735:I753" si="160">IF(AND(B735&lt;&gt;"",J735&gt;=K735,L735&gt;0),G735*H735,"")</f>
        <v/>
      </c>
      <c r="J735" s="226" t="str">
        <f>IF(B735&gt;0,ROUNDUP(VLOOKUP(B735,G011B!$B:$R,16,0),1),"")</f>
        <v/>
      </c>
      <c r="K735" s="226" t="str">
        <f t="shared" ref="K735:K753" si="161">IF(B735&gt;0,SUMIF($B:$B,B735,$G:$G),"")</f>
        <v/>
      </c>
      <c r="L735" s="227" t="str">
        <f>IF(B735&lt;&gt;"",VLOOKUP(B735,G011B!$B:$Z,25,0),"")</f>
        <v/>
      </c>
      <c r="M735" s="256" t="str">
        <f t="shared" si="158"/>
        <v/>
      </c>
    </row>
    <row r="736" spans="1:15" ht="20.100000000000001" customHeight="1" x14ac:dyDescent="0.25">
      <c r="A736" s="8">
        <v>443</v>
      </c>
      <c r="B736" s="161"/>
      <c r="C736" s="222" t="str">
        <f t="shared" si="155"/>
        <v/>
      </c>
      <c r="D736" s="223" t="str">
        <f t="shared" si="156"/>
        <v/>
      </c>
      <c r="E736" s="162"/>
      <c r="F736" s="163"/>
      <c r="G736" s="232" t="str">
        <f t="shared" si="159"/>
        <v/>
      </c>
      <c r="H736" s="229" t="str">
        <f t="shared" si="157"/>
        <v/>
      </c>
      <c r="I736" s="236" t="str">
        <f t="shared" si="160"/>
        <v/>
      </c>
      <c r="J736" s="226" t="str">
        <f>IF(B736&gt;0,ROUNDUP(VLOOKUP(B736,G011B!$B:$R,16,0),1),"")</f>
        <v/>
      </c>
      <c r="K736" s="226" t="str">
        <f t="shared" si="161"/>
        <v/>
      </c>
      <c r="L736" s="227" t="str">
        <f>IF(B736&lt;&gt;"",VLOOKUP(B736,G011B!$B:$Z,25,0),"")</f>
        <v/>
      </c>
      <c r="M736" s="256" t="str">
        <f t="shared" si="158"/>
        <v/>
      </c>
    </row>
    <row r="737" spans="1:13" ht="20.100000000000001" customHeight="1" x14ac:dyDescent="0.25">
      <c r="A737" s="8">
        <v>444</v>
      </c>
      <c r="B737" s="161"/>
      <c r="C737" s="222" t="str">
        <f t="shared" si="155"/>
        <v/>
      </c>
      <c r="D737" s="223" t="str">
        <f t="shared" si="156"/>
        <v/>
      </c>
      <c r="E737" s="162"/>
      <c r="F737" s="163"/>
      <c r="G737" s="232" t="str">
        <f t="shared" si="159"/>
        <v/>
      </c>
      <c r="H737" s="229" t="str">
        <f t="shared" si="157"/>
        <v/>
      </c>
      <c r="I737" s="236" t="str">
        <f t="shared" si="160"/>
        <v/>
      </c>
      <c r="J737" s="226" t="str">
        <f>IF(B737&gt;0,ROUNDUP(VLOOKUP(B737,G011B!$B:$R,16,0),1),"")</f>
        <v/>
      </c>
      <c r="K737" s="226" t="str">
        <f t="shared" si="161"/>
        <v/>
      </c>
      <c r="L737" s="227" t="str">
        <f>IF(B737&lt;&gt;"",VLOOKUP(B737,G011B!$B:$Z,25,0),"")</f>
        <v/>
      </c>
      <c r="M737" s="256" t="str">
        <f t="shared" si="158"/>
        <v/>
      </c>
    </row>
    <row r="738" spans="1:13" ht="20.100000000000001" customHeight="1" x14ac:dyDescent="0.25">
      <c r="A738" s="8">
        <v>445</v>
      </c>
      <c r="B738" s="161"/>
      <c r="C738" s="222" t="str">
        <f t="shared" si="155"/>
        <v/>
      </c>
      <c r="D738" s="223" t="str">
        <f t="shared" si="156"/>
        <v/>
      </c>
      <c r="E738" s="162"/>
      <c r="F738" s="163"/>
      <c r="G738" s="232" t="str">
        <f t="shared" si="159"/>
        <v/>
      </c>
      <c r="H738" s="229" t="str">
        <f t="shared" si="157"/>
        <v/>
      </c>
      <c r="I738" s="236" t="str">
        <f t="shared" si="160"/>
        <v/>
      </c>
      <c r="J738" s="226" t="str">
        <f>IF(B738&gt;0,ROUNDUP(VLOOKUP(B738,G011B!$B:$R,16,0),1),"")</f>
        <v/>
      </c>
      <c r="K738" s="226" t="str">
        <f t="shared" si="161"/>
        <v/>
      </c>
      <c r="L738" s="227" t="str">
        <f>IF(B738&lt;&gt;"",VLOOKUP(B738,G011B!$B:$Z,25,0),"")</f>
        <v/>
      </c>
      <c r="M738" s="256" t="str">
        <f t="shared" si="158"/>
        <v/>
      </c>
    </row>
    <row r="739" spans="1:13" ht="20.100000000000001" customHeight="1" x14ac:dyDescent="0.25">
      <c r="A739" s="8">
        <v>446</v>
      </c>
      <c r="B739" s="161"/>
      <c r="C739" s="222" t="str">
        <f t="shared" si="155"/>
        <v/>
      </c>
      <c r="D739" s="223" t="str">
        <f t="shared" si="156"/>
        <v/>
      </c>
      <c r="E739" s="162"/>
      <c r="F739" s="163"/>
      <c r="G739" s="232" t="str">
        <f t="shared" si="159"/>
        <v/>
      </c>
      <c r="H739" s="229" t="str">
        <f t="shared" si="157"/>
        <v/>
      </c>
      <c r="I739" s="236" t="str">
        <f t="shared" si="160"/>
        <v/>
      </c>
      <c r="J739" s="226" t="str">
        <f>IF(B739&gt;0,ROUNDUP(VLOOKUP(B739,G011B!$B:$R,16,0),1),"")</f>
        <v/>
      </c>
      <c r="K739" s="226" t="str">
        <f t="shared" si="161"/>
        <v/>
      </c>
      <c r="L739" s="227" t="str">
        <f>IF(B739&lt;&gt;"",VLOOKUP(B739,G011B!$B:$Z,25,0),"")</f>
        <v/>
      </c>
      <c r="M739" s="256" t="str">
        <f t="shared" si="158"/>
        <v/>
      </c>
    </row>
    <row r="740" spans="1:13" ht="20.100000000000001" customHeight="1" x14ac:dyDescent="0.25">
      <c r="A740" s="8">
        <v>447</v>
      </c>
      <c r="B740" s="161"/>
      <c r="C740" s="222" t="str">
        <f t="shared" si="155"/>
        <v/>
      </c>
      <c r="D740" s="223" t="str">
        <f t="shared" si="156"/>
        <v/>
      </c>
      <c r="E740" s="162"/>
      <c r="F740" s="163"/>
      <c r="G740" s="232" t="str">
        <f t="shared" si="159"/>
        <v/>
      </c>
      <c r="H740" s="229" t="str">
        <f t="shared" si="157"/>
        <v/>
      </c>
      <c r="I740" s="236" t="str">
        <f t="shared" si="160"/>
        <v/>
      </c>
      <c r="J740" s="226" t="str">
        <f>IF(B740&gt;0,ROUNDUP(VLOOKUP(B740,G011B!$B:$R,16,0),1),"")</f>
        <v/>
      </c>
      <c r="K740" s="226" t="str">
        <f t="shared" si="161"/>
        <v/>
      </c>
      <c r="L740" s="227" t="str">
        <f>IF(B740&lt;&gt;"",VLOOKUP(B740,G011B!$B:$Z,25,0),"")</f>
        <v/>
      </c>
      <c r="M740" s="256" t="str">
        <f t="shared" si="158"/>
        <v/>
      </c>
    </row>
    <row r="741" spans="1:13" ht="20.100000000000001" customHeight="1" x14ac:dyDescent="0.25">
      <c r="A741" s="8">
        <v>448</v>
      </c>
      <c r="B741" s="161"/>
      <c r="C741" s="222" t="str">
        <f t="shared" si="155"/>
        <v/>
      </c>
      <c r="D741" s="223" t="str">
        <f t="shared" si="156"/>
        <v/>
      </c>
      <c r="E741" s="162"/>
      <c r="F741" s="163"/>
      <c r="G741" s="232" t="str">
        <f t="shared" si="159"/>
        <v/>
      </c>
      <c r="H741" s="229" t="str">
        <f t="shared" si="157"/>
        <v/>
      </c>
      <c r="I741" s="236" t="str">
        <f t="shared" si="160"/>
        <v/>
      </c>
      <c r="J741" s="226" t="str">
        <f>IF(B741&gt;0,ROUNDUP(VLOOKUP(B741,G011B!$B:$R,16,0),1),"")</f>
        <v/>
      </c>
      <c r="K741" s="226" t="str">
        <f t="shared" si="161"/>
        <v/>
      </c>
      <c r="L741" s="227" t="str">
        <f>IF(B741&lt;&gt;"",VLOOKUP(B741,G011B!$B:$Z,25,0),"")</f>
        <v/>
      </c>
      <c r="M741" s="256" t="str">
        <f t="shared" si="158"/>
        <v/>
      </c>
    </row>
    <row r="742" spans="1:13" ht="20.100000000000001" customHeight="1" x14ac:dyDescent="0.25">
      <c r="A742" s="8">
        <v>449</v>
      </c>
      <c r="B742" s="161"/>
      <c r="C742" s="222" t="str">
        <f t="shared" si="155"/>
        <v/>
      </c>
      <c r="D742" s="223" t="str">
        <f t="shared" si="156"/>
        <v/>
      </c>
      <c r="E742" s="162"/>
      <c r="F742" s="163"/>
      <c r="G742" s="232" t="str">
        <f t="shared" si="159"/>
        <v/>
      </c>
      <c r="H742" s="229" t="str">
        <f t="shared" si="157"/>
        <v/>
      </c>
      <c r="I742" s="236" t="str">
        <f t="shared" si="160"/>
        <v/>
      </c>
      <c r="J742" s="226" t="str">
        <f>IF(B742&gt;0,ROUNDUP(VLOOKUP(B742,G011B!$B:$R,16,0),1),"")</f>
        <v/>
      </c>
      <c r="K742" s="226" t="str">
        <f t="shared" si="161"/>
        <v/>
      </c>
      <c r="L742" s="227" t="str">
        <f>IF(B742&lt;&gt;"",VLOOKUP(B742,G011B!$B:$Z,25,0),"")</f>
        <v/>
      </c>
      <c r="M742" s="256" t="str">
        <f t="shared" si="158"/>
        <v/>
      </c>
    </row>
    <row r="743" spans="1:13" ht="20.100000000000001" customHeight="1" x14ac:dyDescent="0.25">
      <c r="A743" s="8">
        <v>450</v>
      </c>
      <c r="B743" s="161"/>
      <c r="C743" s="222" t="str">
        <f t="shared" si="155"/>
        <v/>
      </c>
      <c r="D743" s="223" t="str">
        <f t="shared" si="156"/>
        <v/>
      </c>
      <c r="E743" s="162"/>
      <c r="F743" s="163"/>
      <c r="G743" s="232" t="str">
        <f t="shared" si="159"/>
        <v/>
      </c>
      <c r="H743" s="229" t="str">
        <f t="shared" si="157"/>
        <v/>
      </c>
      <c r="I743" s="236" t="str">
        <f t="shared" si="160"/>
        <v/>
      </c>
      <c r="J743" s="226" t="str">
        <f>IF(B743&gt;0,ROUNDUP(VLOOKUP(B743,G011B!$B:$R,16,0),1),"")</f>
        <v/>
      </c>
      <c r="K743" s="226" t="str">
        <f t="shared" si="161"/>
        <v/>
      </c>
      <c r="L743" s="227" t="str">
        <f>IF(B743&lt;&gt;"",VLOOKUP(B743,G011B!$B:$Z,25,0),"")</f>
        <v/>
      </c>
      <c r="M743" s="256" t="str">
        <f t="shared" si="158"/>
        <v/>
      </c>
    </row>
    <row r="744" spans="1:13" ht="20.100000000000001" customHeight="1" x14ac:dyDescent="0.25">
      <c r="A744" s="8">
        <v>451</v>
      </c>
      <c r="B744" s="161"/>
      <c r="C744" s="222" t="str">
        <f t="shared" si="155"/>
        <v/>
      </c>
      <c r="D744" s="223" t="str">
        <f t="shared" si="156"/>
        <v/>
      </c>
      <c r="E744" s="162"/>
      <c r="F744" s="163"/>
      <c r="G744" s="232" t="str">
        <f t="shared" si="159"/>
        <v/>
      </c>
      <c r="H744" s="229" t="str">
        <f t="shared" si="157"/>
        <v/>
      </c>
      <c r="I744" s="236" t="str">
        <f t="shared" si="160"/>
        <v/>
      </c>
      <c r="J744" s="226" t="str">
        <f>IF(B744&gt;0,ROUNDUP(VLOOKUP(B744,G011B!$B:$R,16,0),1),"")</f>
        <v/>
      </c>
      <c r="K744" s="226" t="str">
        <f t="shared" si="161"/>
        <v/>
      </c>
      <c r="L744" s="227" t="str">
        <f>IF(B744&lt;&gt;"",VLOOKUP(B744,G011B!$B:$Z,25,0),"")</f>
        <v/>
      </c>
      <c r="M744" s="256" t="str">
        <f t="shared" si="158"/>
        <v/>
      </c>
    </row>
    <row r="745" spans="1:13" ht="20.100000000000001" customHeight="1" x14ac:dyDescent="0.25">
      <c r="A745" s="8">
        <v>452</v>
      </c>
      <c r="B745" s="161"/>
      <c r="C745" s="222" t="str">
        <f t="shared" si="155"/>
        <v/>
      </c>
      <c r="D745" s="223" t="str">
        <f t="shared" si="156"/>
        <v/>
      </c>
      <c r="E745" s="162"/>
      <c r="F745" s="163"/>
      <c r="G745" s="232" t="str">
        <f t="shared" si="159"/>
        <v/>
      </c>
      <c r="H745" s="229" t="str">
        <f t="shared" si="157"/>
        <v/>
      </c>
      <c r="I745" s="236" t="str">
        <f t="shared" si="160"/>
        <v/>
      </c>
      <c r="J745" s="226" t="str">
        <f>IF(B745&gt;0,ROUNDUP(VLOOKUP(B745,G011B!$B:$R,16,0),1),"")</f>
        <v/>
      </c>
      <c r="K745" s="226" t="str">
        <f t="shared" si="161"/>
        <v/>
      </c>
      <c r="L745" s="227" t="str">
        <f>IF(B745&lt;&gt;"",VLOOKUP(B745,G011B!$B:$Z,25,0),"")</f>
        <v/>
      </c>
      <c r="M745" s="256" t="str">
        <f t="shared" si="158"/>
        <v/>
      </c>
    </row>
    <row r="746" spans="1:13" ht="20.100000000000001" customHeight="1" x14ac:dyDescent="0.25">
      <c r="A746" s="8">
        <v>453</v>
      </c>
      <c r="B746" s="161"/>
      <c r="C746" s="222" t="str">
        <f t="shared" si="155"/>
        <v/>
      </c>
      <c r="D746" s="223" t="str">
        <f t="shared" si="156"/>
        <v/>
      </c>
      <c r="E746" s="162"/>
      <c r="F746" s="163"/>
      <c r="G746" s="232" t="str">
        <f t="shared" si="159"/>
        <v/>
      </c>
      <c r="H746" s="229" t="str">
        <f t="shared" si="157"/>
        <v/>
      </c>
      <c r="I746" s="236" t="str">
        <f t="shared" si="160"/>
        <v/>
      </c>
      <c r="J746" s="226" t="str">
        <f>IF(B746&gt;0,ROUNDUP(VLOOKUP(B746,G011B!$B:$R,16,0),1),"")</f>
        <v/>
      </c>
      <c r="K746" s="226" t="str">
        <f t="shared" si="161"/>
        <v/>
      </c>
      <c r="L746" s="227" t="str">
        <f>IF(B746&lt;&gt;"",VLOOKUP(B746,G011B!$B:$Z,25,0),"")</f>
        <v/>
      </c>
      <c r="M746" s="256" t="str">
        <f t="shared" si="158"/>
        <v/>
      </c>
    </row>
    <row r="747" spans="1:13" ht="20.100000000000001" customHeight="1" x14ac:dyDescent="0.25">
      <c r="A747" s="8">
        <v>454</v>
      </c>
      <c r="B747" s="161"/>
      <c r="C747" s="222" t="str">
        <f t="shared" si="155"/>
        <v/>
      </c>
      <c r="D747" s="223" t="str">
        <f t="shared" si="156"/>
        <v/>
      </c>
      <c r="E747" s="162"/>
      <c r="F747" s="163"/>
      <c r="G747" s="232" t="str">
        <f t="shared" si="159"/>
        <v/>
      </c>
      <c r="H747" s="229" t="str">
        <f t="shared" si="157"/>
        <v/>
      </c>
      <c r="I747" s="236" t="str">
        <f t="shared" si="160"/>
        <v/>
      </c>
      <c r="J747" s="226" t="str">
        <f>IF(B747&gt;0,ROUNDUP(VLOOKUP(B747,G011B!$B:$R,16,0),1),"")</f>
        <v/>
      </c>
      <c r="K747" s="226" t="str">
        <f t="shared" si="161"/>
        <v/>
      </c>
      <c r="L747" s="227" t="str">
        <f>IF(B747&lt;&gt;"",VLOOKUP(B747,G011B!$B:$Z,25,0),"")</f>
        <v/>
      </c>
      <c r="M747" s="256" t="str">
        <f t="shared" si="158"/>
        <v/>
      </c>
    </row>
    <row r="748" spans="1:13" ht="20.100000000000001" customHeight="1" x14ac:dyDescent="0.25">
      <c r="A748" s="8">
        <v>455</v>
      </c>
      <c r="B748" s="161"/>
      <c r="C748" s="222" t="str">
        <f t="shared" si="155"/>
        <v/>
      </c>
      <c r="D748" s="223" t="str">
        <f t="shared" si="156"/>
        <v/>
      </c>
      <c r="E748" s="162"/>
      <c r="F748" s="163"/>
      <c r="G748" s="232" t="str">
        <f t="shared" si="159"/>
        <v/>
      </c>
      <c r="H748" s="229" t="str">
        <f t="shared" si="157"/>
        <v/>
      </c>
      <c r="I748" s="236" t="str">
        <f t="shared" si="160"/>
        <v/>
      </c>
      <c r="J748" s="226" t="str">
        <f>IF(B748&gt;0,ROUNDUP(VLOOKUP(B748,G011B!$B:$R,16,0),1),"")</f>
        <v/>
      </c>
      <c r="K748" s="226" t="str">
        <f t="shared" si="161"/>
        <v/>
      </c>
      <c r="L748" s="227" t="str">
        <f>IF(B748&lt;&gt;"",VLOOKUP(B748,G011B!$B:$Z,25,0),"")</f>
        <v/>
      </c>
      <c r="M748" s="256" t="str">
        <f t="shared" si="158"/>
        <v/>
      </c>
    </row>
    <row r="749" spans="1:13" ht="20.100000000000001" customHeight="1" x14ac:dyDescent="0.25">
      <c r="A749" s="8">
        <v>456</v>
      </c>
      <c r="B749" s="161"/>
      <c r="C749" s="222" t="str">
        <f t="shared" si="155"/>
        <v/>
      </c>
      <c r="D749" s="223" t="str">
        <f t="shared" si="156"/>
        <v/>
      </c>
      <c r="E749" s="162"/>
      <c r="F749" s="163"/>
      <c r="G749" s="232" t="str">
        <f t="shared" si="159"/>
        <v/>
      </c>
      <c r="H749" s="229" t="str">
        <f t="shared" si="157"/>
        <v/>
      </c>
      <c r="I749" s="236" t="str">
        <f t="shared" si="160"/>
        <v/>
      </c>
      <c r="J749" s="226" t="str">
        <f>IF(B749&gt;0,ROUNDUP(VLOOKUP(B749,G011B!$B:$R,16,0),1),"")</f>
        <v/>
      </c>
      <c r="K749" s="226" t="str">
        <f t="shared" si="161"/>
        <v/>
      </c>
      <c r="L749" s="227" t="str">
        <f>IF(B749&lt;&gt;"",VLOOKUP(B749,G011B!$B:$Z,25,0),"")</f>
        <v/>
      </c>
      <c r="M749" s="256" t="str">
        <f t="shared" si="158"/>
        <v/>
      </c>
    </row>
    <row r="750" spans="1:13" ht="20.100000000000001" customHeight="1" x14ac:dyDescent="0.25">
      <c r="A750" s="8">
        <v>457</v>
      </c>
      <c r="B750" s="161"/>
      <c r="C750" s="222" t="str">
        <f t="shared" si="155"/>
        <v/>
      </c>
      <c r="D750" s="223" t="str">
        <f t="shared" si="156"/>
        <v/>
      </c>
      <c r="E750" s="162"/>
      <c r="F750" s="163"/>
      <c r="G750" s="232" t="str">
        <f t="shared" si="159"/>
        <v/>
      </c>
      <c r="H750" s="229" t="str">
        <f t="shared" si="157"/>
        <v/>
      </c>
      <c r="I750" s="236" t="str">
        <f t="shared" si="160"/>
        <v/>
      </c>
      <c r="J750" s="226" t="str">
        <f>IF(B750&gt;0,ROUNDUP(VLOOKUP(B750,G011B!$B:$R,16,0),1),"")</f>
        <v/>
      </c>
      <c r="K750" s="226" t="str">
        <f t="shared" si="161"/>
        <v/>
      </c>
      <c r="L750" s="227" t="str">
        <f>IF(B750&lt;&gt;"",VLOOKUP(B750,G011B!$B:$Z,25,0),"")</f>
        <v/>
      </c>
      <c r="M750" s="256" t="str">
        <f t="shared" si="158"/>
        <v/>
      </c>
    </row>
    <row r="751" spans="1:13" ht="20.100000000000001" customHeight="1" x14ac:dyDescent="0.25">
      <c r="A751" s="8">
        <v>458</v>
      </c>
      <c r="B751" s="161"/>
      <c r="C751" s="222" t="str">
        <f t="shared" si="155"/>
        <v/>
      </c>
      <c r="D751" s="223" t="str">
        <f t="shared" si="156"/>
        <v/>
      </c>
      <c r="E751" s="162"/>
      <c r="F751" s="163"/>
      <c r="G751" s="232" t="str">
        <f t="shared" si="159"/>
        <v/>
      </c>
      <c r="H751" s="229" t="str">
        <f t="shared" si="157"/>
        <v/>
      </c>
      <c r="I751" s="236" t="str">
        <f t="shared" si="160"/>
        <v/>
      </c>
      <c r="J751" s="226" t="str">
        <f>IF(B751&gt;0,ROUNDUP(VLOOKUP(B751,G011B!$B:$R,16,0),1),"")</f>
        <v/>
      </c>
      <c r="K751" s="226" t="str">
        <f t="shared" si="161"/>
        <v/>
      </c>
      <c r="L751" s="227" t="str">
        <f>IF(B751&lt;&gt;"",VLOOKUP(B751,G011B!$B:$Z,25,0),"")</f>
        <v/>
      </c>
      <c r="M751" s="256" t="str">
        <f t="shared" si="158"/>
        <v/>
      </c>
    </row>
    <row r="752" spans="1:13" ht="20.100000000000001" customHeight="1" x14ac:dyDescent="0.25">
      <c r="A752" s="8">
        <v>459</v>
      </c>
      <c r="B752" s="161"/>
      <c r="C752" s="222" t="str">
        <f t="shared" si="155"/>
        <v/>
      </c>
      <c r="D752" s="223" t="str">
        <f t="shared" si="156"/>
        <v/>
      </c>
      <c r="E752" s="162"/>
      <c r="F752" s="163"/>
      <c r="G752" s="232" t="str">
        <f t="shared" si="159"/>
        <v/>
      </c>
      <c r="H752" s="229" t="str">
        <f t="shared" si="157"/>
        <v/>
      </c>
      <c r="I752" s="236" t="str">
        <f t="shared" si="160"/>
        <v/>
      </c>
      <c r="J752" s="226" t="str">
        <f>IF(B752&gt;0,ROUNDUP(VLOOKUP(B752,G011B!$B:$R,16,0),1),"")</f>
        <v/>
      </c>
      <c r="K752" s="226" t="str">
        <f t="shared" si="161"/>
        <v/>
      </c>
      <c r="L752" s="227" t="str">
        <f>IF(B752&lt;&gt;"",VLOOKUP(B752,G011B!$B:$Z,25,0),"")</f>
        <v/>
      </c>
      <c r="M752" s="256" t="str">
        <f t="shared" si="158"/>
        <v/>
      </c>
    </row>
    <row r="753" spans="1:15" ht="20.100000000000001" customHeight="1" thickBot="1" x14ac:dyDescent="0.3">
      <c r="A753" s="140">
        <v>460</v>
      </c>
      <c r="B753" s="164"/>
      <c r="C753" s="224" t="str">
        <f t="shared" si="155"/>
        <v/>
      </c>
      <c r="D753" s="225" t="str">
        <f t="shared" si="156"/>
        <v/>
      </c>
      <c r="E753" s="165"/>
      <c r="F753" s="166"/>
      <c r="G753" s="233" t="str">
        <f t="shared" si="159"/>
        <v/>
      </c>
      <c r="H753" s="230" t="str">
        <f t="shared" si="157"/>
        <v/>
      </c>
      <c r="I753" s="237" t="str">
        <f t="shared" si="160"/>
        <v/>
      </c>
      <c r="J753" s="226" t="str">
        <f>IF(B753&gt;0,ROUNDUP(VLOOKUP(B753,G011B!$B:$R,16,0),1),"")</f>
        <v/>
      </c>
      <c r="K753" s="226" t="str">
        <f t="shared" si="161"/>
        <v/>
      </c>
      <c r="L753" s="227" t="str">
        <f>IF(B753&lt;&gt;"",VLOOKUP(B753,G011B!$B:$Z,25,0),"")</f>
        <v/>
      </c>
      <c r="M753" s="256" t="str">
        <f t="shared" si="158"/>
        <v/>
      </c>
    </row>
    <row r="754" spans="1:15" ht="20.100000000000001" customHeight="1" thickBot="1" x14ac:dyDescent="0.35">
      <c r="A754" s="475" t="s">
        <v>51</v>
      </c>
      <c r="B754" s="476"/>
      <c r="C754" s="476"/>
      <c r="D754" s="476"/>
      <c r="E754" s="476"/>
      <c r="F754" s="477"/>
      <c r="G754" s="234">
        <f>SUM(G734:G753)</f>
        <v>0</v>
      </c>
      <c r="H754" s="329"/>
      <c r="I754" s="217">
        <f>IF(C732=C699,SUM(I734:I753)+I721,SUM(I734:I753))</f>
        <v>0</v>
      </c>
      <c r="N754" s="238">
        <f>IF(COUNTA(E734:E753)&gt;0,1,0)</f>
        <v>0</v>
      </c>
    </row>
    <row r="755" spans="1:15" ht="20.100000000000001" customHeight="1" thickBot="1" x14ac:dyDescent="0.3">
      <c r="A755" s="468" t="s">
        <v>89</v>
      </c>
      <c r="B755" s="469"/>
      <c r="C755" s="469"/>
      <c r="D755" s="470"/>
      <c r="E755" s="205">
        <f>SUM(G:G)/2</f>
        <v>0</v>
      </c>
      <c r="F755" s="471"/>
      <c r="G755" s="472"/>
      <c r="H755" s="473"/>
      <c r="I755" s="214">
        <f>SUM(I734:I753)+I722</f>
        <v>0</v>
      </c>
    </row>
    <row r="756" spans="1:15" x14ac:dyDescent="0.25">
      <c r="A756" s="7" t="s">
        <v>165</v>
      </c>
    </row>
    <row r="758" spans="1:15" ht="21" x14ac:dyDescent="0.35">
      <c r="B758" s="358" t="s">
        <v>48</v>
      </c>
      <c r="C758" s="346">
        <f ca="1">IF(imzatarihi&gt;0,imzatarihi,"")</f>
        <v>46027</v>
      </c>
      <c r="D758" s="358" t="s">
        <v>49</v>
      </c>
      <c r="E758" s="480" t="str">
        <f>IF(kurulusyetkilisi&gt;0,kurulusyetkilisi,"")</f>
        <v/>
      </c>
      <c r="F758" s="480"/>
      <c r="G758" s="480"/>
      <c r="H758" s="480"/>
      <c r="I758" s="480"/>
      <c r="K758" s="160"/>
      <c r="L758" s="160"/>
      <c r="M758" s="4"/>
      <c r="N758" s="160"/>
      <c r="O758" s="160"/>
    </row>
    <row r="759" spans="1:15" ht="21" x14ac:dyDescent="0.35">
      <c r="A759" s="349"/>
      <c r="B759" s="349"/>
      <c r="D759" s="358" t="s">
        <v>50</v>
      </c>
      <c r="E759" s="439"/>
      <c r="F759" s="439"/>
      <c r="G759" s="439"/>
      <c r="H759" s="349"/>
      <c r="I759" s="349"/>
      <c r="K759" s="160"/>
      <c r="L759" s="160"/>
      <c r="M759" s="4"/>
      <c r="N759" s="160"/>
      <c r="O759" s="160"/>
    </row>
    <row r="760" spans="1:15" ht="15.75" x14ac:dyDescent="0.25">
      <c r="A760" s="440" t="s">
        <v>82</v>
      </c>
      <c r="B760" s="440"/>
      <c r="C760" s="440"/>
      <c r="D760" s="440"/>
      <c r="E760" s="440"/>
      <c r="F760" s="440"/>
      <c r="G760" s="440"/>
      <c r="H760" s="440"/>
      <c r="I760" s="440"/>
    </row>
    <row r="761" spans="1:15" x14ac:dyDescent="0.25">
      <c r="A761" s="441" t="str">
        <f>IF(YilDonem&lt;&gt;"",CONCATENATE(YilDonem," dönemine aittir."),"")</f>
        <v/>
      </c>
      <c r="B761" s="441"/>
      <c r="C761" s="441"/>
      <c r="D761" s="441"/>
      <c r="E761" s="441"/>
      <c r="F761" s="441"/>
      <c r="G761" s="441"/>
      <c r="H761" s="441"/>
      <c r="I761" s="441"/>
    </row>
    <row r="762" spans="1:15" ht="19.5" thickBot="1" x14ac:dyDescent="0.35">
      <c r="A762" s="481" t="s">
        <v>91</v>
      </c>
      <c r="B762" s="481"/>
      <c r="C762" s="481"/>
      <c r="D762" s="481"/>
      <c r="E762" s="481"/>
      <c r="F762" s="481"/>
      <c r="G762" s="481"/>
      <c r="H762" s="481"/>
      <c r="I762" s="481"/>
    </row>
    <row r="763" spans="1:15" ht="19.5" customHeight="1" thickBot="1" x14ac:dyDescent="0.3">
      <c r="A763" s="457" t="s">
        <v>1</v>
      </c>
      <c r="B763" s="458"/>
      <c r="C763" s="442" t="str">
        <f>IF(ProjeNo&gt;0,ProjeNo,"")</f>
        <v/>
      </c>
      <c r="D763" s="443"/>
      <c r="E763" s="443"/>
      <c r="F763" s="443"/>
      <c r="G763" s="443"/>
      <c r="H763" s="443"/>
      <c r="I763" s="444"/>
    </row>
    <row r="764" spans="1:15" ht="29.25" customHeight="1" thickBot="1" x14ac:dyDescent="0.3">
      <c r="A764" s="474" t="s">
        <v>14</v>
      </c>
      <c r="B764" s="464"/>
      <c r="C764" s="461" t="str">
        <f>IF(ProjeAdi&gt;0,ProjeAdi,"")</f>
        <v/>
      </c>
      <c r="D764" s="462"/>
      <c r="E764" s="462"/>
      <c r="F764" s="462"/>
      <c r="G764" s="462"/>
      <c r="H764" s="462"/>
      <c r="I764" s="463"/>
    </row>
    <row r="765" spans="1:15" ht="19.5" customHeight="1" thickBot="1" x14ac:dyDescent="0.3">
      <c r="A765" s="457" t="s">
        <v>83</v>
      </c>
      <c r="B765" s="458"/>
      <c r="C765" s="32"/>
      <c r="D765" s="478"/>
      <c r="E765" s="478"/>
      <c r="F765" s="478"/>
      <c r="G765" s="478"/>
      <c r="H765" s="478"/>
      <c r="I765" s="479"/>
    </row>
    <row r="766" spans="1:15" s="5" customFormat="1" ht="30.75" thickBot="1" x14ac:dyDescent="0.3">
      <c r="A766" s="3" t="s">
        <v>9</v>
      </c>
      <c r="B766" s="3" t="s">
        <v>10</v>
      </c>
      <c r="C766" s="3" t="s">
        <v>72</v>
      </c>
      <c r="D766" s="3" t="s">
        <v>170</v>
      </c>
      <c r="E766" s="3" t="s">
        <v>84</v>
      </c>
      <c r="F766" s="3" t="s">
        <v>85</v>
      </c>
      <c r="G766" s="3" t="s">
        <v>86</v>
      </c>
      <c r="H766" s="3" t="s">
        <v>87</v>
      </c>
      <c r="I766" s="3" t="s">
        <v>88</v>
      </c>
      <c r="J766" s="155" t="s">
        <v>92</v>
      </c>
      <c r="K766" s="156" t="s">
        <v>93</v>
      </c>
      <c r="L766" s="156" t="s">
        <v>85</v>
      </c>
    </row>
    <row r="767" spans="1:15" ht="20.100000000000001" customHeight="1" x14ac:dyDescent="0.25">
      <c r="A767" s="139">
        <v>461</v>
      </c>
      <c r="B767" s="157"/>
      <c r="C767" s="220" t="str">
        <f t="shared" ref="C767:C786" si="162">IF(B767&lt;&gt;"",VLOOKUP(B767,PersonelTablo,2,0),"")</f>
        <v/>
      </c>
      <c r="D767" s="221" t="str">
        <f t="shared" ref="D767:D786" si="163">IF(B767&lt;&gt;"",VLOOKUP(B767,PersonelTablo,3,0),"")</f>
        <v/>
      </c>
      <c r="E767" s="158"/>
      <c r="F767" s="159"/>
      <c r="G767" s="231" t="str">
        <f>IF(AND(B767&lt;&gt;"",L767&gt;=F767),E767*F767,"")</f>
        <v/>
      </c>
      <c r="H767" s="228" t="str">
        <f t="shared" ref="H767:H786" si="164">IF(B767&lt;&gt;"",VLOOKUP(B767,G011CTablo,14,0),"")</f>
        <v/>
      </c>
      <c r="I767" s="235" t="str">
        <f>IF(AND(B767&lt;&gt;"",J767&gt;=K767,L767&gt;0),G767*H767,"")</f>
        <v/>
      </c>
      <c r="J767" s="226" t="str">
        <f>IF(B767&gt;0,ROUNDUP(VLOOKUP(B767,G011B!$B:$R,16,0),1),"")</f>
        <v/>
      </c>
      <c r="K767" s="226" t="str">
        <f>IF(B767&gt;0,SUMIF($B:$B,B767,$G:$G),"")</f>
        <v/>
      </c>
      <c r="L767" s="227" t="str">
        <f>IF(B767&lt;&gt;"",VLOOKUP(B767,G011B!$B:$Z,25,0),"")</f>
        <v/>
      </c>
      <c r="M767" s="256" t="str">
        <f t="shared" ref="M767:M786" si="165">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61"/>
      <c r="C768" s="222" t="str">
        <f t="shared" si="162"/>
        <v/>
      </c>
      <c r="D768" s="223" t="str">
        <f t="shared" si="163"/>
        <v/>
      </c>
      <c r="E768" s="162"/>
      <c r="F768" s="163"/>
      <c r="G768" s="232" t="str">
        <f t="shared" ref="G768:G786" si="166">IF(AND(B768&lt;&gt;"",L768&gt;=F768),E768*F768,"")</f>
        <v/>
      </c>
      <c r="H768" s="229" t="str">
        <f t="shared" si="164"/>
        <v/>
      </c>
      <c r="I768" s="236" t="str">
        <f t="shared" ref="I768:I786" si="167">IF(AND(B768&lt;&gt;"",J768&gt;=K768,L768&gt;0),G768*H768,"")</f>
        <v/>
      </c>
      <c r="J768" s="226" t="str">
        <f>IF(B768&gt;0,ROUNDUP(VLOOKUP(B768,G011B!$B:$R,16,0),1),"")</f>
        <v/>
      </c>
      <c r="K768" s="226" t="str">
        <f t="shared" ref="K768:K786" si="168">IF(B768&gt;0,SUMIF($B:$B,B768,$G:$G),"")</f>
        <v/>
      </c>
      <c r="L768" s="227" t="str">
        <f>IF(B768&lt;&gt;"",VLOOKUP(B768,G011B!$B:$Z,25,0),"")</f>
        <v/>
      </c>
      <c r="M768" s="256" t="str">
        <f t="shared" si="165"/>
        <v/>
      </c>
    </row>
    <row r="769" spans="1:13" ht="20.100000000000001" customHeight="1" x14ac:dyDescent="0.25">
      <c r="A769" s="8">
        <v>463</v>
      </c>
      <c r="B769" s="161"/>
      <c r="C769" s="222" t="str">
        <f t="shared" si="162"/>
        <v/>
      </c>
      <c r="D769" s="223" t="str">
        <f t="shared" si="163"/>
        <v/>
      </c>
      <c r="E769" s="162"/>
      <c r="F769" s="163"/>
      <c r="G769" s="232" t="str">
        <f t="shared" si="166"/>
        <v/>
      </c>
      <c r="H769" s="229" t="str">
        <f t="shared" si="164"/>
        <v/>
      </c>
      <c r="I769" s="236" t="str">
        <f t="shared" si="167"/>
        <v/>
      </c>
      <c r="J769" s="226" t="str">
        <f>IF(B769&gt;0,ROUNDUP(VLOOKUP(B769,G011B!$B:$R,16,0),1),"")</f>
        <v/>
      </c>
      <c r="K769" s="226" t="str">
        <f t="shared" si="168"/>
        <v/>
      </c>
      <c r="L769" s="227" t="str">
        <f>IF(B769&lt;&gt;"",VLOOKUP(B769,G011B!$B:$Z,25,0),"")</f>
        <v/>
      </c>
      <c r="M769" s="256" t="str">
        <f t="shared" si="165"/>
        <v/>
      </c>
    </row>
    <row r="770" spans="1:13" ht="20.100000000000001" customHeight="1" x14ac:dyDescent="0.25">
      <c r="A770" s="8">
        <v>464</v>
      </c>
      <c r="B770" s="161"/>
      <c r="C770" s="222" t="str">
        <f t="shared" si="162"/>
        <v/>
      </c>
      <c r="D770" s="223" t="str">
        <f t="shared" si="163"/>
        <v/>
      </c>
      <c r="E770" s="162"/>
      <c r="F770" s="163"/>
      <c r="G770" s="232" t="str">
        <f t="shared" si="166"/>
        <v/>
      </c>
      <c r="H770" s="229" t="str">
        <f t="shared" si="164"/>
        <v/>
      </c>
      <c r="I770" s="236" t="str">
        <f t="shared" si="167"/>
        <v/>
      </c>
      <c r="J770" s="226" t="str">
        <f>IF(B770&gt;0,ROUNDUP(VLOOKUP(B770,G011B!$B:$R,16,0),1),"")</f>
        <v/>
      </c>
      <c r="K770" s="226" t="str">
        <f t="shared" si="168"/>
        <v/>
      </c>
      <c r="L770" s="227" t="str">
        <f>IF(B770&lt;&gt;"",VLOOKUP(B770,G011B!$B:$Z,25,0),"")</f>
        <v/>
      </c>
      <c r="M770" s="256" t="str">
        <f t="shared" si="165"/>
        <v/>
      </c>
    </row>
    <row r="771" spans="1:13" ht="20.100000000000001" customHeight="1" x14ac:dyDescent="0.25">
      <c r="A771" s="8">
        <v>465</v>
      </c>
      <c r="B771" s="161"/>
      <c r="C771" s="222" t="str">
        <f t="shared" si="162"/>
        <v/>
      </c>
      <c r="D771" s="223" t="str">
        <f t="shared" si="163"/>
        <v/>
      </c>
      <c r="E771" s="162"/>
      <c r="F771" s="163"/>
      <c r="G771" s="232" t="str">
        <f t="shared" si="166"/>
        <v/>
      </c>
      <c r="H771" s="229" t="str">
        <f t="shared" si="164"/>
        <v/>
      </c>
      <c r="I771" s="236" t="str">
        <f t="shared" si="167"/>
        <v/>
      </c>
      <c r="J771" s="226" t="str">
        <f>IF(B771&gt;0,ROUNDUP(VLOOKUP(B771,G011B!$B:$R,16,0),1),"")</f>
        <v/>
      </c>
      <c r="K771" s="226" t="str">
        <f t="shared" si="168"/>
        <v/>
      </c>
      <c r="L771" s="227" t="str">
        <f>IF(B771&lt;&gt;"",VLOOKUP(B771,G011B!$B:$Z,25,0),"")</f>
        <v/>
      </c>
      <c r="M771" s="256" t="str">
        <f t="shared" si="165"/>
        <v/>
      </c>
    </row>
    <row r="772" spans="1:13" ht="20.100000000000001" customHeight="1" x14ac:dyDescent="0.25">
      <c r="A772" s="8">
        <v>466</v>
      </c>
      <c r="B772" s="161"/>
      <c r="C772" s="222" t="str">
        <f t="shared" si="162"/>
        <v/>
      </c>
      <c r="D772" s="223" t="str">
        <f t="shared" si="163"/>
        <v/>
      </c>
      <c r="E772" s="162"/>
      <c r="F772" s="163"/>
      <c r="G772" s="232" t="str">
        <f t="shared" si="166"/>
        <v/>
      </c>
      <c r="H772" s="229" t="str">
        <f t="shared" si="164"/>
        <v/>
      </c>
      <c r="I772" s="236" t="str">
        <f t="shared" si="167"/>
        <v/>
      </c>
      <c r="J772" s="226" t="str">
        <f>IF(B772&gt;0,ROUNDUP(VLOOKUP(B772,G011B!$B:$R,16,0),1),"")</f>
        <v/>
      </c>
      <c r="K772" s="226" t="str">
        <f t="shared" si="168"/>
        <v/>
      </c>
      <c r="L772" s="227" t="str">
        <f>IF(B772&lt;&gt;"",VLOOKUP(B772,G011B!$B:$Z,25,0),"")</f>
        <v/>
      </c>
      <c r="M772" s="256" t="str">
        <f t="shared" si="165"/>
        <v/>
      </c>
    </row>
    <row r="773" spans="1:13" ht="20.100000000000001" customHeight="1" x14ac:dyDescent="0.25">
      <c r="A773" s="8">
        <v>467</v>
      </c>
      <c r="B773" s="161"/>
      <c r="C773" s="222" t="str">
        <f t="shared" si="162"/>
        <v/>
      </c>
      <c r="D773" s="223" t="str">
        <f t="shared" si="163"/>
        <v/>
      </c>
      <c r="E773" s="162"/>
      <c r="F773" s="163"/>
      <c r="G773" s="232" t="str">
        <f t="shared" si="166"/>
        <v/>
      </c>
      <c r="H773" s="229" t="str">
        <f t="shared" si="164"/>
        <v/>
      </c>
      <c r="I773" s="236" t="str">
        <f t="shared" si="167"/>
        <v/>
      </c>
      <c r="J773" s="226" t="str">
        <f>IF(B773&gt;0,ROUNDUP(VLOOKUP(B773,G011B!$B:$R,16,0),1),"")</f>
        <v/>
      </c>
      <c r="K773" s="226" t="str">
        <f t="shared" si="168"/>
        <v/>
      </c>
      <c r="L773" s="227" t="str">
        <f>IF(B773&lt;&gt;"",VLOOKUP(B773,G011B!$B:$Z,25,0),"")</f>
        <v/>
      </c>
      <c r="M773" s="256" t="str">
        <f t="shared" si="165"/>
        <v/>
      </c>
    </row>
    <row r="774" spans="1:13" ht="20.100000000000001" customHeight="1" x14ac:dyDescent="0.25">
      <c r="A774" s="8">
        <v>468</v>
      </c>
      <c r="B774" s="161"/>
      <c r="C774" s="222" t="str">
        <f t="shared" si="162"/>
        <v/>
      </c>
      <c r="D774" s="223" t="str">
        <f t="shared" si="163"/>
        <v/>
      </c>
      <c r="E774" s="162"/>
      <c r="F774" s="163"/>
      <c r="G774" s="232" t="str">
        <f t="shared" si="166"/>
        <v/>
      </c>
      <c r="H774" s="229" t="str">
        <f t="shared" si="164"/>
        <v/>
      </c>
      <c r="I774" s="236" t="str">
        <f t="shared" si="167"/>
        <v/>
      </c>
      <c r="J774" s="226" t="str">
        <f>IF(B774&gt;0,ROUNDUP(VLOOKUP(B774,G011B!$B:$R,16,0),1),"")</f>
        <v/>
      </c>
      <c r="K774" s="226" t="str">
        <f t="shared" si="168"/>
        <v/>
      </c>
      <c r="L774" s="227" t="str">
        <f>IF(B774&lt;&gt;"",VLOOKUP(B774,G011B!$B:$Z,25,0),"")</f>
        <v/>
      </c>
      <c r="M774" s="256" t="str">
        <f t="shared" si="165"/>
        <v/>
      </c>
    </row>
    <row r="775" spans="1:13" ht="20.100000000000001" customHeight="1" x14ac:dyDescent="0.25">
      <c r="A775" s="8">
        <v>469</v>
      </c>
      <c r="B775" s="161"/>
      <c r="C775" s="222" t="str">
        <f t="shared" si="162"/>
        <v/>
      </c>
      <c r="D775" s="223" t="str">
        <f t="shared" si="163"/>
        <v/>
      </c>
      <c r="E775" s="162"/>
      <c r="F775" s="163"/>
      <c r="G775" s="232" t="str">
        <f t="shared" si="166"/>
        <v/>
      </c>
      <c r="H775" s="229" t="str">
        <f t="shared" si="164"/>
        <v/>
      </c>
      <c r="I775" s="236" t="str">
        <f t="shared" si="167"/>
        <v/>
      </c>
      <c r="J775" s="226" t="str">
        <f>IF(B775&gt;0,ROUNDUP(VLOOKUP(B775,G011B!$B:$R,16,0),1),"")</f>
        <v/>
      </c>
      <c r="K775" s="226" t="str">
        <f t="shared" si="168"/>
        <v/>
      </c>
      <c r="L775" s="227" t="str">
        <f>IF(B775&lt;&gt;"",VLOOKUP(B775,G011B!$B:$Z,25,0),"")</f>
        <v/>
      </c>
      <c r="M775" s="256" t="str">
        <f t="shared" si="165"/>
        <v/>
      </c>
    </row>
    <row r="776" spans="1:13" ht="20.100000000000001" customHeight="1" x14ac:dyDescent="0.25">
      <c r="A776" s="8">
        <v>470</v>
      </c>
      <c r="B776" s="161"/>
      <c r="C776" s="222" t="str">
        <f t="shared" si="162"/>
        <v/>
      </c>
      <c r="D776" s="223" t="str">
        <f t="shared" si="163"/>
        <v/>
      </c>
      <c r="E776" s="162"/>
      <c r="F776" s="163"/>
      <c r="G776" s="232" t="str">
        <f t="shared" si="166"/>
        <v/>
      </c>
      <c r="H776" s="229" t="str">
        <f t="shared" si="164"/>
        <v/>
      </c>
      <c r="I776" s="236" t="str">
        <f t="shared" si="167"/>
        <v/>
      </c>
      <c r="J776" s="226" t="str">
        <f>IF(B776&gt;0,ROUNDUP(VLOOKUP(B776,G011B!$B:$R,16,0),1),"")</f>
        <v/>
      </c>
      <c r="K776" s="226" t="str">
        <f t="shared" si="168"/>
        <v/>
      </c>
      <c r="L776" s="227" t="str">
        <f>IF(B776&lt;&gt;"",VLOOKUP(B776,G011B!$B:$Z,25,0),"")</f>
        <v/>
      </c>
      <c r="M776" s="256" t="str">
        <f t="shared" si="165"/>
        <v/>
      </c>
    </row>
    <row r="777" spans="1:13" ht="20.100000000000001" customHeight="1" x14ac:dyDescent="0.25">
      <c r="A777" s="8">
        <v>471</v>
      </c>
      <c r="B777" s="161"/>
      <c r="C777" s="222" t="str">
        <f t="shared" si="162"/>
        <v/>
      </c>
      <c r="D777" s="223" t="str">
        <f t="shared" si="163"/>
        <v/>
      </c>
      <c r="E777" s="162"/>
      <c r="F777" s="163"/>
      <c r="G777" s="232" t="str">
        <f t="shared" si="166"/>
        <v/>
      </c>
      <c r="H777" s="229" t="str">
        <f t="shared" si="164"/>
        <v/>
      </c>
      <c r="I777" s="236" t="str">
        <f t="shared" si="167"/>
        <v/>
      </c>
      <c r="J777" s="226" t="str">
        <f>IF(B777&gt;0,ROUNDUP(VLOOKUP(B777,G011B!$B:$R,16,0),1),"")</f>
        <v/>
      </c>
      <c r="K777" s="226" t="str">
        <f t="shared" si="168"/>
        <v/>
      </c>
      <c r="L777" s="227" t="str">
        <f>IF(B777&lt;&gt;"",VLOOKUP(B777,G011B!$B:$Z,25,0),"")</f>
        <v/>
      </c>
      <c r="M777" s="256" t="str">
        <f t="shared" si="165"/>
        <v/>
      </c>
    </row>
    <row r="778" spans="1:13" ht="20.100000000000001" customHeight="1" x14ac:dyDescent="0.25">
      <c r="A778" s="8">
        <v>472</v>
      </c>
      <c r="B778" s="161"/>
      <c r="C778" s="222" t="str">
        <f t="shared" si="162"/>
        <v/>
      </c>
      <c r="D778" s="223" t="str">
        <f t="shared" si="163"/>
        <v/>
      </c>
      <c r="E778" s="162"/>
      <c r="F778" s="163"/>
      <c r="G778" s="232" t="str">
        <f t="shared" si="166"/>
        <v/>
      </c>
      <c r="H778" s="229" t="str">
        <f t="shared" si="164"/>
        <v/>
      </c>
      <c r="I778" s="236" t="str">
        <f t="shared" si="167"/>
        <v/>
      </c>
      <c r="J778" s="226" t="str">
        <f>IF(B778&gt;0,ROUNDUP(VLOOKUP(B778,G011B!$B:$R,16,0),1),"")</f>
        <v/>
      </c>
      <c r="K778" s="226" t="str">
        <f t="shared" si="168"/>
        <v/>
      </c>
      <c r="L778" s="227" t="str">
        <f>IF(B778&lt;&gt;"",VLOOKUP(B778,G011B!$B:$Z,25,0),"")</f>
        <v/>
      </c>
      <c r="M778" s="256" t="str">
        <f t="shared" si="165"/>
        <v/>
      </c>
    </row>
    <row r="779" spans="1:13" ht="20.100000000000001" customHeight="1" x14ac:dyDescent="0.25">
      <c r="A779" s="8">
        <v>473</v>
      </c>
      <c r="B779" s="161"/>
      <c r="C779" s="222" t="str">
        <f t="shared" si="162"/>
        <v/>
      </c>
      <c r="D779" s="223" t="str">
        <f t="shared" si="163"/>
        <v/>
      </c>
      <c r="E779" s="162"/>
      <c r="F779" s="163"/>
      <c r="G779" s="232" t="str">
        <f t="shared" si="166"/>
        <v/>
      </c>
      <c r="H779" s="229" t="str">
        <f t="shared" si="164"/>
        <v/>
      </c>
      <c r="I779" s="236" t="str">
        <f t="shared" si="167"/>
        <v/>
      </c>
      <c r="J779" s="226" t="str">
        <f>IF(B779&gt;0,ROUNDUP(VLOOKUP(B779,G011B!$B:$R,16,0),1),"")</f>
        <v/>
      </c>
      <c r="K779" s="226" t="str">
        <f t="shared" si="168"/>
        <v/>
      </c>
      <c r="L779" s="227" t="str">
        <f>IF(B779&lt;&gt;"",VLOOKUP(B779,G011B!$B:$Z,25,0),"")</f>
        <v/>
      </c>
      <c r="M779" s="256" t="str">
        <f t="shared" si="165"/>
        <v/>
      </c>
    </row>
    <row r="780" spans="1:13" ht="20.100000000000001" customHeight="1" x14ac:dyDescent="0.25">
      <c r="A780" s="8">
        <v>474</v>
      </c>
      <c r="B780" s="161"/>
      <c r="C780" s="222" t="str">
        <f t="shared" si="162"/>
        <v/>
      </c>
      <c r="D780" s="223" t="str">
        <f t="shared" si="163"/>
        <v/>
      </c>
      <c r="E780" s="162"/>
      <c r="F780" s="163"/>
      <c r="G780" s="232" t="str">
        <f t="shared" si="166"/>
        <v/>
      </c>
      <c r="H780" s="229" t="str">
        <f t="shared" si="164"/>
        <v/>
      </c>
      <c r="I780" s="236" t="str">
        <f t="shared" si="167"/>
        <v/>
      </c>
      <c r="J780" s="226" t="str">
        <f>IF(B780&gt;0,ROUNDUP(VLOOKUP(B780,G011B!$B:$R,16,0),1),"")</f>
        <v/>
      </c>
      <c r="K780" s="226" t="str">
        <f t="shared" si="168"/>
        <v/>
      </c>
      <c r="L780" s="227" t="str">
        <f>IF(B780&lt;&gt;"",VLOOKUP(B780,G011B!$B:$Z,25,0),"")</f>
        <v/>
      </c>
      <c r="M780" s="256" t="str">
        <f t="shared" si="165"/>
        <v/>
      </c>
    </row>
    <row r="781" spans="1:13" ht="20.100000000000001" customHeight="1" x14ac:dyDescent="0.25">
      <c r="A781" s="8">
        <v>475</v>
      </c>
      <c r="B781" s="161"/>
      <c r="C781" s="222" t="str">
        <f t="shared" si="162"/>
        <v/>
      </c>
      <c r="D781" s="223" t="str">
        <f t="shared" si="163"/>
        <v/>
      </c>
      <c r="E781" s="162"/>
      <c r="F781" s="163"/>
      <c r="G781" s="232" t="str">
        <f t="shared" si="166"/>
        <v/>
      </c>
      <c r="H781" s="229" t="str">
        <f t="shared" si="164"/>
        <v/>
      </c>
      <c r="I781" s="236" t="str">
        <f t="shared" si="167"/>
        <v/>
      </c>
      <c r="J781" s="226" t="str">
        <f>IF(B781&gt;0,ROUNDUP(VLOOKUP(B781,G011B!$B:$R,16,0),1),"")</f>
        <v/>
      </c>
      <c r="K781" s="226" t="str">
        <f t="shared" si="168"/>
        <v/>
      </c>
      <c r="L781" s="227" t="str">
        <f>IF(B781&lt;&gt;"",VLOOKUP(B781,G011B!$B:$Z,25,0),"")</f>
        <v/>
      </c>
      <c r="M781" s="256" t="str">
        <f t="shared" si="165"/>
        <v/>
      </c>
    </row>
    <row r="782" spans="1:13" ht="20.100000000000001" customHeight="1" x14ac:dyDescent="0.25">
      <c r="A782" s="8">
        <v>476</v>
      </c>
      <c r="B782" s="161"/>
      <c r="C782" s="222" t="str">
        <f t="shared" si="162"/>
        <v/>
      </c>
      <c r="D782" s="223" t="str">
        <f t="shared" si="163"/>
        <v/>
      </c>
      <c r="E782" s="162"/>
      <c r="F782" s="163"/>
      <c r="G782" s="232" t="str">
        <f t="shared" si="166"/>
        <v/>
      </c>
      <c r="H782" s="229" t="str">
        <f t="shared" si="164"/>
        <v/>
      </c>
      <c r="I782" s="236" t="str">
        <f t="shared" si="167"/>
        <v/>
      </c>
      <c r="J782" s="226" t="str">
        <f>IF(B782&gt;0,ROUNDUP(VLOOKUP(B782,G011B!$B:$R,16,0),1),"")</f>
        <v/>
      </c>
      <c r="K782" s="226" t="str">
        <f t="shared" si="168"/>
        <v/>
      </c>
      <c r="L782" s="227" t="str">
        <f>IF(B782&lt;&gt;"",VLOOKUP(B782,G011B!$B:$Z,25,0),"")</f>
        <v/>
      </c>
      <c r="M782" s="256" t="str">
        <f t="shared" si="165"/>
        <v/>
      </c>
    </row>
    <row r="783" spans="1:13" ht="20.100000000000001" customHeight="1" x14ac:dyDescent="0.25">
      <c r="A783" s="8">
        <v>477</v>
      </c>
      <c r="B783" s="161"/>
      <c r="C783" s="222" t="str">
        <f t="shared" si="162"/>
        <v/>
      </c>
      <c r="D783" s="223" t="str">
        <f t="shared" si="163"/>
        <v/>
      </c>
      <c r="E783" s="162"/>
      <c r="F783" s="163"/>
      <c r="G783" s="232" t="str">
        <f t="shared" si="166"/>
        <v/>
      </c>
      <c r="H783" s="229" t="str">
        <f t="shared" si="164"/>
        <v/>
      </c>
      <c r="I783" s="236" t="str">
        <f t="shared" si="167"/>
        <v/>
      </c>
      <c r="J783" s="226" t="str">
        <f>IF(B783&gt;0,ROUNDUP(VLOOKUP(B783,G011B!$B:$R,16,0),1),"")</f>
        <v/>
      </c>
      <c r="K783" s="226" t="str">
        <f t="shared" si="168"/>
        <v/>
      </c>
      <c r="L783" s="227" t="str">
        <f>IF(B783&lt;&gt;"",VLOOKUP(B783,G011B!$B:$Z,25,0),"")</f>
        <v/>
      </c>
      <c r="M783" s="256" t="str">
        <f t="shared" si="165"/>
        <v/>
      </c>
    </row>
    <row r="784" spans="1:13" ht="20.100000000000001" customHeight="1" x14ac:dyDescent="0.25">
      <c r="A784" s="8">
        <v>478</v>
      </c>
      <c r="B784" s="161"/>
      <c r="C784" s="222" t="str">
        <f t="shared" si="162"/>
        <v/>
      </c>
      <c r="D784" s="223" t="str">
        <f t="shared" si="163"/>
        <v/>
      </c>
      <c r="E784" s="162"/>
      <c r="F784" s="163"/>
      <c r="G784" s="232" t="str">
        <f t="shared" si="166"/>
        <v/>
      </c>
      <c r="H784" s="229" t="str">
        <f t="shared" si="164"/>
        <v/>
      </c>
      <c r="I784" s="236" t="str">
        <f t="shared" si="167"/>
        <v/>
      </c>
      <c r="J784" s="226" t="str">
        <f>IF(B784&gt;0,ROUNDUP(VLOOKUP(B784,G011B!$B:$R,16,0),1),"")</f>
        <v/>
      </c>
      <c r="K784" s="226" t="str">
        <f t="shared" si="168"/>
        <v/>
      </c>
      <c r="L784" s="227" t="str">
        <f>IF(B784&lt;&gt;"",VLOOKUP(B784,G011B!$B:$Z,25,0),"")</f>
        <v/>
      </c>
      <c r="M784" s="256" t="str">
        <f t="shared" si="165"/>
        <v/>
      </c>
    </row>
    <row r="785" spans="1:15" ht="20.100000000000001" customHeight="1" x14ac:dyDescent="0.25">
      <c r="A785" s="8">
        <v>479</v>
      </c>
      <c r="B785" s="161"/>
      <c r="C785" s="222" t="str">
        <f t="shared" si="162"/>
        <v/>
      </c>
      <c r="D785" s="223" t="str">
        <f t="shared" si="163"/>
        <v/>
      </c>
      <c r="E785" s="162"/>
      <c r="F785" s="163"/>
      <c r="G785" s="232" t="str">
        <f t="shared" si="166"/>
        <v/>
      </c>
      <c r="H785" s="229" t="str">
        <f t="shared" si="164"/>
        <v/>
      </c>
      <c r="I785" s="236" t="str">
        <f t="shared" si="167"/>
        <v/>
      </c>
      <c r="J785" s="226" t="str">
        <f>IF(B785&gt;0,ROUNDUP(VLOOKUP(B785,G011B!$B:$R,16,0),1),"")</f>
        <v/>
      </c>
      <c r="K785" s="226" t="str">
        <f t="shared" si="168"/>
        <v/>
      </c>
      <c r="L785" s="227" t="str">
        <f>IF(B785&lt;&gt;"",VLOOKUP(B785,G011B!$B:$Z,25,0),"")</f>
        <v/>
      </c>
      <c r="M785" s="256" t="str">
        <f t="shared" si="165"/>
        <v/>
      </c>
    </row>
    <row r="786" spans="1:15" ht="20.100000000000001" customHeight="1" thickBot="1" x14ac:dyDescent="0.3">
      <c r="A786" s="140">
        <v>480</v>
      </c>
      <c r="B786" s="164"/>
      <c r="C786" s="224" t="str">
        <f t="shared" si="162"/>
        <v/>
      </c>
      <c r="D786" s="225" t="str">
        <f t="shared" si="163"/>
        <v/>
      </c>
      <c r="E786" s="165"/>
      <c r="F786" s="166"/>
      <c r="G786" s="233" t="str">
        <f t="shared" si="166"/>
        <v/>
      </c>
      <c r="H786" s="230" t="str">
        <f t="shared" si="164"/>
        <v/>
      </c>
      <c r="I786" s="237" t="str">
        <f t="shared" si="167"/>
        <v/>
      </c>
      <c r="J786" s="226" t="str">
        <f>IF(B786&gt;0,ROUNDUP(VLOOKUP(B786,G011B!$B:$R,16,0),1),"")</f>
        <v/>
      </c>
      <c r="K786" s="226" t="str">
        <f t="shared" si="168"/>
        <v/>
      </c>
      <c r="L786" s="227" t="str">
        <f>IF(B786&lt;&gt;"",VLOOKUP(B786,G011B!$B:$Z,25,0),"")</f>
        <v/>
      </c>
      <c r="M786" s="256" t="str">
        <f t="shared" si="165"/>
        <v/>
      </c>
    </row>
    <row r="787" spans="1:15" ht="20.100000000000001" customHeight="1" thickBot="1" x14ac:dyDescent="0.35">
      <c r="A787" s="475" t="s">
        <v>51</v>
      </c>
      <c r="B787" s="476"/>
      <c r="C787" s="476"/>
      <c r="D787" s="476"/>
      <c r="E787" s="476"/>
      <c r="F787" s="477"/>
      <c r="G787" s="234">
        <f>SUM(G767:G786)</f>
        <v>0</v>
      </c>
      <c r="H787" s="329"/>
      <c r="I787" s="217">
        <f>IF(C765=C732,SUM(I767:I786)+I754,SUM(I767:I786))</f>
        <v>0</v>
      </c>
      <c r="N787" s="238">
        <f>IF(COUNTA(E767:E786)&gt;0,1,0)</f>
        <v>0</v>
      </c>
    </row>
    <row r="788" spans="1:15" ht="20.100000000000001" customHeight="1" thickBot="1" x14ac:dyDescent="0.3">
      <c r="A788" s="468" t="s">
        <v>89</v>
      </c>
      <c r="B788" s="469"/>
      <c r="C788" s="469"/>
      <c r="D788" s="470"/>
      <c r="E788" s="205">
        <f>SUM(G:G)/2</f>
        <v>0</v>
      </c>
      <c r="F788" s="471"/>
      <c r="G788" s="472"/>
      <c r="H788" s="473"/>
      <c r="I788" s="214">
        <f>SUM(I767:I786)+I755</f>
        <v>0</v>
      </c>
    </row>
    <row r="789" spans="1:15" x14ac:dyDescent="0.25">
      <c r="A789" s="7" t="s">
        <v>165</v>
      </c>
    </row>
    <row r="791" spans="1:15" ht="21" x14ac:dyDescent="0.35">
      <c r="B791" s="358" t="s">
        <v>48</v>
      </c>
      <c r="C791" s="346">
        <f ca="1">IF(imzatarihi&gt;0,imzatarihi,"")</f>
        <v>46027</v>
      </c>
      <c r="D791" s="358" t="s">
        <v>49</v>
      </c>
      <c r="E791" s="480" t="str">
        <f>IF(kurulusyetkilisi&gt;0,kurulusyetkilisi,"")</f>
        <v/>
      </c>
      <c r="F791" s="480"/>
      <c r="G791" s="480"/>
      <c r="H791" s="480"/>
      <c r="I791" s="480"/>
      <c r="K791" s="160"/>
      <c r="L791" s="160"/>
      <c r="M791" s="4"/>
      <c r="N791" s="160"/>
      <c r="O791" s="160"/>
    </row>
    <row r="792" spans="1:15" ht="21" x14ac:dyDescent="0.35">
      <c r="A792" s="349"/>
      <c r="B792" s="349"/>
      <c r="D792" s="358" t="s">
        <v>50</v>
      </c>
      <c r="E792" s="439"/>
      <c r="F792" s="439"/>
      <c r="G792" s="439"/>
      <c r="H792" s="349"/>
      <c r="I792" s="349"/>
      <c r="K792" s="160"/>
      <c r="L792" s="160"/>
      <c r="M792" s="4"/>
      <c r="N792" s="160"/>
      <c r="O792" s="160"/>
    </row>
    <row r="793" spans="1:15" ht="15.75" x14ac:dyDescent="0.25">
      <c r="A793" s="440" t="s">
        <v>82</v>
      </c>
      <c r="B793" s="440"/>
      <c r="C793" s="440"/>
      <c r="D793" s="440"/>
      <c r="E793" s="440"/>
      <c r="F793" s="440"/>
      <c r="G793" s="440"/>
      <c r="H793" s="440"/>
      <c r="I793" s="440"/>
    </row>
    <row r="794" spans="1:15" x14ac:dyDescent="0.25">
      <c r="A794" s="441" t="str">
        <f>IF(YilDonem&lt;&gt;"",CONCATENATE(YilDonem," dönemine aittir."),"")</f>
        <v/>
      </c>
      <c r="B794" s="441"/>
      <c r="C794" s="441"/>
      <c r="D794" s="441"/>
      <c r="E794" s="441"/>
      <c r="F794" s="441"/>
      <c r="G794" s="441"/>
      <c r="H794" s="441"/>
      <c r="I794" s="441"/>
    </row>
    <row r="795" spans="1:15" ht="19.5" thickBot="1" x14ac:dyDescent="0.35">
      <c r="A795" s="481" t="s">
        <v>91</v>
      </c>
      <c r="B795" s="481"/>
      <c r="C795" s="481"/>
      <c r="D795" s="481"/>
      <c r="E795" s="481"/>
      <c r="F795" s="481"/>
      <c r="G795" s="481"/>
      <c r="H795" s="481"/>
      <c r="I795" s="481"/>
    </row>
    <row r="796" spans="1:15" ht="19.5" customHeight="1" thickBot="1" x14ac:dyDescent="0.3">
      <c r="A796" s="457" t="s">
        <v>1</v>
      </c>
      <c r="B796" s="458"/>
      <c r="C796" s="442" t="str">
        <f>IF(ProjeNo&gt;0,ProjeNo,"")</f>
        <v/>
      </c>
      <c r="D796" s="443"/>
      <c r="E796" s="443"/>
      <c r="F796" s="443"/>
      <c r="G796" s="443"/>
      <c r="H796" s="443"/>
      <c r="I796" s="444"/>
    </row>
    <row r="797" spans="1:15" ht="29.25" customHeight="1" thickBot="1" x14ac:dyDescent="0.3">
      <c r="A797" s="474" t="s">
        <v>14</v>
      </c>
      <c r="B797" s="464"/>
      <c r="C797" s="461" t="str">
        <f>IF(ProjeAdi&gt;0,ProjeAdi,"")</f>
        <v/>
      </c>
      <c r="D797" s="462"/>
      <c r="E797" s="462"/>
      <c r="F797" s="462"/>
      <c r="G797" s="462"/>
      <c r="H797" s="462"/>
      <c r="I797" s="463"/>
    </row>
    <row r="798" spans="1:15" ht="19.5" customHeight="1" thickBot="1" x14ac:dyDescent="0.3">
      <c r="A798" s="457" t="s">
        <v>83</v>
      </c>
      <c r="B798" s="458"/>
      <c r="C798" s="32"/>
      <c r="D798" s="478"/>
      <c r="E798" s="478"/>
      <c r="F798" s="478"/>
      <c r="G798" s="478"/>
      <c r="H798" s="478"/>
      <c r="I798" s="479"/>
    </row>
    <row r="799" spans="1:15" s="5" customFormat="1" ht="30.75" thickBot="1" x14ac:dyDescent="0.3">
      <c r="A799" s="3" t="s">
        <v>9</v>
      </c>
      <c r="B799" s="3" t="s">
        <v>10</v>
      </c>
      <c r="C799" s="3" t="s">
        <v>72</v>
      </c>
      <c r="D799" s="3" t="s">
        <v>170</v>
      </c>
      <c r="E799" s="3" t="s">
        <v>84</v>
      </c>
      <c r="F799" s="3" t="s">
        <v>85</v>
      </c>
      <c r="G799" s="3" t="s">
        <v>86</v>
      </c>
      <c r="H799" s="3" t="s">
        <v>87</v>
      </c>
      <c r="I799" s="3" t="s">
        <v>88</v>
      </c>
      <c r="J799" s="155" t="s">
        <v>92</v>
      </c>
      <c r="K799" s="156" t="s">
        <v>93</v>
      </c>
      <c r="L799" s="156" t="s">
        <v>85</v>
      </c>
    </row>
    <row r="800" spans="1:15" ht="20.100000000000001" customHeight="1" x14ac:dyDescent="0.25">
      <c r="A800" s="139">
        <v>481</v>
      </c>
      <c r="B800" s="157"/>
      <c r="C800" s="220" t="str">
        <f t="shared" ref="C800:C819" si="169">IF(B800&lt;&gt;"",VLOOKUP(B800,PersonelTablo,2,0),"")</f>
        <v/>
      </c>
      <c r="D800" s="221" t="str">
        <f t="shared" ref="D800:D819" si="170">IF(B800&lt;&gt;"",VLOOKUP(B800,PersonelTablo,3,0),"")</f>
        <v/>
      </c>
      <c r="E800" s="158"/>
      <c r="F800" s="159"/>
      <c r="G800" s="231" t="str">
        <f>IF(AND(B800&lt;&gt;"",L800&gt;=F800),E800*F800,"")</f>
        <v/>
      </c>
      <c r="H800" s="228" t="str">
        <f t="shared" ref="H800:H819" si="171">IF(B800&lt;&gt;"",VLOOKUP(B800,G011CTablo,14,0),"")</f>
        <v/>
      </c>
      <c r="I800" s="235" t="str">
        <f>IF(AND(B800&lt;&gt;"",J800&gt;=K800,L800&gt;0),G800*H800,"")</f>
        <v/>
      </c>
      <c r="J800" s="226" t="str">
        <f>IF(B800&gt;0,ROUNDUP(VLOOKUP(B800,G011B!$B:$R,16,0),1),"")</f>
        <v/>
      </c>
      <c r="K800" s="226" t="str">
        <f>IF(B800&gt;0,SUMIF($B:$B,B800,$G:$G),"")</f>
        <v/>
      </c>
      <c r="L800" s="227" t="str">
        <f>IF(B800&lt;&gt;"",VLOOKUP(B800,G011B!$B:$Z,25,0),"")</f>
        <v/>
      </c>
      <c r="M800" s="256" t="str">
        <f t="shared" ref="M800:M819" si="172">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61"/>
      <c r="C801" s="222" t="str">
        <f t="shared" si="169"/>
        <v/>
      </c>
      <c r="D801" s="223" t="str">
        <f t="shared" si="170"/>
        <v/>
      </c>
      <c r="E801" s="162"/>
      <c r="F801" s="163"/>
      <c r="G801" s="232" t="str">
        <f t="shared" ref="G801:G819" si="173">IF(AND(B801&lt;&gt;"",L801&gt;=F801),E801*F801,"")</f>
        <v/>
      </c>
      <c r="H801" s="229" t="str">
        <f t="shared" si="171"/>
        <v/>
      </c>
      <c r="I801" s="236" t="str">
        <f t="shared" ref="I801:I819" si="174">IF(AND(B801&lt;&gt;"",J801&gt;=K801,L801&gt;0),G801*H801,"")</f>
        <v/>
      </c>
      <c r="J801" s="226" t="str">
        <f>IF(B801&gt;0,ROUNDUP(VLOOKUP(B801,G011B!$B:$R,16,0),1),"")</f>
        <v/>
      </c>
      <c r="K801" s="226" t="str">
        <f t="shared" ref="K801:K819" si="175">IF(B801&gt;0,SUMIF($B:$B,B801,$G:$G),"")</f>
        <v/>
      </c>
      <c r="L801" s="227" t="str">
        <f>IF(B801&lt;&gt;"",VLOOKUP(B801,G011B!$B:$Z,25,0),"")</f>
        <v/>
      </c>
      <c r="M801" s="256" t="str">
        <f t="shared" si="172"/>
        <v/>
      </c>
    </row>
    <row r="802" spans="1:13" ht="20.100000000000001" customHeight="1" x14ac:dyDescent="0.25">
      <c r="A802" s="8">
        <v>483</v>
      </c>
      <c r="B802" s="161"/>
      <c r="C802" s="222" t="str">
        <f t="shared" si="169"/>
        <v/>
      </c>
      <c r="D802" s="223" t="str">
        <f t="shared" si="170"/>
        <v/>
      </c>
      <c r="E802" s="162"/>
      <c r="F802" s="163"/>
      <c r="G802" s="232" t="str">
        <f t="shared" si="173"/>
        <v/>
      </c>
      <c r="H802" s="229" t="str">
        <f t="shared" si="171"/>
        <v/>
      </c>
      <c r="I802" s="236" t="str">
        <f t="shared" si="174"/>
        <v/>
      </c>
      <c r="J802" s="226" t="str">
        <f>IF(B802&gt;0,ROUNDUP(VLOOKUP(B802,G011B!$B:$R,16,0),1),"")</f>
        <v/>
      </c>
      <c r="K802" s="226" t="str">
        <f t="shared" si="175"/>
        <v/>
      </c>
      <c r="L802" s="227" t="str">
        <f>IF(B802&lt;&gt;"",VLOOKUP(B802,G011B!$B:$Z,25,0),"")</f>
        <v/>
      </c>
      <c r="M802" s="256" t="str">
        <f t="shared" si="172"/>
        <v/>
      </c>
    </row>
    <row r="803" spans="1:13" ht="20.100000000000001" customHeight="1" x14ac:dyDescent="0.25">
      <c r="A803" s="8">
        <v>484</v>
      </c>
      <c r="B803" s="161"/>
      <c r="C803" s="222" t="str">
        <f t="shared" si="169"/>
        <v/>
      </c>
      <c r="D803" s="223" t="str">
        <f t="shared" si="170"/>
        <v/>
      </c>
      <c r="E803" s="162"/>
      <c r="F803" s="163"/>
      <c r="G803" s="232" t="str">
        <f t="shared" si="173"/>
        <v/>
      </c>
      <c r="H803" s="229" t="str">
        <f t="shared" si="171"/>
        <v/>
      </c>
      <c r="I803" s="236" t="str">
        <f t="shared" si="174"/>
        <v/>
      </c>
      <c r="J803" s="226" t="str">
        <f>IF(B803&gt;0,ROUNDUP(VLOOKUP(B803,G011B!$B:$R,16,0),1),"")</f>
        <v/>
      </c>
      <c r="K803" s="226" t="str">
        <f t="shared" si="175"/>
        <v/>
      </c>
      <c r="L803" s="227" t="str">
        <f>IF(B803&lt;&gt;"",VLOOKUP(B803,G011B!$B:$Z,25,0),"")</f>
        <v/>
      </c>
      <c r="M803" s="256" t="str">
        <f t="shared" si="172"/>
        <v/>
      </c>
    </row>
    <row r="804" spans="1:13" ht="20.100000000000001" customHeight="1" x14ac:dyDescent="0.25">
      <c r="A804" s="8">
        <v>485</v>
      </c>
      <c r="B804" s="161"/>
      <c r="C804" s="222" t="str">
        <f t="shared" si="169"/>
        <v/>
      </c>
      <c r="D804" s="223" t="str">
        <f t="shared" si="170"/>
        <v/>
      </c>
      <c r="E804" s="162"/>
      <c r="F804" s="163"/>
      <c r="G804" s="232" t="str">
        <f t="shared" si="173"/>
        <v/>
      </c>
      <c r="H804" s="229" t="str">
        <f t="shared" si="171"/>
        <v/>
      </c>
      <c r="I804" s="236" t="str">
        <f t="shared" si="174"/>
        <v/>
      </c>
      <c r="J804" s="226" t="str">
        <f>IF(B804&gt;0,ROUNDUP(VLOOKUP(B804,G011B!$B:$R,16,0),1),"")</f>
        <v/>
      </c>
      <c r="K804" s="226" t="str">
        <f t="shared" si="175"/>
        <v/>
      </c>
      <c r="L804" s="227" t="str">
        <f>IF(B804&lt;&gt;"",VLOOKUP(B804,G011B!$B:$Z,25,0),"")</f>
        <v/>
      </c>
      <c r="M804" s="256" t="str">
        <f t="shared" si="172"/>
        <v/>
      </c>
    </row>
    <row r="805" spans="1:13" ht="20.100000000000001" customHeight="1" x14ac:dyDescent="0.25">
      <c r="A805" s="8">
        <v>486</v>
      </c>
      <c r="B805" s="161"/>
      <c r="C805" s="222" t="str">
        <f t="shared" si="169"/>
        <v/>
      </c>
      <c r="D805" s="223" t="str">
        <f t="shared" si="170"/>
        <v/>
      </c>
      <c r="E805" s="162"/>
      <c r="F805" s="163"/>
      <c r="G805" s="232" t="str">
        <f t="shared" si="173"/>
        <v/>
      </c>
      <c r="H805" s="229" t="str">
        <f t="shared" si="171"/>
        <v/>
      </c>
      <c r="I805" s="236" t="str">
        <f t="shared" si="174"/>
        <v/>
      </c>
      <c r="J805" s="226" t="str">
        <f>IF(B805&gt;0,ROUNDUP(VLOOKUP(B805,G011B!$B:$R,16,0),1),"")</f>
        <v/>
      </c>
      <c r="K805" s="226" t="str">
        <f t="shared" si="175"/>
        <v/>
      </c>
      <c r="L805" s="227" t="str">
        <f>IF(B805&lt;&gt;"",VLOOKUP(B805,G011B!$B:$Z,25,0),"")</f>
        <v/>
      </c>
      <c r="M805" s="256" t="str">
        <f t="shared" si="172"/>
        <v/>
      </c>
    </row>
    <row r="806" spans="1:13" ht="20.100000000000001" customHeight="1" x14ac:dyDescent="0.25">
      <c r="A806" s="8">
        <v>487</v>
      </c>
      <c r="B806" s="161"/>
      <c r="C806" s="222" t="str">
        <f t="shared" si="169"/>
        <v/>
      </c>
      <c r="D806" s="223" t="str">
        <f t="shared" si="170"/>
        <v/>
      </c>
      <c r="E806" s="162"/>
      <c r="F806" s="163"/>
      <c r="G806" s="232" t="str">
        <f t="shared" si="173"/>
        <v/>
      </c>
      <c r="H806" s="229" t="str">
        <f t="shared" si="171"/>
        <v/>
      </c>
      <c r="I806" s="236" t="str">
        <f t="shared" si="174"/>
        <v/>
      </c>
      <c r="J806" s="226" t="str">
        <f>IF(B806&gt;0,ROUNDUP(VLOOKUP(B806,G011B!$B:$R,16,0),1),"")</f>
        <v/>
      </c>
      <c r="K806" s="226" t="str">
        <f t="shared" si="175"/>
        <v/>
      </c>
      <c r="L806" s="227" t="str">
        <f>IF(B806&lt;&gt;"",VLOOKUP(B806,G011B!$B:$Z,25,0),"")</f>
        <v/>
      </c>
      <c r="M806" s="256" t="str">
        <f t="shared" si="172"/>
        <v/>
      </c>
    </row>
    <row r="807" spans="1:13" ht="20.100000000000001" customHeight="1" x14ac:dyDescent="0.25">
      <c r="A807" s="8">
        <v>488</v>
      </c>
      <c r="B807" s="161"/>
      <c r="C807" s="222" t="str">
        <f t="shared" si="169"/>
        <v/>
      </c>
      <c r="D807" s="223" t="str">
        <f t="shared" si="170"/>
        <v/>
      </c>
      <c r="E807" s="162"/>
      <c r="F807" s="163"/>
      <c r="G807" s="232" t="str">
        <f t="shared" si="173"/>
        <v/>
      </c>
      <c r="H807" s="229" t="str">
        <f t="shared" si="171"/>
        <v/>
      </c>
      <c r="I807" s="236" t="str">
        <f t="shared" si="174"/>
        <v/>
      </c>
      <c r="J807" s="226" t="str">
        <f>IF(B807&gt;0,ROUNDUP(VLOOKUP(B807,G011B!$B:$R,16,0),1),"")</f>
        <v/>
      </c>
      <c r="K807" s="226" t="str">
        <f t="shared" si="175"/>
        <v/>
      </c>
      <c r="L807" s="227" t="str">
        <f>IF(B807&lt;&gt;"",VLOOKUP(B807,G011B!$B:$Z,25,0),"")</f>
        <v/>
      </c>
      <c r="M807" s="256" t="str">
        <f t="shared" si="172"/>
        <v/>
      </c>
    </row>
    <row r="808" spans="1:13" ht="20.100000000000001" customHeight="1" x14ac:dyDescent="0.25">
      <c r="A808" s="8">
        <v>489</v>
      </c>
      <c r="B808" s="161"/>
      <c r="C808" s="222" t="str">
        <f t="shared" si="169"/>
        <v/>
      </c>
      <c r="D808" s="223" t="str">
        <f t="shared" si="170"/>
        <v/>
      </c>
      <c r="E808" s="162"/>
      <c r="F808" s="163"/>
      <c r="G808" s="232" t="str">
        <f t="shared" si="173"/>
        <v/>
      </c>
      <c r="H808" s="229" t="str">
        <f t="shared" si="171"/>
        <v/>
      </c>
      <c r="I808" s="236" t="str">
        <f t="shared" si="174"/>
        <v/>
      </c>
      <c r="J808" s="226" t="str">
        <f>IF(B808&gt;0,ROUNDUP(VLOOKUP(B808,G011B!$B:$R,16,0),1),"")</f>
        <v/>
      </c>
      <c r="K808" s="226" t="str">
        <f t="shared" si="175"/>
        <v/>
      </c>
      <c r="L808" s="227" t="str">
        <f>IF(B808&lt;&gt;"",VLOOKUP(B808,G011B!$B:$Z,25,0),"")</f>
        <v/>
      </c>
      <c r="M808" s="256" t="str">
        <f t="shared" si="172"/>
        <v/>
      </c>
    </row>
    <row r="809" spans="1:13" ht="20.100000000000001" customHeight="1" x14ac:dyDescent="0.25">
      <c r="A809" s="8">
        <v>490</v>
      </c>
      <c r="B809" s="161"/>
      <c r="C809" s="222" t="str">
        <f t="shared" si="169"/>
        <v/>
      </c>
      <c r="D809" s="223" t="str">
        <f t="shared" si="170"/>
        <v/>
      </c>
      <c r="E809" s="162"/>
      <c r="F809" s="163"/>
      <c r="G809" s="232" t="str">
        <f t="shared" si="173"/>
        <v/>
      </c>
      <c r="H809" s="229" t="str">
        <f t="shared" si="171"/>
        <v/>
      </c>
      <c r="I809" s="236" t="str">
        <f t="shared" si="174"/>
        <v/>
      </c>
      <c r="J809" s="226" t="str">
        <f>IF(B809&gt;0,ROUNDUP(VLOOKUP(B809,G011B!$B:$R,16,0),1),"")</f>
        <v/>
      </c>
      <c r="K809" s="226" t="str">
        <f t="shared" si="175"/>
        <v/>
      </c>
      <c r="L809" s="227" t="str">
        <f>IF(B809&lt;&gt;"",VLOOKUP(B809,G011B!$B:$Z,25,0),"")</f>
        <v/>
      </c>
      <c r="M809" s="256" t="str">
        <f t="shared" si="172"/>
        <v/>
      </c>
    </row>
    <row r="810" spans="1:13" ht="20.100000000000001" customHeight="1" x14ac:dyDescent="0.25">
      <c r="A810" s="8">
        <v>491</v>
      </c>
      <c r="B810" s="161"/>
      <c r="C810" s="222" t="str">
        <f t="shared" si="169"/>
        <v/>
      </c>
      <c r="D810" s="223" t="str">
        <f t="shared" si="170"/>
        <v/>
      </c>
      <c r="E810" s="162"/>
      <c r="F810" s="163"/>
      <c r="G810" s="232" t="str">
        <f t="shared" si="173"/>
        <v/>
      </c>
      <c r="H810" s="229" t="str">
        <f t="shared" si="171"/>
        <v/>
      </c>
      <c r="I810" s="236" t="str">
        <f t="shared" si="174"/>
        <v/>
      </c>
      <c r="J810" s="226" t="str">
        <f>IF(B810&gt;0,ROUNDUP(VLOOKUP(B810,G011B!$B:$R,16,0),1),"")</f>
        <v/>
      </c>
      <c r="K810" s="226" t="str">
        <f t="shared" si="175"/>
        <v/>
      </c>
      <c r="L810" s="227" t="str">
        <f>IF(B810&lt;&gt;"",VLOOKUP(B810,G011B!$B:$Z,25,0),"")</f>
        <v/>
      </c>
      <c r="M810" s="256" t="str">
        <f t="shared" si="172"/>
        <v/>
      </c>
    </row>
    <row r="811" spans="1:13" ht="20.100000000000001" customHeight="1" x14ac:dyDescent="0.25">
      <c r="A811" s="8">
        <v>492</v>
      </c>
      <c r="B811" s="161"/>
      <c r="C811" s="222" t="str">
        <f t="shared" si="169"/>
        <v/>
      </c>
      <c r="D811" s="223" t="str">
        <f t="shared" si="170"/>
        <v/>
      </c>
      <c r="E811" s="162"/>
      <c r="F811" s="163"/>
      <c r="G811" s="232" t="str">
        <f t="shared" si="173"/>
        <v/>
      </c>
      <c r="H811" s="229" t="str">
        <f t="shared" si="171"/>
        <v/>
      </c>
      <c r="I811" s="236" t="str">
        <f t="shared" si="174"/>
        <v/>
      </c>
      <c r="J811" s="226" t="str">
        <f>IF(B811&gt;0,ROUNDUP(VLOOKUP(B811,G011B!$B:$R,16,0),1),"")</f>
        <v/>
      </c>
      <c r="K811" s="226" t="str">
        <f t="shared" si="175"/>
        <v/>
      </c>
      <c r="L811" s="227" t="str">
        <f>IF(B811&lt;&gt;"",VLOOKUP(B811,G011B!$B:$Z,25,0),"")</f>
        <v/>
      </c>
      <c r="M811" s="256" t="str">
        <f t="shared" si="172"/>
        <v/>
      </c>
    </row>
    <row r="812" spans="1:13" ht="20.100000000000001" customHeight="1" x14ac:dyDescent="0.25">
      <c r="A812" s="8">
        <v>493</v>
      </c>
      <c r="B812" s="161"/>
      <c r="C812" s="222" t="str">
        <f t="shared" si="169"/>
        <v/>
      </c>
      <c r="D812" s="223" t="str">
        <f t="shared" si="170"/>
        <v/>
      </c>
      <c r="E812" s="162"/>
      <c r="F812" s="163"/>
      <c r="G812" s="232" t="str">
        <f t="shared" si="173"/>
        <v/>
      </c>
      <c r="H812" s="229" t="str">
        <f t="shared" si="171"/>
        <v/>
      </c>
      <c r="I812" s="236" t="str">
        <f t="shared" si="174"/>
        <v/>
      </c>
      <c r="J812" s="226" t="str">
        <f>IF(B812&gt;0,ROUNDUP(VLOOKUP(B812,G011B!$B:$R,16,0),1),"")</f>
        <v/>
      </c>
      <c r="K812" s="226" t="str">
        <f t="shared" si="175"/>
        <v/>
      </c>
      <c r="L812" s="227" t="str">
        <f>IF(B812&lt;&gt;"",VLOOKUP(B812,G011B!$B:$Z,25,0),"")</f>
        <v/>
      </c>
      <c r="M812" s="256" t="str">
        <f t="shared" si="172"/>
        <v/>
      </c>
    </row>
    <row r="813" spans="1:13" ht="20.100000000000001" customHeight="1" x14ac:dyDescent="0.25">
      <c r="A813" s="8">
        <v>494</v>
      </c>
      <c r="B813" s="161"/>
      <c r="C813" s="222" t="str">
        <f t="shared" si="169"/>
        <v/>
      </c>
      <c r="D813" s="223" t="str">
        <f t="shared" si="170"/>
        <v/>
      </c>
      <c r="E813" s="162"/>
      <c r="F813" s="163"/>
      <c r="G813" s="232" t="str">
        <f t="shared" si="173"/>
        <v/>
      </c>
      <c r="H813" s="229" t="str">
        <f t="shared" si="171"/>
        <v/>
      </c>
      <c r="I813" s="236" t="str">
        <f t="shared" si="174"/>
        <v/>
      </c>
      <c r="J813" s="226" t="str">
        <f>IF(B813&gt;0,ROUNDUP(VLOOKUP(B813,G011B!$B:$R,16,0),1),"")</f>
        <v/>
      </c>
      <c r="K813" s="226" t="str">
        <f t="shared" si="175"/>
        <v/>
      </c>
      <c r="L813" s="227" t="str">
        <f>IF(B813&lt;&gt;"",VLOOKUP(B813,G011B!$B:$Z,25,0),"")</f>
        <v/>
      </c>
      <c r="M813" s="256" t="str">
        <f t="shared" si="172"/>
        <v/>
      </c>
    </row>
    <row r="814" spans="1:13" ht="20.100000000000001" customHeight="1" x14ac:dyDescent="0.25">
      <c r="A814" s="8">
        <v>495</v>
      </c>
      <c r="B814" s="161"/>
      <c r="C814" s="222" t="str">
        <f t="shared" si="169"/>
        <v/>
      </c>
      <c r="D814" s="223" t="str">
        <f t="shared" si="170"/>
        <v/>
      </c>
      <c r="E814" s="162"/>
      <c r="F814" s="163"/>
      <c r="G814" s="232" t="str">
        <f t="shared" si="173"/>
        <v/>
      </c>
      <c r="H814" s="229" t="str">
        <f t="shared" si="171"/>
        <v/>
      </c>
      <c r="I814" s="236" t="str">
        <f t="shared" si="174"/>
        <v/>
      </c>
      <c r="J814" s="226" t="str">
        <f>IF(B814&gt;0,ROUNDUP(VLOOKUP(B814,G011B!$B:$R,16,0),1),"")</f>
        <v/>
      </c>
      <c r="K814" s="226" t="str">
        <f t="shared" si="175"/>
        <v/>
      </c>
      <c r="L814" s="227" t="str">
        <f>IF(B814&lt;&gt;"",VLOOKUP(B814,G011B!$B:$Z,25,0),"")</f>
        <v/>
      </c>
      <c r="M814" s="256" t="str">
        <f t="shared" si="172"/>
        <v/>
      </c>
    </row>
    <row r="815" spans="1:13" ht="20.100000000000001" customHeight="1" x14ac:dyDescent="0.25">
      <c r="A815" s="8">
        <v>496</v>
      </c>
      <c r="B815" s="161"/>
      <c r="C815" s="222" t="str">
        <f t="shared" si="169"/>
        <v/>
      </c>
      <c r="D815" s="223" t="str">
        <f t="shared" si="170"/>
        <v/>
      </c>
      <c r="E815" s="162"/>
      <c r="F815" s="163"/>
      <c r="G815" s="232" t="str">
        <f t="shared" si="173"/>
        <v/>
      </c>
      <c r="H815" s="229" t="str">
        <f t="shared" si="171"/>
        <v/>
      </c>
      <c r="I815" s="236" t="str">
        <f t="shared" si="174"/>
        <v/>
      </c>
      <c r="J815" s="226" t="str">
        <f>IF(B815&gt;0,ROUNDUP(VLOOKUP(B815,G011B!$B:$R,16,0),1),"")</f>
        <v/>
      </c>
      <c r="K815" s="226" t="str">
        <f t="shared" si="175"/>
        <v/>
      </c>
      <c r="L815" s="227" t="str">
        <f>IF(B815&lt;&gt;"",VLOOKUP(B815,G011B!$B:$Z,25,0),"")</f>
        <v/>
      </c>
      <c r="M815" s="256" t="str">
        <f t="shared" si="172"/>
        <v/>
      </c>
    </row>
    <row r="816" spans="1:13" ht="20.100000000000001" customHeight="1" x14ac:dyDescent="0.25">
      <c r="A816" s="8">
        <v>497</v>
      </c>
      <c r="B816" s="161"/>
      <c r="C816" s="222" t="str">
        <f t="shared" si="169"/>
        <v/>
      </c>
      <c r="D816" s="223" t="str">
        <f t="shared" si="170"/>
        <v/>
      </c>
      <c r="E816" s="162"/>
      <c r="F816" s="163"/>
      <c r="G816" s="232" t="str">
        <f t="shared" si="173"/>
        <v/>
      </c>
      <c r="H816" s="229" t="str">
        <f t="shared" si="171"/>
        <v/>
      </c>
      <c r="I816" s="236" t="str">
        <f t="shared" si="174"/>
        <v/>
      </c>
      <c r="J816" s="226" t="str">
        <f>IF(B816&gt;0,ROUNDUP(VLOOKUP(B816,G011B!$B:$R,16,0),1),"")</f>
        <v/>
      </c>
      <c r="K816" s="226" t="str">
        <f t="shared" si="175"/>
        <v/>
      </c>
      <c r="L816" s="227" t="str">
        <f>IF(B816&lt;&gt;"",VLOOKUP(B816,G011B!$B:$Z,25,0),"")</f>
        <v/>
      </c>
      <c r="M816" s="256" t="str">
        <f t="shared" si="172"/>
        <v/>
      </c>
    </row>
    <row r="817" spans="1:15" ht="20.100000000000001" customHeight="1" x14ac:dyDescent="0.25">
      <c r="A817" s="8">
        <v>498</v>
      </c>
      <c r="B817" s="161"/>
      <c r="C817" s="222" t="str">
        <f t="shared" si="169"/>
        <v/>
      </c>
      <c r="D817" s="223" t="str">
        <f t="shared" si="170"/>
        <v/>
      </c>
      <c r="E817" s="162"/>
      <c r="F817" s="163"/>
      <c r="G817" s="232" t="str">
        <f t="shared" si="173"/>
        <v/>
      </c>
      <c r="H817" s="229" t="str">
        <f t="shared" si="171"/>
        <v/>
      </c>
      <c r="I817" s="236" t="str">
        <f t="shared" si="174"/>
        <v/>
      </c>
      <c r="J817" s="226" t="str">
        <f>IF(B817&gt;0,ROUNDUP(VLOOKUP(B817,G011B!$B:$R,16,0),1),"")</f>
        <v/>
      </c>
      <c r="K817" s="226" t="str">
        <f t="shared" si="175"/>
        <v/>
      </c>
      <c r="L817" s="227" t="str">
        <f>IF(B817&lt;&gt;"",VLOOKUP(B817,G011B!$B:$Z,25,0),"")</f>
        <v/>
      </c>
      <c r="M817" s="256" t="str">
        <f t="shared" si="172"/>
        <v/>
      </c>
    </row>
    <row r="818" spans="1:15" ht="20.100000000000001" customHeight="1" x14ac:dyDescent="0.25">
      <c r="A818" s="8">
        <v>499</v>
      </c>
      <c r="B818" s="161"/>
      <c r="C818" s="222" t="str">
        <f t="shared" si="169"/>
        <v/>
      </c>
      <c r="D818" s="223" t="str">
        <f t="shared" si="170"/>
        <v/>
      </c>
      <c r="E818" s="162"/>
      <c r="F818" s="163"/>
      <c r="G818" s="232" t="str">
        <f t="shared" si="173"/>
        <v/>
      </c>
      <c r="H818" s="229" t="str">
        <f t="shared" si="171"/>
        <v/>
      </c>
      <c r="I818" s="236" t="str">
        <f t="shared" si="174"/>
        <v/>
      </c>
      <c r="J818" s="226" t="str">
        <f>IF(B818&gt;0,ROUNDUP(VLOOKUP(B818,G011B!$B:$R,16,0),1),"")</f>
        <v/>
      </c>
      <c r="K818" s="226" t="str">
        <f t="shared" si="175"/>
        <v/>
      </c>
      <c r="L818" s="227" t="str">
        <f>IF(B818&lt;&gt;"",VLOOKUP(B818,G011B!$B:$Z,25,0),"")</f>
        <v/>
      </c>
      <c r="M818" s="256" t="str">
        <f t="shared" si="172"/>
        <v/>
      </c>
    </row>
    <row r="819" spans="1:15" ht="20.100000000000001" customHeight="1" thickBot="1" x14ac:dyDescent="0.3">
      <c r="A819" s="140">
        <v>500</v>
      </c>
      <c r="B819" s="164"/>
      <c r="C819" s="224" t="str">
        <f t="shared" si="169"/>
        <v/>
      </c>
      <c r="D819" s="225" t="str">
        <f t="shared" si="170"/>
        <v/>
      </c>
      <c r="E819" s="165"/>
      <c r="F819" s="166"/>
      <c r="G819" s="233" t="str">
        <f t="shared" si="173"/>
        <v/>
      </c>
      <c r="H819" s="230" t="str">
        <f t="shared" si="171"/>
        <v/>
      </c>
      <c r="I819" s="237" t="str">
        <f t="shared" si="174"/>
        <v/>
      </c>
      <c r="J819" s="226" t="str">
        <f>IF(B819&gt;0,ROUNDUP(VLOOKUP(B819,G011B!$B:$R,16,0),1),"")</f>
        <v/>
      </c>
      <c r="K819" s="226" t="str">
        <f t="shared" si="175"/>
        <v/>
      </c>
      <c r="L819" s="227" t="str">
        <f>IF(B819&lt;&gt;"",VLOOKUP(B819,G011B!$B:$Z,25,0),"")</f>
        <v/>
      </c>
      <c r="M819" s="256" t="str">
        <f t="shared" si="172"/>
        <v/>
      </c>
    </row>
    <row r="820" spans="1:15" ht="20.100000000000001" customHeight="1" thickBot="1" x14ac:dyDescent="0.35">
      <c r="A820" s="475" t="s">
        <v>51</v>
      </c>
      <c r="B820" s="476"/>
      <c r="C820" s="476"/>
      <c r="D820" s="476"/>
      <c r="E820" s="476"/>
      <c r="F820" s="477"/>
      <c r="G820" s="234">
        <f>SUM(G800:G819)</f>
        <v>0</v>
      </c>
      <c r="H820" s="329"/>
      <c r="I820" s="217">
        <f>IF(C798=C765,SUM(I800:I819)+I787,SUM(I800:I819))</f>
        <v>0</v>
      </c>
      <c r="N820" s="238">
        <f>IF(COUNTA(E800:E819)&gt;0,1,0)</f>
        <v>0</v>
      </c>
    </row>
    <row r="821" spans="1:15" ht="20.100000000000001" customHeight="1" thickBot="1" x14ac:dyDescent="0.3">
      <c r="A821" s="468" t="s">
        <v>89</v>
      </c>
      <c r="B821" s="469"/>
      <c r="C821" s="469"/>
      <c r="D821" s="470"/>
      <c r="E821" s="205">
        <f>SUM(G:G)/2</f>
        <v>0</v>
      </c>
      <c r="F821" s="471"/>
      <c r="G821" s="472"/>
      <c r="H821" s="473"/>
      <c r="I821" s="214">
        <f>SUM(I800:I819)+I788</f>
        <v>0</v>
      </c>
    </row>
    <row r="822" spans="1:15" x14ac:dyDescent="0.25">
      <c r="A822" s="7" t="s">
        <v>165</v>
      </c>
    </row>
    <row r="824" spans="1:15" ht="21" x14ac:dyDescent="0.35">
      <c r="B824" s="358" t="s">
        <v>48</v>
      </c>
      <c r="C824" s="346">
        <f ca="1">IF(imzatarihi&gt;0,imzatarihi,"")</f>
        <v>46027</v>
      </c>
      <c r="D824" s="358" t="s">
        <v>49</v>
      </c>
      <c r="E824" s="480" t="str">
        <f>IF(kurulusyetkilisi&gt;0,kurulusyetkilisi,"")</f>
        <v/>
      </c>
      <c r="F824" s="480"/>
      <c r="G824" s="480"/>
      <c r="H824" s="480"/>
      <c r="I824" s="480"/>
      <c r="K824" s="160"/>
      <c r="L824" s="160"/>
      <c r="M824" s="4"/>
      <c r="N824" s="160"/>
      <c r="O824" s="160"/>
    </row>
    <row r="825" spans="1:15" ht="21" x14ac:dyDescent="0.35">
      <c r="A825" s="349"/>
      <c r="B825" s="349"/>
      <c r="D825" s="358" t="s">
        <v>50</v>
      </c>
      <c r="E825" s="439"/>
      <c r="F825" s="439"/>
      <c r="G825" s="439"/>
      <c r="H825" s="349"/>
      <c r="I825" s="349"/>
      <c r="K825" s="160"/>
      <c r="L825" s="160"/>
      <c r="M825" s="4"/>
      <c r="N825" s="160"/>
      <c r="O825" s="160"/>
    </row>
  </sheetData>
  <sheetProtection algorithmName="SHA-512" hashValue="oRWaHDYW+tcs3eniekwonBxr5dHOab6iglWGhQiQjkRbO5+CpHBT17d4+w62kex7Y0j26SQ9ozwYpquuMPU+og==" saltValue="MjeRWZBZgnMqwPw8kPKJ2g==" spinCount="100000" sheet="1" objects="1" scenarios="1"/>
  <mergeCells count="350">
    <mergeCell ref="E33:G33"/>
    <mergeCell ref="A28:F28"/>
    <mergeCell ref="A29:D29"/>
    <mergeCell ref="F29:H29"/>
    <mergeCell ref="D6:I6"/>
    <mergeCell ref="A1:I1"/>
    <mergeCell ref="A2:I2"/>
    <mergeCell ref="C4:I4"/>
    <mergeCell ref="C5:I5"/>
    <mergeCell ref="A5:B5"/>
    <mergeCell ref="A4:B4"/>
    <mergeCell ref="A6:B6"/>
    <mergeCell ref="A3:I3"/>
    <mergeCell ref="E32:I32"/>
    <mergeCell ref="A38:B38"/>
    <mergeCell ref="C38:I38"/>
    <mergeCell ref="A39:B39"/>
    <mergeCell ref="A61:F61"/>
    <mergeCell ref="D39:I39"/>
    <mergeCell ref="A34:I34"/>
    <mergeCell ref="A35:I35"/>
    <mergeCell ref="A36:I36"/>
    <mergeCell ref="A37:B37"/>
    <mergeCell ref="C37:I37"/>
    <mergeCell ref="A67:I67"/>
    <mergeCell ref="A68:I68"/>
    <mergeCell ref="A69:I69"/>
    <mergeCell ref="A70:B70"/>
    <mergeCell ref="C70:I70"/>
    <mergeCell ref="A62:D62"/>
    <mergeCell ref="F62:H62"/>
    <mergeCell ref="E66:G66"/>
    <mergeCell ref="E65:I65"/>
    <mergeCell ref="A95:D95"/>
    <mergeCell ref="F95:H95"/>
    <mergeCell ref="E99:G99"/>
    <mergeCell ref="A71:B71"/>
    <mergeCell ref="C71:I71"/>
    <mergeCell ref="A72:B72"/>
    <mergeCell ref="A94:F94"/>
    <mergeCell ref="D72:I72"/>
    <mergeCell ref="E98:I98"/>
    <mergeCell ref="A104:B104"/>
    <mergeCell ref="C104:I104"/>
    <mergeCell ref="A105:B105"/>
    <mergeCell ref="A127:F127"/>
    <mergeCell ref="D105:I105"/>
    <mergeCell ref="A100:I100"/>
    <mergeCell ref="A101:I101"/>
    <mergeCell ref="A102:I102"/>
    <mergeCell ref="A103:B103"/>
    <mergeCell ref="C103:I103"/>
    <mergeCell ref="A133:I133"/>
    <mergeCell ref="A134:I134"/>
    <mergeCell ref="A135:I135"/>
    <mergeCell ref="A136:B136"/>
    <mergeCell ref="C136:I136"/>
    <mergeCell ref="A128:D128"/>
    <mergeCell ref="F128:H128"/>
    <mergeCell ref="E132:G132"/>
    <mergeCell ref="E131:I131"/>
    <mergeCell ref="A161:D161"/>
    <mergeCell ref="F161:H161"/>
    <mergeCell ref="E165:G165"/>
    <mergeCell ref="A137:B137"/>
    <mergeCell ref="C137:I137"/>
    <mergeCell ref="A138:B138"/>
    <mergeCell ref="A160:F160"/>
    <mergeCell ref="D138:I138"/>
    <mergeCell ref="E164:I164"/>
    <mergeCell ref="A170:B170"/>
    <mergeCell ref="C170:I170"/>
    <mergeCell ref="A171:B171"/>
    <mergeCell ref="A193:F193"/>
    <mergeCell ref="D171:I171"/>
    <mergeCell ref="A166:I166"/>
    <mergeCell ref="A167:I167"/>
    <mergeCell ref="A168:I168"/>
    <mergeCell ref="A169:B169"/>
    <mergeCell ref="C169:I169"/>
    <mergeCell ref="A199:I199"/>
    <mergeCell ref="A200:I200"/>
    <mergeCell ref="A201:I201"/>
    <mergeCell ref="A202:B202"/>
    <mergeCell ref="C202:I202"/>
    <mergeCell ref="A194:D194"/>
    <mergeCell ref="F194:H194"/>
    <mergeCell ref="E198:G198"/>
    <mergeCell ref="E197:I197"/>
    <mergeCell ref="A227:D227"/>
    <mergeCell ref="F227:H227"/>
    <mergeCell ref="E231:G231"/>
    <mergeCell ref="A203:B203"/>
    <mergeCell ref="C203:I203"/>
    <mergeCell ref="A204:B204"/>
    <mergeCell ref="A226:F226"/>
    <mergeCell ref="D204:I204"/>
    <mergeCell ref="E230:I230"/>
    <mergeCell ref="A236:B236"/>
    <mergeCell ref="C236:I236"/>
    <mergeCell ref="A237:B237"/>
    <mergeCell ref="A259:F259"/>
    <mergeCell ref="D237:I237"/>
    <mergeCell ref="A232:I232"/>
    <mergeCell ref="A233:I233"/>
    <mergeCell ref="A234:I234"/>
    <mergeCell ref="A235:B235"/>
    <mergeCell ref="C235:I235"/>
    <mergeCell ref="A265:I265"/>
    <mergeCell ref="A266:I266"/>
    <mergeCell ref="A267:I267"/>
    <mergeCell ref="A268:B268"/>
    <mergeCell ref="C268:I268"/>
    <mergeCell ref="A260:D260"/>
    <mergeCell ref="F260:H260"/>
    <mergeCell ref="E264:G264"/>
    <mergeCell ref="E263:I263"/>
    <mergeCell ref="A293:D293"/>
    <mergeCell ref="F293:H293"/>
    <mergeCell ref="E297:G297"/>
    <mergeCell ref="A269:B269"/>
    <mergeCell ref="C269:I269"/>
    <mergeCell ref="A270:B270"/>
    <mergeCell ref="A292:F292"/>
    <mergeCell ref="D270:I270"/>
    <mergeCell ref="E296:I296"/>
    <mergeCell ref="A302:B302"/>
    <mergeCell ref="C302:I302"/>
    <mergeCell ref="A303:B303"/>
    <mergeCell ref="A325:F325"/>
    <mergeCell ref="D303:I303"/>
    <mergeCell ref="A298:I298"/>
    <mergeCell ref="A299:I299"/>
    <mergeCell ref="A300:I300"/>
    <mergeCell ref="A301:B301"/>
    <mergeCell ref="C301:I301"/>
    <mergeCell ref="A331:I331"/>
    <mergeCell ref="A332:I332"/>
    <mergeCell ref="A333:I333"/>
    <mergeCell ref="A334:B334"/>
    <mergeCell ref="C334:I334"/>
    <mergeCell ref="A326:D326"/>
    <mergeCell ref="F326:H326"/>
    <mergeCell ref="E330:G330"/>
    <mergeCell ref="E329:I329"/>
    <mergeCell ref="A359:D359"/>
    <mergeCell ref="F359:H359"/>
    <mergeCell ref="E363:G363"/>
    <mergeCell ref="A335:B335"/>
    <mergeCell ref="C335:I335"/>
    <mergeCell ref="A336:B336"/>
    <mergeCell ref="A358:F358"/>
    <mergeCell ref="D336:I336"/>
    <mergeCell ref="E362:I362"/>
    <mergeCell ref="A368:B368"/>
    <mergeCell ref="C368:I368"/>
    <mergeCell ref="A369:B369"/>
    <mergeCell ref="A391:F391"/>
    <mergeCell ref="D369:I369"/>
    <mergeCell ref="A364:I364"/>
    <mergeCell ref="A365:I365"/>
    <mergeCell ref="A366:I366"/>
    <mergeCell ref="A367:B367"/>
    <mergeCell ref="C367:I367"/>
    <mergeCell ref="A397:I397"/>
    <mergeCell ref="A398:I398"/>
    <mergeCell ref="A399:I399"/>
    <mergeCell ref="A400:B400"/>
    <mergeCell ref="C400:I400"/>
    <mergeCell ref="A392:D392"/>
    <mergeCell ref="F392:H392"/>
    <mergeCell ref="E396:G396"/>
    <mergeCell ref="E395:I395"/>
    <mergeCell ref="A425:D425"/>
    <mergeCell ref="F425:H425"/>
    <mergeCell ref="E429:G429"/>
    <mergeCell ref="A401:B401"/>
    <mergeCell ref="C401:I401"/>
    <mergeCell ref="A402:B402"/>
    <mergeCell ref="A424:F424"/>
    <mergeCell ref="D402:I402"/>
    <mergeCell ref="E428:I428"/>
    <mergeCell ref="A434:B434"/>
    <mergeCell ref="C434:I434"/>
    <mergeCell ref="A435:B435"/>
    <mergeCell ref="A457:F457"/>
    <mergeCell ref="D435:I435"/>
    <mergeCell ref="A430:I430"/>
    <mergeCell ref="A431:I431"/>
    <mergeCell ref="A432:I432"/>
    <mergeCell ref="A433:B433"/>
    <mergeCell ref="C433:I433"/>
    <mergeCell ref="A463:I463"/>
    <mergeCell ref="A464:I464"/>
    <mergeCell ref="A465:I465"/>
    <mergeCell ref="A466:B466"/>
    <mergeCell ref="C466:I466"/>
    <mergeCell ref="A458:D458"/>
    <mergeCell ref="F458:H458"/>
    <mergeCell ref="E462:G462"/>
    <mergeCell ref="E461:I461"/>
    <mergeCell ref="A491:D491"/>
    <mergeCell ref="F491:H491"/>
    <mergeCell ref="E495:G495"/>
    <mergeCell ref="A467:B467"/>
    <mergeCell ref="C467:I467"/>
    <mergeCell ref="A468:B468"/>
    <mergeCell ref="A490:F490"/>
    <mergeCell ref="D468:I468"/>
    <mergeCell ref="E494:I494"/>
    <mergeCell ref="A500:B500"/>
    <mergeCell ref="C500:I500"/>
    <mergeCell ref="A501:B501"/>
    <mergeCell ref="A523:F523"/>
    <mergeCell ref="D501:I501"/>
    <mergeCell ref="A496:I496"/>
    <mergeCell ref="A497:I497"/>
    <mergeCell ref="A498:I498"/>
    <mergeCell ref="A499:B499"/>
    <mergeCell ref="C499:I499"/>
    <mergeCell ref="A529:I529"/>
    <mergeCell ref="A530:I530"/>
    <mergeCell ref="A531:I531"/>
    <mergeCell ref="A532:B532"/>
    <mergeCell ref="C532:I532"/>
    <mergeCell ref="A524:D524"/>
    <mergeCell ref="F524:H524"/>
    <mergeCell ref="E528:G528"/>
    <mergeCell ref="E527:I527"/>
    <mergeCell ref="A557:D557"/>
    <mergeCell ref="F557:H557"/>
    <mergeCell ref="E561:G561"/>
    <mergeCell ref="A533:B533"/>
    <mergeCell ref="C533:I533"/>
    <mergeCell ref="A534:B534"/>
    <mergeCell ref="A556:F556"/>
    <mergeCell ref="D534:I534"/>
    <mergeCell ref="E560:I560"/>
    <mergeCell ref="A566:B566"/>
    <mergeCell ref="C566:I566"/>
    <mergeCell ref="A567:B567"/>
    <mergeCell ref="A589:F589"/>
    <mergeCell ref="D567:I567"/>
    <mergeCell ref="A562:I562"/>
    <mergeCell ref="A563:I563"/>
    <mergeCell ref="A564:I564"/>
    <mergeCell ref="A565:B565"/>
    <mergeCell ref="C565:I565"/>
    <mergeCell ref="A595:I595"/>
    <mergeCell ref="A596:I596"/>
    <mergeCell ref="A597:I597"/>
    <mergeCell ref="A598:B598"/>
    <mergeCell ref="C598:I598"/>
    <mergeCell ref="A590:D590"/>
    <mergeCell ref="F590:H590"/>
    <mergeCell ref="E594:G594"/>
    <mergeCell ref="E593:I593"/>
    <mergeCell ref="A623:D623"/>
    <mergeCell ref="F623:H623"/>
    <mergeCell ref="E627:G627"/>
    <mergeCell ref="A599:B599"/>
    <mergeCell ref="C599:I599"/>
    <mergeCell ref="A600:B600"/>
    <mergeCell ref="A622:F622"/>
    <mergeCell ref="D600:I600"/>
    <mergeCell ref="E626:I626"/>
    <mergeCell ref="A632:B632"/>
    <mergeCell ref="C632:I632"/>
    <mergeCell ref="A633:B633"/>
    <mergeCell ref="A655:F655"/>
    <mergeCell ref="D633:I633"/>
    <mergeCell ref="A628:I628"/>
    <mergeCell ref="A629:I629"/>
    <mergeCell ref="A630:I630"/>
    <mergeCell ref="A631:B631"/>
    <mergeCell ref="C631:I631"/>
    <mergeCell ref="A661:I661"/>
    <mergeCell ref="A662:I662"/>
    <mergeCell ref="A663:I663"/>
    <mergeCell ref="A664:B664"/>
    <mergeCell ref="C664:I664"/>
    <mergeCell ref="A656:D656"/>
    <mergeCell ref="F656:H656"/>
    <mergeCell ref="E660:G660"/>
    <mergeCell ref="E659:I659"/>
    <mergeCell ref="A689:D689"/>
    <mergeCell ref="F689:H689"/>
    <mergeCell ref="E693:G693"/>
    <mergeCell ref="A665:B665"/>
    <mergeCell ref="C665:I665"/>
    <mergeCell ref="A666:B666"/>
    <mergeCell ref="A688:F688"/>
    <mergeCell ref="D666:I666"/>
    <mergeCell ref="E692:I692"/>
    <mergeCell ref="A698:B698"/>
    <mergeCell ref="C698:I698"/>
    <mergeCell ref="A699:B699"/>
    <mergeCell ref="A721:F721"/>
    <mergeCell ref="D699:I699"/>
    <mergeCell ref="A694:I694"/>
    <mergeCell ref="A695:I695"/>
    <mergeCell ref="A696:I696"/>
    <mergeCell ref="A697:B697"/>
    <mergeCell ref="C697:I697"/>
    <mergeCell ref="A727:I727"/>
    <mergeCell ref="A728:I728"/>
    <mergeCell ref="A729:I729"/>
    <mergeCell ref="A730:B730"/>
    <mergeCell ref="C730:I730"/>
    <mergeCell ref="A722:D722"/>
    <mergeCell ref="F722:H722"/>
    <mergeCell ref="E726:G726"/>
    <mergeCell ref="E725:I725"/>
    <mergeCell ref="A755:D755"/>
    <mergeCell ref="F755:H755"/>
    <mergeCell ref="E759:G759"/>
    <mergeCell ref="A731:B731"/>
    <mergeCell ref="C731:I731"/>
    <mergeCell ref="A732:B732"/>
    <mergeCell ref="A754:F754"/>
    <mergeCell ref="D732:I732"/>
    <mergeCell ref="E758:I758"/>
    <mergeCell ref="A764:B764"/>
    <mergeCell ref="C764:I764"/>
    <mergeCell ref="A765:B765"/>
    <mergeCell ref="A787:F787"/>
    <mergeCell ref="D765:I765"/>
    <mergeCell ref="A760:I760"/>
    <mergeCell ref="A761:I761"/>
    <mergeCell ref="A762:I762"/>
    <mergeCell ref="A763:B763"/>
    <mergeCell ref="C763:I763"/>
    <mergeCell ref="A793:I793"/>
    <mergeCell ref="A794:I794"/>
    <mergeCell ref="A795:I795"/>
    <mergeCell ref="A796:B796"/>
    <mergeCell ref="C796:I796"/>
    <mergeCell ref="A788:D788"/>
    <mergeCell ref="F788:H788"/>
    <mergeCell ref="E792:G792"/>
    <mergeCell ref="E791:I791"/>
    <mergeCell ref="A821:D821"/>
    <mergeCell ref="F821:H821"/>
    <mergeCell ref="E825:G825"/>
    <mergeCell ref="A797:B797"/>
    <mergeCell ref="C797:I797"/>
    <mergeCell ref="A798:B798"/>
    <mergeCell ref="A820:F820"/>
    <mergeCell ref="D798:I798"/>
    <mergeCell ref="E824:I824"/>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C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P232"/>
  <sheetViews>
    <sheetView zoomScale="80" zoomScaleNormal="80" workbookViewId="0">
      <selection activeCell="B8" sqref="B8"/>
    </sheetView>
  </sheetViews>
  <sheetFormatPr defaultColWidth="8.85546875" defaultRowHeight="15.75" x14ac:dyDescent="0.25"/>
  <cols>
    <col min="1" max="1" width="6.5703125" style="49" customWidth="1"/>
    <col min="2" max="2" width="15.140625" style="49" customWidth="1"/>
    <col min="3" max="3" width="34.7109375" style="49" customWidth="1"/>
    <col min="4" max="4" width="28.7109375" style="49" customWidth="1"/>
    <col min="5" max="5" width="23.85546875" style="49" customWidth="1"/>
    <col min="6" max="6" width="36.7109375" style="49" customWidth="1"/>
    <col min="7" max="7" width="13.42578125" style="49" bestFit="1" customWidth="1"/>
    <col min="8" max="8" width="16.7109375" style="49" customWidth="1"/>
    <col min="9" max="9" width="30.7109375" style="49" customWidth="1"/>
    <col min="10" max="10" width="16.7109375" style="70" customWidth="1"/>
    <col min="11" max="11" width="16.7109375" style="49" customWidth="1"/>
    <col min="12" max="12" width="52" style="34" customWidth="1"/>
    <col min="13" max="13" width="8.85546875" style="49" hidden="1" customWidth="1"/>
    <col min="14" max="14" width="22.7109375" style="115" hidden="1" customWidth="1"/>
    <col min="15" max="15" width="8.85546875" style="49" hidden="1" customWidth="1"/>
    <col min="16" max="16" width="0" style="49" hidden="1" customWidth="1"/>
    <col min="17" max="16384" width="8.85546875" style="49"/>
  </cols>
  <sheetData>
    <row r="1" spans="1:16" x14ac:dyDescent="0.25">
      <c r="A1" s="496" t="s">
        <v>95</v>
      </c>
      <c r="B1" s="496"/>
      <c r="C1" s="496"/>
      <c r="D1" s="496"/>
      <c r="E1" s="496"/>
      <c r="F1" s="496"/>
      <c r="G1" s="496"/>
      <c r="H1" s="496"/>
      <c r="I1" s="496"/>
      <c r="J1" s="496"/>
      <c r="K1" s="496"/>
      <c r="P1" s="213" t="str">
        <f>CONCATENATE("A1:K",SUM(O:O)*26)</f>
        <v>A1:K26</v>
      </c>
    </row>
    <row r="2" spans="1:16" x14ac:dyDescent="0.25">
      <c r="A2" s="484" t="str">
        <f>IF(YilDonem&lt;&gt;"",CONCATENATE(YilDonem," dönemine aittir."),"")</f>
        <v/>
      </c>
      <c r="B2" s="484"/>
      <c r="C2" s="484"/>
      <c r="D2" s="484"/>
      <c r="E2" s="484"/>
      <c r="F2" s="484"/>
      <c r="G2" s="484"/>
      <c r="H2" s="484"/>
      <c r="I2" s="484"/>
      <c r="J2" s="484"/>
      <c r="K2" s="484"/>
    </row>
    <row r="3" spans="1:16" ht="15.95" customHeight="1" thickBot="1" x14ac:dyDescent="0.3">
      <c r="A3" s="485" t="s">
        <v>96</v>
      </c>
      <c r="B3" s="485"/>
      <c r="C3" s="485"/>
      <c r="D3" s="485"/>
      <c r="E3" s="485"/>
      <c r="F3" s="485"/>
      <c r="G3" s="485"/>
      <c r="H3" s="485"/>
      <c r="I3" s="485"/>
      <c r="J3" s="485"/>
      <c r="K3" s="485"/>
    </row>
    <row r="4" spans="1:16" ht="31.7" customHeight="1" thickBot="1" x14ac:dyDescent="0.3">
      <c r="A4" s="486" t="s">
        <v>1</v>
      </c>
      <c r="B4" s="487"/>
      <c r="C4" s="488" t="str">
        <f>IF(ProjeNo&gt;0,ProjeNo,"")</f>
        <v/>
      </c>
      <c r="D4" s="489"/>
      <c r="E4" s="489"/>
      <c r="F4" s="489"/>
      <c r="G4" s="489"/>
      <c r="H4" s="489"/>
      <c r="I4" s="489"/>
      <c r="J4" s="489"/>
      <c r="K4" s="490"/>
    </row>
    <row r="5" spans="1:16" ht="31.7" customHeight="1" thickBot="1" x14ac:dyDescent="0.3">
      <c r="A5" s="491" t="s">
        <v>14</v>
      </c>
      <c r="B5" s="492"/>
      <c r="C5" s="493" t="str">
        <f>IF(ProjeAdi&gt;0,ProjeAdi,"")</f>
        <v/>
      </c>
      <c r="D5" s="494"/>
      <c r="E5" s="494"/>
      <c r="F5" s="494"/>
      <c r="G5" s="494"/>
      <c r="H5" s="494"/>
      <c r="I5" s="494"/>
      <c r="J5" s="494"/>
      <c r="K5" s="495"/>
    </row>
    <row r="6" spans="1:16" s="53" customFormat="1" ht="37.15" customHeight="1" thickBot="1" x14ac:dyDescent="0.3">
      <c r="A6" s="482" t="s">
        <v>9</v>
      </c>
      <c r="B6" s="482" t="s">
        <v>97</v>
      </c>
      <c r="C6" s="482" t="s">
        <v>10</v>
      </c>
      <c r="D6" s="482" t="s">
        <v>152</v>
      </c>
      <c r="E6" s="482" t="s">
        <v>102</v>
      </c>
      <c r="F6" s="482" t="s">
        <v>103</v>
      </c>
      <c r="G6" s="482" t="s">
        <v>166</v>
      </c>
      <c r="H6" s="482" t="s">
        <v>98</v>
      </c>
      <c r="I6" s="482" t="s">
        <v>99</v>
      </c>
      <c r="J6" s="154" t="s">
        <v>100</v>
      </c>
      <c r="K6" s="143" t="s">
        <v>100</v>
      </c>
      <c r="L6" s="35"/>
      <c r="N6" s="116"/>
    </row>
    <row r="7" spans="1:16" ht="18" customHeight="1" thickBot="1" x14ac:dyDescent="0.3">
      <c r="A7" s="483"/>
      <c r="B7" s="483"/>
      <c r="C7" s="483"/>
      <c r="D7" s="483"/>
      <c r="E7" s="483"/>
      <c r="F7" s="483"/>
      <c r="G7" s="483"/>
      <c r="H7" s="483"/>
      <c r="I7" s="483"/>
      <c r="J7" s="154" t="s">
        <v>101</v>
      </c>
      <c r="K7" s="143" t="s">
        <v>104</v>
      </c>
    </row>
    <row r="8" spans="1:16" ht="41.1" customHeight="1" x14ac:dyDescent="0.25">
      <c r="A8" s="60">
        <v>1</v>
      </c>
      <c r="B8" s="61"/>
      <c r="C8" s="62"/>
      <c r="D8" s="62"/>
      <c r="E8" s="62"/>
      <c r="F8" s="62"/>
      <c r="G8" s="37"/>
      <c r="H8" s="63"/>
      <c r="I8" s="64"/>
      <c r="J8" s="280"/>
      <c r="K8" s="281"/>
      <c r="L8" s="215" t="str">
        <f>IF(AND(COUNTA(B8:F8)&gt;0,M8=1),"Ulaşım Çeşidi,Belge Tarihi,Belge Numarası ve KDV Dahil Tutar doldurulduktan sonra KDV Hariç Tutar doldurulabilir.","")</f>
        <v/>
      </c>
      <c r="M8" s="218">
        <f>IF(COUNTA(G8:I8)+COUNTA(K8)=4,0,1)</f>
        <v>1</v>
      </c>
      <c r="N8" s="219">
        <f t="shared" ref="N8:N19" si="0">IF(M8=1,0,100000000)</f>
        <v>0</v>
      </c>
    </row>
    <row r="9" spans="1:16" ht="41.1" customHeight="1" x14ac:dyDescent="0.25">
      <c r="A9" s="54">
        <v>2</v>
      </c>
      <c r="B9" s="36"/>
      <c r="C9" s="37"/>
      <c r="D9" s="37"/>
      <c r="E9" s="37"/>
      <c r="F9" s="37"/>
      <c r="G9" s="37"/>
      <c r="H9" s="38"/>
      <c r="I9" s="65"/>
      <c r="J9" s="282"/>
      <c r="K9" s="283"/>
      <c r="L9" s="215" t="str">
        <f t="shared" ref="L9:L19" si="1">IF(AND(COUNTA(B9:F9)&gt;0,M9=1),"Ulaşım Çeşidi,Belge Tarihi,Belge Numarası ve KDV Dahil Tutar doldurulduktan sonra KDV Hariç Tutar doldurulabilir.","")</f>
        <v/>
      </c>
      <c r="M9" s="218">
        <f t="shared" ref="M9:M19" si="2">IF(COUNTA(G9:I9)+COUNTA(K9)=4,0,1)</f>
        <v>1</v>
      </c>
      <c r="N9" s="219">
        <f t="shared" si="0"/>
        <v>0</v>
      </c>
    </row>
    <row r="10" spans="1:16" ht="41.1" customHeight="1" x14ac:dyDescent="0.25">
      <c r="A10" s="54">
        <v>3</v>
      </c>
      <c r="B10" s="36"/>
      <c r="C10" s="37"/>
      <c r="D10" s="37"/>
      <c r="E10" s="37"/>
      <c r="F10" s="37"/>
      <c r="G10" s="37"/>
      <c r="H10" s="38"/>
      <c r="I10" s="65"/>
      <c r="J10" s="282"/>
      <c r="K10" s="283"/>
      <c r="L10" s="215" t="str">
        <f t="shared" si="1"/>
        <v/>
      </c>
      <c r="M10" s="218">
        <f t="shared" si="2"/>
        <v>1</v>
      </c>
      <c r="N10" s="219">
        <f t="shared" si="0"/>
        <v>0</v>
      </c>
    </row>
    <row r="11" spans="1:16" ht="41.1" customHeight="1" x14ac:dyDescent="0.25">
      <c r="A11" s="54">
        <v>4</v>
      </c>
      <c r="B11" s="36"/>
      <c r="C11" s="37"/>
      <c r="D11" s="37"/>
      <c r="E11" s="37"/>
      <c r="F11" s="37"/>
      <c r="G11" s="37"/>
      <c r="H11" s="38"/>
      <c r="I11" s="65"/>
      <c r="J11" s="282"/>
      <c r="K11" s="283"/>
      <c r="L11" s="215" t="str">
        <f t="shared" si="1"/>
        <v/>
      </c>
      <c r="M11" s="218">
        <f t="shared" si="2"/>
        <v>1</v>
      </c>
      <c r="N11" s="219">
        <f t="shared" si="0"/>
        <v>0</v>
      </c>
    </row>
    <row r="12" spans="1:16" ht="41.1" customHeight="1" x14ac:dyDescent="0.25">
      <c r="A12" s="54">
        <v>5</v>
      </c>
      <c r="B12" s="36"/>
      <c r="C12" s="37"/>
      <c r="D12" s="37"/>
      <c r="E12" s="37"/>
      <c r="F12" s="37"/>
      <c r="G12" s="37"/>
      <c r="H12" s="38"/>
      <c r="I12" s="65"/>
      <c r="J12" s="282"/>
      <c r="K12" s="283"/>
      <c r="L12" s="215" t="str">
        <f t="shared" si="1"/>
        <v/>
      </c>
      <c r="M12" s="218">
        <f t="shared" si="2"/>
        <v>1</v>
      </c>
      <c r="N12" s="219">
        <f t="shared" si="0"/>
        <v>0</v>
      </c>
    </row>
    <row r="13" spans="1:16" ht="41.1" customHeight="1" x14ac:dyDescent="0.25">
      <c r="A13" s="54">
        <v>6</v>
      </c>
      <c r="B13" s="36"/>
      <c r="C13" s="37"/>
      <c r="D13" s="37"/>
      <c r="E13" s="37"/>
      <c r="F13" s="37"/>
      <c r="G13" s="37"/>
      <c r="H13" s="38"/>
      <c r="I13" s="65"/>
      <c r="J13" s="282"/>
      <c r="K13" s="283"/>
      <c r="L13" s="215" t="str">
        <f t="shared" si="1"/>
        <v/>
      </c>
      <c r="M13" s="218">
        <f t="shared" si="2"/>
        <v>1</v>
      </c>
      <c r="N13" s="219">
        <f t="shared" si="0"/>
        <v>0</v>
      </c>
    </row>
    <row r="14" spans="1:16" ht="41.1" customHeight="1" x14ac:dyDescent="0.25">
      <c r="A14" s="54">
        <v>7</v>
      </c>
      <c r="B14" s="36"/>
      <c r="C14" s="37"/>
      <c r="D14" s="37"/>
      <c r="E14" s="37"/>
      <c r="F14" s="37"/>
      <c r="G14" s="37"/>
      <c r="H14" s="38"/>
      <c r="I14" s="65"/>
      <c r="J14" s="282"/>
      <c r="K14" s="283"/>
      <c r="L14" s="215" t="str">
        <f t="shared" si="1"/>
        <v/>
      </c>
      <c r="M14" s="218">
        <f t="shared" si="2"/>
        <v>1</v>
      </c>
      <c r="N14" s="219">
        <f t="shared" si="0"/>
        <v>0</v>
      </c>
    </row>
    <row r="15" spans="1:16" ht="41.1" customHeight="1" x14ac:dyDescent="0.25">
      <c r="A15" s="54">
        <v>8</v>
      </c>
      <c r="B15" s="36"/>
      <c r="C15" s="37"/>
      <c r="D15" s="37"/>
      <c r="E15" s="37"/>
      <c r="F15" s="37"/>
      <c r="G15" s="37"/>
      <c r="H15" s="38"/>
      <c r="I15" s="65"/>
      <c r="J15" s="282"/>
      <c r="K15" s="283"/>
      <c r="L15" s="215" t="str">
        <f t="shared" si="1"/>
        <v/>
      </c>
      <c r="M15" s="218">
        <f t="shared" si="2"/>
        <v>1</v>
      </c>
      <c r="N15" s="219">
        <f t="shared" si="0"/>
        <v>0</v>
      </c>
    </row>
    <row r="16" spans="1:16" ht="41.1" customHeight="1" x14ac:dyDescent="0.25">
      <c r="A16" s="54">
        <v>9</v>
      </c>
      <c r="B16" s="36"/>
      <c r="C16" s="37"/>
      <c r="D16" s="37"/>
      <c r="E16" s="37"/>
      <c r="F16" s="37"/>
      <c r="G16" s="37"/>
      <c r="H16" s="38"/>
      <c r="I16" s="65"/>
      <c r="J16" s="282"/>
      <c r="K16" s="283"/>
      <c r="L16" s="215" t="str">
        <f t="shared" si="1"/>
        <v/>
      </c>
      <c r="M16" s="218">
        <f t="shared" si="2"/>
        <v>1</v>
      </c>
      <c r="N16" s="219">
        <f t="shared" si="0"/>
        <v>0</v>
      </c>
    </row>
    <row r="17" spans="1:15" ht="41.1" customHeight="1" x14ac:dyDescent="0.25">
      <c r="A17" s="54">
        <v>10</v>
      </c>
      <c r="B17" s="36"/>
      <c r="C17" s="37"/>
      <c r="D17" s="37"/>
      <c r="E17" s="37"/>
      <c r="F17" s="37"/>
      <c r="G17" s="37"/>
      <c r="H17" s="38"/>
      <c r="I17" s="65"/>
      <c r="J17" s="282"/>
      <c r="K17" s="283"/>
      <c r="L17" s="215" t="str">
        <f t="shared" si="1"/>
        <v/>
      </c>
      <c r="M17" s="218">
        <f t="shared" si="2"/>
        <v>1</v>
      </c>
      <c r="N17" s="219">
        <f t="shared" si="0"/>
        <v>0</v>
      </c>
    </row>
    <row r="18" spans="1:15" ht="41.1" customHeight="1" x14ac:dyDescent="0.25">
      <c r="A18" s="54">
        <v>11</v>
      </c>
      <c r="B18" s="36"/>
      <c r="C18" s="37"/>
      <c r="D18" s="37"/>
      <c r="E18" s="37"/>
      <c r="F18" s="37"/>
      <c r="G18" s="37"/>
      <c r="H18" s="38"/>
      <c r="I18" s="65"/>
      <c r="J18" s="282"/>
      <c r="K18" s="283"/>
      <c r="L18" s="215" t="str">
        <f t="shared" si="1"/>
        <v/>
      </c>
      <c r="M18" s="218">
        <f t="shared" si="2"/>
        <v>1</v>
      </c>
      <c r="N18" s="219">
        <f t="shared" si="0"/>
        <v>0</v>
      </c>
    </row>
    <row r="19" spans="1:15" ht="41.1" customHeight="1" thickBot="1" x14ac:dyDescent="0.3">
      <c r="A19" s="66">
        <v>12</v>
      </c>
      <c r="B19" s="67"/>
      <c r="C19" s="68"/>
      <c r="D19" s="68"/>
      <c r="E19" s="68"/>
      <c r="F19" s="68"/>
      <c r="G19" s="68"/>
      <c r="H19" s="46"/>
      <c r="I19" s="69"/>
      <c r="J19" s="284"/>
      <c r="K19" s="285"/>
      <c r="L19" s="215" t="str">
        <f t="shared" si="1"/>
        <v/>
      </c>
      <c r="M19" s="218">
        <f t="shared" si="2"/>
        <v>1</v>
      </c>
      <c r="N19" s="219">
        <f t="shared" si="0"/>
        <v>0</v>
      </c>
      <c r="O19" s="49">
        <v>1</v>
      </c>
    </row>
    <row r="20" spans="1:15" ht="31.9" customHeight="1" thickBot="1" x14ac:dyDescent="0.3">
      <c r="I20" s="10" t="s">
        <v>51</v>
      </c>
      <c r="J20" s="286">
        <f>SUM(J8:J19)</f>
        <v>0</v>
      </c>
      <c r="K20" s="327"/>
    </row>
    <row r="21" spans="1:15" x14ac:dyDescent="0.25">
      <c r="A21" s="49" t="s">
        <v>164</v>
      </c>
    </row>
    <row r="23" spans="1:15" ht="21" x14ac:dyDescent="0.35">
      <c r="A23" s="359" t="s">
        <v>48</v>
      </c>
      <c r="B23" s="360">
        <f ca="1">IF(imzatarihi&gt;0,imzatarihi,"")</f>
        <v>46027</v>
      </c>
      <c r="C23" s="358" t="s">
        <v>49</v>
      </c>
      <c r="D23" s="456" t="str">
        <f>IF(kurulusyetkilisi&gt;0,kurulusyetkilisi,"")</f>
        <v/>
      </c>
      <c r="E23" s="456"/>
      <c r="F23" s="456"/>
      <c r="G23" s="456"/>
      <c r="H23" s="335"/>
      <c r="I23" s="335"/>
    </row>
    <row r="24" spans="1:15" ht="21" x14ac:dyDescent="0.35">
      <c r="A24" s="349"/>
      <c r="B24" s="349"/>
      <c r="C24" s="358" t="s">
        <v>50</v>
      </c>
      <c r="D24" s="349"/>
      <c r="E24" s="349"/>
      <c r="F24" s="349"/>
      <c r="G24" s="349"/>
      <c r="I24" s="70"/>
    </row>
    <row r="27" spans="1:15" x14ac:dyDescent="0.25">
      <c r="A27" s="496" t="s">
        <v>95</v>
      </c>
      <c r="B27" s="496"/>
      <c r="C27" s="496"/>
      <c r="D27" s="496"/>
      <c r="E27" s="496"/>
      <c r="F27" s="496"/>
      <c r="G27" s="496"/>
      <c r="H27" s="496"/>
      <c r="I27" s="496"/>
      <c r="J27" s="496"/>
      <c r="K27" s="496"/>
    </row>
    <row r="28" spans="1:15" x14ac:dyDescent="0.25">
      <c r="A28" s="484" t="str">
        <f>IF(YilDonem&lt;&gt;"",CONCATENATE(YilDonem," dönemine aittir."),"")</f>
        <v/>
      </c>
      <c r="B28" s="484"/>
      <c r="C28" s="484"/>
      <c r="D28" s="484"/>
      <c r="E28" s="484"/>
      <c r="F28" s="484"/>
      <c r="G28" s="484"/>
      <c r="H28" s="484"/>
      <c r="I28" s="484"/>
      <c r="J28" s="484"/>
      <c r="K28" s="484"/>
    </row>
    <row r="29" spans="1:15" ht="15.95" customHeight="1" thickBot="1" x14ac:dyDescent="0.3">
      <c r="A29" s="485" t="s">
        <v>96</v>
      </c>
      <c r="B29" s="485"/>
      <c r="C29" s="485"/>
      <c r="D29" s="485"/>
      <c r="E29" s="485"/>
      <c r="F29" s="485"/>
      <c r="G29" s="485"/>
      <c r="H29" s="485"/>
      <c r="I29" s="485"/>
      <c r="J29" s="485"/>
      <c r="K29" s="485"/>
    </row>
    <row r="30" spans="1:15" ht="31.7" customHeight="1" thickBot="1" x14ac:dyDescent="0.3">
      <c r="A30" s="486" t="s">
        <v>1</v>
      </c>
      <c r="B30" s="487"/>
      <c r="C30" s="488" t="str">
        <f>IF(ProjeNo&gt;0,ProjeNo,"")</f>
        <v/>
      </c>
      <c r="D30" s="489"/>
      <c r="E30" s="489"/>
      <c r="F30" s="489"/>
      <c r="G30" s="489"/>
      <c r="H30" s="489"/>
      <c r="I30" s="489"/>
      <c r="J30" s="489"/>
      <c r="K30" s="490"/>
    </row>
    <row r="31" spans="1:15" ht="31.7" customHeight="1" thickBot="1" x14ac:dyDescent="0.3">
      <c r="A31" s="491" t="s">
        <v>14</v>
      </c>
      <c r="B31" s="492"/>
      <c r="C31" s="493" t="str">
        <f>IF(ProjeAdi&gt;0,ProjeAdi,"")</f>
        <v/>
      </c>
      <c r="D31" s="494"/>
      <c r="E31" s="494"/>
      <c r="F31" s="494"/>
      <c r="G31" s="494"/>
      <c r="H31" s="494"/>
      <c r="I31" s="494"/>
      <c r="J31" s="494"/>
      <c r="K31" s="495"/>
    </row>
    <row r="32" spans="1:15" s="53" customFormat="1" ht="37.15" customHeight="1" thickBot="1" x14ac:dyDescent="0.3">
      <c r="A32" s="482" t="s">
        <v>9</v>
      </c>
      <c r="B32" s="482" t="s">
        <v>97</v>
      </c>
      <c r="C32" s="482" t="s">
        <v>10</v>
      </c>
      <c r="D32" s="482" t="s">
        <v>152</v>
      </c>
      <c r="E32" s="482" t="s">
        <v>102</v>
      </c>
      <c r="F32" s="482" t="s">
        <v>103</v>
      </c>
      <c r="G32" s="482" t="s">
        <v>166</v>
      </c>
      <c r="H32" s="482" t="s">
        <v>98</v>
      </c>
      <c r="I32" s="482" t="s">
        <v>99</v>
      </c>
      <c r="J32" s="154" t="s">
        <v>100</v>
      </c>
      <c r="K32" s="143" t="s">
        <v>100</v>
      </c>
      <c r="L32" s="35"/>
      <c r="N32" s="116"/>
    </row>
    <row r="33" spans="1:15" ht="18" customHeight="1" thickBot="1" x14ac:dyDescent="0.3">
      <c r="A33" s="483"/>
      <c r="B33" s="483"/>
      <c r="C33" s="483"/>
      <c r="D33" s="483"/>
      <c r="E33" s="483"/>
      <c r="F33" s="483"/>
      <c r="G33" s="483"/>
      <c r="H33" s="483"/>
      <c r="I33" s="483"/>
      <c r="J33" s="154" t="s">
        <v>101</v>
      </c>
      <c r="K33" s="143" t="s">
        <v>104</v>
      </c>
    </row>
    <row r="34" spans="1:15" ht="41.1" customHeight="1" x14ac:dyDescent="0.25">
      <c r="A34" s="60">
        <v>13</v>
      </c>
      <c r="B34" s="61"/>
      <c r="C34" s="62"/>
      <c r="D34" s="62"/>
      <c r="E34" s="62"/>
      <c r="F34" s="62"/>
      <c r="G34" s="62"/>
      <c r="H34" s="71"/>
      <c r="I34" s="64"/>
      <c r="J34" s="280"/>
      <c r="K34" s="281"/>
      <c r="L34" s="215" t="str">
        <f>IF(AND(COUNTA(B34:F34)&gt;0,M34=1),"Ulaşım Çeşidi,Belge Tarihi,Belge Numarası ve KDV Dahil Tutar doldurulduktan sonra KDV Hariç Tutar doldurulabilir.","")</f>
        <v/>
      </c>
      <c r="M34" s="218">
        <f>IF(COUNTA(G34:I34)+COUNTA(K34)=4,0,1)</f>
        <v>1</v>
      </c>
      <c r="N34" s="219">
        <f t="shared" ref="N34:N45" si="3">IF(M34=1,0,100000000)</f>
        <v>0</v>
      </c>
    </row>
    <row r="35" spans="1:15" ht="41.1" customHeight="1" x14ac:dyDescent="0.25">
      <c r="A35" s="54">
        <v>14</v>
      </c>
      <c r="B35" s="36"/>
      <c r="C35" s="37"/>
      <c r="D35" s="37"/>
      <c r="E35" s="37"/>
      <c r="F35" s="37"/>
      <c r="G35" s="37"/>
      <c r="H35" s="72"/>
      <c r="I35" s="65"/>
      <c r="J35" s="282"/>
      <c r="K35" s="283"/>
      <c r="L35" s="215" t="str">
        <f t="shared" ref="L35:L45" si="4">IF(AND(COUNTA(B35:F35)&gt;0,M35=1),"Ulaşım Çeşidi,Belge Tarihi,Belge Numarası ve KDV Dahil Tutar doldurulduktan sonra KDV Hariç Tutar doldurulabilir.","")</f>
        <v/>
      </c>
      <c r="M35" s="218">
        <f t="shared" ref="M35:M45" si="5">IF(COUNTA(G35:I35)+COUNTA(K35)=4,0,1)</f>
        <v>1</v>
      </c>
      <c r="N35" s="219">
        <f t="shared" si="3"/>
        <v>0</v>
      </c>
    </row>
    <row r="36" spans="1:15" ht="41.1" customHeight="1" x14ac:dyDescent="0.25">
      <c r="A36" s="54">
        <v>15</v>
      </c>
      <c r="B36" s="36"/>
      <c r="C36" s="37"/>
      <c r="D36" s="37"/>
      <c r="E36" s="37"/>
      <c r="F36" s="37"/>
      <c r="G36" s="37"/>
      <c r="H36" s="72"/>
      <c r="I36" s="65"/>
      <c r="J36" s="282"/>
      <c r="K36" s="283"/>
      <c r="L36" s="215" t="str">
        <f t="shared" si="4"/>
        <v/>
      </c>
      <c r="M36" s="218">
        <f t="shared" si="5"/>
        <v>1</v>
      </c>
      <c r="N36" s="219">
        <f t="shared" si="3"/>
        <v>0</v>
      </c>
    </row>
    <row r="37" spans="1:15" ht="41.1" customHeight="1" x14ac:dyDescent="0.25">
      <c r="A37" s="54">
        <v>16</v>
      </c>
      <c r="B37" s="36"/>
      <c r="C37" s="37"/>
      <c r="D37" s="37"/>
      <c r="E37" s="37"/>
      <c r="F37" s="37"/>
      <c r="G37" s="37"/>
      <c r="H37" s="72"/>
      <c r="I37" s="65"/>
      <c r="J37" s="282"/>
      <c r="K37" s="283"/>
      <c r="L37" s="215" t="str">
        <f t="shared" si="4"/>
        <v/>
      </c>
      <c r="M37" s="218">
        <f t="shared" si="5"/>
        <v>1</v>
      </c>
      <c r="N37" s="219">
        <f t="shared" si="3"/>
        <v>0</v>
      </c>
    </row>
    <row r="38" spans="1:15" ht="41.1" customHeight="1" x14ac:dyDescent="0.25">
      <c r="A38" s="54">
        <v>17</v>
      </c>
      <c r="B38" s="36"/>
      <c r="C38" s="37"/>
      <c r="D38" s="37"/>
      <c r="E38" s="37"/>
      <c r="F38" s="37"/>
      <c r="G38" s="37"/>
      <c r="H38" s="72"/>
      <c r="I38" s="65"/>
      <c r="J38" s="282"/>
      <c r="K38" s="283"/>
      <c r="L38" s="215" t="str">
        <f t="shared" si="4"/>
        <v/>
      </c>
      <c r="M38" s="218">
        <f t="shared" si="5"/>
        <v>1</v>
      </c>
      <c r="N38" s="219">
        <f t="shared" si="3"/>
        <v>0</v>
      </c>
    </row>
    <row r="39" spans="1:15" ht="41.1" customHeight="1" x14ac:dyDescent="0.25">
      <c r="A39" s="54">
        <v>18</v>
      </c>
      <c r="B39" s="36"/>
      <c r="C39" s="37"/>
      <c r="D39" s="37"/>
      <c r="E39" s="37"/>
      <c r="F39" s="37"/>
      <c r="G39" s="37"/>
      <c r="H39" s="72"/>
      <c r="I39" s="65"/>
      <c r="J39" s="282"/>
      <c r="K39" s="283"/>
      <c r="L39" s="215" t="str">
        <f t="shared" si="4"/>
        <v/>
      </c>
      <c r="M39" s="218">
        <f t="shared" si="5"/>
        <v>1</v>
      </c>
      <c r="N39" s="219">
        <f t="shared" si="3"/>
        <v>0</v>
      </c>
    </row>
    <row r="40" spans="1:15" ht="41.1" customHeight="1" x14ac:dyDescent="0.25">
      <c r="A40" s="54">
        <v>19</v>
      </c>
      <c r="B40" s="36"/>
      <c r="C40" s="37"/>
      <c r="D40" s="37"/>
      <c r="E40" s="37"/>
      <c r="F40" s="37"/>
      <c r="G40" s="37"/>
      <c r="H40" s="72"/>
      <c r="I40" s="65"/>
      <c r="J40" s="282"/>
      <c r="K40" s="283"/>
      <c r="L40" s="215" t="str">
        <f t="shared" si="4"/>
        <v/>
      </c>
      <c r="M40" s="218">
        <f t="shared" si="5"/>
        <v>1</v>
      </c>
      <c r="N40" s="219">
        <f t="shared" si="3"/>
        <v>0</v>
      </c>
    </row>
    <row r="41" spans="1:15" ht="41.1" customHeight="1" x14ac:dyDescent="0.25">
      <c r="A41" s="54">
        <v>20</v>
      </c>
      <c r="B41" s="36"/>
      <c r="C41" s="37"/>
      <c r="D41" s="37"/>
      <c r="E41" s="37"/>
      <c r="F41" s="37"/>
      <c r="G41" s="37"/>
      <c r="H41" s="72"/>
      <c r="I41" s="65"/>
      <c r="J41" s="282"/>
      <c r="K41" s="283"/>
      <c r="L41" s="215" t="str">
        <f t="shared" si="4"/>
        <v/>
      </c>
      <c r="M41" s="218">
        <f t="shared" si="5"/>
        <v>1</v>
      </c>
      <c r="N41" s="219">
        <f t="shared" si="3"/>
        <v>0</v>
      </c>
    </row>
    <row r="42" spans="1:15" ht="41.1" customHeight="1" x14ac:dyDescent="0.25">
      <c r="A42" s="54">
        <v>21</v>
      </c>
      <c r="B42" s="36"/>
      <c r="C42" s="37"/>
      <c r="D42" s="37"/>
      <c r="E42" s="37"/>
      <c r="F42" s="37"/>
      <c r="G42" s="37"/>
      <c r="H42" s="72"/>
      <c r="I42" s="65"/>
      <c r="J42" s="282"/>
      <c r="K42" s="283"/>
      <c r="L42" s="215" t="str">
        <f t="shared" si="4"/>
        <v/>
      </c>
      <c r="M42" s="218">
        <f t="shared" si="5"/>
        <v>1</v>
      </c>
      <c r="N42" s="219">
        <f t="shared" si="3"/>
        <v>0</v>
      </c>
    </row>
    <row r="43" spans="1:15" ht="41.1" customHeight="1" x14ac:dyDescent="0.25">
      <c r="A43" s="54">
        <v>22</v>
      </c>
      <c r="B43" s="36"/>
      <c r="C43" s="37"/>
      <c r="D43" s="37"/>
      <c r="E43" s="37"/>
      <c r="F43" s="37"/>
      <c r="G43" s="37"/>
      <c r="H43" s="72"/>
      <c r="I43" s="65"/>
      <c r="J43" s="282"/>
      <c r="K43" s="283"/>
      <c r="L43" s="215" t="str">
        <f t="shared" si="4"/>
        <v/>
      </c>
      <c r="M43" s="218">
        <f t="shared" si="5"/>
        <v>1</v>
      </c>
      <c r="N43" s="219">
        <f t="shared" si="3"/>
        <v>0</v>
      </c>
    </row>
    <row r="44" spans="1:15" ht="41.1" customHeight="1" x14ac:dyDescent="0.25">
      <c r="A44" s="54">
        <v>23</v>
      </c>
      <c r="B44" s="36"/>
      <c r="C44" s="37"/>
      <c r="D44" s="37"/>
      <c r="E44" s="37"/>
      <c r="F44" s="37"/>
      <c r="G44" s="37"/>
      <c r="H44" s="72"/>
      <c r="I44" s="65"/>
      <c r="J44" s="282"/>
      <c r="K44" s="283"/>
      <c r="L44" s="215" t="str">
        <f t="shared" si="4"/>
        <v/>
      </c>
      <c r="M44" s="218">
        <f t="shared" si="5"/>
        <v>1</v>
      </c>
      <c r="N44" s="219">
        <f t="shared" si="3"/>
        <v>0</v>
      </c>
    </row>
    <row r="45" spans="1:15" ht="41.1" customHeight="1" thickBot="1" x14ac:dyDescent="0.3">
      <c r="A45" s="66">
        <v>24</v>
      </c>
      <c r="B45" s="67"/>
      <c r="C45" s="68"/>
      <c r="D45" s="68"/>
      <c r="E45" s="68"/>
      <c r="F45" s="68"/>
      <c r="G45" s="68"/>
      <c r="H45" s="73"/>
      <c r="I45" s="69"/>
      <c r="J45" s="284"/>
      <c r="K45" s="285"/>
      <c r="L45" s="215" t="str">
        <f t="shared" si="4"/>
        <v/>
      </c>
      <c r="M45" s="218">
        <f t="shared" si="5"/>
        <v>1</v>
      </c>
      <c r="N45" s="219">
        <f t="shared" si="3"/>
        <v>0</v>
      </c>
      <c r="O45" s="213">
        <f>IF(COUNTA(H34:K45)&gt;0,1,0)</f>
        <v>0</v>
      </c>
    </row>
    <row r="46" spans="1:15" ht="31.9" customHeight="1" thickBot="1" x14ac:dyDescent="0.3">
      <c r="I46" s="10" t="s">
        <v>51</v>
      </c>
      <c r="J46" s="286">
        <f>SUM(J34:J45)+J20</f>
        <v>0</v>
      </c>
      <c r="K46" s="327"/>
    </row>
    <row r="47" spans="1:15" x14ac:dyDescent="0.25">
      <c r="A47" s="49" t="s">
        <v>164</v>
      </c>
    </row>
    <row r="49" spans="1:14" ht="21" x14ac:dyDescent="0.35">
      <c r="A49" s="359" t="s">
        <v>48</v>
      </c>
      <c r="B49" s="360">
        <f ca="1">IF(imzatarihi&gt;0,imzatarihi,"")</f>
        <v>46027</v>
      </c>
      <c r="C49" s="358" t="s">
        <v>49</v>
      </c>
      <c r="D49" s="456" t="str">
        <f>IF(kurulusyetkilisi&gt;0,kurulusyetkilisi,"")</f>
        <v/>
      </c>
      <c r="E49" s="456"/>
      <c r="F49" s="456"/>
      <c r="G49" s="456"/>
      <c r="H49" s="335"/>
    </row>
    <row r="50" spans="1:14" ht="21" x14ac:dyDescent="0.35">
      <c r="A50" s="349"/>
      <c r="B50" s="349"/>
      <c r="C50" s="358" t="s">
        <v>50</v>
      </c>
      <c r="D50" s="349"/>
      <c r="E50" s="349"/>
      <c r="F50" s="349"/>
      <c r="G50" s="349"/>
    </row>
    <row r="53" spans="1:14" x14ac:dyDescent="0.25">
      <c r="A53" s="496" t="s">
        <v>95</v>
      </c>
      <c r="B53" s="496"/>
      <c r="C53" s="496"/>
      <c r="D53" s="496"/>
      <c r="E53" s="496"/>
      <c r="F53" s="496"/>
      <c r="G53" s="496"/>
      <c r="H53" s="496"/>
      <c r="I53" s="496"/>
      <c r="J53" s="496"/>
      <c r="K53" s="496"/>
    </row>
    <row r="54" spans="1:14" x14ac:dyDescent="0.25">
      <c r="A54" s="484" t="str">
        <f>IF(YilDonem&lt;&gt;"",CONCATENATE(YilDonem," dönemine aittir."),"")</f>
        <v/>
      </c>
      <c r="B54" s="484"/>
      <c r="C54" s="484"/>
      <c r="D54" s="484"/>
      <c r="E54" s="484"/>
      <c r="F54" s="484"/>
      <c r="G54" s="484"/>
      <c r="H54" s="484"/>
      <c r="I54" s="484"/>
      <c r="J54" s="484"/>
      <c r="K54" s="484"/>
    </row>
    <row r="55" spans="1:14" ht="15.95" customHeight="1" thickBot="1" x14ac:dyDescent="0.3">
      <c r="A55" s="485" t="s">
        <v>96</v>
      </c>
      <c r="B55" s="485"/>
      <c r="C55" s="485"/>
      <c r="D55" s="485"/>
      <c r="E55" s="485"/>
      <c r="F55" s="485"/>
      <c r="G55" s="485"/>
      <c r="H55" s="485"/>
      <c r="I55" s="485"/>
      <c r="J55" s="485"/>
      <c r="K55" s="485"/>
    </row>
    <row r="56" spans="1:14" ht="31.7" customHeight="1" thickBot="1" x14ac:dyDescent="0.3">
      <c r="A56" s="486" t="s">
        <v>1</v>
      </c>
      <c r="B56" s="487"/>
      <c r="C56" s="488" t="str">
        <f>IF(ProjeNo&gt;0,ProjeNo,"")</f>
        <v/>
      </c>
      <c r="D56" s="489"/>
      <c r="E56" s="489"/>
      <c r="F56" s="489"/>
      <c r="G56" s="489"/>
      <c r="H56" s="489"/>
      <c r="I56" s="489"/>
      <c r="J56" s="489"/>
      <c r="K56" s="490"/>
    </row>
    <row r="57" spans="1:14" ht="31.7" customHeight="1" thickBot="1" x14ac:dyDescent="0.3">
      <c r="A57" s="491" t="s">
        <v>14</v>
      </c>
      <c r="B57" s="492"/>
      <c r="C57" s="493" t="str">
        <f>IF(ProjeAdi&gt;0,ProjeAdi,"")</f>
        <v/>
      </c>
      <c r="D57" s="494"/>
      <c r="E57" s="494"/>
      <c r="F57" s="494"/>
      <c r="G57" s="494"/>
      <c r="H57" s="494"/>
      <c r="I57" s="494"/>
      <c r="J57" s="494"/>
      <c r="K57" s="495"/>
    </row>
    <row r="58" spans="1:14" s="53" customFormat="1" ht="37.15" customHeight="1" thickBot="1" x14ac:dyDescent="0.3">
      <c r="A58" s="482" t="s">
        <v>9</v>
      </c>
      <c r="B58" s="482" t="s">
        <v>97</v>
      </c>
      <c r="C58" s="482" t="s">
        <v>10</v>
      </c>
      <c r="D58" s="482" t="s">
        <v>152</v>
      </c>
      <c r="E58" s="482" t="s">
        <v>102</v>
      </c>
      <c r="F58" s="482" t="s">
        <v>103</v>
      </c>
      <c r="G58" s="482" t="s">
        <v>166</v>
      </c>
      <c r="H58" s="482" t="s">
        <v>98</v>
      </c>
      <c r="I58" s="482" t="s">
        <v>99</v>
      </c>
      <c r="J58" s="154" t="s">
        <v>100</v>
      </c>
      <c r="K58" s="143" t="s">
        <v>100</v>
      </c>
      <c r="L58" s="35"/>
      <c r="N58" s="116"/>
    </row>
    <row r="59" spans="1:14" ht="18" customHeight="1" thickBot="1" x14ac:dyDescent="0.3">
      <c r="A59" s="483"/>
      <c r="B59" s="483"/>
      <c r="C59" s="483"/>
      <c r="D59" s="483"/>
      <c r="E59" s="483"/>
      <c r="F59" s="483"/>
      <c r="G59" s="483"/>
      <c r="H59" s="483"/>
      <c r="I59" s="483"/>
      <c r="J59" s="154" t="s">
        <v>101</v>
      </c>
      <c r="K59" s="143" t="s">
        <v>104</v>
      </c>
    </row>
    <row r="60" spans="1:14" ht="41.1" customHeight="1" x14ac:dyDescent="0.25">
      <c r="A60" s="60">
        <v>25</v>
      </c>
      <c r="B60" s="61"/>
      <c r="C60" s="62"/>
      <c r="D60" s="62"/>
      <c r="E60" s="62"/>
      <c r="F60" s="62"/>
      <c r="G60" s="62"/>
      <c r="H60" s="71"/>
      <c r="I60" s="64"/>
      <c r="J60" s="280"/>
      <c r="K60" s="281"/>
      <c r="L60" s="215" t="str">
        <f>IF(AND(COUNTA(B60:F60)&gt;0,M60=1),"Ulaşım Çeşidi,Belge Tarihi,Belge Numarası ve KDV Dahil Tutar doldurulduktan sonra KDV Hariç Tutar doldurulabilir.","")</f>
        <v/>
      </c>
      <c r="M60" s="218">
        <f>IF(COUNTA(G60:I60)+COUNTA(K60)=4,0,1)</f>
        <v>1</v>
      </c>
      <c r="N60" s="219">
        <f t="shared" ref="N60:N71" si="6">IF(M60=1,0,100000000)</f>
        <v>0</v>
      </c>
    </row>
    <row r="61" spans="1:14" ht="41.1" customHeight="1" x14ac:dyDescent="0.25">
      <c r="A61" s="54">
        <v>26</v>
      </c>
      <c r="B61" s="36"/>
      <c r="C61" s="37"/>
      <c r="D61" s="37"/>
      <c r="E61" s="37"/>
      <c r="F61" s="37"/>
      <c r="G61" s="37"/>
      <c r="H61" s="72"/>
      <c r="I61" s="65"/>
      <c r="J61" s="282"/>
      <c r="K61" s="283"/>
      <c r="L61" s="215" t="str">
        <f t="shared" ref="L61:L71" si="7">IF(AND(COUNTA(B61:F61)&gt;0,M61=1),"Ulaşım Çeşidi,Belge Tarihi,Belge Numarası ve KDV Dahil Tutar doldurulduktan sonra KDV Hariç Tutar doldurulabilir.","")</f>
        <v/>
      </c>
      <c r="M61" s="218">
        <f t="shared" ref="M61:M71" si="8">IF(COUNTA(G61:I61)+COUNTA(K61)=4,0,1)</f>
        <v>1</v>
      </c>
      <c r="N61" s="219">
        <f t="shared" si="6"/>
        <v>0</v>
      </c>
    </row>
    <row r="62" spans="1:14" ht="41.1" customHeight="1" x14ac:dyDescent="0.25">
      <c r="A62" s="54">
        <v>27</v>
      </c>
      <c r="B62" s="36"/>
      <c r="C62" s="37"/>
      <c r="D62" s="37"/>
      <c r="E62" s="37"/>
      <c r="F62" s="37"/>
      <c r="G62" s="37"/>
      <c r="H62" s="72"/>
      <c r="I62" s="65"/>
      <c r="J62" s="282"/>
      <c r="K62" s="283"/>
      <c r="L62" s="215" t="str">
        <f t="shared" si="7"/>
        <v/>
      </c>
      <c r="M62" s="218">
        <f t="shared" si="8"/>
        <v>1</v>
      </c>
      <c r="N62" s="219">
        <f t="shared" si="6"/>
        <v>0</v>
      </c>
    </row>
    <row r="63" spans="1:14" ht="41.1" customHeight="1" x14ac:dyDescent="0.25">
      <c r="A63" s="54">
        <v>28</v>
      </c>
      <c r="B63" s="36"/>
      <c r="C63" s="37"/>
      <c r="D63" s="37"/>
      <c r="E63" s="37"/>
      <c r="F63" s="37"/>
      <c r="G63" s="37"/>
      <c r="H63" s="72"/>
      <c r="I63" s="65"/>
      <c r="J63" s="282"/>
      <c r="K63" s="283"/>
      <c r="L63" s="215" t="str">
        <f t="shared" si="7"/>
        <v/>
      </c>
      <c r="M63" s="218">
        <f t="shared" si="8"/>
        <v>1</v>
      </c>
      <c r="N63" s="219">
        <f t="shared" si="6"/>
        <v>0</v>
      </c>
    </row>
    <row r="64" spans="1:14" ht="41.1" customHeight="1" x14ac:dyDescent="0.25">
      <c r="A64" s="54">
        <v>29</v>
      </c>
      <c r="B64" s="36"/>
      <c r="C64" s="37"/>
      <c r="D64" s="37"/>
      <c r="E64" s="37"/>
      <c r="F64" s="37"/>
      <c r="G64" s="37"/>
      <c r="H64" s="72"/>
      <c r="I64" s="65"/>
      <c r="J64" s="282"/>
      <c r="K64" s="283"/>
      <c r="L64" s="215" t="str">
        <f t="shared" si="7"/>
        <v/>
      </c>
      <c r="M64" s="218">
        <f t="shared" si="8"/>
        <v>1</v>
      </c>
      <c r="N64" s="219">
        <f t="shared" si="6"/>
        <v>0</v>
      </c>
    </row>
    <row r="65" spans="1:15" ht="41.1" customHeight="1" x14ac:dyDescent="0.25">
      <c r="A65" s="54">
        <v>30</v>
      </c>
      <c r="B65" s="36"/>
      <c r="C65" s="37"/>
      <c r="D65" s="37"/>
      <c r="E65" s="37"/>
      <c r="F65" s="37"/>
      <c r="G65" s="37"/>
      <c r="H65" s="72"/>
      <c r="I65" s="65"/>
      <c r="J65" s="282"/>
      <c r="K65" s="283"/>
      <c r="L65" s="215" t="str">
        <f t="shared" si="7"/>
        <v/>
      </c>
      <c r="M65" s="218">
        <f t="shared" si="8"/>
        <v>1</v>
      </c>
      <c r="N65" s="219">
        <f t="shared" si="6"/>
        <v>0</v>
      </c>
    </row>
    <row r="66" spans="1:15" ht="41.1" customHeight="1" x14ac:dyDescent="0.25">
      <c r="A66" s="54">
        <v>31</v>
      </c>
      <c r="B66" s="36"/>
      <c r="C66" s="37"/>
      <c r="D66" s="37"/>
      <c r="E66" s="37"/>
      <c r="F66" s="37"/>
      <c r="G66" s="37"/>
      <c r="H66" s="72"/>
      <c r="I66" s="65"/>
      <c r="J66" s="282"/>
      <c r="K66" s="283"/>
      <c r="L66" s="215" t="str">
        <f t="shared" si="7"/>
        <v/>
      </c>
      <c r="M66" s="218">
        <f t="shared" si="8"/>
        <v>1</v>
      </c>
      <c r="N66" s="219">
        <f t="shared" si="6"/>
        <v>0</v>
      </c>
    </row>
    <row r="67" spans="1:15" ht="41.1" customHeight="1" x14ac:dyDescent="0.25">
      <c r="A67" s="54">
        <v>32</v>
      </c>
      <c r="B67" s="36"/>
      <c r="C67" s="37"/>
      <c r="D67" s="37"/>
      <c r="E67" s="37"/>
      <c r="F67" s="37"/>
      <c r="G67" s="37"/>
      <c r="H67" s="72"/>
      <c r="I67" s="65"/>
      <c r="J67" s="282"/>
      <c r="K67" s="283"/>
      <c r="L67" s="215" t="str">
        <f t="shared" si="7"/>
        <v/>
      </c>
      <c r="M67" s="218">
        <f t="shared" si="8"/>
        <v>1</v>
      </c>
      <c r="N67" s="219">
        <f t="shared" si="6"/>
        <v>0</v>
      </c>
    </row>
    <row r="68" spans="1:15" ht="41.1" customHeight="1" x14ac:dyDescent="0.25">
      <c r="A68" s="54">
        <v>33</v>
      </c>
      <c r="B68" s="36"/>
      <c r="C68" s="37"/>
      <c r="D68" s="37"/>
      <c r="E68" s="37"/>
      <c r="F68" s="37"/>
      <c r="G68" s="37"/>
      <c r="H68" s="72"/>
      <c r="I68" s="65"/>
      <c r="J68" s="282"/>
      <c r="K68" s="283"/>
      <c r="L68" s="215" t="str">
        <f t="shared" si="7"/>
        <v/>
      </c>
      <c r="M68" s="218">
        <f t="shared" si="8"/>
        <v>1</v>
      </c>
      <c r="N68" s="219">
        <f t="shared" si="6"/>
        <v>0</v>
      </c>
    </row>
    <row r="69" spans="1:15" ht="41.1" customHeight="1" x14ac:dyDescent="0.25">
      <c r="A69" s="54">
        <v>34</v>
      </c>
      <c r="B69" s="36"/>
      <c r="C69" s="37"/>
      <c r="D69" s="37"/>
      <c r="E69" s="37"/>
      <c r="F69" s="37"/>
      <c r="G69" s="37"/>
      <c r="H69" s="72"/>
      <c r="I69" s="65"/>
      <c r="J69" s="282"/>
      <c r="K69" s="283"/>
      <c r="L69" s="215" t="str">
        <f t="shared" si="7"/>
        <v/>
      </c>
      <c r="M69" s="218">
        <f t="shared" si="8"/>
        <v>1</v>
      </c>
      <c r="N69" s="219">
        <f t="shared" si="6"/>
        <v>0</v>
      </c>
    </row>
    <row r="70" spans="1:15" ht="41.1" customHeight="1" x14ac:dyDescent="0.25">
      <c r="A70" s="54">
        <v>35</v>
      </c>
      <c r="B70" s="36"/>
      <c r="C70" s="37"/>
      <c r="D70" s="37"/>
      <c r="E70" s="37"/>
      <c r="F70" s="37"/>
      <c r="G70" s="37"/>
      <c r="H70" s="72"/>
      <c r="I70" s="65"/>
      <c r="J70" s="282"/>
      <c r="K70" s="283"/>
      <c r="L70" s="215" t="str">
        <f t="shared" si="7"/>
        <v/>
      </c>
      <c r="M70" s="218">
        <f t="shared" si="8"/>
        <v>1</v>
      </c>
      <c r="N70" s="219">
        <f t="shared" si="6"/>
        <v>0</v>
      </c>
    </row>
    <row r="71" spans="1:15" ht="41.1" customHeight="1" thickBot="1" x14ac:dyDescent="0.3">
      <c r="A71" s="66">
        <v>36</v>
      </c>
      <c r="B71" s="67"/>
      <c r="C71" s="68"/>
      <c r="D71" s="68"/>
      <c r="E71" s="68"/>
      <c r="F71" s="68"/>
      <c r="G71" s="68"/>
      <c r="H71" s="73"/>
      <c r="I71" s="69"/>
      <c r="J71" s="284"/>
      <c r="K71" s="285"/>
      <c r="L71" s="215" t="str">
        <f t="shared" si="7"/>
        <v/>
      </c>
      <c r="M71" s="218">
        <f t="shared" si="8"/>
        <v>1</v>
      </c>
      <c r="N71" s="219">
        <f t="shared" si="6"/>
        <v>0</v>
      </c>
      <c r="O71" s="213">
        <f>IF(COUNTA(H60:K71)&gt;0,1,0)</f>
        <v>0</v>
      </c>
    </row>
    <row r="72" spans="1:15" ht="31.9" customHeight="1" thickBot="1" x14ac:dyDescent="0.3">
      <c r="I72" s="10" t="s">
        <v>51</v>
      </c>
      <c r="J72" s="286">
        <f>SUM(J60:J71)+J46</f>
        <v>0</v>
      </c>
      <c r="K72" s="327"/>
    </row>
    <row r="73" spans="1:15" x14ac:dyDescent="0.25">
      <c r="A73" s="49" t="s">
        <v>164</v>
      </c>
    </row>
    <row r="75" spans="1:15" ht="21" x14ac:dyDescent="0.35">
      <c r="A75" s="359" t="s">
        <v>48</v>
      </c>
      <c r="B75" s="360">
        <f ca="1">IF(imzatarihi&gt;0,imzatarihi,"")</f>
        <v>46027</v>
      </c>
      <c r="C75" s="358" t="s">
        <v>49</v>
      </c>
      <c r="D75" s="456" t="str">
        <f>IF(kurulusyetkilisi&gt;0,kurulusyetkilisi,"")</f>
        <v/>
      </c>
      <c r="E75" s="456"/>
      <c r="F75" s="456"/>
      <c r="G75" s="456"/>
      <c r="H75" s="335"/>
    </row>
    <row r="76" spans="1:15" ht="21" x14ac:dyDescent="0.35">
      <c r="A76" s="349"/>
      <c r="B76" s="349"/>
      <c r="C76" s="358" t="s">
        <v>50</v>
      </c>
      <c r="D76" s="349"/>
      <c r="E76" s="349"/>
      <c r="F76" s="349"/>
      <c r="G76" s="349"/>
    </row>
    <row r="79" spans="1:15" x14ac:dyDescent="0.25">
      <c r="A79" s="496" t="s">
        <v>95</v>
      </c>
      <c r="B79" s="496"/>
      <c r="C79" s="496"/>
      <c r="D79" s="496"/>
      <c r="E79" s="496"/>
      <c r="F79" s="496"/>
      <c r="G79" s="496"/>
      <c r="H79" s="496"/>
      <c r="I79" s="496"/>
      <c r="J79" s="496"/>
      <c r="K79" s="496"/>
    </row>
    <row r="80" spans="1:15" x14ac:dyDescent="0.25">
      <c r="A80" s="484" t="str">
        <f>IF(YilDonem&lt;&gt;"",CONCATENATE(YilDonem," dönemine aittir."),"")</f>
        <v/>
      </c>
      <c r="B80" s="484"/>
      <c r="C80" s="484"/>
      <c r="D80" s="484"/>
      <c r="E80" s="484"/>
      <c r="F80" s="484"/>
      <c r="G80" s="484"/>
      <c r="H80" s="484"/>
      <c r="I80" s="484"/>
      <c r="J80" s="484"/>
      <c r="K80" s="484"/>
    </row>
    <row r="81" spans="1:14" ht="15.95" customHeight="1" thickBot="1" x14ac:dyDescent="0.3">
      <c r="A81" s="485" t="s">
        <v>96</v>
      </c>
      <c r="B81" s="485"/>
      <c r="C81" s="485"/>
      <c r="D81" s="485"/>
      <c r="E81" s="485"/>
      <c r="F81" s="485"/>
      <c r="G81" s="485"/>
      <c r="H81" s="485"/>
      <c r="I81" s="485"/>
      <c r="J81" s="485"/>
      <c r="K81" s="485"/>
    </row>
    <row r="82" spans="1:14" ht="31.7" customHeight="1" thickBot="1" x14ac:dyDescent="0.3">
      <c r="A82" s="486" t="s">
        <v>1</v>
      </c>
      <c r="B82" s="487"/>
      <c r="C82" s="488" t="str">
        <f>IF(ProjeNo&gt;0,ProjeNo,"")</f>
        <v/>
      </c>
      <c r="D82" s="489"/>
      <c r="E82" s="489"/>
      <c r="F82" s="489"/>
      <c r="G82" s="489"/>
      <c r="H82" s="489"/>
      <c r="I82" s="489"/>
      <c r="J82" s="489"/>
      <c r="K82" s="490"/>
    </row>
    <row r="83" spans="1:14" ht="31.7" customHeight="1" thickBot="1" x14ac:dyDescent="0.3">
      <c r="A83" s="491" t="s">
        <v>14</v>
      </c>
      <c r="B83" s="492"/>
      <c r="C83" s="493" t="str">
        <f>IF(ProjeAdi&gt;0,ProjeAdi,"")</f>
        <v/>
      </c>
      <c r="D83" s="494"/>
      <c r="E83" s="494"/>
      <c r="F83" s="494"/>
      <c r="G83" s="494"/>
      <c r="H83" s="494"/>
      <c r="I83" s="494"/>
      <c r="J83" s="494"/>
      <c r="K83" s="495"/>
    </row>
    <row r="84" spans="1:14" s="53" customFormat="1" ht="37.15" customHeight="1" thickBot="1" x14ac:dyDescent="0.3">
      <c r="A84" s="482" t="s">
        <v>9</v>
      </c>
      <c r="B84" s="482" t="s">
        <v>97</v>
      </c>
      <c r="C84" s="482" t="s">
        <v>10</v>
      </c>
      <c r="D84" s="482" t="s">
        <v>152</v>
      </c>
      <c r="E84" s="482" t="s">
        <v>102</v>
      </c>
      <c r="F84" s="482" t="s">
        <v>103</v>
      </c>
      <c r="G84" s="482" t="s">
        <v>166</v>
      </c>
      <c r="H84" s="482" t="s">
        <v>98</v>
      </c>
      <c r="I84" s="482" t="s">
        <v>99</v>
      </c>
      <c r="J84" s="154" t="s">
        <v>100</v>
      </c>
      <c r="K84" s="143" t="s">
        <v>100</v>
      </c>
      <c r="L84" s="35"/>
      <c r="N84" s="116"/>
    </row>
    <row r="85" spans="1:14" ht="18" customHeight="1" thickBot="1" x14ac:dyDescent="0.3">
      <c r="A85" s="483"/>
      <c r="B85" s="483"/>
      <c r="C85" s="483"/>
      <c r="D85" s="483"/>
      <c r="E85" s="483"/>
      <c r="F85" s="483"/>
      <c r="G85" s="483"/>
      <c r="H85" s="483"/>
      <c r="I85" s="483"/>
      <c r="J85" s="154" t="s">
        <v>101</v>
      </c>
      <c r="K85" s="143" t="s">
        <v>104</v>
      </c>
    </row>
    <row r="86" spans="1:14" ht="41.1" customHeight="1" x14ac:dyDescent="0.25">
      <c r="A86" s="60">
        <v>37</v>
      </c>
      <c r="B86" s="61"/>
      <c r="C86" s="62"/>
      <c r="D86" s="62"/>
      <c r="E86" s="62"/>
      <c r="F86" s="62"/>
      <c r="G86" s="62"/>
      <c r="H86" s="71"/>
      <c r="I86" s="64"/>
      <c r="J86" s="280"/>
      <c r="K86" s="281"/>
      <c r="L86" s="215" t="str">
        <f>IF(AND(COUNTA(B86:F86)&gt;0,M86=1),"Ulaşım Çeşidi,Belge Tarihi,Belge Numarası ve KDV Dahil Tutar doldurulduktan sonra KDV Hariç Tutar doldurulabilir.","")</f>
        <v/>
      </c>
      <c r="M86" s="218">
        <f>IF(COUNTA(G86:I86)+COUNTA(K86)=4,0,1)</f>
        <v>1</v>
      </c>
      <c r="N86" s="219">
        <f t="shared" ref="N86:N97" si="9">IF(M86=1,0,100000000)</f>
        <v>0</v>
      </c>
    </row>
    <row r="87" spans="1:14" ht="41.1" customHeight="1" x14ac:dyDescent="0.25">
      <c r="A87" s="54">
        <v>38</v>
      </c>
      <c r="B87" s="36"/>
      <c r="C87" s="37"/>
      <c r="D87" s="37"/>
      <c r="E87" s="37"/>
      <c r="F87" s="37"/>
      <c r="G87" s="37"/>
      <c r="H87" s="72"/>
      <c r="I87" s="65"/>
      <c r="J87" s="282"/>
      <c r="K87" s="283"/>
      <c r="L87" s="215" t="str">
        <f t="shared" ref="L87:L97" si="10">IF(AND(COUNTA(B87:F87)&gt;0,M87=1),"Ulaşım Çeşidi,Belge Tarihi,Belge Numarası ve KDV Dahil Tutar doldurulduktan sonra KDV Hariç Tutar doldurulabilir.","")</f>
        <v/>
      </c>
      <c r="M87" s="218">
        <f t="shared" ref="M87:M97" si="11">IF(COUNTA(G87:I87)+COUNTA(K87)=4,0,1)</f>
        <v>1</v>
      </c>
      <c r="N87" s="219">
        <f t="shared" si="9"/>
        <v>0</v>
      </c>
    </row>
    <row r="88" spans="1:14" ht="41.1" customHeight="1" x14ac:dyDescent="0.25">
      <c r="A88" s="54">
        <v>39</v>
      </c>
      <c r="B88" s="36"/>
      <c r="C88" s="37"/>
      <c r="D88" s="37"/>
      <c r="E88" s="37"/>
      <c r="F88" s="37"/>
      <c r="G88" s="37"/>
      <c r="H88" s="72"/>
      <c r="I88" s="65"/>
      <c r="J88" s="282"/>
      <c r="K88" s="283"/>
      <c r="L88" s="215" t="str">
        <f t="shared" si="10"/>
        <v/>
      </c>
      <c r="M88" s="218">
        <f t="shared" si="11"/>
        <v>1</v>
      </c>
      <c r="N88" s="219">
        <f t="shared" si="9"/>
        <v>0</v>
      </c>
    </row>
    <row r="89" spans="1:14" ht="41.1" customHeight="1" x14ac:dyDescent="0.25">
      <c r="A89" s="54">
        <v>40</v>
      </c>
      <c r="B89" s="36"/>
      <c r="C89" s="37"/>
      <c r="D89" s="37"/>
      <c r="E89" s="37"/>
      <c r="F89" s="37"/>
      <c r="G89" s="37"/>
      <c r="H89" s="72"/>
      <c r="I89" s="65"/>
      <c r="J89" s="282"/>
      <c r="K89" s="283"/>
      <c r="L89" s="215" t="str">
        <f t="shared" si="10"/>
        <v/>
      </c>
      <c r="M89" s="218">
        <f t="shared" si="11"/>
        <v>1</v>
      </c>
      <c r="N89" s="219">
        <f t="shared" si="9"/>
        <v>0</v>
      </c>
    </row>
    <row r="90" spans="1:14" ht="41.1" customHeight="1" x14ac:dyDescent="0.25">
      <c r="A90" s="54">
        <v>41</v>
      </c>
      <c r="B90" s="36"/>
      <c r="C90" s="37"/>
      <c r="D90" s="37"/>
      <c r="E90" s="37"/>
      <c r="F90" s="37"/>
      <c r="G90" s="37"/>
      <c r="H90" s="72"/>
      <c r="I90" s="65"/>
      <c r="J90" s="282"/>
      <c r="K90" s="283"/>
      <c r="L90" s="215" t="str">
        <f t="shared" si="10"/>
        <v/>
      </c>
      <c r="M90" s="218">
        <f t="shared" si="11"/>
        <v>1</v>
      </c>
      <c r="N90" s="219">
        <f t="shared" si="9"/>
        <v>0</v>
      </c>
    </row>
    <row r="91" spans="1:14" ht="41.1" customHeight="1" x14ac:dyDescent="0.25">
      <c r="A91" s="54">
        <v>42</v>
      </c>
      <c r="B91" s="36"/>
      <c r="C91" s="37"/>
      <c r="D91" s="37"/>
      <c r="E91" s="37"/>
      <c r="F91" s="37"/>
      <c r="G91" s="37"/>
      <c r="H91" s="72"/>
      <c r="I91" s="65"/>
      <c r="J91" s="282"/>
      <c r="K91" s="283"/>
      <c r="L91" s="215" t="str">
        <f t="shared" si="10"/>
        <v/>
      </c>
      <c r="M91" s="218">
        <f t="shared" si="11"/>
        <v>1</v>
      </c>
      <c r="N91" s="219">
        <f t="shared" si="9"/>
        <v>0</v>
      </c>
    </row>
    <row r="92" spans="1:14" ht="41.1" customHeight="1" x14ac:dyDescent="0.25">
      <c r="A92" s="54">
        <v>43</v>
      </c>
      <c r="B92" s="36"/>
      <c r="C92" s="37"/>
      <c r="D92" s="37"/>
      <c r="E92" s="37"/>
      <c r="F92" s="37"/>
      <c r="G92" s="37"/>
      <c r="H92" s="72"/>
      <c r="I92" s="65"/>
      <c r="J92" s="282"/>
      <c r="K92" s="283"/>
      <c r="L92" s="215" t="str">
        <f t="shared" si="10"/>
        <v/>
      </c>
      <c r="M92" s="218">
        <f t="shared" si="11"/>
        <v>1</v>
      </c>
      <c r="N92" s="219">
        <f t="shared" si="9"/>
        <v>0</v>
      </c>
    </row>
    <row r="93" spans="1:14" ht="41.1" customHeight="1" x14ac:dyDescent="0.25">
      <c r="A93" s="54">
        <v>44</v>
      </c>
      <c r="B93" s="36"/>
      <c r="C93" s="37"/>
      <c r="D93" s="37"/>
      <c r="E93" s="37"/>
      <c r="F93" s="37"/>
      <c r="G93" s="37"/>
      <c r="H93" s="72"/>
      <c r="I93" s="65"/>
      <c r="J93" s="282"/>
      <c r="K93" s="283"/>
      <c r="L93" s="215" t="str">
        <f t="shared" si="10"/>
        <v/>
      </c>
      <c r="M93" s="218">
        <f t="shared" si="11"/>
        <v>1</v>
      </c>
      <c r="N93" s="219">
        <f t="shared" si="9"/>
        <v>0</v>
      </c>
    </row>
    <row r="94" spans="1:14" ht="41.1" customHeight="1" x14ac:dyDescent="0.25">
      <c r="A94" s="54">
        <v>45</v>
      </c>
      <c r="B94" s="36"/>
      <c r="C94" s="37"/>
      <c r="D94" s="37"/>
      <c r="E94" s="37"/>
      <c r="F94" s="37"/>
      <c r="G94" s="37"/>
      <c r="H94" s="72"/>
      <c r="I94" s="65"/>
      <c r="J94" s="282"/>
      <c r="K94" s="283"/>
      <c r="L94" s="215" t="str">
        <f t="shared" si="10"/>
        <v/>
      </c>
      <c r="M94" s="218">
        <f t="shared" si="11"/>
        <v>1</v>
      </c>
      <c r="N94" s="219">
        <f t="shared" si="9"/>
        <v>0</v>
      </c>
    </row>
    <row r="95" spans="1:14" ht="41.1" customHeight="1" x14ac:dyDescent="0.25">
      <c r="A95" s="54">
        <v>46</v>
      </c>
      <c r="B95" s="36"/>
      <c r="C95" s="37"/>
      <c r="D95" s="37"/>
      <c r="E95" s="37"/>
      <c r="F95" s="37"/>
      <c r="G95" s="37"/>
      <c r="H95" s="72"/>
      <c r="I95" s="65"/>
      <c r="J95" s="282"/>
      <c r="K95" s="283"/>
      <c r="L95" s="215" t="str">
        <f t="shared" si="10"/>
        <v/>
      </c>
      <c r="M95" s="218">
        <f t="shared" si="11"/>
        <v>1</v>
      </c>
      <c r="N95" s="219">
        <f t="shared" si="9"/>
        <v>0</v>
      </c>
    </row>
    <row r="96" spans="1:14" ht="41.1" customHeight="1" x14ac:dyDescent="0.25">
      <c r="A96" s="54">
        <v>47</v>
      </c>
      <c r="B96" s="36"/>
      <c r="C96" s="37"/>
      <c r="D96" s="37"/>
      <c r="E96" s="37"/>
      <c r="F96" s="37"/>
      <c r="G96" s="37"/>
      <c r="H96" s="72"/>
      <c r="I96" s="65"/>
      <c r="J96" s="282"/>
      <c r="K96" s="283"/>
      <c r="L96" s="215" t="str">
        <f t="shared" si="10"/>
        <v/>
      </c>
      <c r="M96" s="218">
        <f t="shared" si="11"/>
        <v>1</v>
      </c>
      <c r="N96" s="219">
        <f t="shared" si="9"/>
        <v>0</v>
      </c>
    </row>
    <row r="97" spans="1:15" ht="41.1" customHeight="1" thickBot="1" x14ac:dyDescent="0.3">
      <c r="A97" s="66">
        <v>48</v>
      </c>
      <c r="B97" s="67"/>
      <c r="C97" s="68"/>
      <c r="D97" s="68"/>
      <c r="E97" s="68"/>
      <c r="F97" s="68"/>
      <c r="G97" s="68"/>
      <c r="H97" s="73"/>
      <c r="I97" s="69"/>
      <c r="J97" s="284"/>
      <c r="K97" s="285"/>
      <c r="L97" s="215" t="str">
        <f t="shared" si="10"/>
        <v/>
      </c>
      <c r="M97" s="218">
        <f t="shared" si="11"/>
        <v>1</v>
      </c>
      <c r="N97" s="219">
        <f t="shared" si="9"/>
        <v>0</v>
      </c>
      <c r="O97" s="213">
        <f>IF(COUNTA(H86:K97)&gt;0,1,0)</f>
        <v>0</v>
      </c>
    </row>
    <row r="98" spans="1:15" ht="31.9" customHeight="1" thickBot="1" x14ac:dyDescent="0.3">
      <c r="I98" s="10" t="s">
        <v>51</v>
      </c>
      <c r="J98" s="286">
        <f>SUM(J86:J97)+J72</f>
        <v>0</v>
      </c>
      <c r="K98" s="327"/>
    </row>
    <row r="99" spans="1:15" x14ac:dyDescent="0.25">
      <c r="A99" s="49" t="s">
        <v>164</v>
      </c>
    </row>
    <row r="101" spans="1:15" ht="21" x14ac:dyDescent="0.35">
      <c r="A101" s="359" t="s">
        <v>48</v>
      </c>
      <c r="B101" s="360">
        <f ca="1">IF(imzatarihi&gt;0,imzatarihi,"")</f>
        <v>46027</v>
      </c>
      <c r="C101" s="358" t="s">
        <v>49</v>
      </c>
      <c r="D101" s="456" t="str">
        <f>IF(kurulusyetkilisi&gt;0,kurulusyetkilisi,"")</f>
        <v/>
      </c>
      <c r="E101" s="456"/>
      <c r="F101" s="456"/>
      <c r="G101" s="456"/>
      <c r="H101" s="335"/>
    </row>
    <row r="102" spans="1:15" ht="21" x14ac:dyDescent="0.35">
      <c r="A102" s="349"/>
      <c r="B102" s="349"/>
      <c r="C102" s="358" t="s">
        <v>50</v>
      </c>
      <c r="D102" s="349"/>
      <c r="E102" s="349"/>
      <c r="F102" s="349"/>
      <c r="G102" s="349"/>
    </row>
    <row r="105" spans="1:15" x14ac:dyDescent="0.25">
      <c r="A105" s="496" t="s">
        <v>95</v>
      </c>
      <c r="B105" s="496"/>
      <c r="C105" s="496"/>
      <c r="D105" s="496"/>
      <c r="E105" s="496"/>
      <c r="F105" s="496"/>
      <c r="G105" s="496"/>
      <c r="H105" s="496"/>
      <c r="I105" s="496"/>
      <c r="J105" s="496"/>
      <c r="K105" s="496"/>
    </row>
    <row r="106" spans="1:15" x14ac:dyDescent="0.25">
      <c r="A106" s="484" t="str">
        <f>IF(YilDonem&lt;&gt;"",CONCATENATE(YilDonem," dönemine aittir."),"")</f>
        <v/>
      </c>
      <c r="B106" s="484"/>
      <c r="C106" s="484"/>
      <c r="D106" s="484"/>
      <c r="E106" s="484"/>
      <c r="F106" s="484"/>
      <c r="G106" s="484"/>
      <c r="H106" s="484"/>
      <c r="I106" s="484"/>
      <c r="J106" s="484"/>
      <c r="K106" s="484"/>
    </row>
    <row r="107" spans="1:15" ht="15.95" customHeight="1" thickBot="1" x14ac:dyDescent="0.3">
      <c r="A107" s="485" t="s">
        <v>96</v>
      </c>
      <c r="B107" s="485"/>
      <c r="C107" s="485"/>
      <c r="D107" s="485"/>
      <c r="E107" s="485"/>
      <c r="F107" s="485"/>
      <c r="G107" s="485"/>
      <c r="H107" s="485"/>
      <c r="I107" s="485"/>
      <c r="J107" s="485"/>
      <c r="K107" s="485"/>
    </row>
    <row r="108" spans="1:15" ht="31.7" customHeight="1" thickBot="1" x14ac:dyDescent="0.3">
      <c r="A108" s="486" t="s">
        <v>1</v>
      </c>
      <c r="B108" s="487"/>
      <c r="C108" s="488" t="str">
        <f>IF(ProjeNo&gt;0,ProjeNo,"")</f>
        <v/>
      </c>
      <c r="D108" s="489"/>
      <c r="E108" s="489"/>
      <c r="F108" s="489"/>
      <c r="G108" s="489"/>
      <c r="H108" s="489"/>
      <c r="I108" s="489"/>
      <c r="J108" s="489"/>
      <c r="K108" s="490"/>
    </row>
    <row r="109" spans="1:15" ht="31.7" customHeight="1" thickBot="1" x14ac:dyDescent="0.3">
      <c r="A109" s="491" t="s">
        <v>14</v>
      </c>
      <c r="B109" s="492"/>
      <c r="C109" s="493" t="str">
        <f>IF(ProjeAdi&gt;0,ProjeAdi,"")</f>
        <v/>
      </c>
      <c r="D109" s="494"/>
      <c r="E109" s="494"/>
      <c r="F109" s="494"/>
      <c r="G109" s="494"/>
      <c r="H109" s="494"/>
      <c r="I109" s="494"/>
      <c r="J109" s="494"/>
      <c r="K109" s="495"/>
    </row>
    <row r="110" spans="1:15" s="53" customFormat="1" ht="37.15" customHeight="1" thickBot="1" x14ac:dyDescent="0.3">
      <c r="A110" s="482" t="s">
        <v>9</v>
      </c>
      <c r="B110" s="482" t="s">
        <v>97</v>
      </c>
      <c r="C110" s="482" t="s">
        <v>10</v>
      </c>
      <c r="D110" s="482" t="s">
        <v>152</v>
      </c>
      <c r="E110" s="482" t="s">
        <v>102</v>
      </c>
      <c r="F110" s="482" t="s">
        <v>103</v>
      </c>
      <c r="G110" s="482" t="s">
        <v>166</v>
      </c>
      <c r="H110" s="482" t="s">
        <v>98</v>
      </c>
      <c r="I110" s="482" t="s">
        <v>99</v>
      </c>
      <c r="J110" s="154" t="s">
        <v>100</v>
      </c>
      <c r="K110" s="143" t="s">
        <v>100</v>
      </c>
      <c r="L110" s="35"/>
      <c r="N110" s="116"/>
    </row>
    <row r="111" spans="1:15" ht="18" customHeight="1" thickBot="1" x14ac:dyDescent="0.3">
      <c r="A111" s="483"/>
      <c r="B111" s="483"/>
      <c r="C111" s="483"/>
      <c r="D111" s="483"/>
      <c r="E111" s="483"/>
      <c r="F111" s="483"/>
      <c r="G111" s="483"/>
      <c r="H111" s="483"/>
      <c r="I111" s="483"/>
      <c r="J111" s="154" t="s">
        <v>101</v>
      </c>
      <c r="K111" s="143" t="s">
        <v>104</v>
      </c>
    </row>
    <row r="112" spans="1:15" ht="41.1" customHeight="1" x14ac:dyDescent="0.25">
      <c r="A112" s="60">
        <v>49</v>
      </c>
      <c r="B112" s="61"/>
      <c r="C112" s="62"/>
      <c r="D112" s="62"/>
      <c r="E112" s="62"/>
      <c r="F112" s="62"/>
      <c r="G112" s="62"/>
      <c r="H112" s="71"/>
      <c r="I112" s="64"/>
      <c r="J112" s="280"/>
      <c r="K112" s="281"/>
      <c r="L112" s="215" t="str">
        <f>IF(AND(COUNTA(B112:F112)&gt;0,M112=1),"Ulaşım Çeşidi,Belge Tarihi,Belge Numarası ve KDV Dahil Tutar doldurulduktan sonra KDV Hariç Tutar doldurulabilir.","")</f>
        <v/>
      </c>
      <c r="M112" s="218">
        <f>IF(COUNTA(G112:I112)+COUNTA(K112)=4,0,1)</f>
        <v>1</v>
      </c>
      <c r="N112" s="219">
        <f t="shared" ref="N112:N123" si="12">IF(M112=1,0,100000000)</f>
        <v>0</v>
      </c>
    </row>
    <row r="113" spans="1:15" ht="41.1" customHeight="1" x14ac:dyDescent="0.25">
      <c r="A113" s="54">
        <v>50</v>
      </c>
      <c r="B113" s="36"/>
      <c r="C113" s="37"/>
      <c r="D113" s="37"/>
      <c r="E113" s="37"/>
      <c r="F113" s="37"/>
      <c r="G113" s="37"/>
      <c r="H113" s="72"/>
      <c r="I113" s="65"/>
      <c r="J113" s="282"/>
      <c r="K113" s="283"/>
      <c r="L113" s="215" t="str">
        <f t="shared" ref="L113:L123" si="13">IF(AND(COUNTA(B113:F113)&gt;0,M113=1),"Ulaşım Çeşidi,Belge Tarihi,Belge Numarası ve KDV Dahil Tutar doldurulduktan sonra KDV Hariç Tutar doldurulabilir.","")</f>
        <v/>
      </c>
      <c r="M113" s="218">
        <f t="shared" ref="M113:M123" si="14">IF(COUNTA(G113:I113)+COUNTA(K113)=4,0,1)</f>
        <v>1</v>
      </c>
      <c r="N113" s="219">
        <f t="shared" si="12"/>
        <v>0</v>
      </c>
    </row>
    <row r="114" spans="1:15" ht="41.1" customHeight="1" x14ac:dyDescent="0.25">
      <c r="A114" s="54">
        <v>51</v>
      </c>
      <c r="B114" s="36"/>
      <c r="C114" s="37"/>
      <c r="D114" s="37"/>
      <c r="E114" s="37"/>
      <c r="F114" s="37"/>
      <c r="G114" s="37"/>
      <c r="H114" s="72"/>
      <c r="I114" s="65"/>
      <c r="J114" s="282"/>
      <c r="K114" s="283"/>
      <c r="L114" s="215" t="str">
        <f t="shared" si="13"/>
        <v/>
      </c>
      <c r="M114" s="218">
        <f t="shared" si="14"/>
        <v>1</v>
      </c>
      <c r="N114" s="219">
        <f t="shared" si="12"/>
        <v>0</v>
      </c>
    </row>
    <row r="115" spans="1:15" ht="41.1" customHeight="1" x14ac:dyDescent="0.25">
      <c r="A115" s="54">
        <v>52</v>
      </c>
      <c r="B115" s="36"/>
      <c r="C115" s="37"/>
      <c r="D115" s="37"/>
      <c r="E115" s="37"/>
      <c r="F115" s="37"/>
      <c r="G115" s="37"/>
      <c r="H115" s="72"/>
      <c r="I115" s="65"/>
      <c r="J115" s="282"/>
      <c r="K115" s="283"/>
      <c r="L115" s="215" t="str">
        <f t="shared" si="13"/>
        <v/>
      </c>
      <c r="M115" s="218">
        <f t="shared" si="14"/>
        <v>1</v>
      </c>
      <c r="N115" s="219">
        <f t="shared" si="12"/>
        <v>0</v>
      </c>
    </row>
    <row r="116" spans="1:15" ht="41.1" customHeight="1" x14ac:dyDescent="0.25">
      <c r="A116" s="54">
        <v>53</v>
      </c>
      <c r="B116" s="36"/>
      <c r="C116" s="37"/>
      <c r="D116" s="37"/>
      <c r="E116" s="37"/>
      <c r="F116" s="37"/>
      <c r="G116" s="37"/>
      <c r="H116" s="72"/>
      <c r="I116" s="65"/>
      <c r="J116" s="282"/>
      <c r="K116" s="283"/>
      <c r="L116" s="215" t="str">
        <f t="shared" si="13"/>
        <v/>
      </c>
      <c r="M116" s="218">
        <f t="shared" si="14"/>
        <v>1</v>
      </c>
      <c r="N116" s="219">
        <f t="shared" si="12"/>
        <v>0</v>
      </c>
    </row>
    <row r="117" spans="1:15" ht="41.1" customHeight="1" x14ac:dyDescent="0.25">
      <c r="A117" s="54">
        <v>54</v>
      </c>
      <c r="B117" s="36"/>
      <c r="C117" s="37"/>
      <c r="D117" s="37"/>
      <c r="E117" s="37"/>
      <c r="F117" s="37"/>
      <c r="G117" s="37"/>
      <c r="H117" s="72"/>
      <c r="I117" s="65"/>
      <c r="J117" s="282"/>
      <c r="K117" s="283"/>
      <c r="L117" s="215" t="str">
        <f t="shared" si="13"/>
        <v/>
      </c>
      <c r="M117" s="218">
        <f t="shared" si="14"/>
        <v>1</v>
      </c>
      <c r="N117" s="219">
        <f t="shared" si="12"/>
        <v>0</v>
      </c>
    </row>
    <row r="118" spans="1:15" ht="41.1" customHeight="1" x14ac:dyDescent="0.25">
      <c r="A118" s="54">
        <v>55</v>
      </c>
      <c r="B118" s="36"/>
      <c r="C118" s="37"/>
      <c r="D118" s="37"/>
      <c r="E118" s="37"/>
      <c r="F118" s="37"/>
      <c r="G118" s="37"/>
      <c r="H118" s="72"/>
      <c r="I118" s="65"/>
      <c r="J118" s="282"/>
      <c r="K118" s="283"/>
      <c r="L118" s="215" t="str">
        <f t="shared" si="13"/>
        <v/>
      </c>
      <c r="M118" s="218">
        <f t="shared" si="14"/>
        <v>1</v>
      </c>
      <c r="N118" s="219">
        <f t="shared" si="12"/>
        <v>0</v>
      </c>
    </row>
    <row r="119" spans="1:15" ht="41.1" customHeight="1" x14ac:dyDescent="0.25">
      <c r="A119" s="54">
        <v>56</v>
      </c>
      <c r="B119" s="36"/>
      <c r="C119" s="37"/>
      <c r="D119" s="37"/>
      <c r="E119" s="37"/>
      <c r="F119" s="37"/>
      <c r="G119" s="37"/>
      <c r="H119" s="72"/>
      <c r="I119" s="65"/>
      <c r="J119" s="282"/>
      <c r="K119" s="283"/>
      <c r="L119" s="215" t="str">
        <f t="shared" si="13"/>
        <v/>
      </c>
      <c r="M119" s="218">
        <f t="shared" si="14"/>
        <v>1</v>
      </c>
      <c r="N119" s="219">
        <f t="shared" si="12"/>
        <v>0</v>
      </c>
    </row>
    <row r="120" spans="1:15" ht="41.1" customHeight="1" x14ac:dyDescent="0.25">
      <c r="A120" s="54">
        <v>57</v>
      </c>
      <c r="B120" s="36"/>
      <c r="C120" s="37"/>
      <c r="D120" s="37"/>
      <c r="E120" s="37"/>
      <c r="F120" s="37"/>
      <c r="G120" s="37"/>
      <c r="H120" s="72"/>
      <c r="I120" s="65"/>
      <c r="J120" s="282"/>
      <c r="K120" s="283"/>
      <c r="L120" s="215" t="str">
        <f t="shared" si="13"/>
        <v/>
      </c>
      <c r="M120" s="218">
        <f t="shared" si="14"/>
        <v>1</v>
      </c>
      <c r="N120" s="219">
        <f t="shared" si="12"/>
        <v>0</v>
      </c>
    </row>
    <row r="121" spans="1:15" ht="41.1" customHeight="1" x14ac:dyDescent="0.25">
      <c r="A121" s="54">
        <v>58</v>
      </c>
      <c r="B121" s="36"/>
      <c r="C121" s="37"/>
      <c r="D121" s="37"/>
      <c r="E121" s="37"/>
      <c r="F121" s="37"/>
      <c r="G121" s="37"/>
      <c r="H121" s="72"/>
      <c r="I121" s="65"/>
      <c r="J121" s="282"/>
      <c r="K121" s="283"/>
      <c r="L121" s="215" t="str">
        <f t="shared" si="13"/>
        <v/>
      </c>
      <c r="M121" s="218">
        <f t="shared" si="14"/>
        <v>1</v>
      </c>
      <c r="N121" s="219">
        <f t="shared" si="12"/>
        <v>0</v>
      </c>
    </row>
    <row r="122" spans="1:15" ht="41.1" customHeight="1" x14ac:dyDescent="0.25">
      <c r="A122" s="54">
        <v>59</v>
      </c>
      <c r="B122" s="36"/>
      <c r="C122" s="37"/>
      <c r="D122" s="37"/>
      <c r="E122" s="37"/>
      <c r="F122" s="37"/>
      <c r="G122" s="37"/>
      <c r="H122" s="72"/>
      <c r="I122" s="65"/>
      <c r="J122" s="282"/>
      <c r="K122" s="283"/>
      <c r="L122" s="215" t="str">
        <f t="shared" si="13"/>
        <v/>
      </c>
      <c r="M122" s="218">
        <f t="shared" si="14"/>
        <v>1</v>
      </c>
      <c r="N122" s="219">
        <f t="shared" si="12"/>
        <v>0</v>
      </c>
    </row>
    <row r="123" spans="1:15" ht="41.1" customHeight="1" thickBot="1" x14ac:dyDescent="0.3">
      <c r="A123" s="66">
        <v>60</v>
      </c>
      <c r="B123" s="67"/>
      <c r="C123" s="68"/>
      <c r="D123" s="68"/>
      <c r="E123" s="68"/>
      <c r="F123" s="68"/>
      <c r="G123" s="68"/>
      <c r="H123" s="73"/>
      <c r="I123" s="69"/>
      <c r="J123" s="284"/>
      <c r="K123" s="285"/>
      <c r="L123" s="215" t="str">
        <f t="shared" si="13"/>
        <v/>
      </c>
      <c r="M123" s="218">
        <f t="shared" si="14"/>
        <v>1</v>
      </c>
      <c r="N123" s="219">
        <f t="shared" si="12"/>
        <v>0</v>
      </c>
      <c r="O123" s="213">
        <f>IF(COUNTA(H112:K123)&gt;0,1,0)</f>
        <v>0</v>
      </c>
    </row>
    <row r="124" spans="1:15" ht="31.9" customHeight="1" thickBot="1" x14ac:dyDescent="0.3">
      <c r="I124" s="10" t="s">
        <v>51</v>
      </c>
      <c r="J124" s="286">
        <f>SUM(J112:J123)+J98</f>
        <v>0</v>
      </c>
      <c r="K124" s="327"/>
    </row>
    <row r="125" spans="1:15" x14ac:dyDescent="0.25">
      <c r="A125" s="49" t="s">
        <v>164</v>
      </c>
    </row>
    <row r="127" spans="1:15" ht="21" x14ac:dyDescent="0.35">
      <c r="A127" s="359" t="s">
        <v>48</v>
      </c>
      <c r="B127" s="360">
        <f ca="1">IF(imzatarihi&gt;0,imzatarihi,"")</f>
        <v>46027</v>
      </c>
      <c r="C127" s="358" t="s">
        <v>49</v>
      </c>
      <c r="D127" s="456" t="str">
        <f>IF(kurulusyetkilisi&gt;0,kurulusyetkilisi,"")</f>
        <v/>
      </c>
      <c r="E127" s="456"/>
      <c r="F127" s="456"/>
      <c r="G127" s="456"/>
      <c r="H127" s="335"/>
    </row>
    <row r="128" spans="1:15" ht="21" x14ac:dyDescent="0.35">
      <c r="A128" s="349"/>
      <c r="B128" s="349"/>
      <c r="C128" s="358" t="s">
        <v>50</v>
      </c>
      <c r="D128" s="349"/>
      <c r="E128" s="349"/>
      <c r="F128" s="349"/>
      <c r="G128" s="349"/>
    </row>
    <row r="131" spans="1:14" x14ac:dyDescent="0.25">
      <c r="A131" s="496" t="s">
        <v>95</v>
      </c>
      <c r="B131" s="496"/>
      <c r="C131" s="496"/>
      <c r="D131" s="496"/>
      <c r="E131" s="496"/>
      <c r="F131" s="496"/>
      <c r="G131" s="496"/>
      <c r="H131" s="496"/>
      <c r="I131" s="496"/>
      <c r="J131" s="496"/>
      <c r="K131" s="496"/>
    </row>
    <row r="132" spans="1:14" x14ac:dyDescent="0.25">
      <c r="A132" s="484" t="str">
        <f>IF(YilDonem&lt;&gt;"",CONCATENATE(YilDonem," dönemine aittir."),"")</f>
        <v/>
      </c>
      <c r="B132" s="484"/>
      <c r="C132" s="484"/>
      <c r="D132" s="484"/>
      <c r="E132" s="484"/>
      <c r="F132" s="484"/>
      <c r="G132" s="484"/>
      <c r="H132" s="484"/>
      <c r="I132" s="484"/>
      <c r="J132" s="484"/>
      <c r="K132" s="484"/>
    </row>
    <row r="133" spans="1:14" ht="15.95" customHeight="1" thickBot="1" x14ac:dyDescent="0.3">
      <c r="A133" s="485" t="s">
        <v>96</v>
      </c>
      <c r="B133" s="485"/>
      <c r="C133" s="485"/>
      <c r="D133" s="485"/>
      <c r="E133" s="485"/>
      <c r="F133" s="485"/>
      <c r="G133" s="485"/>
      <c r="H133" s="485"/>
      <c r="I133" s="485"/>
      <c r="J133" s="485"/>
      <c r="K133" s="485"/>
    </row>
    <row r="134" spans="1:14" ht="31.7" customHeight="1" thickBot="1" x14ac:dyDescent="0.3">
      <c r="A134" s="486" t="s">
        <v>1</v>
      </c>
      <c r="B134" s="487"/>
      <c r="C134" s="488" t="str">
        <f>IF(ProjeNo&gt;0,ProjeNo,"")</f>
        <v/>
      </c>
      <c r="D134" s="489"/>
      <c r="E134" s="489"/>
      <c r="F134" s="489"/>
      <c r="G134" s="489"/>
      <c r="H134" s="489"/>
      <c r="I134" s="489"/>
      <c r="J134" s="489"/>
      <c r="K134" s="490"/>
    </row>
    <row r="135" spans="1:14" ht="31.7" customHeight="1" thickBot="1" x14ac:dyDescent="0.3">
      <c r="A135" s="491" t="s">
        <v>14</v>
      </c>
      <c r="B135" s="492"/>
      <c r="C135" s="493" t="str">
        <f>IF(ProjeAdi&gt;0,ProjeAdi,"")</f>
        <v/>
      </c>
      <c r="D135" s="494"/>
      <c r="E135" s="494"/>
      <c r="F135" s="494"/>
      <c r="G135" s="494"/>
      <c r="H135" s="494"/>
      <c r="I135" s="494"/>
      <c r="J135" s="494"/>
      <c r="K135" s="495"/>
    </row>
    <row r="136" spans="1:14" s="53" customFormat="1" ht="37.15" customHeight="1" thickBot="1" x14ac:dyDescent="0.3">
      <c r="A136" s="482" t="s">
        <v>9</v>
      </c>
      <c r="B136" s="482" t="s">
        <v>97</v>
      </c>
      <c r="C136" s="482" t="s">
        <v>10</v>
      </c>
      <c r="D136" s="482" t="s">
        <v>152</v>
      </c>
      <c r="E136" s="482" t="s">
        <v>102</v>
      </c>
      <c r="F136" s="482" t="s">
        <v>103</v>
      </c>
      <c r="G136" s="482" t="s">
        <v>166</v>
      </c>
      <c r="H136" s="482" t="s">
        <v>98</v>
      </c>
      <c r="I136" s="482" t="s">
        <v>99</v>
      </c>
      <c r="J136" s="154" t="s">
        <v>100</v>
      </c>
      <c r="K136" s="143" t="s">
        <v>100</v>
      </c>
      <c r="L136" s="35"/>
      <c r="N136" s="116"/>
    </row>
    <row r="137" spans="1:14" ht="18" customHeight="1" thickBot="1" x14ac:dyDescent="0.3">
      <c r="A137" s="483"/>
      <c r="B137" s="483"/>
      <c r="C137" s="483"/>
      <c r="D137" s="483"/>
      <c r="E137" s="483"/>
      <c r="F137" s="483"/>
      <c r="G137" s="483"/>
      <c r="H137" s="483"/>
      <c r="I137" s="483"/>
      <c r="J137" s="154" t="s">
        <v>101</v>
      </c>
      <c r="K137" s="143" t="s">
        <v>104</v>
      </c>
    </row>
    <row r="138" spans="1:14" ht="41.1" customHeight="1" x14ac:dyDescent="0.25">
      <c r="A138" s="60">
        <v>61</v>
      </c>
      <c r="B138" s="61"/>
      <c r="C138" s="62"/>
      <c r="D138" s="62"/>
      <c r="E138" s="62"/>
      <c r="F138" s="62"/>
      <c r="G138" s="62"/>
      <c r="H138" s="71"/>
      <c r="I138" s="64"/>
      <c r="J138" s="280"/>
      <c r="K138" s="281"/>
      <c r="L138" s="215" t="str">
        <f>IF(AND(COUNTA(B138:F138)&gt;0,M138=1),"Ulaşım Çeşidi,Belge Tarihi,Belge Numarası ve KDV Dahil Tutar doldurulduktan sonra KDV Hariç Tutar doldurulabilir.","")</f>
        <v/>
      </c>
      <c r="M138" s="218">
        <f>IF(COUNTA(G138:I138)+COUNTA(K138)=4,0,1)</f>
        <v>1</v>
      </c>
      <c r="N138" s="219">
        <f t="shared" ref="N138:N149" si="15">IF(M138=1,0,100000000)</f>
        <v>0</v>
      </c>
    </row>
    <row r="139" spans="1:14" ht="41.1" customHeight="1" x14ac:dyDescent="0.25">
      <c r="A139" s="54">
        <v>62</v>
      </c>
      <c r="B139" s="36"/>
      <c r="C139" s="37"/>
      <c r="D139" s="37"/>
      <c r="E139" s="37"/>
      <c r="F139" s="37"/>
      <c r="G139" s="37"/>
      <c r="H139" s="72"/>
      <c r="I139" s="65"/>
      <c r="J139" s="282"/>
      <c r="K139" s="283"/>
      <c r="L139" s="215" t="str">
        <f t="shared" ref="L139:L149" si="16">IF(AND(COUNTA(B139:F139)&gt;0,M139=1),"Ulaşım Çeşidi,Belge Tarihi,Belge Numarası ve KDV Dahil Tutar doldurulduktan sonra KDV Hariç Tutar doldurulabilir.","")</f>
        <v/>
      </c>
      <c r="M139" s="218">
        <f t="shared" ref="M139:M149" si="17">IF(COUNTA(G139:I139)+COUNTA(K139)=4,0,1)</f>
        <v>1</v>
      </c>
      <c r="N139" s="219">
        <f t="shared" si="15"/>
        <v>0</v>
      </c>
    </row>
    <row r="140" spans="1:14" ht="41.1" customHeight="1" x14ac:dyDescent="0.25">
      <c r="A140" s="54">
        <v>63</v>
      </c>
      <c r="B140" s="36"/>
      <c r="C140" s="37"/>
      <c r="D140" s="37"/>
      <c r="E140" s="37"/>
      <c r="F140" s="37"/>
      <c r="G140" s="37"/>
      <c r="H140" s="72"/>
      <c r="I140" s="65"/>
      <c r="J140" s="282"/>
      <c r="K140" s="283"/>
      <c r="L140" s="215" t="str">
        <f t="shared" si="16"/>
        <v/>
      </c>
      <c r="M140" s="218">
        <f t="shared" si="17"/>
        <v>1</v>
      </c>
      <c r="N140" s="219">
        <f t="shared" si="15"/>
        <v>0</v>
      </c>
    </row>
    <row r="141" spans="1:14" ht="41.1" customHeight="1" x14ac:dyDescent="0.25">
      <c r="A141" s="54">
        <v>64</v>
      </c>
      <c r="B141" s="36"/>
      <c r="C141" s="37"/>
      <c r="D141" s="37"/>
      <c r="E141" s="37"/>
      <c r="F141" s="37"/>
      <c r="G141" s="37"/>
      <c r="H141" s="72"/>
      <c r="I141" s="65"/>
      <c r="J141" s="282"/>
      <c r="K141" s="283"/>
      <c r="L141" s="215" t="str">
        <f t="shared" si="16"/>
        <v/>
      </c>
      <c r="M141" s="218">
        <f t="shared" si="17"/>
        <v>1</v>
      </c>
      <c r="N141" s="219">
        <f t="shared" si="15"/>
        <v>0</v>
      </c>
    </row>
    <row r="142" spans="1:14" ht="41.1" customHeight="1" x14ac:dyDescent="0.25">
      <c r="A142" s="54">
        <v>65</v>
      </c>
      <c r="B142" s="36"/>
      <c r="C142" s="37"/>
      <c r="D142" s="37"/>
      <c r="E142" s="37"/>
      <c r="F142" s="37"/>
      <c r="G142" s="37"/>
      <c r="H142" s="72"/>
      <c r="I142" s="65"/>
      <c r="J142" s="282"/>
      <c r="K142" s="283"/>
      <c r="L142" s="215" t="str">
        <f t="shared" si="16"/>
        <v/>
      </c>
      <c r="M142" s="218">
        <f t="shared" si="17"/>
        <v>1</v>
      </c>
      <c r="N142" s="219">
        <f t="shared" si="15"/>
        <v>0</v>
      </c>
    </row>
    <row r="143" spans="1:14" ht="41.1" customHeight="1" x14ac:dyDescent="0.25">
      <c r="A143" s="54">
        <v>66</v>
      </c>
      <c r="B143" s="36"/>
      <c r="C143" s="37"/>
      <c r="D143" s="37"/>
      <c r="E143" s="37"/>
      <c r="F143" s="37"/>
      <c r="G143" s="37"/>
      <c r="H143" s="72"/>
      <c r="I143" s="65"/>
      <c r="J143" s="282"/>
      <c r="K143" s="283"/>
      <c r="L143" s="215" t="str">
        <f t="shared" si="16"/>
        <v/>
      </c>
      <c r="M143" s="218">
        <f t="shared" si="17"/>
        <v>1</v>
      </c>
      <c r="N143" s="219">
        <f t="shared" si="15"/>
        <v>0</v>
      </c>
    </row>
    <row r="144" spans="1:14" ht="41.1" customHeight="1" x14ac:dyDescent="0.25">
      <c r="A144" s="54">
        <v>67</v>
      </c>
      <c r="B144" s="36"/>
      <c r="C144" s="37"/>
      <c r="D144" s="37"/>
      <c r="E144" s="37"/>
      <c r="F144" s="37"/>
      <c r="G144" s="37"/>
      <c r="H144" s="72"/>
      <c r="I144" s="65"/>
      <c r="J144" s="282"/>
      <c r="K144" s="283"/>
      <c r="L144" s="215" t="str">
        <f t="shared" si="16"/>
        <v/>
      </c>
      <c r="M144" s="218">
        <f t="shared" si="17"/>
        <v>1</v>
      </c>
      <c r="N144" s="219">
        <f t="shared" si="15"/>
        <v>0</v>
      </c>
    </row>
    <row r="145" spans="1:15" ht="41.1" customHeight="1" x14ac:dyDescent="0.25">
      <c r="A145" s="54">
        <v>68</v>
      </c>
      <c r="B145" s="36"/>
      <c r="C145" s="37"/>
      <c r="D145" s="37"/>
      <c r="E145" s="37"/>
      <c r="F145" s="37"/>
      <c r="G145" s="37"/>
      <c r="H145" s="72"/>
      <c r="I145" s="65"/>
      <c r="J145" s="282"/>
      <c r="K145" s="283"/>
      <c r="L145" s="215" t="str">
        <f t="shared" si="16"/>
        <v/>
      </c>
      <c r="M145" s="218">
        <f t="shared" si="17"/>
        <v>1</v>
      </c>
      <c r="N145" s="219">
        <f t="shared" si="15"/>
        <v>0</v>
      </c>
    </row>
    <row r="146" spans="1:15" ht="41.1" customHeight="1" x14ac:dyDescent="0.25">
      <c r="A146" s="54">
        <v>69</v>
      </c>
      <c r="B146" s="36"/>
      <c r="C146" s="37"/>
      <c r="D146" s="37"/>
      <c r="E146" s="37"/>
      <c r="F146" s="37"/>
      <c r="G146" s="37"/>
      <c r="H146" s="72"/>
      <c r="I146" s="65"/>
      <c r="J146" s="282"/>
      <c r="K146" s="283"/>
      <c r="L146" s="215" t="str">
        <f t="shared" si="16"/>
        <v/>
      </c>
      <c r="M146" s="218">
        <f t="shared" si="17"/>
        <v>1</v>
      </c>
      <c r="N146" s="219">
        <f t="shared" si="15"/>
        <v>0</v>
      </c>
    </row>
    <row r="147" spans="1:15" ht="41.1" customHeight="1" x14ac:dyDescent="0.25">
      <c r="A147" s="54">
        <v>70</v>
      </c>
      <c r="B147" s="36"/>
      <c r="C147" s="37"/>
      <c r="D147" s="37"/>
      <c r="E147" s="37"/>
      <c r="F147" s="37"/>
      <c r="G147" s="37"/>
      <c r="H147" s="72"/>
      <c r="I147" s="65"/>
      <c r="J147" s="282"/>
      <c r="K147" s="283"/>
      <c r="L147" s="215" t="str">
        <f t="shared" si="16"/>
        <v/>
      </c>
      <c r="M147" s="218">
        <f t="shared" si="17"/>
        <v>1</v>
      </c>
      <c r="N147" s="219">
        <f t="shared" si="15"/>
        <v>0</v>
      </c>
    </row>
    <row r="148" spans="1:15" ht="41.1" customHeight="1" x14ac:dyDescent="0.25">
      <c r="A148" s="54">
        <v>71</v>
      </c>
      <c r="B148" s="36"/>
      <c r="C148" s="37"/>
      <c r="D148" s="37"/>
      <c r="E148" s="37"/>
      <c r="F148" s="37"/>
      <c r="G148" s="37"/>
      <c r="H148" s="72"/>
      <c r="I148" s="65"/>
      <c r="J148" s="282"/>
      <c r="K148" s="283"/>
      <c r="L148" s="215" t="str">
        <f t="shared" si="16"/>
        <v/>
      </c>
      <c r="M148" s="218">
        <f t="shared" si="17"/>
        <v>1</v>
      </c>
      <c r="N148" s="219">
        <f t="shared" si="15"/>
        <v>0</v>
      </c>
    </row>
    <row r="149" spans="1:15" ht="41.1" customHeight="1" thickBot="1" x14ac:dyDescent="0.3">
      <c r="A149" s="66">
        <v>72</v>
      </c>
      <c r="B149" s="67"/>
      <c r="C149" s="68"/>
      <c r="D149" s="68"/>
      <c r="E149" s="68"/>
      <c r="F149" s="68"/>
      <c r="G149" s="68"/>
      <c r="H149" s="73"/>
      <c r="I149" s="69"/>
      <c r="J149" s="284"/>
      <c r="K149" s="285"/>
      <c r="L149" s="215" t="str">
        <f t="shared" si="16"/>
        <v/>
      </c>
      <c r="M149" s="218">
        <f t="shared" si="17"/>
        <v>1</v>
      </c>
      <c r="N149" s="219">
        <f t="shared" si="15"/>
        <v>0</v>
      </c>
      <c r="O149" s="213">
        <f>IF(COUNTA(H138:K149)&gt;0,1,0)</f>
        <v>0</v>
      </c>
    </row>
    <row r="150" spans="1:15" ht="31.9" customHeight="1" thickBot="1" x14ac:dyDescent="0.3">
      <c r="I150" s="10" t="s">
        <v>51</v>
      </c>
      <c r="J150" s="286">
        <f>SUM(J138:J149)+J124</f>
        <v>0</v>
      </c>
      <c r="K150" s="327"/>
    </row>
    <row r="151" spans="1:15" x14ac:dyDescent="0.25">
      <c r="A151" s="49" t="s">
        <v>164</v>
      </c>
    </row>
    <row r="153" spans="1:15" ht="21" x14ac:dyDescent="0.35">
      <c r="A153" s="359" t="s">
        <v>48</v>
      </c>
      <c r="B153" s="360">
        <f ca="1">IF(imzatarihi&gt;0,imzatarihi,"")</f>
        <v>46027</v>
      </c>
      <c r="C153" s="358" t="s">
        <v>49</v>
      </c>
      <c r="D153" s="456" t="str">
        <f>IF(kurulusyetkilisi&gt;0,kurulusyetkilisi,"")</f>
        <v/>
      </c>
      <c r="E153" s="456"/>
      <c r="F153" s="456"/>
      <c r="G153" s="456"/>
      <c r="H153" s="335"/>
    </row>
    <row r="154" spans="1:15" ht="21" x14ac:dyDescent="0.35">
      <c r="A154" s="349"/>
      <c r="B154" s="349"/>
      <c r="C154" s="358" t="s">
        <v>50</v>
      </c>
      <c r="D154" s="349"/>
      <c r="E154" s="349"/>
      <c r="F154" s="349"/>
      <c r="G154" s="349"/>
    </row>
    <row r="157" spans="1:15" x14ac:dyDescent="0.25">
      <c r="A157" s="496" t="s">
        <v>95</v>
      </c>
      <c r="B157" s="496"/>
      <c r="C157" s="496"/>
      <c r="D157" s="496"/>
      <c r="E157" s="496"/>
      <c r="F157" s="496"/>
      <c r="G157" s="496"/>
      <c r="H157" s="496"/>
      <c r="I157" s="496"/>
      <c r="J157" s="496"/>
      <c r="K157" s="496"/>
    </row>
    <row r="158" spans="1:15" x14ac:dyDescent="0.25">
      <c r="A158" s="484" t="str">
        <f>IF(YilDonem&lt;&gt;"",CONCATENATE(YilDonem," dönemine aittir."),"")</f>
        <v/>
      </c>
      <c r="B158" s="484"/>
      <c r="C158" s="484"/>
      <c r="D158" s="484"/>
      <c r="E158" s="484"/>
      <c r="F158" s="484"/>
      <c r="G158" s="484"/>
      <c r="H158" s="484"/>
      <c r="I158" s="484"/>
      <c r="J158" s="484"/>
      <c r="K158" s="484"/>
    </row>
    <row r="159" spans="1:15" ht="15.95" customHeight="1" thickBot="1" x14ac:dyDescent="0.3">
      <c r="A159" s="485" t="s">
        <v>96</v>
      </c>
      <c r="B159" s="485"/>
      <c r="C159" s="485"/>
      <c r="D159" s="485"/>
      <c r="E159" s="485"/>
      <c r="F159" s="485"/>
      <c r="G159" s="485"/>
      <c r="H159" s="485"/>
      <c r="I159" s="485"/>
      <c r="J159" s="485"/>
      <c r="K159" s="485"/>
    </row>
    <row r="160" spans="1:15" ht="31.7" customHeight="1" thickBot="1" x14ac:dyDescent="0.3">
      <c r="A160" s="486" t="s">
        <v>1</v>
      </c>
      <c r="B160" s="487"/>
      <c r="C160" s="488" t="str">
        <f>IF(ProjeNo&gt;0,ProjeNo,"")</f>
        <v/>
      </c>
      <c r="D160" s="489"/>
      <c r="E160" s="489"/>
      <c r="F160" s="489"/>
      <c r="G160" s="489"/>
      <c r="H160" s="489"/>
      <c r="I160" s="489"/>
      <c r="J160" s="489"/>
      <c r="K160" s="490"/>
    </row>
    <row r="161" spans="1:15" ht="31.7" customHeight="1" thickBot="1" x14ac:dyDescent="0.3">
      <c r="A161" s="491" t="s">
        <v>14</v>
      </c>
      <c r="B161" s="492"/>
      <c r="C161" s="493" t="str">
        <f>IF(ProjeAdi&gt;0,ProjeAdi,"")</f>
        <v/>
      </c>
      <c r="D161" s="494"/>
      <c r="E161" s="494"/>
      <c r="F161" s="494"/>
      <c r="G161" s="494"/>
      <c r="H161" s="494"/>
      <c r="I161" s="494"/>
      <c r="J161" s="494"/>
      <c r="K161" s="495"/>
    </row>
    <row r="162" spans="1:15" s="53" customFormat="1" ht="37.15" customHeight="1" thickBot="1" x14ac:dyDescent="0.3">
      <c r="A162" s="482" t="s">
        <v>9</v>
      </c>
      <c r="B162" s="482" t="s">
        <v>97</v>
      </c>
      <c r="C162" s="482" t="s">
        <v>10</v>
      </c>
      <c r="D162" s="482" t="s">
        <v>152</v>
      </c>
      <c r="E162" s="482" t="s">
        <v>102</v>
      </c>
      <c r="F162" s="482" t="s">
        <v>103</v>
      </c>
      <c r="G162" s="482" t="s">
        <v>166</v>
      </c>
      <c r="H162" s="482" t="s">
        <v>98</v>
      </c>
      <c r="I162" s="482" t="s">
        <v>99</v>
      </c>
      <c r="J162" s="154" t="s">
        <v>100</v>
      </c>
      <c r="K162" s="143" t="s">
        <v>100</v>
      </c>
      <c r="L162" s="35"/>
      <c r="N162" s="116"/>
    </row>
    <row r="163" spans="1:15" ht="18" customHeight="1" thickBot="1" x14ac:dyDescent="0.3">
      <c r="A163" s="483"/>
      <c r="B163" s="483"/>
      <c r="C163" s="483"/>
      <c r="D163" s="483"/>
      <c r="E163" s="483"/>
      <c r="F163" s="483"/>
      <c r="G163" s="483"/>
      <c r="H163" s="483"/>
      <c r="I163" s="483"/>
      <c r="J163" s="154" t="s">
        <v>101</v>
      </c>
      <c r="K163" s="143" t="s">
        <v>104</v>
      </c>
    </row>
    <row r="164" spans="1:15" ht="41.1" customHeight="1" x14ac:dyDescent="0.25">
      <c r="A164" s="60">
        <v>73</v>
      </c>
      <c r="B164" s="61"/>
      <c r="C164" s="62"/>
      <c r="D164" s="62"/>
      <c r="E164" s="62"/>
      <c r="F164" s="62"/>
      <c r="G164" s="62"/>
      <c r="H164" s="71"/>
      <c r="I164" s="64"/>
      <c r="J164" s="280"/>
      <c r="K164" s="281"/>
      <c r="L164" s="215" t="str">
        <f>IF(AND(COUNTA(B164:F164)&gt;0,M164=1),"Ulaşım Çeşidi,Belge Tarihi,Belge Numarası ve KDV Dahil Tutar doldurulduktan sonra KDV Hariç Tutar doldurulabilir.","")</f>
        <v/>
      </c>
      <c r="M164" s="218">
        <f>IF(COUNTA(G164:I164)+COUNTA(K164)=4,0,1)</f>
        <v>1</v>
      </c>
      <c r="N164" s="219">
        <f t="shared" ref="N164:N175" si="18">IF(M164=1,0,100000000)</f>
        <v>0</v>
      </c>
    </row>
    <row r="165" spans="1:15" ht="41.1" customHeight="1" x14ac:dyDescent="0.25">
      <c r="A165" s="54">
        <v>74</v>
      </c>
      <c r="B165" s="36"/>
      <c r="C165" s="37"/>
      <c r="D165" s="37"/>
      <c r="E165" s="37"/>
      <c r="F165" s="37"/>
      <c r="G165" s="37"/>
      <c r="H165" s="72"/>
      <c r="I165" s="65"/>
      <c r="J165" s="282"/>
      <c r="K165" s="283"/>
      <c r="L165" s="215" t="str">
        <f t="shared" ref="L165:L175" si="19">IF(AND(COUNTA(B165:F165)&gt;0,M165=1),"Ulaşım Çeşidi,Belge Tarihi,Belge Numarası ve KDV Dahil Tutar doldurulduktan sonra KDV Hariç Tutar doldurulabilir.","")</f>
        <v/>
      </c>
      <c r="M165" s="218">
        <f t="shared" ref="M165:M175" si="20">IF(COUNTA(G165:I165)+COUNTA(K165)=4,0,1)</f>
        <v>1</v>
      </c>
      <c r="N165" s="219">
        <f t="shared" si="18"/>
        <v>0</v>
      </c>
    </row>
    <row r="166" spans="1:15" ht="41.1" customHeight="1" x14ac:dyDescent="0.25">
      <c r="A166" s="54">
        <v>75</v>
      </c>
      <c r="B166" s="36"/>
      <c r="C166" s="37"/>
      <c r="D166" s="37"/>
      <c r="E166" s="37"/>
      <c r="F166" s="37"/>
      <c r="G166" s="37"/>
      <c r="H166" s="72"/>
      <c r="I166" s="65"/>
      <c r="J166" s="282"/>
      <c r="K166" s="283"/>
      <c r="L166" s="215" t="str">
        <f t="shared" si="19"/>
        <v/>
      </c>
      <c r="M166" s="218">
        <f t="shared" si="20"/>
        <v>1</v>
      </c>
      <c r="N166" s="219">
        <f t="shared" si="18"/>
        <v>0</v>
      </c>
    </row>
    <row r="167" spans="1:15" ht="41.1" customHeight="1" x14ac:dyDescent="0.25">
      <c r="A167" s="54">
        <v>76</v>
      </c>
      <c r="B167" s="36"/>
      <c r="C167" s="37"/>
      <c r="D167" s="37"/>
      <c r="E167" s="37"/>
      <c r="F167" s="37"/>
      <c r="G167" s="37"/>
      <c r="H167" s="72"/>
      <c r="I167" s="65"/>
      <c r="J167" s="282"/>
      <c r="K167" s="283"/>
      <c r="L167" s="215" t="str">
        <f t="shared" si="19"/>
        <v/>
      </c>
      <c r="M167" s="218">
        <f t="shared" si="20"/>
        <v>1</v>
      </c>
      <c r="N167" s="219">
        <f t="shared" si="18"/>
        <v>0</v>
      </c>
    </row>
    <row r="168" spans="1:15" ht="41.1" customHeight="1" x14ac:dyDescent="0.25">
      <c r="A168" s="54">
        <v>77</v>
      </c>
      <c r="B168" s="36"/>
      <c r="C168" s="37"/>
      <c r="D168" s="37"/>
      <c r="E168" s="37"/>
      <c r="F168" s="37"/>
      <c r="G168" s="37"/>
      <c r="H168" s="72"/>
      <c r="I168" s="65"/>
      <c r="J168" s="282"/>
      <c r="K168" s="283"/>
      <c r="L168" s="215" t="str">
        <f t="shared" si="19"/>
        <v/>
      </c>
      <c r="M168" s="218">
        <f t="shared" si="20"/>
        <v>1</v>
      </c>
      <c r="N168" s="219">
        <f t="shared" si="18"/>
        <v>0</v>
      </c>
    </row>
    <row r="169" spans="1:15" ht="41.1" customHeight="1" x14ac:dyDescent="0.25">
      <c r="A169" s="54">
        <v>78</v>
      </c>
      <c r="B169" s="36"/>
      <c r="C169" s="37"/>
      <c r="D169" s="37"/>
      <c r="E169" s="37"/>
      <c r="F169" s="37"/>
      <c r="G169" s="37"/>
      <c r="H169" s="72"/>
      <c r="I169" s="65"/>
      <c r="J169" s="282"/>
      <c r="K169" s="283"/>
      <c r="L169" s="215" t="str">
        <f t="shared" si="19"/>
        <v/>
      </c>
      <c r="M169" s="218">
        <f t="shared" si="20"/>
        <v>1</v>
      </c>
      <c r="N169" s="219">
        <f t="shared" si="18"/>
        <v>0</v>
      </c>
    </row>
    <row r="170" spans="1:15" ht="41.1" customHeight="1" x14ac:dyDescent="0.25">
      <c r="A170" s="54">
        <v>79</v>
      </c>
      <c r="B170" s="36"/>
      <c r="C170" s="37"/>
      <c r="D170" s="37"/>
      <c r="E170" s="37"/>
      <c r="F170" s="37"/>
      <c r="G170" s="37"/>
      <c r="H170" s="72"/>
      <c r="I170" s="65"/>
      <c r="J170" s="282"/>
      <c r="K170" s="283"/>
      <c r="L170" s="215" t="str">
        <f t="shared" si="19"/>
        <v/>
      </c>
      <c r="M170" s="218">
        <f t="shared" si="20"/>
        <v>1</v>
      </c>
      <c r="N170" s="219">
        <f t="shared" si="18"/>
        <v>0</v>
      </c>
    </row>
    <row r="171" spans="1:15" ht="41.1" customHeight="1" x14ac:dyDescent="0.25">
      <c r="A171" s="54">
        <v>80</v>
      </c>
      <c r="B171" s="36"/>
      <c r="C171" s="37"/>
      <c r="D171" s="37"/>
      <c r="E171" s="37"/>
      <c r="F171" s="37"/>
      <c r="G171" s="37"/>
      <c r="H171" s="72"/>
      <c r="I171" s="65"/>
      <c r="J171" s="282"/>
      <c r="K171" s="283"/>
      <c r="L171" s="215" t="str">
        <f t="shared" si="19"/>
        <v/>
      </c>
      <c r="M171" s="218">
        <f t="shared" si="20"/>
        <v>1</v>
      </c>
      <c r="N171" s="219">
        <f t="shared" si="18"/>
        <v>0</v>
      </c>
    </row>
    <row r="172" spans="1:15" ht="41.1" customHeight="1" x14ac:dyDescent="0.25">
      <c r="A172" s="54">
        <v>81</v>
      </c>
      <c r="B172" s="36"/>
      <c r="C172" s="37"/>
      <c r="D172" s="37"/>
      <c r="E172" s="37"/>
      <c r="F172" s="37"/>
      <c r="G172" s="37"/>
      <c r="H172" s="72"/>
      <c r="I172" s="65"/>
      <c r="J172" s="282"/>
      <c r="K172" s="283"/>
      <c r="L172" s="215" t="str">
        <f t="shared" si="19"/>
        <v/>
      </c>
      <c r="M172" s="218">
        <f t="shared" si="20"/>
        <v>1</v>
      </c>
      <c r="N172" s="219">
        <f t="shared" si="18"/>
        <v>0</v>
      </c>
    </row>
    <row r="173" spans="1:15" ht="41.1" customHeight="1" x14ac:dyDescent="0.25">
      <c r="A173" s="54">
        <v>82</v>
      </c>
      <c r="B173" s="36"/>
      <c r="C173" s="37"/>
      <c r="D173" s="37"/>
      <c r="E173" s="37"/>
      <c r="F173" s="37"/>
      <c r="G173" s="37"/>
      <c r="H173" s="72"/>
      <c r="I173" s="65"/>
      <c r="J173" s="282"/>
      <c r="K173" s="283"/>
      <c r="L173" s="215" t="str">
        <f t="shared" si="19"/>
        <v/>
      </c>
      <c r="M173" s="218">
        <f t="shared" si="20"/>
        <v>1</v>
      </c>
      <c r="N173" s="219">
        <f t="shared" si="18"/>
        <v>0</v>
      </c>
    </row>
    <row r="174" spans="1:15" ht="41.1" customHeight="1" x14ac:dyDescent="0.25">
      <c r="A174" s="54">
        <v>83</v>
      </c>
      <c r="B174" s="36"/>
      <c r="C174" s="37"/>
      <c r="D174" s="37"/>
      <c r="E174" s="37"/>
      <c r="F174" s="37"/>
      <c r="G174" s="37"/>
      <c r="H174" s="72"/>
      <c r="I174" s="65"/>
      <c r="J174" s="282"/>
      <c r="K174" s="283"/>
      <c r="L174" s="215" t="str">
        <f t="shared" si="19"/>
        <v/>
      </c>
      <c r="M174" s="218">
        <f t="shared" si="20"/>
        <v>1</v>
      </c>
      <c r="N174" s="219">
        <f t="shared" si="18"/>
        <v>0</v>
      </c>
    </row>
    <row r="175" spans="1:15" ht="41.1" customHeight="1" thickBot="1" x14ac:dyDescent="0.3">
      <c r="A175" s="66">
        <v>84</v>
      </c>
      <c r="B175" s="67"/>
      <c r="C175" s="68"/>
      <c r="D175" s="68"/>
      <c r="E175" s="68"/>
      <c r="F175" s="68"/>
      <c r="G175" s="68"/>
      <c r="H175" s="73"/>
      <c r="I175" s="69"/>
      <c r="J175" s="284"/>
      <c r="K175" s="285"/>
      <c r="L175" s="215" t="str">
        <f t="shared" si="19"/>
        <v/>
      </c>
      <c r="M175" s="218">
        <f t="shared" si="20"/>
        <v>1</v>
      </c>
      <c r="N175" s="219">
        <f t="shared" si="18"/>
        <v>0</v>
      </c>
      <c r="O175" s="213">
        <f>IF(COUNTA(H164:K175)&gt;0,1,0)</f>
        <v>0</v>
      </c>
    </row>
    <row r="176" spans="1:15" ht="31.9" customHeight="1" thickBot="1" x14ac:dyDescent="0.3">
      <c r="I176" s="10" t="s">
        <v>51</v>
      </c>
      <c r="J176" s="286">
        <f>SUM(J164:J175)+J150</f>
        <v>0</v>
      </c>
      <c r="K176" s="327"/>
    </row>
    <row r="177" spans="1:14" x14ac:dyDescent="0.25">
      <c r="A177" s="49" t="s">
        <v>164</v>
      </c>
    </row>
    <row r="179" spans="1:14" ht="21" x14ac:dyDescent="0.35">
      <c r="A179" s="359" t="s">
        <v>48</v>
      </c>
      <c r="B179" s="360">
        <f ca="1">IF(imzatarihi&gt;0,imzatarihi,"")</f>
        <v>46027</v>
      </c>
      <c r="C179" s="358" t="s">
        <v>49</v>
      </c>
      <c r="D179" s="456" t="str">
        <f>IF(kurulusyetkilisi&gt;0,kurulusyetkilisi,"")</f>
        <v/>
      </c>
      <c r="E179" s="456"/>
      <c r="F179" s="456"/>
      <c r="G179" s="456"/>
      <c r="H179" s="335"/>
    </row>
    <row r="180" spans="1:14" ht="21" x14ac:dyDescent="0.35">
      <c r="A180" s="349"/>
      <c r="B180" s="349"/>
      <c r="C180" s="358" t="s">
        <v>50</v>
      </c>
      <c r="D180" s="349"/>
      <c r="E180" s="349"/>
      <c r="F180" s="349"/>
      <c r="G180" s="349"/>
    </row>
    <row r="183" spans="1:14" x14ac:dyDescent="0.25">
      <c r="A183" s="496" t="s">
        <v>95</v>
      </c>
      <c r="B183" s="496"/>
      <c r="C183" s="496"/>
      <c r="D183" s="496"/>
      <c r="E183" s="496"/>
      <c r="F183" s="496"/>
      <c r="G183" s="496"/>
      <c r="H183" s="496"/>
      <c r="I183" s="496"/>
      <c r="J183" s="496"/>
      <c r="K183" s="496"/>
    </row>
    <row r="184" spans="1:14" x14ac:dyDescent="0.25">
      <c r="A184" s="484" t="str">
        <f>IF(YilDonem&lt;&gt;"",CONCATENATE(YilDonem," dönemine aittir."),"")</f>
        <v/>
      </c>
      <c r="B184" s="484"/>
      <c r="C184" s="484"/>
      <c r="D184" s="484"/>
      <c r="E184" s="484"/>
      <c r="F184" s="484"/>
      <c r="G184" s="484"/>
      <c r="H184" s="484"/>
      <c r="I184" s="484"/>
      <c r="J184" s="484"/>
      <c r="K184" s="484"/>
    </row>
    <row r="185" spans="1:14" ht="15.95" customHeight="1" thickBot="1" x14ac:dyDescent="0.3">
      <c r="A185" s="485" t="s">
        <v>96</v>
      </c>
      <c r="B185" s="485"/>
      <c r="C185" s="485"/>
      <c r="D185" s="485"/>
      <c r="E185" s="485"/>
      <c r="F185" s="485"/>
      <c r="G185" s="485"/>
      <c r="H185" s="485"/>
      <c r="I185" s="485"/>
      <c r="J185" s="485"/>
      <c r="K185" s="485"/>
    </row>
    <row r="186" spans="1:14" ht="31.7" customHeight="1" thickBot="1" x14ac:dyDescent="0.3">
      <c r="A186" s="486" t="s">
        <v>1</v>
      </c>
      <c r="B186" s="487"/>
      <c r="C186" s="488" t="str">
        <f>IF(ProjeNo&gt;0,ProjeNo,"")</f>
        <v/>
      </c>
      <c r="D186" s="489"/>
      <c r="E186" s="489"/>
      <c r="F186" s="489"/>
      <c r="G186" s="489"/>
      <c r="H186" s="489"/>
      <c r="I186" s="489"/>
      <c r="J186" s="489"/>
      <c r="K186" s="490"/>
    </row>
    <row r="187" spans="1:14" ht="31.7" customHeight="1" thickBot="1" x14ac:dyDescent="0.3">
      <c r="A187" s="491" t="s">
        <v>14</v>
      </c>
      <c r="B187" s="492"/>
      <c r="C187" s="493" t="str">
        <f>IF(ProjeAdi&gt;0,ProjeAdi,"")</f>
        <v/>
      </c>
      <c r="D187" s="494"/>
      <c r="E187" s="494"/>
      <c r="F187" s="494"/>
      <c r="G187" s="494"/>
      <c r="H187" s="494"/>
      <c r="I187" s="494"/>
      <c r="J187" s="494"/>
      <c r="K187" s="495"/>
    </row>
    <row r="188" spans="1:14" s="53" customFormat="1" ht="37.15" customHeight="1" thickBot="1" x14ac:dyDescent="0.3">
      <c r="A188" s="482" t="s">
        <v>9</v>
      </c>
      <c r="B188" s="482" t="s">
        <v>97</v>
      </c>
      <c r="C188" s="482" t="s">
        <v>10</v>
      </c>
      <c r="D188" s="482" t="s">
        <v>152</v>
      </c>
      <c r="E188" s="482" t="s">
        <v>102</v>
      </c>
      <c r="F188" s="482" t="s">
        <v>103</v>
      </c>
      <c r="G188" s="482" t="s">
        <v>166</v>
      </c>
      <c r="H188" s="482" t="s">
        <v>98</v>
      </c>
      <c r="I188" s="482" t="s">
        <v>99</v>
      </c>
      <c r="J188" s="154" t="s">
        <v>100</v>
      </c>
      <c r="K188" s="143" t="s">
        <v>100</v>
      </c>
      <c r="L188" s="35"/>
      <c r="N188" s="116"/>
    </row>
    <row r="189" spans="1:14" ht="18" customHeight="1" thickBot="1" x14ac:dyDescent="0.3">
      <c r="A189" s="483"/>
      <c r="B189" s="483"/>
      <c r="C189" s="483"/>
      <c r="D189" s="483"/>
      <c r="E189" s="483"/>
      <c r="F189" s="483"/>
      <c r="G189" s="483"/>
      <c r="H189" s="483"/>
      <c r="I189" s="483"/>
      <c r="J189" s="154" t="s">
        <v>101</v>
      </c>
      <c r="K189" s="143" t="s">
        <v>104</v>
      </c>
    </row>
    <row r="190" spans="1:14" ht="41.1" customHeight="1" x14ac:dyDescent="0.25">
      <c r="A190" s="60">
        <v>85</v>
      </c>
      <c r="B190" s="61"/>
      <c r="C190" s="62"/>
      <c r="D190" s="62"/>
      <c r="E190" s="62"/>
      <c r="F190" s="62"/>
      <c r="G190" s="62"/>
      <c r="H190" s="71"/>
      <c r="I190" s="64"/>
      <c r="J190" s="280"/>
      <c r="K190" s="281"/>
      <c r="L190" s="215" t="str">
        <f>IF(AND(COUNTA(B190:F190)&gt;0,M190=1),"Ulaşım Çeşidi,Belge Tarihi,Belge Numarası ve KDV Dahil Tutar doldurulduktan sonra KDV Hariç Tutar doldurulabilir.","")</f>
        <v/>
      </c>
      <c r="M190" s="218">
        <f>IF(COUNTA(G190:I190)+COUNTA(K190)=4,0,1)</f>
        <v>1</v>
      </c>
      <c r="N190" s="219">
        <f t="shared" ref="N190:N201" si="21">IF(M190=1,0,100000000)</f>
        <v>0</v>
      </c>
    </row>
    <row r="191" spans="1:14" ht="41.1" customHeight="1" x14ac:dyDescent="0.25">
      <c r="A191" s="54">
        <v>86</v>
      </c>
      <c r="B191" s="36"/>
      <c r="C191" s="37"/>
      <c r="D191" s="37"/>
      <c r="E191" s="37"/>
      <c r="F191" s="37"/>
      <c r="G191" s="37"/>
      <c r="H191" s="72"/>
      <c r="I191" s="65"/>
      <c r="J191" s="282"/>
      <c r="K191" s="283"/>
      <c r="L191" s="215" t="str">
        <f t="shared" ref="L191:L201" si="22">IF(AND(COUNTA(B191:F191)&gt;0,M191=1),"Ulaşım Çeşidi,Belge Tarihi,Belge Numarası ve KDV Dahil Tutar doldurulduktan sonra KDV Hariç Tutar doldurulabilir.","")</f>
        <v/>
      </c>
      <c r="M191" s="218">
        <f t="shared" ref="M191:M201" si="23">IF(COUNTA(G191:I191)+COUNTA(K191)=4,0,1)</f>
        <v>1</v>
      </c>
      <c r="N191" s="219">
        <f t="shared" si="21"/>
        <v>0</v>
      </c>
    </row>
    <row r="192" spans="1:14" ht="41.1" customHeight="1" x14ac:dyDescent="0.25">
      <c r="A192" s="54">
        <v>87</v>
      </c>
      <c r="B192" s="36"/>
      <c r="C192" s="37"/>
      <c r="D192" s="37"/>
      <c r="E192" s="37"/>
      <c r="F192" s="37"/>
      <c r="G192" s="37"/>
      <c r="H192" s="72"/>
      <c r="I192" s="65"/>
      <c r="J192" s="282"/>
      <c r="K192" s="283"/>
      <c r="L192" s="215" t="str">
        <f t="shared" si="22"/>
        <v/>
      </c>
      <c r="M192" s="218">
        <f t="shared" si="23"/>
        <v>1</v>
      </c>
      <c r="N192" s="219">
        <f t="shared" si="21"/>
        <v>0</v>
      </c>
    </row>
    <row r="193" spans="1:15" ht="41.1" customHeight="1" x14ac:dyDescent="0.25">
      <c r="A193" s="54">
        <v>88</v>
      </c>
      <c r="B193" s="36"/>
      <c r="C193" s="37"/>
      <c r="D193" s="37"/>
      <c r="E193" s="37"/>
      <c r="F193" s="37"/>
      <c r="G193" s="37"/>
      <c r="H193" s="72"/>
      <c r="I193" s="65"/>
      <c r="J193" s="282"/>
      <c r="K193" s="283"/>
      <c r="L193" s="215" t="str">
        <f t="shared" si="22"/>
        <v/>
      </c>
      <c r="M193" s="218">
        <f t="shared" si="23"/>
        <v>1</v>
      </c>
      <c r="N193" s="219">
        <f t="shared" si="21"/>
        <v>0</v>
      </c>
    </row>
    <row r="194" spans="1:15" ht="41.1" customHeight="1" x14ac:dyDescent="0.25">
      <c r="A194" s="54">
        <v>89</v>
      </c>
      <c r="B194" s="36"/>
      <c r="C194" s="37"/>
      <c r="D194" s="37"/>
      <c r="E194" s="37"/>
      <c r="F194" s="37"/>
      <c r="G194" s="37"/>
      <c r="H194" s="72"/>
      <c r="I194" s="65"/>
      <c r="J194" s="282"/>
      <c r="K194" s="283"/>
      <c r="L194" s="215" t="str">
        <f t="shared" si="22"/>
        <v/>
      </c>
      <c r="M194" s="218">
        <f t="shared" si="23"/>
        <v>1</v>
      </c>
      <c r="N194" s="219">
        <f t="shared" si="21"/>
        <v>0</v>
      </c>
    </row>
    <row r="195" spans="1:15" ht="41.1" customHeight="1" x14ac:dyDescent="0.25">
      <c r="A195" s="54">
        <v>90</v>
      </c>
      <c r="B195" s="36"/>
      <c r="C195" s="37"/>
      <c r="D195" s="37"/>
      <c r="E195" s="37"/>
      <c r="F195" s="37"/>
      <c r="G195" s="37"/>
      <c r="H195" s="72"/>
      <c r="I195" s="65"/>
      <c r="J195" s="282"/>
      <c r="K195" s="283"/>
      <c r="L195" s="215" t="str">
        <f t="shared" si="22"/>
        <v/>
      </c>
      <c r="M195" s="218">
        <f t="shared" si="23"/>
        <v>1</v>
      </c>
      <c r="N195" s="219">
        <f t="shared" si="21"/>
        <v>0</v>
      </c>
    </row>
    <row r="196" spans="1:15" ht="41.1" customHeight="1" x14ac:dyDescent="0.25">
      <c r="A196" s="54">
        <v>91</v>
      </c>
      <c r="B196" s="36"/>
      <c r="C196" s="37"/>
      <c r="D196" s="37"/>
      <c r="E196" s="37"/>
      <c r="F196" s="37"/>
      <c r="G196" s="37"/>
      <c r="H196" s="72"/>
      <c r="I196" s="65"/>
      <c r="J196" s="282"/>
      <c r="K196" s="283"/>
      <c r="L196" s="215" t="str">
        <f t="shared" si="22"/>
        <v/>
      </c>
      <c r="M196" s="218">
        <f t="shared" si="23"/>
        <v>1</v>
      </c>
      <c r="N196" s="219">
        <f t="shared" si="21"/>
        <v>0</v>
      </c>
    </row>
    <row r="197" spans="1:15" ht="41.1" customHeight="1" x14ac:dyDescent="0.25">
      <c r="A197" s="54">
        <v>92</v>
      </c>
      <c r="B197" s="36"/>
      <c r="C197" s="37"/>
      <c r="D197" s="37"/>
      <c r="E197" s="37"/>
      <c r="F197" s="37"/>
      <c r="G197" s="37"/>
      <c r="H197" s="72"/>
      <c r="I197" s="65"/>
      <c r="J197" s="282"/>
      <c r="K197" s="283"/>
      <c r="L197" s="215" t="str">
        <f t="shared" si="22"/>
        <v/>
      </c>
      <c r="M197" s="218">
        <f t="shared" si="23"/>
        <v>1</v>
      </c>
      <c r="N197" s="219">
        <f t="shared" si="21"/>
        <v>0</v>
      </c>
    </row>
    <row r="198" spans="1:15" ht="41.1" customHeight="1" x14ac:dyDescent="0.25">
      <c r="A198" s="54">
        <v>93</v>
      </c>
      <c r="B198" s="36"/>
      <c r="C198" s="37"/>
      <c r="D198" s="37"/>
      <c r="E198" s="37"/>
      <c r="F198" s="37"/>
      <c r="G198" s="37"/>
      <c r="H198" s="72"/>
      <c r="I198" s="65"/>
      <c r="J198" s="282"/>
      <c r="K198" s="283"/>
      <c r="L198" s="215" t="str">
        <f t="shared" si="22"/>
        <v/>
      </c>
      <c r="M198" s="218">
        <f t="shared" si="23"/>
        <v>1</v>
      </c>
      <c r="N198" s="219">
        <f t="shared" si="21"/>
        <v>0</v>
      </c>
    </row>
    <row r="199" spans="1:15" ht="41.1" customHeight="1" x14ac:dyDescent="0.25">
      <c r="A199" s="54">
        <v>94</v>
      </c>
      <c r="B199" s="36"/>
      <c r="C199" s="37"/>
      <c r="D199" s="37"/>
      <c r="E199" s="37"/>
      <c r="F199" s="37"/>
      <c r="G199" s="37"/>
      <c r="H199" s="72"/>
      <c r="I199" s="65"/>
      <c r="J199" s="282"/>
      <c r="K199" s="283"/>
      <c r="L199" s="215" t="str">
        <f t="shared" si="22"/>
        <v/>
      </c>
      <c r="M199" s="218">
        <f t="shared" si="23"/>
        <v>1</v>
      </c>
      <c r="N199" s="219">
        <f t="shared" si="21"/>
        <v>0</v>
      </c>
    </row>
    <row r="200" spans="1:15" ht="41.1" customHeight="1" x14ac:dyDescent="0.25">
      <c r="A200" s="54">
        <v>95</v>
      </c>
      <c r="B200" s="36"/>
      <c r="C200" s="37"/>
      <c r="D200" s="37"/>
      <c r="E200" s="37"/>
      <c r="F200" s="37"/>
      <c r="G200" s="37"/>
      <c r="H200" s="72"/>
      <c r="I200" s="65"/>
      <c r="J200" s="282"/>
      <c r="K200" s="283"/>
      <c r="L200" s="215" t="str">
        <f t="shared" si="22"/>
        <v/>
      </c>
      <c r="M200" s="218">
        <f t="shared" si="23"/>
        <v>1</v>
      </c>
      <c r="N200" s="219">
        <f t="shared" si="21"/>
        <v>0</v>
      </c>
    </row>
    <row r="201" spans="1:15" ht="41.1" customHeight="1" thickBot="1" x14ac:dyDescent="0.3">
      <c r="A201" s="66">
        <v>96</v>
      </c>
      <c r="B201" s="67"/>
      <c r="C201" s="68"/>
      <c r="D201" s="68"/>
      <c r="E201" s="68"/>
      <c r="F201" s="68"/>
      <c r="G201" s="68"/>
      <c r="H201" s="73"/>
      <c r="I201" s="69"/>
      <c r="J201" s="284"/>
      <c r="K201" s="285"/>
      <c r="L201" s="215" t="str">
        <f t="shared" si="22"/>
        <v/>
      </c>
      <c r="M201" s="218">
        <f t="shared" si="23"/>
        <v>1</v>
      </c>
      <c r="N201" s="219">
        <f t="shared" si="21"/>
        <v>0</v>
      </c>
      <c r="O201" s="213">
        <f>IF(COUNTA(H190:K201)&gt;0,1,0)</f>
        <v>0</v>
      </c>
    </row>
    <row r="202" spans="1:15" ht="31.9" customHeight="1" thickBot="1" x14ac:dyDescent="0.3">
      <c r="I202" s="10" t="s">
        <v>51</v>
      </c>
      <c r="J202" s="286">
        <f>SUM(J190:J201)+J176</f>
        <v>0</v>
      </c>
      <c r="K202" s="327"/>
    </row>
    <row r="203" spans="1:15" x14ac:dyDescent="0.25">
      <c r="A203" s="49" t="s">
        <v>164</v>
      </c>
    </row>
    <row r="205" spans="1:15" ht="21" x14ac:dyDescent="0.35">
      <c r="A205" s="359" t="s">
        <v>48</v>
      </c>
      <c r="B205" s="360">
        <f ca="1">IF(imzatarihi&gt;0,imzatarihi,"")</f>
        <v>46027</v>
      </c>
      <c r="C205" s="358" t="s">
        <v>49</v>
      </c>
      <c r="D205" s="456" t="str">
        <f>IF(kurulusyetkilisi&gt;0,kurulusyetkilisi,"")</f>
        <v/>
      </c>
      <c r="E205" s="456"/>
      <c r="F205" s="456"/>
      <c r="G205" s="456"/>
      <c r="H205" s="335"/>
    </row>
    <row r="206" spans="1:15" ht="21" x14ac:dyDescent="0.35">
      <c r="A206" s="349"/>
      <c r="B206" s="349"/>
      <c r="C206" s="358" t="s">
        <v>50</v>
      </c>
      <c r="D206" s="349"/>
      <c r="E206" s="349"/>
      <c r="F206" s="349"/>
      <c r="G206" s="349"/>
    </row>
    <row r="209" spans="1:14" x14ac:dyDescent="0.25">
      <c r="A209" s="496" t="s">
        <v>95</v>
      </c>
      <c r="B209" s="496"/>
      <c r="C209" s="496"/>
      <c r="D209" s="496"/>
      <c r="E209" s="496"/>
      <c r="F209" s="496"/>
      <c r="G209" s="496"/>
      <c r="H209" s="496"/>
      <c r="I209" s="496"/>
      <c r="J209" s="496"/>
      <c r="K209" s="496"/>
    </row>
    <row r="210" spans="1:14" x14ac:dyDescent="0.25">
      <c r="A210" s="484" t="str">
        <f>IF(YilDonem&lt;&gt;"",CONCATENATE(YilDonem," dönemine aittir."),"")</f>
        <v/>
      </c>
      <c r="B210" s="484"/>
      <c r="C210" s="484"/>
      <c r="D210" s="484"/>
      <c r="E210" s="484"/>
      <c r="F210" s="484"/>
      <c r="G210" s="484"/>
      <c r="H210" s="484"/>
      <c r="I210" s="484"/>
      <c r="J210" s="484"/>
      <c r="K210" s="484"/>
    </row>
    <row r="211" spans="1:14" ht="15.95" customHeight="1" thickBot="1" x14ac:dyDescent="0.3">
      <c r="A211" s="485" t="s">
        <v>96</v>
      </c>
      <c r="B211" s="485"/>
      <c r="C211" s="485"/>
      <c r="D211" s="485"/>
      <c r="E211" s="485"/>
      <c r="F211" s="485"/>
      <c r="G211" s="485"/>
      <c r="H211" s="485"/>
      <c r="I211" s="485"/>
      <c r="J211" s="485"/>
      <c r="K211" s="485"/>
    </row>
    <row r="212" spans="1:14" ht="31.7" customHeight="1" thickBot="1" x14ac:dyDescent="0.3">
      <c r="A212" s="486" t="s">
        <v>1</v>
      </c>
      <c r="B212" s="487"/>
      <c r="C212" s="488" t="str">
        <f>IF(ProjeNo&gt;0,ProjeNo,"")</f>
        <v/>
      </c>
      <c r="D212" s="489"/>
      <c r="E212" s="489"/>
      <c r="F212" s="489"/>
      <c r="G212" s="489"/>
      <c r="H212" s="489"/>
      <c r="I212" s="489"/>
      <c r="J212" s="489"/>
      <c r="K212" s="490"/>
    </row>
    <row r="213" spans="1:14" ht="31.7" customHeight="1" thickBot="1" x14ac:dyDescent="0.3">
      <c r="A213" s="491" t="s">
        <v>14</v>
      </c>
      <c r="B213" s="492"/>
      <c r="C213" s="493" t="str">
        <f>IF(ProjeAdi&gt;0,ProjeAdi,"")</f>
        <v/>
      </c>
      <c r="D213" s="494"/>
      <c r="E213" s="494"/>
      <c r="F213" s="494"/>
      <c r="G213" s="494"/>
      <c r="H213" s="494"/>
      <c r="I213" s="494"/>
      <c r="J213" s="494"/>
      <c r="K213" s="495"/>
    </row>
    <row r="214" spans="1:14" s="53" customFormat="1" ht="37.15" customHeight="1" thickBot="1" x14ac:dyDescent="0.3">
      <c r="A214" s="482" t="s">
        <v>9</v>
      </c>
      <c r="B214" s="482" t="s">
        <v>97</v>
      </c>
      <c r="C214" s="482" t="s">
        <v>10</v>
      </c>
      <c r="D214" s="482" t="s">
        <v>152</v>
      </c>
      <c r="E214" s="482" t="s">
        <v>102</v>
      </c>
      <c r="F214" s="482" t="s">
        <v>103</v>
      </c>
      <c r="G214" s="482" t="s">
        <v>166</v>
      </c>
      <c r="H214" s="482" t="s">
        <v>98</v>
      </c>
      <c r="I214" s="482" t="s">
        <v>99</v>
      </c>
      <c r="J214" s="154" t="s">
        <v>100</v>
      </c>
      <c r="K214" s="143" t="s">
        <v>100</v>
      </c>
      <c r="L214" s="35"/>
      <c r="N214" s="116"/>
    </row>
    <row r="215" spans="1:14" ht="18" customHeight="1" thickBot="1" x14ac:dyDescent="0.3">
      <c r="A215" s="483"/>
      <c r="B215" s="483"/>
      <c r="C215" s="483"/>
      <c r="D215" s="483"/>
      <c r="E215" s="483"/>
      <c r="F215" s="483"/>
      <c r="G215" s="483"/>
      <c r="H215" s="483"/>
      <c r="I215" s="483"/>
      <c r="J215" s="154" t="s">
        <v>101</v>
      </c>
      <c r="K215" s="143" t="s">
        <v>104</v>
      </c>
    </row>
    <row r="216" spans="1:14" ht="41.1" customHeight="1" x14ac:dyDescent="0.25">
      <c r="A216" s="60">
        <v>97</v>
      </c>
      <c r="B216" s="61"/>
      <c r="C216" s="62"/>
      <c r="D216" s="62"/>
      <c r="E216" s="62"/>
      <c r="F216" s="62"/>
      <c r="G216" s="62"/>
      <c r="H216" s="71"/>
      <c r="I216" s="64"/>
      <c r="J216" s="280"/>
      <c r="K216" s="281"/>
      <c r="L216" s="215" t="str">
        <f>IF(AND(COUNTA(B216:F216)&gt;0,M216=1),"Ulaşım Çeşidi,Belge Tarihi,Belge Numarası ve KDV Dahil Tutar doldurulduktan sonra KDV Hariç Tutar doldurulabilir.","")</f>
        <v/>
      </c>
      <c r="M216" s="218">
        <f>IF(COUNTA(G216:I216)+COUNTA(K216)=4,0,1)</f>
        <v>1</v>
      </c>
      <c r="N216" s="219">
        <f t="shared" ref="N216:N227" si="24">IF(M216=1,0,100000000)</f>
        <v>0</v>
      </c>
    </row>
    <row r="217" spans="1:14" ht="41.1" customHeight="1" x14ac:dyDescent="0.25">
      <c r="A217" s="54">
        <v>98</v>
      </c>
      <c r="B217" s="36"/>
      <c r="C217" s="37"/>
      <c r="D217" s="37"/>
      <c r="E217" s="37"/>
      <c r="F217" s="37"/>
      <c r="G217" s="37"/>
      <c r="H217" s="72"/>
      <c r="I217" s="65"/>
      <c r="J217" s="282"/>
      <c r="K217" s="283"/>
      <c r="L217" s="215" t="str">
        <f t="shared" ref="L217:L227" si="25">IF(AND(COUNTA(B217:F217)&gt;0,M217=1),"Ulaşım Çeşidi,Belge Tarihi,Belge Numarası ve KDV Dahil Tutar doldurulduktan sonra KDV Hariç Tutar doldurulabilir.","")</f>
        <v/>
      </c>
      <c r="M217" s="218">
        <f t="shared" ref="M217:M227" si="26">IF(COUNTA(G217:I217)+COUNTA(K217)=4,0,1)</f>
        <v>1</v>
      </c>
      <c r="N217" s="219">
        <f t="shared" si="24"/>
        <v>0</v>
      </c>
    </row>
    <row r="218" spans="1:14" ht="41.1" customHeight="1" x14ac:dyDescent="0.25">
      <c r="A218" s="54">
        <v>99</v>
      </c>
      <c r="B218" s="36"/>
      <c r="C218" s="37"/>
      <c r="D218" s="37"/>
      <c r="E218" s="37"/>
      <c r="F218" s="37"/>
      <c r="G218" s="37"/>
      <c r="H218" s="72"/>
      <c r="I218" s="65"/>
      <c r="J218" s="282"/>
      <c r="K218" s="283"/>
      <c r="L218" s="215" t="str">
        <f t="shared" si="25"/>
        <v/>
      </c>
      <c r="M218" s="218">
        <f t="shared" si="26"/>
        <v>1</v>
      </c>
      <c r="N218" s="219">
        <f t="shared" si="24"/>
        <v>0</v>
      </c>
    </row>
    <row r="219" spans="1:14" ht="41.1" customHeight="1" x14ac:dyDescent="0.25">
      <c r="A219" s="54">
        <v>100</v>
      </c>
      <c r="B219" s="36"/>
      <c r="C219" s="37"/>
      <c r="D219" s="37"/>
      <c r="E219" s="37"/>
      <c r="F219" s="37"/>
      <c r="G219" s="37"/>
      <c r="H219" s="72"/>
      <c r="I219" s="65"/>
      <c r="J219" s="282"/>
      <c r="K219" s="283"/>
      <c r="L219" s="215" t="str">
        <f t="shared" si="25"/>
        <v/>
      </c>
      <c r="M219" s="218">
        <f t="shared" si="26"/>
        <v>1</v>
      </c>
      <c r="N219" s="219">
        <f t="shared" si="24"/>
        <v>0</v>
      </c>
    </row>
    <row r="220" spans="1:14" ht="41.1" customHeight="1" x14ac:dyDescent="0.25">
      <c r="A220" s="54">
        <v>101</v>
      </c>
      <c r="B220" s="36"/>
      <c r="C220" s="37"/>
      <c r="D220" s="37"/>
      <c r="E220" s="37"/>
      <c r="F220" s="37"/>
      <c r="G220" s="37"/>
      <c r="H220" s="72"/>
      <c r="I220" s="65"/>
      <c r="J220" s="282"/>
      <c r="K220" s="283"/>
      <c r="L220" s="215" t="str">
        <f t="shared" si="25"/>
        <v/>
      </c>
      <c r="M220" s="218">
        <f t="shared" si="26"/>
        <v>1</v>
      </c>
      <c r="N220" s="219">
        <f t="shared" si="24"/>
        <v>0</v>
      </c>
    </row>
    <row r="221" spans="1:14" ht="41.1" customHeight="1" x14ac:dyDescent="0.25">
      <c r="A221" s="54">
        <v>102</v>
      </c>
      <c r="B221" s="36"/>
      <c r="C221" s="37"/>
      <c r="D221" s="37"/>
      <c r="E221" s="37"/>
      <c r="F221" s="37"/>
      <c r="G221" s="37"/>
      <c r="H221" s="72"/>
      <c r="I221" s="65"/>
      <c r="J221" s="282"/>
      <c r="K221" s="283"/>
      <c r="L221" s="215" t="str">
        <f t="shared" si="25"/>
        <v/>
      </c>
      <c r="M221" s="218">
        <f t="shared" si="26"/>
        <v>1</v>
      </c>
      <c r="N221" s="219">
        <f t="shared" si="24"/>
        <v>0</v>
      </c>
    </row>
    <row r="222" spans="1:14" ht="41.1" customHeight="1" x14ac:dyDescent="0.25">
      <c r="A222" s="54">
        <v>103</v>
      </c>
      <c r="B222" s="36"/>
      <c r="C222" s="37"/>
      <c r="D222" s="37"/>
      <c r="E222" s="37"/>
      <c r="F222" s="37"/>
      <c r="G222" s="37"/>
      <c r="H222" s="72"/>
      <c r="I222" s="65"/>
      <c r="J222" s="282"/>
      <c r="K222" s="283"/>
      <c r="L222" s="215" t="str">
        <f t="shared" si="25"/>
        <v/>
      </c>
      <c r="M222" s="218">
        <f t="shared" si="26"/>
        <v>1</v>
      </c>
      <c r="N222" s="219">
        <f t="shared" si="24"/>
        <v>0</v>
      </c>
    </row>
    <row r="223" spans="1:14" ht="41.1" customHeight="1" x14ac:dyDescent="0.25">
      <c r="A223" s="54">
        <v>104</v>
      </c>
      <c r="B223" s="36"/>
      <c r="C223" s="37"/>
      <c r="D223" s="37"/>
      <c r="E223" s="37"/>
      <c r="F223" s="37"/>
      <c r="G223" s="37"/>
      <c r="H223" s="72"/>
      <c r="I223" s="65"/>
      <c r="J223" s="282"/>
      <c r="K223" s="283"/>
      <c r="L223" s="215" t="str">
        <f t="shared" si="25"/>
        <v/>
      </c>
      <c r="M223" s="218">
        <f t="shared" si="26"/>
        <v>1</v>
      </c>
      <c r="N223" s="219">
        <f t="shared" si="24"/>
        <v>0</v>
      </c>
    </row>
    <row r="224" spans="1:14" ht="41.1" customHeight="1" x14ac:dyDescent="0.25">
      <c r="A224" s="54">
        <v>105</v>
      </c>
      <c r="B224" s="36"/>
      <c r="C224" s="37"/>
      <c r="D224" s="37"/>
      <c r="E224" s="37"/>
      <c r="F224" s="37"/>
      <c r="G224" s="37"/>
      <c r="H224" s="72"/>
      <c r="I224" s="65"/>
      <c r="J224" s="282"/>
      <c r="K224" s="283"/>
      <c r="L224" s="215" t="str">
        <f t="shared" si="25"/>
        <v/>
      </c>
      <c r="M224" s="218">
        <f t="shared" si="26"/>
        <v>1</v>
      </c>
      <c r="N224" s="219">
        <f t="shared" si="24"/>
        <v>0</v>
      </c>
    </row>
    <row r="225" spans="1:15" ht="41.1" customHeight="1" x14ac:dyDescent="0.25">
      <c r="A225" s="54">
        <v>106</v>
      </c>
      <c r="B225" s="36"/>
      <c r="C225" s="37"/>
      <c r="D225" s="37"/>
      <c r="E225" s="37"/>
      <c r="F225" s="37"/>
      <c r="G225" s="37"/>
      <c r="H225" s="72"/>
      <c r="I225" s="65"/>
      <c r="J225" s="282"/>
      <c r="K225" s="283"/>
      <c r="L225" s="215" t="str">
        <f t="shared" si="25"/>
        <v/>
      </c>
      <c r="M225" s="218">
        <f t="shared" si="26"/>
        <v>1</v>
      </c>
      <c r="N225" s="219">
        <f t="shared" si="24"/>
        <v>0</v>
      </c>
    </row>
    <row r="226" spans="1:15" ht="41.1" customHeight="1" x14ac:dyDescent="0.25">
      <c r="A226" s="54">
        <v>107</v>
      </c>
      <c r="B226" s="36"/>
      <c r="C226" s="37"/>
      <c r="D226" s="37"/>
      <c r="E226" s="37"/>
      <c r="F226" s="37"/>
      <c r="G226" s="37"/>
      <c r="H226" s="72"/>
      <c r="I226" s="65"/>
      <c r="J226" s="282"/>
      <c r="K226" s="283"/>
      <c r="L226" s="215" t="str">
        <f t="shared" si="25"/>
        <v/>
      </c>
      <c r="M226" s="218">
        <f t="shared" si="26"/>
        <v>1</v>
      </c>
      <c r="N226" s="219">
        <f t="shared" si="24"/>
        <v>0</v>
      </c>
    </row>
    <row r="227" spans="1:15" ht="41.1" customHeight="1" thickBot="1" x14ac:dyDescent="0.3">
      <c r="A227" s="66">
        <v>108</v>
      </c>
      <c r="B227" s="67"/>
      <c r="C227" s="68"/>
      <c r="D227" s="68"/>
      <c r="E227" s="68"/>
      <c r="F227" s="68"/>
      <c r="G227" s="68"/>
      <c r="H227" s="73"/>
      <c r="I227" s="69"/>
      <c r="J227" s="284"/>
      <c r="K227" s="285"/>
      <c r="L227" s="215" t="str">
        <f t="shared" si="25"/>
        <v/>
      </c>
      <c r="M227" s="218">
        <f t="shared" si="26"/>
        <v>1</v>
      </c>
      <c r="N227" s="219">
        <f t="shared" si="24"/>
        <v>0</v>
      </c>
      <c r="O227" s="213">
        <f>IF(COUNTA(H216:K227)&gt;0,1,0)</f>
        <v>0</v>
      </c>
    </row>
    <row r="228" spans="1:15" ht="31.9" customHeight="1" thickBot="1" x14ac:dyDescent="0.3">
      <c r="I228" s="10" t="s">
        <v>51</v>
      </c>
      <c r="J228" s="286">
        <f>SUM(J216:J227)+J202</f>
        <v>0</v>
      </c>
      <c r="K228" s="327"/>
    </row>
    <row r="229" spans="1:15" x14ac:dyDescent="0.25">
      <c r="A229" s="49" t="s">
        <v>164</v>
      </c>
    </row>
    <row r="231" spans="1:15" ht="21" x14ac:dyDescent="0.35">
      <c r="A231" s="359" t="s">
        <v>48</v>
      </c>
      <c r="B231" s="360">
        <f ca="1">IF(imzatarihi&gt;0,imzatarihi,"")</f>
        <v>46027</v>
      </c>
      <c r="C231" s="358" t="s">
        <v>49</v>
      </c>
      <c r="D231" s="456" t="str">
        <f>IF(kurulusyetkilisi&gt;0,kurulusyetkilisi,"")</f>
        <v/>
      </c>
      <c r="E231" s="456"/>
      <c r="F231" s="456"/>
      <c r="G231" s="456"/>
      <c r="H231" s="335"/>
    </row>
    <row r="232" spans="1:15" ht="21" x14ac:dyDescent="0.35">
      <c r="A232" s="349"/>
      <c r="B232" s="349"/>
      <c r="C232" s="358" t="s">
        <v>50</v>
      </c>
      <c r="D232" s="349"/>
      <c r="E232" s="349"/>
      <c r="F232" s="349"/>
      <c r="G232" s="349"/>
    </row>
  </sheetData>
  <sheetProtection algorithmName="SHA-512" hashValue="pnsLMrkPyX1r2/4bQJUgUi8Hl82hQbg1JTSnL4TmxRGKY2r2t1UnNIGDk8bdiD9C6UHmRyuwJC5hCZ3mZDm8Eg==" saltValue="oyHaaXXh5BIxo2bsV7Sq9g==" spinCount="100000" sheet="1" objects="1" scenarios="1"/>
  <mergeCells count="153">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 ref="A110:A111"/>
    <mergeCell ref="B110:B111"/>
    <mergeCell ref="C110:C111"/>
    <mergeCell ref="D110:D111"/>
    <mergeCell ref="E110:E111"/>
    <mergeCell ref="F110:F111"/>
    <mergeCell ref="G110:G111"/>
    <mergeCell ref="H110:H111"/>
    <mergeCell ref="I110:I111"/>
    <mergeCell ref="F32:F33"/>
    <mergeCell ref="H32:H33"/>
    <mergeCell ref="G32:G33"/>
    <mergeCell ref="A106:K106"/>
    <mergeCell ref="A107:K107"/>
    <mergeCell ref="A108:B108"/>
    <mergeCell ref="C108:K108"/>
    <mergeCell ref="A109:B109"/>
    <mergeCell ref="C109:K109"/>
    <mergeCell ref="A27:K27"/>
    <mergeCell ref="G58:G59"/>
    <mergeCell ref="A79:K79"/>
    <mergeCell ref="A80:K80"/>
    <mergeCell ref="A81:K81"/>
    <mergeCell ref="A82:B82"/>
    <mergeCell ref="C82:K82"/>
    <mergeCell ref="H58:H59"/>
    <mergeCell ref="I58:I59"/>
    <mergeCell ref="A28:K28"/>
    <mergeCell ref="A31:B31"/>
    <mergeCell ref="C31:K31"/>
    <mergeCell ref="A32:A33"/>
    <mergeCell ref="B32:B33"/>
    <mergeCell ref="C32:C33"/>
    <mergeCell ref="D32:D33"/>
    <mergeCell ref="E32:E33"/>
    <mergeCell ref="A55:K55"/>
    <mergeCell ref="A30:B30"/>
    <mergeCell ref="C30:K30"/>
    <mergeCell ref="I32:I33"/>
    <mergeCell ref="A53:K53"/>
    <mergeCell ref="A54:K54"/>
    <mergeCell ref="A29:K29"/>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B162:B163"/>
    <mergeCell ref="C162:C163"/>
    <mergeCell ref="D162:D163"/>
    <mergeCell ref="E162:E163"/>
    <mergeCell ref="A159:K159"/>
    <mergeCell ref="A160:B160"/>
    <mergeCell ref="C160:K160"/>
    <mergeCell ref="A161:B161"/>
    <mergeCell ref="C161:K161"/>
    <mergeCell ref="A157:K157"/>
    <mergeCell ref="A158:K158"/>
    <mergeCell ref="A56:B56"/>
    <mergeCell ref="C56:K56"/>
    <mergeCell ref="A57:B57"/>
    <mergeCell ref="C57:K57"/>
    <mergeCell ref="A58:A59"/>
    <mergeCell ref="B58:B59"/>
    <mergeCell ref="C58:C59"/>
    <mergeCell ref="D58:D59"/>
    <mergeCell ref="E58:E59"/>
    <mergeCell ref="F58:F59"/>
    <mergeCell ref="A83:B83"/>
    <mergeCell ref="C83:K83"/>
    <mergeCell ref="A84:A85"/>
    <mergeCell ref="B84:B85"/>
    <mergeCell ref="C84:C85"/>
    <mergeCell ref="D84:D85"/>
    <mergeCell ref="E84:E85"/>
    <mergeCell ref="F84:F85"/>
    <mergeCell ref="G84:G85"/>
    <mergeCell ref="H84:H85"/>
    <mergeCell ref="I84:I85"/>
    <mergeCell ref="A105:K105"/>
    <mergeCell ref="H188:H189"/>
    <mergeCell ref="I188:I189"/>
    <mergeCell ref="A209:K209"/>
    <mergeCell ref="A188:A189"/>
    <mergeCell ref="B188:B189"/>
    <mergeCell ref="C188:C189"/>
    <mergeCell ref="D188:D189"/>
    <mergeCell ref="E188:E189"/>
    <mergeCell ref="D205:G205"/>
    <mergeCell ref="H214:H215"/>
    <mergeCell ref="I214:I215"/>
    <mergeCell ref="A214:A215"/>
    <mergeCell ref="B214:B215"/>
    <mergeCell ref="C214:C215"/>
    <mergeCell ref="D214:D215"/>
    <mergeCell ref="E214:E215"/>
    <mergeCell ref="A210:K210"/>
    <mergeCell ref="A211:K211"/>
    <mergeCell ref="A212:B212"/>
    <mergeCell ref="C212:K212"/>
    <mergeCell ref="A213:B213"/>
    <mergeCell ref="C213:K213"/>
    <mergeCell ref="D231:G231"/>
    <mergeCell ref="D23:G23"/>
    <mergeCell ref="D49:G49"/>
    <mergeCell ref="D75:G75"/>
    <mergeCell ref="D101:G101"/>
    <mergeCell ref="D127:G127"/>
    <mergeCell ref="D153:G153"/>
    <mergeCell ref="D179:G179"/>
    <mergeCell ref="F214:F215"/>
    <mergeCell ref="G214:G215"/>
    <mergeCell ref="F188:F189"/>
    <mergeCell ref="G188:G189"/>
    <mergeCell ref="A184:K184"/>
    <mergeCell ref="A185:K185"/>
    <mergeCell ref="A186:B186"/>
    <mergeCell ref="C186:K186"/>
    <mergeCell ref="A187:B187"/>
    <mergeCell ref="C187:K187"/>
    <mergeCell ref="F162:F163"/>
    <mergeCell ref="G162:G163"/>
    <mergeCell ref="H162:H163"/>
    <mergeCell ref="I162:I163"/>
    <mergeCell ref="A183:K183"/>
    <mergeCell ref="A162:A163"/>
  </mergeCells>
  <dataValidations count="3">
    <dataValidation type="list" allowBlank="1" showInputMessage="1" showErrorMessage="1" sqref="G216:G227 G34:G45 G60:G71 G86:G97 G112:G123 G138:G149 G164:G175 G190:G201 G8:G19"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D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D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O208"/>
  <sheetViews>
    <sheetView zoomScale="80" zoomScaleNormal="80" workbookViewId="0">
      <selection activeCell="B8" sqref="B8"/>
    </sheetView>
  </sheetViews>
  <sheetFormatPr defaultColWidth="8.85546875" defaultRowHeight="15.75" x14ac:dyDescent="0.25"/>
  <cols>
    <col min="1" max="1" width="6.5703125" style="49" customWidth="1"/>
    <col min="2" max="2" width="13.85546875" style="49" customWidth="1"/>
    <col min="3" max="3" width="50.7109375" style="49" customWidth="1"/>
    <col min="4" max="4" width="10.7109375" style="49" customWidth="1"/>
    <col min="5" max="5" width="16.7109375" style="49" customWidth="1"/>
    <col min="6" max="6" width="30.7109375" style="49" customWidth="1"/>
    <col min="7" max="8" width="16.7109375" style="49" customWidth="1"/>
    <col min="9" max="9" width="12.42578125" style="49" customWidth="1"/>
    <col min="10" max="10" width="16.7109375" style="49" customWidth="1"/>
    <col min="11" max="11" width="49.28515625" customWidth="1"/>
    <col min="12" max="12" width="10.7109375" style="51" hidden="1" customWidth="1"/>
    <col min="13" max="13" width="21.28515625" style="115" hidden="1" customWidth="1"/>
    <col min="14" max="15" width="0" style="49" hidden="1" customWidth="1"/>
    <col min="16" max="16384" width="8.85546875" style="49"/>
  </cols>
  <sheetData>
    <row r="1" spans="1:15" x14ac:dyDescent="0.25">
      <c r="A1" s="496" t="s">
        <v>105</v>
      </c>
      <c r="B1" s="496"/>
      <c r="C1" s="496"/>
      <c r="D1" s="496"/>
      <c r="E1" s="496"/>
      <c r="F1" s="496"/>
      <c r="G1" s="496"/>
      <c r="H1" s="496"/>
      <c r="I1" s="496"/>
      <c r="J1" s="496"/>
      <c r="K1" s="4"/>
      <c r="O1" s="202" t="str">
        <f>CONCATENATE("A1:J",SUM(N:N)*30)</f>
        <v>A1:J30</v>
      </c>
    </row>
    <row r="2" spans="1:15" x14ac:dyDescent="0.25">
      <c r="A2" s="484" t="str">
        <f>IF(YilDonem&lt;&gt;"",CONCATENATE(YilDonem," dönemine aittir."),"")</f>
        <v/>
      </c>
      <c r="B2" s="484"/>
      <c r="C2" s="484"/>
      <c r="D2" s="484"/>
      <c r="E2" s="484"/>
      <c r="F2" s="484"/>
      <c r="G2" s="484"/>
      <c r="H2" s="484"/>
      <c r="I2" s="484"/>
      <c r="J2" s="484"/>
      <c r="K2" s="4"/>
    </row>
    <row r="3" spans="1:15" ht="15.95" customHeight="1" thickBot="1" x14ac:dyDescent="0.3">
      <c r="A3" s="485" t="s">
        <v>106</v>
      </c>
      <c r="B3" s="485"/>
      <c r="C3" s="485"/>
      <c r="D3" s="485"/>
      <c r="E3" s="485"/>
      <c r="F3" s="485"/>
      <c r="G3" s="485"/>
      <c r="H3" s="485"/>
      <c r="I3" s="485"/>
      <c r="J3" s="485"/>
      <c r="K3" s="4"/>
    </row>
    <row r="4" spans="1:15" ht="31.7" customHeight="1" thickBot="1" x14ac:dyDescent="0.3">
      <c r="A4" s="486" t="s">
        <v>1</v>
      </c>
      <c r="B4" s="487"/>
      <c r="C4" s="488" t="str">
        <f>IF(ProjeNo&gt;0,ProjeNo,"")</f>
        <v/>
      </c>
      <c r="D4" s="489"/>
      <c r="E4" s="489"/>
      <c r="F4" s="489"/>
      <c r="G4" s="489"/>
      <c r="H4" s="489"/>
      <c r="I4" s="489"/>
      <c r="J4" s="490"/>
      <c r="K4" s="4"/>
    </row>
    <row r="5" spans="1:15" ht="31.7" customHeight="1" thickBot="1" x14ac:dyDescent="0.3">
      <c r="A5" s="491" t="s">
        <v>14</v>
      </c>
      <c r="B5" s="492"/>
      <c r="C5" s="493" t="str">
        <f>IF(ProjeAdi&gt;0,ProjeAdi,"")</f>
        <v/>
      </c>
      <c r="D5" s="494"/>
      <c r="E5" s="494"/>
      <c r="F5" s="494"/>
      <c r="G5" s="494"/>
      <c r="H5" s="494"/>
      <c r="I5" s="494"/>
      <c r="J5" s="495"/>
      <c r="K5" s="4"/>
    </row>
    <row r="6" spans="1:15" s="53" customFormat="1" ht="37.15" customHeight="1" thickBot="1" x14ac:dyDescent="0.3">
      <c r="A6" s="482" t="s">
        <v>9</v>
      </c>
      <c r="B6" s="482" t="s">
        <v>107</v>
      </c>
      <c r="C6" s="482" t="s">
        <v>108</v>
      </c>
      <c r="D6" s="482" t="s">
        <v>109</v>
      </c>
      <c r="E6" s="482" t="s">
        <v>98</v>
      </c>
      <c r="F6" s="482" t="s">
        <v>99</v>
      </c>
      <c r="G6" s="143" t="s">
        <v>100</v>
      </c>
      <c r="H6" s="143" t="s">
        <v>100</v>
      </c>
      <c r="I6" s="499" t="s">
        <v>153</v>
      </c>
      <c r="J6" s="152" t="s">
        <v>146</v>
      </c>
      <c r="K6" s="13"/>
      <c r="L6" s="52"/>
      <c r="M6" s="116"/>
    </row>
    <row r="7" spans="1:15" ht="18" customHeight="1" thickBot="1" x14ac:dyDescent="0.3">
      <c r="A7" s="483"/>
      <c r="B7" s="483"/>
      <c r="C7" s="483"/>
      <c r="D7" s="483"/>
      <c r="E7" s="483"/>
      <c r="F7" s="483"/>
      <c r="G7" s="143" t="s">
        <v>101</v>
      </c>
      <c r="H7" s="143" t="s">
        <v>104</v>
      </c>
      <c r="I7" s="500"/>
      <c r="J7" s="143" t="s">
        <v>101</v>
      </c>
      <c r="K7" s="4"/>
    </row>
    <row r="8" spans="1:15" ht="26.45" customHeight="1" x14ac:dyDescent="0.25">
      <c r="A8" s="60">
        <v>1</v>
      </c>
      <c r="B8" s="61"/>
      <c r="C8" s="62"/>
      <c r="D8" s="84"/>
      <c r="E8" s="63"/>
      <c r="F8" s="308"/>
      <c r="G8" s="294"/>
      <c r="H8" s="294"/>
      <c r="I8" s="319"/>
      <c r="J8" s="281"/>
      <c r="K8" s="215" t="str">
        <f>IF(AND(C8&lt;&gt;"",L8=1),"Belge Tarihi,Belge Numarası ve KDV Dahil Tutar doldurulduktan sonra KDV Hariç Tutar doldurulabilir.","")</f>
        <v/>
      </c>
      <c r="L8" s="209">
        <f>IF(COUNTA(E8:F8)+COUNTA(H8)=3,0,1)</f>
        <v>1</v>
      </c>
      <c r="M8" s="216">
        <f>IF(L8=1,0,100000000)</f>
        <v>0</v>
      </c>
    </row>
    <row r="9" spans="1:15" ht="26.45" customHeight="1" x14ac:dyDescent="0.25">
      <c r="A9" s="55">
        <v>2</v>
      </c>
      <c r="B9" s="39"/>
      <c r="C9" s="40"/>
      <c r="D9" s="41"/>
      <c r="E9" s="38"/>
      <c r="F9" s="309"/>
      <c r="G9" s="287"/>
      <c r="H9" s="287"/>
      <c r="I9" s="42"/>
      <c r="J9" s="288"/>
      <c r="K9" s="215" t="str">
        <f t="shared" ref="K9:K22" si="0">IF(AND(C9&lt;&gt;"",L9=1),"Belge Tarihi,Belge Numarası ve KDV Dahil Tutar doldurulduktan sonra KDV Hariç Tutar doldurulabilir.","")</f>
        <v/>
      </c>
      <c r="L9" s="209">
        <f t="shared" ref="L9:L22" si="1">IF(COUNTA(E9:F9)+COUNTA(H9)=3,0,1)</f>
        <v>1</v>
      </c>
      <c r="M9" s="216">
        <f t="shared" ref="M9:M22" si="2">IF(L9=1,0,100000000)</f>
        <v>0</v>
      </c>
    </row>
    <row r="10" spans="1:15" ht="26.45" customHeight="1" x14ac:dyDescent="0.25">
      <c r="A10" s="55">
        <v>3</v>
      </c>
      <c r="B10" s="39"/>
      <c r="C10" s="40"/>
      <c r="D10" s="41"/>
      <c r="E10" s="38"/>
      <c r="F10" s="309"/>
      <c r="G10" s="287"/>
      <c r="H10" s="287"/>
      <c r="I10" s="42"/>
      <c r="J10" s="288"/>
      <c r="K10" s="215" t="str">
        <f t="shared" si="0"/>
        <v/>
      </c>
      <c r="L10" s="209">
        <f t="shared" si="1"/>
        <v>1</v>
      </c>
      <c r="M10" s="216">
        <f t="shared" si="2"/>
        <v>0</v>
      </c>
    </row>
    <row r="11" spans="1:15" ht="26.45" customHeight="1" x14ac:dyDescent="0.25">
      <c r="A11" s="55">
        <v>4</v>
      </c>
      <c r="B11" s="39"/>
      <c r="C11" s="40"/>
      <c r="D11" s="41"/>
      <c r="E11" s="38"/>
      <c r="F11" s="309"/>
      <c r="G11" s="287"/>
      <c r="H11" s="287"/>
      <c r="I11" s="42"/>
      <c r="J11" s="288"/>
      <c r="K11" s="215" t="str">
        <f t="shared" si="0"/>
        <v/>
      </c>
      <c r="L11" s="209">
        <f t="shared" si="1"/>
        <v>1</v>
      </c>
      <c r="M11" s="216">
        <f t="shared" si="2"/>
        <v>0</v>
      </c>
    </row>
    <row r="12" spans="1:15" ht="26.45" customHeight="1" x14ac:dyDescent="0.25">
      <c r="A12" s="55">
        <v>5</v>
      </c>
      <c r="B12" s="39"/>
      <c r="C12" s="40"/>
      <c r="D12" s="41"/>
      <c r="E12" s="38"/>
      <c r="F12" s="309"/>
      <c r="G12" s="287"/>
      <c r="H12" s="287"/>
      <c r="I12" s="42"/>
      <c r="J12" s="288"/>
      <c r="K12" s="215" t="str">
        <f t="shared" si="0"/>
        <v/>
      </c>
      <c r="L12" s="209">
        <f t="shared" si="1"/>
        <v>1</v>
      </c>
      <c r="M12" s="216">
        <f t="shared" si="2"/>
        <v>0</v>
      </c>
    </row>
    <row r="13" spans="1:15" ht="26.45" customHeight="1" x14ac:dyDescent="0.25">
      <c r="A13" s="55">
        <v>6</v>
      </c>
      <c r="B13" s="39"/>
      <c r="C13" s="40"/>
      <c r="D13" s="41"/>
      <c r="E13" s="38"/>
      <c r="F13" s="309"/>
      <c r="G13" s="287"/>
      <c r="H13" s="287"/>
      <c r="I13" s="42"/>
      <c r="J13" s="288"/>
      <c r="K13" s="215" t="str">
        <f t="shared" si="0"/>
        <v/>
      </c>
      <c r="L13" s="209">
        <f t="shared" si="1"/>
        <v>1</v>
      </c>
      <c r="M13" s="216">
        <f t="shared" si="2"/>
        <v>0</v>
      </c>
    </row>
    <row r="14" spans="1:15" ht="26.45" customHeight="1" x14ac:dyDescent="0.25">
      <c r="A14" s="55">
        <v>7</v>
      </c>
      <c r="B14" s="39"/>
      <c r="C14" s="40"/>
      <c r="D14" s="41"/>
      <c r="E14" s="38"/>
      <c r="F14" s="309"/>
      <c r="G14" s="287"/>
      <c r="H14" s="287"/>
      <c r="I14" s="42"/>
      <c r="J14" s="288"/>
      <c r="K14" s="215" t="str">
        <f t="shared" si="0"/>
        <v/>
      </c>
      <c r="L14" s="209">
        <f t="shared" si="1"/>
        <v>1</v>
      </c>
      <c r="M14" s="216">
        <f t="shared" si="2"/>
        <v>0</v>
      </c>
    </row>
    <row r="15" spans="1:15" ht="26.45" customHeight="1" x14ac:dyDescent="0.25">
      <c r="A15" s="55">
        <v>8</v>
      </c>
      <c r="B15" s="39"/>
      <c r="C15" s="40"/>
      <c r="D15" s="41"/>
      <c r="E15" s="38"/>
      <c r="F15" s="309"/>
      <c r="G15" s="287"/>
      <c r="H15" s="287"/>
      <c r="I15" s="42"/>
      <c r="J15" s="288"/>
      <c r="K15" s="215" t="str">
        <f t="shared" si="0"/>
        <v/>
      </c>
      <c r="L15" s="209">
        <f t="shared" si="1"/>
        <v>1</v>
      </c>
      <c r="M15" s="216">
        <f t="shared" si="2"/>
        <v>0</v>
      </c>
    </row>
    <row r="16" spans="1:15" ht="26.45" customHeight="1" x14ac:dyDescent="0.25">
      <c r="A16" s="55">
        <v>9</v>
      </c>
      <c r="B16" s="39"/>
      <c r="C16" s="40"/>
      <c r="D16" s="41"/>
      <c r="E16" s="38"/>
      <c r="F16" s="309"/>
      <c r="G16" s="287"/>
      <c r="H16" s="287"/>
      <c r="I16" s="42"/>
      <c r="J16" s="288"/>
      <c r="K16" s="215" t="str">
        <f t="shared" si="0"/>
        <v/>
      </c>
      <c r="L16" s="209">
        <f t="shared" si="1"/>
        <v>1</v>
      </c>
      <c r="M16" s="216">
        <f t="shared" si="2"/>
        <v>0</v>
      </c>
    </row>
    <row r="17" spans="1:14" ht="26.45" customHeight="1" x14ac:dyDescent="0.25">
      <c r="A17" s="55">
        <v>10</v>
      </c>
      <c r="B17" s="39"/>
      <c r="C17" s="40"/>
      <c r="D17" s="41"/>
      <c r="E17" s="38"/>
      <c r="F17" s="309"/>
      <c r="G17" s="287"/>
      <c r="H17" s="287"/>
      <c r="I17" s="42"/>
      <c r="J17" s="288"/>
      <c r="K17" s="215" t="str">
        <f t="shared" si="0"/>
        <v/>
      </c>
      <c r="L17" s="209">
        <f t="shared" si="1"/>
        <v>1</v>
      </c>
      <c r="M17" s="216">
        <f t="shared" si="2"/>
        <v>0</v>
      </c>
    </row>
    <row r="18" spans="1:14" ht="26.45" customHeight="1" x14ac:dyDescent="0.25">
      <c r="A18" s="55">
        <v>11</v>
      </c>
      <c r="B18" s="39"/>
      <c r="C18" s="40"/>
      <c r="D18" s="41"/>
      <c r="E18" s="38"/>
      <c r="F18" s="309"/>
      <c r="G18" s="287"/>
      <c r="H18" s="287"/>
      <c r="I18" s="42"/>
      <c r="J18" s="288"/>
      <c r="K18" s="215" t="str">
        <f t="shared" si="0"/>
        <v/>
      </c>
      <c r="L18" s="209">
        <f t="shared" si="1"/>
        <v>1</v>
      </c>
      <c r="M18" s="216">
        <f t="shared" si="2"/>
        <v>0</v>
      </c>
    </row>
    <row r="19" spans="1:14" ht="26.45" customHeight="1" x14ac:dyDescent="0.25">
      <c r="A19" s="55">
        <v>12</v>
      </c>
      <c r="B19" s="39"/>
      <c r="C19" s="40"/>
      <c r="D19" s="41"/>
      <c r="E19" s="38"/>
      <c r="F19" s="309"/>
      <c r="G19" s="287"/>
      <c r="H19" s="287"/>
      <c r="I19" s="42"/>
      <c r="J19" s="288"/>
      <c r="K19" s="215" t="str">
        <f t="shared" si="0"/>
        <v/>
      </c>
      <c r="L19" s="209">
        <f t="shared" si="1"/>
        <v>1</v>
      </c>
      <c r="M19" s="216">
        <f t="shared" si="2"/>
        <v>0</v>
      </c>
    </row>
    <row r="20" spans="1:14" ht="26.45" customHeight="1" x14ac:dyDescent="0.25">
      <c r="A20" s="55">
        <v>13</v>
      </c>
      <c r="B20" s="39"/>
      <c r="C20" s="40"/>
      <c r="D20" s="41"/>
      <c r="E20" s="38"/>
      <c r="F20" s="309"/>
      <c r="G20" s="287"/>
      <c r="H20" s="287"/>
      <c r="I20" s="42"/>
      <c r="J20" s="288"/>
      <c r="K20" s="215" t="str">
        <f t="shared" si="0"/>
        <v/>
      </c>
      <c r="L20" s="209">
        <f t="shared" si="1"/>
        <v>1</v>
      </c>
      <c r="M20" s="216">
        <f t="shared" si="2"/>
        <v>0</v>
      </c>
    </row>
    <row r="21" spans="1:14" ht="26.45" customHeight="1" x14ac:dyDescent="0.25">
      <c r="A21" s="55">
        <v>14</v>
      </c>
      <c r="B21" s="39"/>
      <c r="C21" s="40"/>
      <c r="D21" s="41"/>
      <c r="E21" s="38"/>
      <c r="F21" s="309"/>
      <c r="G21" s="287"/>
      <c r="H21" s="287"/>
      <c r="I21" s="42"/>
      <c r="J21" s="288"/>
      <c r="K21" s="215" t="str">
        <f t="shared" si="0"/>
        <v/>
      </c>
      <c r="L21" s="209">
        <f t="shared" si="1"/>
        <v>1</v>
      </c>
      <c r="M21" s="216">
        <f t="shared" si="2"/>
        <v>0</v>
      </c>
    </row>
    <row r="22" spans="1:14" ht="26.45" customHeight="1" thickBot="1" x14ac:dyDescent="0.3">
      <c r="A22" s="56">
        <v>15</v>
      </c>
      <c r="B22" s="43"/>
      <c r="C22" s="44"/>
      <c r="D22" s="45"/>
      <c r="E22" s="46"/>
      <c r="F22" s="310"/>
      <c r="G22" s="292"/>
      <c r="H22" s="47"/>
      <c r="I22" s="48"/>
      <c r="J22" s="289"/>
      <c r="K22" s="215" t="str">
        <f t="shared" si="0"/>
        <v/>
      </c>
      <c r="L22" s="209">
        <f t="shared" si="1"/>
        <v>1</v>
      </c>
      <c r="M22" s="216">
        <f t="shared" si="2"/>
        <v>0</v>
      </c>
      <c r="N22" s="49">
        <v>1</v>
      </c>
    </row>
    <row r="23" spans="1:14" ht="32.25" thickBot="1" x14ac:dyDescent="0.3">
      <c r="F23" s="11" t="s">
        <v>51</v>
      </c>
      <c r="G23" s="290">
        <f>SUM(G8:G22)</f>
        <v>0</v>
      </c>
      <c r="H23" s="327"/>
      <c r="I23" s="50" t="s">
        <v>147</v>
      </c>
      <c r="J23" s="290">
        <f>SUM(J8:J22)</f>
        <v>0</v>
      </c>
    </row>
    <row r="25" spans="1:14" x14ac:dyDescent="0.25">
      <c r="A25" s="57" t="s">
        <v>164</v>
      </c>
      <c r="B25" s="57"/>
      <c r="C25" s="57"/>
      <c r="D25" s="57"/>
      <c r="E25" s="57"/>
      <c r="F25" s="57"/>
      <c r="G25" s="57"/>
      <c r="H25" s="57"/>
      <c r="I25" s="57"/>
      <c r="J25" s="57"/>
    </row>
    <row r="27" spans="1:14" ht="21" x14ac:dyDescent="0.35">
      <c r="B27" s="357" t="s">
        <v>48</v>
      </c>
      <c r="C27" s="346">
        <f ca="1">IF(imzatarihi&gt;0,imzatarihi,"")</f>
        <v>46027</v>
      </c>
      <c r="D27" s="497" t="s">
        <v>49</v>
      </c>
      <c r="E27" s="497"/>
      <c r="F27" s="456" t="str">
        <f>IF(kurulusyetkilisi&gt;0,kurulusyetkilisi,"")</f>
        <v/>
      </c>
      <c r="G27" s="456"/>
      <c r="H27" s="456"/>
      <c r="I27" s="456"/>
      <c r="J27" s="456"/>
    </row>
    <row r="28" spans="1:14" ht="21" x14ac:dyDescent="0.35">
      <c r="B28" s="349"/>
      <c r="C28" s="349"/>
      <c r="D28" s="497" t="s">
        <v>50</v>
      </c>
      <c r="E28" s="497"/>
      <c r="F28" s="349"/>
      <c r="G28" s="349"/>
      <c r="H28" s="349"/>
      <c r="I28" s="349"/>
      <c r="J28" s="349"/>
    </row>
    <row r="31" spans="1:14" x14ac:dyDescent="0.25">
      <c r="A31" s="496" t="s">
        <v>105</v>
      </c>
      <c r="B31" s="496"/>
      <c r="C31" s="496"/>
      <c r="D31" s="496"/>
      <c r="E31" s="496"/>
      <c r="F31" s="496"/>
      <c r="G31" s="496"/>
      <c r="H31" s="496"/>
      <c r="I31" s="496"/>
      <c r="J31" s="496"/>
      <c r="K31" s="4"/>
    </row>
    <row r="32" spans="1:14" x14ac:dyDescent="0.25">
      <c r="A32" s="484" t="str">
        <f>IF(YilDonem&lt;&gt;"",CONCATENATE(YilDonem," dönemine aittir."),"")</f>
        <v/>
      </c>
      <c r="B32" s="484"/>
      <c r="C32" s="484"/>
      <c r="D32" s="484"/>
      <c r="E32" s="484"/>
      <c r="F32" s="484"/>
      <c r="G32" s="484"/>
      <c r="H32" s="484"/>
      <c r="I32" s="484"/>
      <c r="J32" s="484"/>
      <c r="K32" s="4"/>
    </row>
    <row r="33" spans="1:13" ht="15.95" customHeight="1" thickBot="1" x14ac:dyDescent="0.3">
      <c r="A33" s="485" t="s">
        <v>106</v>
      </c>
      <c r="B33" s="485"/>
      <c r="C33" s="485"/>
      <c r="D33" s="485"/>
      <c r="E33" s="485"/>
      <c r="F33" s="485"/>
      <c r="G33" s="485"/>
      <c r="H33" s="485"/>
      <c r="I33" s="485"/>
      <c r="J33" s="485"/>
      <c r="K33" s="4"/>
    </row>
    <row r="34" spans="1:13" ht="31.7" customHeight="1" thickBot="1" x14ac:dyDescent="0.3">
      <c r="A34" s="486" t="s">
        <v>1</v>
      </c>
      <c r="B34" s="487"/>
      <c r="C34" s="488" t="str">
        <f>IF(ProjeNo&gt;0,ProjeNo,"")</f>
        <v/>
      </c>
      <c r="D34" s="489"/>
      <c r="E34" s="489"/>
      <c r="F34" s="489"/>
      <c r="G34" s="489"/>
      <c r="H34" s="489"/>
      <c r="I34" s="489"/>
      <c r="J34" s="490"/>
      <c r="K34" s="4"/>
    </row>
    <row r="35" spans="1:13" ht="31.7" customHeight="1" thickBot="1" x14ac:dyDescent="0.3">
      <c r="A35" s="491" t="s">
        <v>14</v>
      </c>
      <c r="B35" s="492"/>
      <c r="C35" s="488" t="str">
        <f>IF(ProjeAdi&gt;0,ProjeAdi,"")</f>
        <v/>
      </c>
      <c r="D35" s="489"/>
      <c r="E35" s="489"/>
      <c r="F35" s="489"/>
      <c r="G35" s="489"/>
      <c r="H35" s="489"/>
      <c r="I35" s="489"/>
      <c r="J35" s="490"/>
      <c r="K35" s="4"/>
    </row>
    <row r="36" spans="1:13" s="53" customFormat="1" ht="37.15" customHeight="1" thickBot="1" x14ac:dyDescent="0.3">
      <c r="A36" s="482" t="s">
        <v>9</v>
      </c>
      <c r="B36" s="482" t="s">
        <v>107</v>
      </c>
      <c r="C36" s="482" t="s">
        <v>108</v>
      </c>
      <c r="D36" s="482" t="s">
        <v>109</v>
      </c>
      <c r="E36" s="482" t="s">
        <v>98</v>
      </c>
      <c r="F36" s="482" t="s">
        <v>99</v>
      </c>
      <c r="G36" s="143" t="s">
        <v>100</v>
      </c>
      <c r="H36" s="143" t="s">
        <v>100</v>
      </c>
      <c r="I36" s="499" t="s">
        <v>153</v>
      </c>
      <c r="J36" s="152" t="s">
        <v>146</v>
      </c>
      <c r="K36" s="13"/>
      <c r="L36" s="52"/>
      <c r="M36" s="116"/>
    </row>
    <row r="37" spans="1:13" ht="18" customHeight="1" thickBot="1" x14ac:dyDescent="0.3">
      <c r="A37" s="483"/>
      <c r="B37" s="483"/>
      <c r="C37" s="483"/>
      <c r="D37" s="483"/>
      <c r="E37" s="483"/>
      <c r="F37" s="483"/>
      <c r="G37" s="143" t="s">
        <v>101</v>
      </c>
      <c r="H37" s="143" t="s">
        <v>104</v>
      </c>
      <c r="I37" s="500"/>
      <c r="J37" s="143" t="s">
        <v>101</v>
      </c>
      <c r="K37" s="4"/>
    </row>
    <row r="38" spans="1:13" ht="26.45" customHeight="1" x14ac:dyDescent="0.25">
      <c r="A38" s="60">
        <v>16</v>
      </c>
      <c r="B38" s="61"/>
      <c r="C38" s="62"/>
      <c r="D38" s="84"/>
      <c r="E38" s="63"/>
      <c r="F38" s="308"/>
      <c r="G38" s="294"/>
      <c r="H38" s="294"/>
      <c r="I38" s="319"/>
      <c r="J38" s="281"/>
      <c r="K38" s="215" t="str">
        <f>IF(AND(C38&lt;&gt;"",L38=1),"Belge Tarihi,Belge Numarası ve KDV Dahil Tutar doldurulduktan sonra KDV Hariç Tutar doldurulabilir.","")</f>
        <v/>
      </c>
      <c r="L38" s="209">
        <f>IF(COUNTA(E38:F38)+COUNTA(H38)=3,0,1)</f>
        <v>1</v>
      </c>
      <c r="M38" s="216">
        <f>IF(L38=1,0,100000000)</f>
        <v>0</v>
      </c>
    </row>
    <row r="39" spans="1:13" ht="26.45" customHeight="1" x14ac:dyDescent="0.25">
      <c r="A39" s="55">
        <v>17</v>
      </c>
      <c r="B39" s="39"/>
      <c r="C39" s="40"/>
      <c r="D39" s="41"/>
      <c r="E39" s="38"/>
      <c r="F39" s="309"/>
      <c r="G39" s="287"/>
      <c r="H39" s="287"/>
      <c r="I39" s="42"/>
      <c r="J39" s="288"/>
      <c r="K39" s="215" t="str">
        <f t="shared" ref="K39:K52" si="3">IF(AND(C39&lt;&gt;"",L39=1),"Belge Tarihi,Belge Numarası ve KDV Dahil Tutar doldurulduktan sonra KDV Hariç Tutar doldurulabilir.","")</f>
        <v/>
      </c>
      <c r="L39" s="209">
        <f t="shared" ref="L39:L52" si="4">IF(COUNTA(E39:F39)+COUNTA(H39)=3,0,1)</f>
        <v>1</v>
      </c>
      <c r="M39" s="216">
        <f t="shared" ref="M39:M52" si="5">IF(L39=1,0,100000000)</f>
        <v>0</v>
      </c>
    </row>
    <row r="40" spans="1:13" ht="26.45" customHeight="1" x14ac:dyDescent="0.25">
      <c r="A40" s="54">
        <v>18</v>
      </c>
      <c r="B40" s="39"/>
      <c r="C40" s="40"/>
      <c r="D40" s="41"/>
      <c r="E40" s="38"/>
      <c r="F40" s="309"/>
      <c r="G40" s="287"/>
      <c r="H40" s="287"/>
      <c r="I40" s="42"/>
      <c r="J40" s="288"/>
      <c r="K40" s="215" t="str">
        <f t="shared" si="3"/>
        <v/>
      </c>
      <c r="L40" s="209">
        <f t="shared" si="4"/>
        <v>1</v>
      </c>
      <c r="M40" s="216">
        <f t="shared" si="5"/>
        <v>0</v>
      </c>
    </row>
    <row r="41" spans="1:13" ht="26.45" customHeight="1" x14ac:dyDescent="0.25">
      <c r="A41" s="55">
        <v>19</v>
      </c>
      <c r="B41" s="39"/>
      <c r="C41" s="40"/>
      <c r="D41" s="41"/>
      <c r="E41" s="38"/>
      <c r="F41" s="309"/>
      <c r="G41" s="287"/>
      <c r="H41" s="287"/>
      <c r="I41" s="42"/>
      <c r="J41" s="288"/>
      <c r="K41" s="215" t="str">
        <f t="shared" si="3"/>
        <v/>
      </c>
      <c r="L41" s="209">
        <f t="shared" si="4"/>
        <v>1</v>
      </c>
      <c r="M41" s="216">
        <f t="shared" si="5"/>
        <v>0</v>
      </c>
    </row>
    <row r="42" spans="1:13" ht="26.45" customHeight="1" x14ac:dyDescent="0.25">
      <c r="A42" s="54">
        <v>20</v>
      </c>
      <c r="B42" s="39"/>
      <c r="C42" s="40"/>
      <c r="D42" s="41"/>
      <c r="E42" s="38"/>
      <c r="F42" s="309"/>
      <c r="G42" s="287"/>
      <c r="H42" s="287"/>
      <c r="I42" s="42"/>
      <c r="J42" s="288"/>
      <c r="K42" s="215" t="str">
        <f t="shared" si="3"/>
        <v/>
      </c>
      <c r="L42" s="209">
        <f t="shared" si="4"/>
        <v>1</v>
      </c>
      <c r="M42" s="216">
        <f t="shared" si="5"/>
        <v>0</v>
      </c>
    </row>
    <row r="43" spans="1:13" ht="26.45" customHeight="1" x14ac:dyDescent="0.25">
      <c r="A43" s="55">
        <v>21</v>
      </c>
      <c r="B43" s="39"/>
      <c r="C43" s="40"/>
      <c r="D43" s="41"/>
      <c r="E43" s="38"/>
      <c r="F43" s="309"/>
      <c r="G43" s="287"/>
      <c r="H43" s="287"/>
      <c r="I43" s="42"/>
      <c r="J43" s="288"/>
      <c r="K43" s="215" t="str">
        <f t="shared" si="3"/>
        <v/>
      </c>
      <c r="L43" s="209">
        <f t="shared" si="4"/>
        <v>1</v>
      </c>
      <c r="M43" s="216">
        <f t="shared" si="5"/>
        <v>0</v>
      </c>
    </row>
    <row r="44" spans="1:13" ht="26.45" customHeight="1" x14ac:dyDescent="0.25">
      <c r="A44" s="54">
        <v>22</v>
      </c>
      <c r="B44" s="39"/>
      <c r="C44" s="40"/>
      <c r="D44" s="41"/>
      <c r="E44" s="38"/>
      <c r="F44" s="309"/>
      <c r="G44" s="287"/>
      <c r="H44" s="287"/>
      <c r="I44" s="42"/>
      <c r="J44" s="288"/>
      <c r="K44" s="215" t="str">
        <f t="shared" si="3"/>
        <v/>
      </c>
      <c r="L44" s="209">
        <f t="shared" si="4"/>
        <v>1</v>
      </c>
      <c r="M44" s="216">
        <f t="shared" si="5"/>
        <v>0</v>
      </c>
    </row>
    <row r="45" spans="1:13" ht="26.45" customHeight="1" x14ac:dyDescent="0.25">
      <c r="A45" s="55">
        <v>23</v>
      </c>
      <c r="B45" s="39"/>
      <c r="C45" s="40"/>
      <c r="D45" s="41"/>
      <c r="E45" s="38"/>
      <c r="F45" s="309"/>
      <c r="G45" s="287"/>
      <c r="H45" s="287"/>
      <c r="I45" s="42"/>
      <c r="J45" s="288"/>
      <c r="K45" s="215" t="str">
        <f t="shared" si="3"/>
        <v/>
      </c>
      <c r="L45" s="209">
        <f t="shared" si="4"/>
        <v>1</v>
      </c>
      <c r="M45" s="216">
        <f t="shared" si="5"/>
        <v>0</v>
      </c>
    </row>
    <row r="46" spans="1:13" ht="26.45" customHeight="1" x14ac:dyDescent="0.25">
      <c r="A46" s="54">
        <v>24</v>
      </c>
      <c r="B46" s="39"/>
      <c r="C46" s="40"/>
      <c r="D46" s="41"/>
      <c r="E46" s="38"/>
      <c r="F46" s="309"/>
      <c r="G46" s="287"/>
      <c r="H46" s="287"/>
      <c r="I46" s="42"/>
      <c r="J46" s="288"/>
      <c r="K46" s="215" t="str">
        <f t="shared" si="3"/>
        <v/>
      </c>
      <c r="L46" s="209">
        <f t="shared" si="4"/>
        <v>1</v>
      </c>
      <c r="M46" s="216">
        <f t="shared" si="5"/>
        <v>0</v>
      </c>
    </row>
    <row r="47" spans="1:13" ht="26.45" customHeight="1" x14ac:dyDescent="0.25">
      <c r="A47" s="55">
        <v>25</v>
      </c>
      <c r="B47" s="39"/>
      <c r="C47" s="40"/>
      <c r="D47" s="41"/>
      <c r="E47" s="38"/>
      <c r="F47" s="309"/>
      <c r="G47" s="287"/>
      <c r="H47" s="287"/>
      <c r="I47" s="42"/>
      <c r="J47" s="288"/>
      <c r="K47" s="215" t="str">
        <f t="shared" si="3"/>
        <v/>
      </c>
      <c r="L47" s="209">
        <f t="shared" si="4"/>
        <v>1</v>
      </c>
      <c r="M47" s="216">
        <f t="shared" si="5"/>
        <v>0</v>
      </c>
    </row>
    <row r="48" spans="1:13" ht="26.45" customHeight="1" x14ac:dyDescent="0.25">
      <c r="A48" s="54">
        <v>26</v>
      </c>
      <c r="B48" s="39"/>
      <c r="C48" s="40"/>
      <c r="D48" s="41"/>
      <c r="E48" s="38"/>
      <c r="F48" s="309"/>
      <c r="G48" s="287"/>
      <c r="H48" s="287"/>
      <c r="I48" s="42"/>
      <c r="J48" s="288"/>
      <c r="K48" s="215" t="str">
        <f t="shared" si="3"/>
        <v/>
      </c>
      <c r="L48" s="209">
        <f t="shared" si="4"/>
        <v>1</v>
      </c>
      <c r="M48" s="216">
        <f t="shared" si="5"/>
        <v>0</v>
      </c>
    </row>
    <row r="49" spans="1:14" ht="26.45" customHeight="1" x14ac:dyDescent="0.25">
      <c r="A49" s="55">
        <v>27</v>
      </c>
      <c r="B49" s="39"/>
      <c r="C49" s="40"/>
      <c r="D49" s="41"/>
      <c r="E49" s="38"/>
      <c r="F49" s="309"/>
      <c r="G49" s="287"/>
      <c r="H49" s="287"/>
      <c r="I49" s="42"/>
      <c r="J49" s="288"/>
      <c r="K49" s="215" t="str">
        <f t="shared" si="3"/>
        <v/>
      </c>
      <c r="L49" s="209">
        <f t="shared" si="4"/>
        <v>1</v>
      </c>
      <c r="M49" s="216">
        <f t="shared" si="5"/>
        <v>0</v>
      </c>
    </row>
    <row r="50" spans="1:14" ht="26.45" customHeight="1" x14ac:dyDescent="0.25">
      <c r="A50" s="54">
        <v>28</v>
      </c>
      <c r="B50" s="39"/>
      <c r="C50" s="40"/>
      <c r="D50" s="41"/>
      <c r="E50" s="38"/>
      <c r="F50" s="309"/>
      <c r="G50" s="287"/>
      <c r="H50" s="287"/>
      <c r="I50" s="42"/>
      <c r="J50" s="288"/>
      <c r="K50" s="215" t="str">
        <f t="shared" si="3"/>
        <v/>
      </c>
      <c r="L50" s="209">
        <f t="shared" si="4"/>
        <v>1</v>
      </c>
      <c r="M50" s="216">
        <f t="shared" si="5"/>
        <v>0</v>
      </c>
    </row>
    <row r="51" spans="1:14" ht="26.45" customHeight="1" x14ac:dyDescent="0.25">
      <c r="A51" s="55">
        <v>29</v>
      </c>
      <c r="B51" s="39"/>
      <c r="C51" s="40"/>
      <c r="D51" s="41"/>
      <c r="E51" s="38"/>
      <c r="F51" s="309"/>
      <c r="G51" s="287"/>
      <c r="H51" s="287"/>
      <c r="I51" s="42"/>
      <c r="J51" s="288"/>
      <c r="K51" s="215" t="str">
        <f t="shared" si="3"/>
        <v/>
      </c>
      <c r="L51" s="209">
        <f t="shared" si="4"/>
        <v>1</v>
      </c>
      <c r="M51" s="216">
        <f t="shared" si="5"/>
        <v>0</v>
      </c>
    </row>
    <row r="52" spans="1:14" ht="26.45" customHeight="1" thickBot="1" x14ac:dyDescent="0.3">
      <c r="A52" s="66">
        <v>30</v>
      </c>
      <c r="B52" s="43"/>
      <c r="C52" s="44"/>
      <c r="D52" s="45"/>
      <c r="E52" s="46"/>
      <c r="F52" s="310"/>
      <c r="G52" s="292"/>
      <c r="H52" s="47"/>
      <c r="I52" s="48"/>
      <c r="J52" s="289"/>
      <c r="K52" s="215" t="str">
        <f t="shared" si="3"/>
        <v/>
      </c>
      <c r="L52" s="209">
        <f t="shared" si="4"/>
        <v>1</v>
      </c>
      <c r="M52" s="216">
        <f t="shared" si="5"/>
        <v>0</v>
      </c>
      <c r="N52" s="213">
        <f>IF(COUNTA(G38:J52)&gt;0,1,0)</f>
        <v>0</v>
      </c>
    </row>
    <row r="53" spans="1:14" ht="32.25" thickBot="1" x14ac:dyDescent="0.3">
      <c r="F53" s="11" t="s">
        <v>51</v>
      </c>
      <c r="G53" s="290">
        <f>SUM(G38:G52)+G23</f>
        <v>0</v>
      </c>
      <c r="H53" s="327"/>
      <c r="I53" s="50" t="s">
        <v>147</v>
      </c>
      <c r="J53" s="290">
        <f>SUM(J38:J52)+J23</f>
        <v>0</v>
      </c>
    </row>
    <row r="55" spans="1:14" x14ac:dyDescent="0.25">
      <c r="A55" s="57" t="s">
        <v>164</v>
      </c>
      <c r="B55" s="57"/>
      <c r="C55" s="57"/>
      <c r="D55" s="57"/>
      <c r="E55" s="57"/>
      <c r="F55" s="57"/>
      <c r="G55" s="57"/>
      <c r="H55" s="57"/>
      <c r="I55" s="57"/>
      <c r="J55" s="57"/>
    </row>
    <row r="57" spans="1:14" ht="21" x14ac:dyDescent="0.35">
      <c r="B57" s="357" t="s">
        <v>48</v>
      </c>
      <c r="C57" s="346">
        <f ca="1">IF(imzatarihi&gt;0,imzatarihi,"")</f>
        <v>46027</v>
      </c>
      <c r="D57" s="497" t="s">
        <v>49</v>
      </c>
      <c r="E57" s="497"/>
      <c r="F57" s="456" t="str">
        <f>IF(kurulusyetkilisi&gt;0,kurulusyetkilisi,"")</f>
        <v/>
      </c>
      <c r="G57" s="456"/>
      <c r="H57" s="456"/>
      <c r="I57" s="456"/>
      <c r="J57" s="456"/>
    </row>
    <row r="58" spans="1:14" ht="21" x14ac:dyDescent="0.35">
      <c r="B58" s="349"/>
      <c r="C58" s="349"/>
      <c r="D58" s="497" t="s">
        <v>50</v>
      </c>
      <c r="E58" s="497"/>
      <c r="F58" s="349"/>
      <c r="G58" s="349"/>
      <c r="H58" s="349"/>
      <c r="I58" s="349"/>
      <c r="J58" s="349"/>
    </row>
    <row r="61" spans="1:14" x14ac:dyDescent="0.25">
      <c r="A61" s="496" t="s">
        <v>105</v>
      </c>
      <c r="B61" s="496"/>
      <c r="C61" s="496"/>
      <c r="D61" s="496"/>
      <c r="E61" s="496"/>
      <c r="F61" s="496"/>
      <c r="G61" s="496"/>
      <c r="H61" s="496"/>
      <c r="I61" s="496"/>
      <c r="J61" s="496"/>
      <c r="K61" s="4"/>
    </row>
    <row r="62" spans="1:14" x14ac:dyDescent="0.25">
      <c r="A62" s="484" t="str">
        <f>IF(YilDonem&lt;&gt;"",CONCATENATE(YilDonem," dönemine aittir."),"")</f>
        <v/>
      </c>
      <c r="B62" s="484"/>
      <c r="C62" s="484"/>
      <c r="D62" s="484"/>
      <c r="E62" s="484"/>
      <c r="F62" s="484"/>
      <c r="G62" s="484"/>
      <c r="H62" s="484"/>
      <c r="I62" s="484"/>
      <c r="J62" s="484"/>
      <c r="K62" s="4"/>
    </row>
    <row r="63" spans="1:14" ht="15.95" customHeight="1" thickBot="1" x14ac:dyDescent="0.3">
      <c r="A63" s="485" t="s">
        <v>106</v>
      </c>
      <c r="B63" s="485"/>
      <c r="C63" s="485"/>
      <c r="D63" s="485"/>
      <c r="E63" s="485"/>
      <c r="F63" s="485"/>
      <c r="G63" s="485"/>
      <c r="H63" s="485"/>
      <c r="I63" s="485"/>
      <c r="J63" s="485"/>
      <c r="K63" s="4"/>
    </row>
    <row r="64" spans="1:14" ht="31.7" customHeight="1" thickBot="1" x14ac:dyDescent="0.3">
      <c r="A64" s="486" t="s">
        <v>1</v>
      </c>
      <c r="B64" s="487"/>
      <c r="C64" s="488" t="str">
        <f>IF(ProjeNo&gt;0,ProjeNo,"")</f>
        <v/>
      </c>
      <c r="D64" s="489"/>
      <c r="E64" s="489"/>
      <c r="F64" s="489"/>
      <c r="G64" s="489"/>
      <c r="H64" s="489"/>
      <c r="I64" s="489"/>
      <c r="J64" s="490"/>
      <c r="K64" s="4"/>
    </row>
    <row r="65" spans="1:13" ht="31.7" customHeight="1" thickBot="1" x14ac:dyDescent="0.3">
      <c r="A65" s="491" t="s">
        <v>14</v>
      </c>
      <c r="B65" s="492"/>
      <c r="C65" s="493" t="str">
        <f>IF(ProjeAdi&gt;0,ProjeAdi,"")</f>
        <v/>
      </c>
      <c r="D65" s="494"/>
      <c r="E65" s="494"/>
      <c r="F65" s="494"/>
      <c r="G65" s="494"/>
      <c r="H65" s="494"/>
      <c r="I65" s="494"/>
      <c r="J65" s="495"/>
      <c r="K65" s="4"/>
    </row>
    <row r="66" spans="1:13" s="53" customFormat="1" ht="37.15" customHeight="1" thickBot="1" x14ac:dyDescent="0.3">
      <c r="A66" s="482" t="s">
        <v>9</v>
      </c>
      <c r="B66" s="482" t="s">
        <v>107</v>
      </c>
      <c r="C66" s="498" t="s">
        <v>108</v>
      </c>
      <c r="D66" s="498" t="s">
        <v>109</v>
      </c>
      <c r="E66" s="498" t="s">
        <v>98</v>
      </c>
      <c r="F66" s="498" t="s">
        <v>99</v>
      </c>
      <c r="G66" s="153" t="s">
        <v>100</v>
      </c>
      <c r="H66" s="153" t="s">
        <v>100</v>
      </c>
      <c r="I66" s="499" t="s">
        <v>153</v>
      </c>
      <c r="J66" s="152" t="s">
        <v>146</v>
      </c>
      <c r="K66" s="13"/>
      <c r="L66" s="52"/>
      <c r="M66" s="116"/>
    </row>
    <row r="67" spans="1:13" ht="18" customHeight="1" thickBot="1" x14ac:dyDescent="0.3">
      <c r="A67" s="483"/>
      <c r="B67" s="483"/>
      <c r="C67" s="483"/>
      <c r="D67" s="483"/>
      <c r="E67" s="483"/>
      <c r="F67" s="483"/>
      <c r="G67" s="143" t="s">
        <v>101</v>
      </c>
      <c r="H67" s="143" t="s">
        <v>104</v>
      </c>
      <c r="I67" s="500"/>
      <c r="J67" s="143" t="s">
        <v>101</v>
      </c>
      <c r="K67" s="4"/>
    </row>
    <row r="68" spans="1:13" ht="26.45" customHeight="1" x14ac:dyDescent="0.25">
      <c r="A68" s="60">
        <v>31</v>
      </c>
      <c r="B68" s="61"/>
      <c r="C68" s="62"/>
      <c r="D68" s="84"/>
      <c r="E68" s="63"/>
      <c r="F68" s="308"/>
      <c r="G68" s="294"/>
      <c r="H68" s="294"/>
      <c r="I68" s="319"/>
      <c r="J68" s="281"/>
      <c r="K68" s="215" t="str">
        <f>IF(AND(C68&lt;&gt;"",L68=1),"Belge Tarihi,Belge Numarası ve KDV Dahil Tutar doldurulduktan sonra KDV Hariç Tutar doldurulabilir.","")</f>
        <v/>
      </c>
      <c r="L68" s="209">
        <f>IF(COUNTA(E68:F68)+COUNTA(H68)=3,0,1)</f>
        <v>1</v>
      </c>
      <c r="M68" s="216">
        <f>IF(L68=1,0,100000000)</f>
        <v>0</v>
      </c>
    </row>
    <row r="69" spans="1:13" ht="26.45" customHeight="1" x14ac:dyDescent="0.25">
      <c r="A69" s="55">
        <v>32</v>
      </c>
      <c r="B69" s="39"/>
      <c r="C69" s="40"/>
      <c r="D69" s="41"/>
      <c r="E69" s="38"/>
      <c r="F69" s="309"/>
      <c r="G69" s="287"/>
      <c r="H69" s="287"/>
      <c r="I69" s="42"/>
      <c r="J69" s="288"/>
      <c r="K69" s="215" t="str">
        <f t="shared" ref="K69:K82" si="6">IF(AND(C69&lt;&gt;"",L69=1),"Belge Tarihi,Belge Numarası ve KDV Dahil Tutar doldurulduktan sonra KDV Hariç Tutar doldurulabilir.","")</f>
        <v/>
      </c>
      <c r="L69" s="209">
        <f t="shared" ref="L69:L82" si="7">IF(COUNTA(E69:F69)+COUNTA(H69)=3,0,1)</f>
        <v>1</v>
      </c>
      <c r="M69" s="216">
        <f t="shared" ref="M69:M82" si="8">IF(L69=1,0,100000000)</f>
        <v>0</v>
      </c>
    </row>
    <row r="70" spans="1:13" ht="26.45" customHeight="1" x14ac:dyDescent="0.25">
      <c r="A70" s="54">
        <v>33</v>
      </c>
      <c r="B70" s="39"/>
      <c r="C70" s="40"/>
      <c r="D70" s="41"/>
      <c r="E70" s="38"/>
      <c r="F70" s="309"/>
      <c r="G70" s="287"/>
      <c r="H70" s="287"/>
      <c r="I70" s="42"/>
      <c r="J70" s="288"/>
      <c r="K70" s="215" t="str">
        <f t="shared" si="6"/>
        <v/>
      </c>
      <c r="L70" s="209">
        <f t="shared" si="7"/>
        <v>1</v>
      </c>
      <c r="M70" s="216">
        <f t="shared" si="8"/>
        <v>0</v>
      </c>
    </row>
    <row r="71" spans="1:13" ht="26.45" customHeight="1" x14ac:dyDescent="0.25">
      <c r="A71" s="55">
        <v>34</v>
      </c>
      <c r="B71" s="39"/>
      <c r="C71" s="40"/>
      <c r="D71" s="41"/>
      <c r="E71" s="38"/>
      <c r="F71" s="309"/>
      <c r="G71" s="287"/>
      <c r="H71" s="287"/>
      <c r="I71" s="42"/>
      <c r="J71" s="288"/>
      <c r="K71" s="215" t="str">
        <f t="shared" si="6"/>
        <v/>
      </c>
      <c r="L71" s="209">
        <f t="shared" si="7"/>
        <v>1</v>
      </c>
      <c r="M71" s="216">
        <f t="shared" si="8"/>
        <v>0</v>
      </c>
    </row>
    <row r="72" spans="1:13" ht="26.45" customHeight="1" x14ac:dyDescent="0.25">
      <c r="A72" s="54">
        <v>35</v>
      </c>
      <c r="B72" s="39"/>
      <c r="C72" s="40"/>
      <c r="D72" s="41"/>
      <c r="E72" s="38"/>
      <c r="F72" s="309"/>
      <c r="G72" s="287"/>
      <c r="H72" s="287"/>
      <c r="I72" s="42"/>
      <c r="J72" s="288"/>
      <c r="K72" s="215" t="str">
        <f t="shared" si="6"/>
        <v/>
      </c>
      <c r="L72" s="209">
        <f t="shared" si="7"/>
        <v>1</v>
      </c>
      <c r="M72" s="216">
        <f t="shared" si="8"/>
        <v>0</v>
      </c>
    </row>
    <row r="73" spans="1:13" ht="26.45" customHeight="1" x14ac:dyDescent="0.25">
      <c r="A73" s="55">
        <v>36</v>
      </c>
      <c r="B73" s="39"/>
      <c r="C73" s="40"/>
      <c r="D73" s="41"/>
      <c r="E73" s="38"/>
      <c r="F73" s="309"/>
      <c r="G73" s="287"/>
      <c r="H73" s="287"/>
      <c r="I73" s="42"/>
      <c r="J73" s="288"/>
      <c r="K73" s="215" t="str">
        <f t="shared" si="6"/>
        <v/>
      </c>
      <c r="L73" s="209">
        <f t="shared" si="7"/>
        <v>1</v>
      </c>
      <c r="M73" s="216">
        <f t="shared" si="8"/>
        <v>0</v>
      </c>
    </row>
    <row r="74" spans="1:13" ht="26.45" customHeight="1" x14ac:dyDescent="0.25">
      <c r="A74" s="54">
        <v>37</v>
      </c>
      <c r="B74" s="39"/>
      <c r="C74" s="40"/>
      <c r="D74" s="41"/>
      <c r="E74" s="38"/>
      <c r="F74" s="309"/>
      <c r="G74" s="287"/>
      <c r="H74" s="287"/>
      <c r="I74" s="42"/>
      <c r="J74" s="288"/>
      <c r="K74" s="215" t="str">
        <f t="shared" si="6"/>
        <v/>
      </c>
      <c r="L74" s="209">
        <f t="shared" si="7"/>
        <v>1</v>
      </c>
      <c r="M74" s="216">
        <f t="shared" si="8"/>
        <v>0</v>
      </c>
    </row>
    <row r="75" spans="1:13" ht="26.45" customHeight="1" x14ac:dyDescent="0.25">
      <c r="A75" s="55">
        <v>38</v>
      </c>
      <c r="B75" s="39"/>
      <c r="C75" s="40"/>
      <c r="D75" s="41"/>
      <c r="E75" s="38"/>
      <c r="F75" s="309"/>
      <c r="G75" s="287"/>
      <c r="H75" s="287"/>
      <c r="I75" s="42"/>
      <c r="J75" s="288"/>
      <c r="K75" s="215" t="str">
        <f t="shared" si="6"/>
        <v/>
      </c>
      <c r="L75" s="209">
        <f t="shared" si="7"/>
        <v>1</v>
      </c>
      <c r="M75" s="216">
        <f t="shared" si="8"/>
        <v>0</v>
      </c>
    </row>
    <row r="76" spans="1:13" ht="26.45" customHeight="1" x14ac:dyDescent="0.25">
      <c r="A76" s="54">
        <v>39</v>
      </c>
      <c r="B76" s="39"/>
      <c r="C76" s="40"/>
      <c r="D76" s="41"/>
      <c r="E76" s="38"/>
      <c r="F76" s="309"/>
      <c r="G76" s="287"/>
      <c r="H76" s="287"/>
      <c r="I76" s="42"/>
      <c r="J76" s="288"/>
      <c r="K76" s="215" t="str">
        <f t="shared" si="6"/>
        <v/>
      </c>
      <c r="L76" s="209">
        <f t="shared" si="7"/>
        <v>1</v>
      </c>
      <c r="M76" s="216">
        <f t="shared" si="8"/>
        <v>0</v>
      </c>
    </row>
    <row r="77" spans="1:13" ht="26.45" customHeight="1" x14ac:dyDescent="0.25">
      <c r="A77" s="55">
        <v>40</v>
      </c>
      <c r="B77" s="39"/>
      <c r="C77" s="40"/>
      <c r="D77" s="41"/>
      <c r="E77" s="38"/>
      <c r="F77" s="309"/>
      <c r="G77" s="287"/>
      <c r="H77" s="287"/>
      <c r="I77" s="42"/>
      <c r="J77" s="288"/>
      <c r="K77" s="215" t="str">
        <f t="shared" si="6"/>
        <v/>
      </c>
      <c r="L77" s="209">
        <f t="shared" si="7"/>
        <v>1</v>
      </c>
      <c r="M77" s="216">
        <f t="shared" si="8"/>
        <v>0</v>
      </c>
    </row>
    <row r="78" spans="1:13" ht="26.45" customHeight="1" x14ac:dyDescent="0.25">
      <c r="A78" s="54">
        <v>41</v>
      </c>
      <c r="B78" s="39"/>
      <c r="C78" s="40"/>
      <c r="D78" s="41"/>
      <c r="E78" s="38"/>
      <c r="F78" s="309"/>
      <c r="G78" s="287"/>
      <c r="H78" s="287"/>
      <c r="I78" s="42"/>
      <c r="J78" s="288"/>
      <c r="K78" s="215" t="str">
        <f t="shared" si="6"/>
        <v/>
      </c>
      <c r="L78" s="209">
        <f t="shared" si="7"/>
        <v>1</v>
      </c>
      <c r="M78" s="216">
        <f t="shared" si="8"/>
        <v>0</v>
      </c>
    </row>
    <row r="79" spans="1:13" ht="26.45" customHeight="1" x14ac:dyDescent="0.25">
      <c r="A79" s="55">
        <v>42</v>
      </c>
      <c r="B79" s="39"/>
      <c r="C79" s="40"/>
      <c r="D79" s="41"/>
      <c r="E79" s="38"/>
      <c r="F79" s="309"/>
      <c r="G79" s="287"/>
      <c r="H79" s="287"/>
      <c r="I79" s="42"/>
      <c r="J79" s="288"/>
      <c r="K79" s="215" t="str">
        <f t="shared" si="6"/>
        <v/>
      </c>
      <c r="L79" s="209">
        <f t="shared" si="7"/>
        <v>1</v>
      </c>
      <c r="M79" s="216">
        <f t="shared" si="8"/>
        <v>0</v>
      </c>
    </row>
    <row r="80" spans="1:13" ht="26.45" customHeight="1" x14ac:dyDescent="0.25">
      <c r="A80" s="54">
        <v>43</v>
      </c>
      <c r="B80" s="39"/>
      <c r="C80" s="40"/>
      <c r="D80" s="41"/>
      <c r="E80" s="38"/>
      <c r="F80" s="309"/>
      <c r="G80" s="287"/>
      <c r="H80" s="287"/>
      <c r="I80" s="42"/>
      <c r="J80" s="288"/>
      <c r="K80" s="215" t="str">
        <f t="shared" si="6"/>
        <v/>
      </c>
      <c r="L80" s="209">
        <f t="shared" si="7"/>
        <v>1</v>
      </c>
      <c r="M80" s="216">
        <f t="shared" si="8"/>
        <v>0</v>
      </c>
    </row>
    <row r="81" spans="1:14" ht="26.45" customHeight="1" x14ac:dyDescent="0.25">
      <c r="A81" s="55">
        <v>44</v>
      </c>
      <c r="B81" s="39"/>
      <c r="C81" s="40"/>
      <c r="D81" s="41"/>
      <c r="E81" s="38"/>
      <c r="F81" s="309"/>
      <c r="G81" s="287"/>
      <c r="H81" s="287"/>
      <c r="I81" s="42"/>
      <c r="J81" s="288"/>
      <c r="K81" s="215" t="str">
        <f t="shared" si="6"/>
        <v/>
      </c>
      <c r="L81" s="209">
        <f t="shared" si="7"/>
        <v>1</v>
      </c>
      <c r="M81" s="216">
        <f t="shared" si="8"/>
        <v>0</v>
      </c>
    </row>
    <row r="82" spans="1:14" ht="26.45" customHeight="1" thickBot="1" x14ac:dyDescent="0.3">
      <c r="A82" s="66">
        <v>45</v>
      </c>
      <c r="B82" s="43"/>
      <c r="C82" s="44"/>
      <c r="D82" s="45"/>
      <c r="E82" s="46"/>
      <c r="F82" s="310"/>
      <c r="G82" s="292"/>
      <c r="H82" s="47"/>
      <c r="I82" s="48"/>
      <c r="J82" s="289"/>
      <c r="K82" s="215" t="str">
        <f t="shared" si="6"/>
        <v/>
      </c>
      <c r="L82" s="209">
        <f t="shared" si="7"/>
        <v>1</v>
      </c>
      <c r="M82" s="216">
        <f t="shared" si="8"/>
        <v>0</v>
      </c>
      <c r="N82" s="213">
        <f>IF(COUNTA(G68:J82)&gt;0,1,0)</f>
        <v>0</v>
      </c>
    </row>
    <row r="83" spans="1:14" ht="32.25" thickBot="1" x14ac:dyDescent="0.3">
      <c r="F83" s="11" t="s">
        <v>51</v>
      </c>
      <c r="G83" s="290">
        <f>SUM(G68:G82)+G53</f>
        <v>0</v>
      </c>
      <c r="H83" s="327"/>
      <c r="I83" s="50" t="s">
        <v>147</v>
      </c>
      <c r="J83" s="290">
        <f>SUM(J68:J82)+J53</f>
        <v>0</v>
      </c>
    </row>
    <row r="85" spans="1:14" x14ac:dyDescent="0.25">
      <c r="A85" s="57" t="s">
        <v>164</v>
      </c>
      <c r="B85" s="57"/>
      <c r="C85" s="57"/>
      <c r="D85" s="57"/>
      <c r="E85" s="57"/>
      <c r="F85" s="57"/>
      <c r="G85" s="57"/>
      <c r="H85" s="57"/>
      <c r="I85" s="57"/>
      <c r="J85" s="57"/>
    </row>
    <row r="87" spans="1:14" ht="21" x14ac:dyDescent="0.35">
      <c r="B87" s="357" t="s">
        <v>48</v>
      </c>
      <c r="C87" s="346">
        <f ca="1">IF(imzatarihi&gt;0,imzatarihi,"")</f>
        <v>46027</v>
      </c>
      <c r="D87" s="497" t="s">
        <v>49</v>
      </c>
      <c r="E87" s="497"/>
      <c r="F87" s="456" t="str">
        <f>IF(kurulusyetkilisi&gt;0,kurulusyetkilisi,"")</f>
        <v/>
      </c>
      <c r="G87" s="456"/>
      <c r="H87" s="456"/>
      <c r="I87" s="456"/>
      <c r="J87" s="456"/>
    </row>
    <row r="88" spans="1:14" ht="21" x14ac:dyDescent="0.35">
      <c r="B88" s="349"/>
      <c r="C88" s="349"/>
      <c r="D88" s="497" t="s">
        <v>50</v>
      </c>
      <c r="E88" s="497"/>
      <c r="F88" s="349"/>
      <c r="G88" s="349"/>
      <c r="H88" s="349"/>
      <c r="I88" s="349"/>
      <c r="J88" s="349"/>
    </row>
    <row r="91" spans="1:14" x14ac:dyDescent="0.25">
      <c r="A91" s="496" t="s">
        <v>105</v>
      </c>
      <c r="B91" s="496"/>
      <c r="C91" s="496"/>
      <c r="D91" s="496"/>
      <c r="E91" s="496"/>
      <c r="F91" s="496"/>
      <c r="G91" s="496"/>
      <c r="H91" s="496"/>
      <c r="I91" s="496"/>
      <c r="J91" s="496"/>
      <c r="K91" s="4"/>
    </row>
    <row r="92" spans="1:14" x14ac:dyDescent="0.25">
      <c r="A92" s="484" t="str">
        <f>IF(YilDonem&lt;&gt;"",CONCATENATE(YilDonem," dönemine aittir."),"")</f>
        <v/>
      </c>
      <c r="B92" s="484"/>
      <c r="C92" s="484"/>
      <c r="D92" s="484"/>
      <c r="E92" s="484"/>
      <c r="F92" s="484"/>
      <c r="G92" s="484"/>
      <c r="H92" s="484"/>
      <c r="I92" s="484"/>
      <c r="J92" s="484"/>
      <c r="K92" s="4"/>
    </row>
    <row r="93" spans="1:14" ht="15.95" customHeight="1" thickBot="1" x14ac:dyDescent="0.3">
      <c r="A93" s="485" t="s">
        <v>106</v>
      </c>
      <c r="B93" s="485"/>
      <c r="C93" s="485"/>
      <c r="D93" s="485"/>
      <c r="E93" s="485"/>
      <c r="F93" s="485"/>
      <c r="G93" s="485"/>
      <c r="H93" s="485"/>
      <c r="I93" s="485"/>
      <c r="J93" s="485"/>
      <c r="K93" s="4"/>
    </row>
    <row r="94" spans="1:14" ht="31.7" customHeight="1" thickBot="1" x14ac:dyDescent="0.3">
      <c r="A94" s="486" t="s">
        <v>1</v>
      </c>
      <c r="B94" s="487"/>
      <c r="C94" s="488" t="str">
        <f>IF(ProjeNo&gt;0,ProjeNo,"")</f>
        <v/>
      </c>
      <c r="D94" s="489"/>
      <c r="E94" s="489"/>
      <c r="F94" s="489"/>
      <c r="G94" s="489"/>
      <c r="H94" s="489"/>
      <c r="I94" s="489"/>
      <c r="J94" s="490"/>
      <c r="K94" s="4"/>
    </row>
    <row r="95" spans="1:14" ht="31.7" customHeight="1" thickBot="1" x14ac:dyDescent="0.3">
      <c r="A95" s="491" t="s">
        <v>14</v>
      </c>
      <c r="B95" s="492"/>
      <c r="C95" s="493" t="str">
        <f>IF(ProjeAdi&gt;0,ProjeAdi,"")</f>
        <v/>
      </c>
      <c r="D95" s="494"/>
      <c r="E95" s="494"/>
      <c r="F95" s="494"/>
      <c r="G95" s="494"/>
      <c r="H95" s="494"/>
      <c r="I95" s="494"/>
      <c r="J95" s="495"/>
      <c r="K95" s="4"/>
    </row>
    <row r="96" spans="1:14" s="53" customFormat="1" ht="37.15" customHeight="1" thickBot="1" x14ac:dyDescent="0.3">
      <c r="A96" s="482" t="s">
        <v>9</v>
      </c>
      <c r="B96" s="482" t="s">
        <v>107</v>
      </c>
      <c r="C96" s="498" t="s">
        <v>108</v>
      </c>
      <c r="D96" s="498" t="s">
        <v>109</v>
      </c>
      <c r="E96" s="498" t="s">
        <v>98</v>
      </c>
      <c r="F96" s="498" t="s">
        <v>99</v>
      </c>
      <c r="G96" s="153" t="s">
        <v>100</v>
      </c>
      <c r="H96" s="153" t="s">
        <v>100</v>
      </c>
      <c r="I96" s="499" t="s">
        <v>153</v>
      </c>
      <c r="J96" s="152" t="s">
        <v>146</v>
      </c>
      <c r="K96" s="13"/>
      <c r="L96" s="52"/>
      <c r="M96" s="116"/>
    </row>
    <row r="97" spans="1:14" ht="18" customHeight="1" thickBot="1" x14ac:dyDescent="0.3">
      <c r="A97" s="483"/>
      <c r="B97" s="483"/>
      <c r="C97" s="483"/>
      <c r="D97" s="483"/>
      <c r="E97" s="483"/>
      <c r="F97" s="483"/>
      <c r="G97" s="143" t="s">
        <v>101</v>
      </c>
      <c r="H97" s="143" t="s">
        <v>104</v>
      </c>
      <c r="I97" s="500"/>
      <c r="J97" s="143" t="s">
        <v>101</v>
      </c>
      <c r="K97" s="4"/>
    </row>
    <row r="98" spans="1:14" ht="26.45" customHeight="1" x14ac:dyDescent="0.25">
      <c r="A98" s="60">
        <v>46</v>
      </c>
      <c r="B98" s="61"/>
      <c r="C98" s="62"/>
      <c r="D98" s="84"/>
      <c r="E98" s="63"/>
      <c r="F98" s="308"/>
      <c r="G98" s="294"/>
      <c r="H98" s="294"/>
      <c r="I98" s="319"/>
      <c r="J98" s="281"/>
      <c r="K98" s="215" t="str">
        <f>IF(AND(C98&lt;&gt;"",L98=1),"Belge Tarihi,Belge Numarası ve KDV Dahil Tutar doldurulduktan sonra KDV Hariç Tutar doldurulabilir.","")</f>
        <v/>
      </c>
      <c r="L98" s="209">
        <f>IF(COUNTA(E98:F98)+COUNTA(H98)=3,0,1)</f>
        <v>1</v>
      </c>
      <c r="M98" s="216">
        <f>IF(L98=1,0,100000000)</f>
        <v>0</v>
      </c>
    </row>
    <row r="99" spans="1:14" ht="26.45" customHeight="1" x14ac:dyDescent="0.25">
      <c r="A99" s="55">
        <v>47</v>
      </c>
      <c r="B99" s="39"/>
      <c r="C99" s="40"/>
      <c r="D99" s="41"/>
      <c r="E99" s="38"/>
      <c r="F99" s="309"/>
      <c r="G99" s="287"/>
      <c r="H99" s="287"/>
      <c r="I99" s="42"/>
      <c r="J99" s="288"/>
      <c r="K99" s="215" t="str">
        <f t="shared" ref="K99:K112" si="9">IF(AND(C99&lt;&gt;"",L99=1),"Belge Tarihi,Belge Numarası ve KDV Dahil Tutar doldurulduktan sonra KDV Hariç Tutar doldurulabilir.","")</f>
        <v/>
      </c>
      <c r="L99" s="209">
        <f t="shared" ref="L99:L112" si="10">IF(COUNTA(E99:F99)+COUNTA(H99)=3,0,1)</f>
        <v>1</v>
      </c>
      <c r="M99" s="216">
        <f t="shared" ref="M99:M112" si="11">IF(L99=1,0,100000000)</f>
        <v>0</v>
      </c>
    </row>
    <row r="100" spans="1:14" ht="26.45" customHeight="1" x14ac:dyDescent="0.25">
      <c r="A100" s="54">
        <v>48</v>
      </c>
      <c r="B100" s="39"/>
      <c r="C100" s="40"/>
      <c r="D100" s="41"/>
      <c r="E100" s="38"/>
      <c r="F100" s="309"/>
      <c r="G100" s="287"/>
      <c r="H100" s="287"/>
      <c r="I100" s="42"/>
      <c r="J100" s="288"/>
      <c r="K100" s="215" t="str">
        <f t="shared" si="9"/>
        <v/>
      </c>
      <c r="L100" s="209">
        <f t="shared" si="10"/>
        <v>1</v>
      </c>
      <c r="M100" s="216">
        <f t="shared" si="11"/>
        <v>0</v>
      </c>
    </row>
    <row r="101" spans="1:14" ht="26.45" customHeight="1" x14ac:dyDescent="0.25">
      <c r="A101" s="55">
        <v>49</v>
      </c>
      <c r="B101" s="39"/>
      <c r="C101" s="40"/>
      <c r="D101" s="41"/>
      <c r="E101" s="38"/>
      <c r="F101" s="309"/>
      <c r="G101" s="287"/>
      <c r="H101" s="287"/>
      <c r="I101" s="42"/>
      <c r="J101" s="288"/>
      <c r="K101" s="215" t="str">
        <f t="shared" si="9"/>
        <v/>
      </c>
      <c r="L101" s="209">
        <f t="shared" si="10"/>
        <v>1</v>
      </c>
      <c r="M101" s="216">
        <f t="shared" si="11"/>
        <v>0</v>
      </c>
    </row>
    <row r="102" spans="1:14" ht="26.45" customHeight="1" x14ac:dyDescent="0.25">
      <c r="A102" s="54">
        <v>50</v>
      </c>
      <c r="B102" s="39"/>
      <c r="C102" s="40"/>
      <c r="D102" s="41"/>
      <c r="E102" s="38"/>
      <c r="F102" s="309"/>
      <c r="G102" s="287"/>
      <c r="H102" s="287"/>
      <c r="I102" s="42"/>
      <c r="J102" s="288"/>
      <c r="K102" s="215" t="str">
        <f t="shared" si="9"/>
        <v/>
      </c>
      <c r="L102" s="209">
        <f t="shared" si="10"/>
        <v>1</v>
      </c>
      <c r="M102" s="216">
        <f t="shared" si="11"/>
        <v>0</v>
      </c>
    </row>
    <row r="103" spans="1:14" ht="26.45" customHeight="1" x14ac:dyDescent="0.25">
      <c r="A103" s="55">
        <v>51</v>
      </c>
      <c r="B103" s="39"/>
      <c r="C103" s="40"/>
      <c r="D103" s="41"/>
      <c r="E103" s="38"/>
      <c r="F103" s="309"/>
      <c r="G103" s="287"/>
      <c r="H103" s="287"/>
      <c r="I103" s="42"/>
      <c r="J103" s="288"/>
      <c r="K103" s="215" t="str">
        <f t="shared" si="9"/>
        <v/>
      </c>
      <c r="L103" s="209">
        <f t="shared" si="10"/>
        <v>1</v>
      </c>
      <c r="M103" s="216">
        <f t="shared" si="11"/>
        <v>0</v>
      </c>
    </row>
    <row r="104" spans="1:14" ht="26.45" customHeight="1" x14ac:dyDescent="0.25">
      <c r="A104" s="54">
        <v>52</v>
      </c>
      <c r="B104" s="39"/>
      <c r="C104" s="40"/>
      <c r="D104" s="41"/>
      <c r="E104" s="38"/>
      <c r="F104" s="309"/>
      <c r="G104" s="287"/>
      <c r="H104" s="287"/>
      <c r="I104" s="42"/>
      <c r="J104" s="288"/>
      <c r="K104" s="215" t="str">
        <f t="shared" si="9"/>
        <v/>
      </c>
      <c r="L104" s="209">
        <f t="shared" si="10"/>
        <v>1</v>
      </c>
      <c r="M104" s="216">
        <f t="shared" si="11"/>
        <v>0</v>
      </c>
    </row>
    <row r="105" spans="1:14" ht="26.45" customHeight="1" x14ac:dyDescent="0.25">
      <c r="A105" s="55">
        <v>53</v>
      </c>
      <c r="B105" s="39"/>
      <c r="C105" s="40"/>
      <c r="D105" s="41"/>
      <c r="E105" s="38"/>
      <c r="F105" s="309"/>
      <c r="G105" s="287"/>
      <c r="H105" s="287"/>
      <c r="I105" s="42"/>
      <c r="J105" s="288"/>
      <c r="K105" s="215" t="str">
        <f t="shared" si="9"/>
        <v/>
      </c>
      <c r="L105" s="209">
        <f t="shared" si="10"/>
        <v>1</v>
      </c>
      <c r="M105" s="216">
        <f t="shared" si="11"/>
        <v>0</v>
      </c>
    </row>
    <row r="106" spans="1:14" ht="26.45" customHeight="1" x14ac:dyDescent="0.25">
      <c r="A106" s="54">
        <v>54</v>
      </c>
      <c r="B106" s="39"/>
      <c r="C106" s="40"/>
      <c r="D106" s="41"/>
      <c r="E106" s="38"/>
      <c r="F106" s="309"/>
      <c r="G106" s="287"/>
      <c r="H106" s="287"/>
      <c r="I106" s="42"/>
      <c r="J106" s="288"/>
      <c r="K106" s="215" t="str">
        <f t="shared" si="9"/>
        <v/>
      </c>
      <c r="L106" s="209">
        <f t="shared" si="10"/>
        <v>1</v>
      </c>
      <c r="M106" s="216">
        <f t="shared" si="11"/>
        <v>0</v>
      </c>
    </row>
    <row r="107" spans="1:14" ht="26.45" customHeight="1" x14ac:dyDescent="0.25">
      <c r="A107" s="55">
        <v>55</v>
      </c>
      <c r="B107" s="39"/>
      <c r="C107" s="40"/>
      <c r="D107" s="41"/>
      <c r="E107" s="38"/>
      <c r="F107" s="309"/>
      <c r="G107" s="287"/>
      <c r="H107" s="287"/>
      <c r="I107" s="42"/>
      <c r="J107" s="288"/>
      <c r="K107" s="215" t="str">
        <f t="shared" si="9"/>
        <v/>
      </c>
      <c r="L107" s="209">
        <f t="shared" si="10"/>
        <v>1</v>
      </c>
      <c r="M107" s="216">
        <f t="shared" si="11"/>
        <v>0</v>
      </c>
    </row>
    <row r="108" spans="1:14" ht="26.45" customHeight="1" x14ac:dyDescent="0.25">
      <c r="A108" s="54">
        <v>56</v>
      </c>
      <c r="B108" s="39"/>
      <c r="C108" s="40"/>
      <c r="D108" s="41"/>
      <c r="E108" s="38"/>
      <c r="F108" s="309"/>
      <c r="G108" s="287"/>
      <c r="H108" s="287"/>
      <c r="I108" s="42"/>
      <c r="J108" s="288"/>
      <c r="K108" s="215" t="str">
        <f t="shared" si="9"/>
        <v/>
      </c>
      <c r="L108" s="209">
        <f t="shared" si="10"/>
        <v>1</v>
      </c>
      <c r="M108" s="216">
        <f t="shared" si="11"/>
        <v>0</v>
      </c>
    </row>
    <row r="109" spans="1:14" ht="26.45" customHeight="1" x14ac:dyDescent="0.25">
      <c r="A109" s="55">
        <v>57</v>
      </c>
      <c r="B109" s="39"/>
      <c r="C109" s="40"/>
      <c r="D109" s="41"/>
      <c r="E109" s="38"/>
      <c r="F109" s="309"/>
      <c r="G109" s="287"/>
      <c r="H109" s="287"/>
      <c r="I109" s="42"/>
      <c r="J109" s="288"/>
      <c r="K109" s="215" t="str">
        <f t="shared" si="9"/>
        <v/>
      </c>
      <c r="L109" s="209">
        <f t="shared" si="10"/>
        <v>1</v>
      </c>
      <c r="M109" s="216">
        <f t="shared" si="11"/>
        <v>0</v>
      </c>
    </row>
    <row r="110" spans="1:14" ht="26.45" customHeight="1" x14ac:dyDescent="0.25">
      <c r="A110" s="54">
        <v>58</v>
      </c>
      <c r="B110" s="39"/>
      <c r="C110" s="40"/>
      <c r="D110" s="41"/>
      <c r="E110" s="38"/>
      <c r="F110" s="309"/>
      <c r="G110" s="287"/>
      <c r="H110" s="287"/>
      <c r="I110" s="42"/>
      <c r="J110" s="288"/>
      <c r="K110" s="215" t="str">
        <f t="shared" si="9"/>
        <v/>
      </c>
      <c r="L110" s="209">
        <f t="shared" si="10"/>
        <v>1</v>
      </c>
      <c r="M110" s="216">
        <f t="shared" si="11"/>
        <v>0</v>
      </c>
    </row>
    <row r="111" spans="1:14" ht="26.45" customHeight="1" x14ac:dyDescent="0.25">
      <c r="A111" s="55">
        <v>59</v>
      </c>
      <c r="B111" s="39"/>
      <c r="C111" s="40"/>
      <c r="D111" s="41"/>
      <c r="E111" s="38"/>
      <c r="F111" s="309"/>
      <c r="G111" s="287"/>
      <c r="H111" s="287"/>
      <c r="I111" s="42"/>
      <c r="J111" s="288"/>
      <c r="K111" s="215" t="str">
        <f t="shared" si="9"/>
        <v/>
      </c>
      <c r="L111" s="209">
        <f t="shared" si="10"/>
        <v>1</v>
      </c>
      <c r="M111" s="216">
        <f t="shared" si="11"/>
        <v>0</v>
      </c>
    </row>
    <row r="112" spans="1:14" ht="26.45" customHeight="1" thickBot="1" x14ac:dyDescent="0.3">
      <c r="A112" s="66">
        <v>60</v>
      </c>
      <c r="B112" s="43"/>
      <c r="C112" s="44"/>
      <c r="D112" s="45"/>
      <c r="E112" s="46"/>
      <c r="F112" s="310"/>
      <c r="G112" s="292"/>
      <c r="H112" s="47"/>
      <c r="I112" s="48"/>
      <c r="J112" s="289"/>
      <c r="K112" s="215" t="str">
        <f t="shared" si="9"/>
        <v/>
      </c>
      <c r="L112" s="209">
        <f t="shared" si="10"/>
        <v>1</v>
      </c>
      <c r="M112" s="216">
        <f t="shared" si="11"/>
        <v>0</v>
      </c>
      <c r="N112" s="213">
        <f>IF(COUNTA(G98:J112)&gt;0,1,0)</f>
        <v>0</v>
      </c>
    </row>
    <row r="113" spans="1:13" ht="32.25" thickBot="1" x14ac:dyDescent="0.3">
      <c r="F113" s="11" t="s">
        <v>51</v>
      </c>
      <c r="G113" s="290">
        <f>SUM(G98:G112)+G83</f>
        <v>0</v>
      </c>
      <c r="H113" s="327"/>
      <c r="I113" s="50" t="s">
        <v>147</v>
      </c>
      <c r="J113" s="290">
        <f>SUM(J98:J112)+J83</f>
        <v>0</v>
      </c>
    </row>
    <row r="115" spans="1:13" x14ac:dyDescent="0.25">
      <c r="A115" s="57" t="s">
        <v>164</v>
      </c>
      <c r="B115" s="57"/>
      <c r="C115" s="57"/>
      <c r="D115" s="57"/>
      <c r="E115" s="57"/>
      <c r="F115" s="57"/>
      <c r="G115" s="57"/>
      <c r="H115" s="57"/>
      <c r="I115" s="57"/>
      <c r="J115" s="57"/>
    </row>
    <row r="117" spans="1:13" ht="21" x14ac:dyDescent="0.35">
      <c r="B117" s="357" t="s">
        <v>48</v>
      </c>
      <c r="C117" s="346">
        <f ca="1">IF(imzatarihi&gt;0,imzatarihi,"")</f>
        <v>46027</v>
      </c>
      <c r="D117" s="497" t="s">
        <v>49</v>
      </c>
      <c r="E117" s="497"/>
      <c r="F117" s="456" t="str">
        <f>IF(kurulusyetkilisi&gt;0,kurulusyetkilisi,"")</f>
        <v/>
      </c>
      <c r="G117" s="456"/>
      <c r="H117" s="456"/>
      <c r="I117" s="456"/>
      <c r="J117" s="456"/>
    </row>
    <row r="118" spans="1:13" ht="21" x14ac:dyDescent="0.35">
      <c r="B118" s="349"/>
      <c r="C118" s="349"/>
      <c r="D118" s="497" t="s">
        <v>50</v>
      </c>
      <c r="E118" s="497"/>
      <c r="F118" s="349"/>
      <c r="G118" s="349"/>
      <c r="H118" s="349"/>
      <c r="I118" s="349"/>
      <c r="J118" s="349"/>
    </row>
    <row r="121" spans="1:13" x14ac:dyDescent="0.25">
      <c r="A121" s="496" t="s">
        <v>105</v>
      </c>
      <c r="B121" s="496"/>
      <c r="C121" s="496"/>
      <c r="D121" s="496"/>
      <c r="E121" s="496"/>
      <c r="F121" s="496"/>
      <c r="G121" s="496"/>
      <c r="H121" s="496"/>
      <c r="I121" s="496"/>
      <c r="J121" s="496"/>
      <c r="K121" s="4"/>
    </row>
    <row r="122" spans="1:13" x14ac:dyDescent="0.25">
      <c r="A122" s="484" t="str">
        <f>IF(YilDonem&lt;&gt;"",CONCATENATE(YilDonem," dönemine aittir."),"")</f>
        <v/>
      </c>
      <c r="B122" s="484"/>
      <c r="C122" s="484"/>
      <c r="D122" s="484"/>
      <c r="E122" s="484"/>
      <c r="F122" s="484"/>
      <c r="G122" s="484"/>
      <c r="H122" s="484"/>
      <c r="I122" s="484"/>
      <c r="J122" s="484"/>
      <c r="K122" s="4"/>
    </row>
    <row r="123" spans="1:13" ht="15.95" customHeight="1" thickBot="1" x14ac:dyDescent="0.3">
      <c r="A123" s="485" t="s">
        <v>106</v>
      </c>
      <c r="B123" s="485"/>
      <c r="C123" s="485"/>
      <c r="D123" s="485"/>
      <c r="E123" s="485"/>
      <c r="F123" s="485"/>
      <c r="G123" s="485"/>
      <c r="H123" s="485"/>
      <c r="I123" s="485"/>
      <c r="J123" s="485"/>
      <c r="K123" s="4"/>
    </row>
    <row r="124" spans="1:13" ht="31.7" customHeight="1" thickBot="1" x14ac:dyDescent="0.3">
      <c r="A124" s="486" t="s">
        <v>1</v>
      </c>
      <c r="B124" s="487"/>
      <c r="C124" s="488" t="str">
        <f>IF(ProjeNo&gt;0,ProjeNo,"")</f>
        <v/>
      </c>
      <c r="D124" s="489"/>
      <c r="E124" s="489"/>
      <c r="F124" s="489"/>
      <c r="G124" s="489"/>
      <c r="H124" s="489"/>
      <c r="I124" s="489"/>
      <c r="J124" s="490"/>
      <c r="K124" s="4"/>
    </row>
    <row r="125" spans="1:13" ht="31.7" customHeight="1" thickBot="1" x14ac:dyDescent="0.3">
      <c r="A125" s="491" t="s">
        <v>14</v>
      </c>
      <c r="B125" s="492"/>
      <c r="C125" s="493" t="str">
        <f>IF(ProjeAdi&gt;0,ProjeAdi,"")</f>
        <v/>
      </c>
      <c r="D125" s="494"/>
      <c r="E125" s="494"/>
      <c r="F125" s="494"/>
      <c r="G125" s="494"/>
      <c r="H125" s="494"/>
      <c r="I125" s="494"/>
      <c r="J125" s="495"/>
      <c r="K125" s="4"/>
    </row>
    <row r="126" spans="1:13" s="53" customFormat="1" ht="37.15" customHeight="1" thickBot="1" x14ac:dyDescent="0.3">
      <c r="A126" s="482" t="s">
        <v>9</v>
      </c>
      <c r="B126" s="482" t="s">
        <v>107</v>
      </c>
      <c r="C126" s="498" t="s">
        <v>108</v>
      </c>
      <c r="D126" s="498" t="s">
        <v>109</v>
      </c>
      <c r="E126" s="498" t="s">
        <v>98</v>
      </c>
      <c r="F126" s="498" t="s">
        <v>99</v>
      </c>
      <c r="G126" s="153" t="s">
        <v>100</v>
      </c>
      <c r="H126" s="153" t="s">
        <v>100</v>
      </c>
      <c r="I126" s="499" t="s">
        <v>153</v>
      </c>
      <c r="J126" s="152" t="s">
        <v>146</v>
      </c>
      <c r="K126" s="13"/>
      <c r="L126" s="52"/>
      <c r="M126" s="116"/>
    </row>
    <row r="127" spans="1:13" ht="18" customHeight="1" thickBot="1" x14ac:dyDescent="0.3">
      <c r="A127" s="483"/>
      <c r="B127" s="483"/>
      <c r="C127" s="483"/>
      <c r="D127" s="483"/>
      <c r="E127" s="483"/>
      <c r="F127" s="483"/>
      <c r="G127" s="143" t="s">
        <v>101</v>
      </c>
      <c r="H127" s="143" t="s">
        <v>104</v>
      </c>
      <c r="I127" s="500"/>
      <c r="J127" s="143" t="s">
        <v>101</v>
      </c>
      <c r="K127" s="4"/>
    </row>
    <row r="128" spans="1:13" ht="26.45" customHeight="1" x14ac:dyDescent="0.25">
      <c r="A128" s="60">
        <v>61</v>
      </c>
      <c r="B128" s="61"/>
      <c r="C128" s="62"/>
      <c r="D128" s="84"/>
      <c r="E128" s="63"/>
      <c r="F128" s="308"/>
      <c r="G128" s="294"/>
      <c r="H128" s="294"/>
      <c r="I128" s="319"/>
      <c r="J128" s="281"/>
      <c r="K128" s="215" t="str">
        <f>IF(AND(C128&lt;&gt;"",L128=1),"Belge Tarihi,Belge Numarası ve KDV Dahil Tutar doldurulduktan sonra KDV Hariç Tutar doldurulabilir.","")</f>
        <v/>
      </c>
      <c r="L128" s="209">
        <f>IF(COUNTA(E128:F128)+COUNTA(H128)=3,0,1)</f>
        <v>1</v>
      </c>
      <c r="M128" s="216">
        <f>IF(L128=1,0,100000000)</f>
        <v>0</v>
      </c>
    </row>
    <row r="129" spans="1:14" ht="26.45" customHeight="1" x14ac:dyDescent="0.25">
      <c r="A129" s="55">
        <v>62</v>
      </c>
      <c r="B129" s="39"/>
      <c r="C129" s="40"/>
      <c r="D129" s="41"/>
      <c r="E129" s="38"/>
      <c r="F129" s="309"/>
      <c r="G129" s="287"/>
      <c r="H129" s="287"/>
      <c r="I129" s="42"/>
      <c r="J129" s="288"/>
      <c r="K129" s="215" t="str">
        <f t="shared" ref="K129:K142" si="12">IF(AND(C129&lt;&gt;"",L129=1),"Belge Tarihi,Belge Numarası ve KDV Dahil Tutar doldurulduktan sonra KDV Hariç Tutar doldurulabilir.","")</f>
        <v/>
      </c>
      <c r="L129" s="209">
        <f t="shared" ref="L129:L142" si="13">IF(COUNTA(E129:F129)+COUNTA(H129)=3,0,1)</f>
        <v>1</v>
      </c>
      <c r="M129" s="216">
        <f t="shared" ref="M129:M142" si="14">IF(L129=1,0,100000000)</f>
        <v>0</v>
      </c>
    </row>
    <row r="130" spans="1:14" ht="26.45" customHeight="1" x14ac:dyDescent="0.25">
      <c r="A130" s="54">
        <v>63</v>
      </c>
      <c r="B130" s="39"/>
      <c r="C130" s="40"/>
      <c r="D130" s="41"/>
      <c r="E130" s="38"/>
      <c r="F130" s="309"/>
      <c r="G130" s="287"/>
      <c r="H130" s="287"/>
      <c r="I130" s="42"/>
      <c r="J130" s="288"/>
      <c r="K130" s="215" t="str">
        <f t="shared" si="12"/>
        <v/>
      </c>
      <c r="L130" s="209">
        <f t="shared" si="13"/>
        <v>1</v>
      </c>
      <c r="M130" s="216">
        <f t="shared" si="14"/>
        <v>0</v>
      </c>
    </row>
    <row r="131" spans="1:14" ht="26.45" customHeight="1" x14ac:dyDescent="0.25">
      <c r="A131" s="55">
        <v>64</v>
      </c>
      <c r="B131" s="39"/>
      <c r="C131" s="40"/>
      <c r="D131" s="41"/>
      <c r="E131" s="38"/>
      <c r="F131" s="309"/>
      <c r="G131" s="287"/>
      <c r="H131" s="287"/>
      <c r="I131" s="42"/>
      <c r="J131" s="288"/>
      <c r="K131" s="215" t="str">
        <f t="shared" si="12"/>
        <v/>
      </c>
      <c r="L131" s="209">
        <f t="shared" si="13"/>
        <v>1</v>
      </c>
      <c r="M131" s="216">
        <f t="shared" si="14"/>
        <v>0</v>
      </c>
    </row>
    <row r="132" spans="1:14" ht="26.45" customHeight="1" x14ac:dyDescent="0.25">
      <c r="A132" s="54">
        <v>65</v>
      </c>
      <c r="B132" s="39"/>
      <c r="C132" s="40"/>
      <c r="D132" s="41"/>
      <c r="E132" s="38"/>
      <c r="F132" s="309"/>
      <c r="G132" s="287"/>
      <c r="H132" s="287"/>
      <c r="I132" s="42"/>
      <c r="J132" s="288"/>
      <c r="K132" s="215" t="str">
        <f t="shared" si="12"/>
        <v/>
      </c>
      <c r="L132" s="209">
        <f t="shared" si="13"/>
        <v>1</v>
      </c>
      <c r="M132" s="216">
        <f t="shared" si="14"/>
        <v>0</v>
      </c>
    </row>
    <row r="133" spans="1:14" ht="26.45" customHeight="1" x14ac:dyDescent="0.25">
      <c r="A133" s="55">
        <v>66</v>
      </c>
      <c r="B133" s="39"/>
      <c r="C133" s="40"/>
      <c r="D133" s="41"/>
      <c r="E133" s="38"/>
      <c r="F133" s="309"/>
      <c r="G133" s="287"/>
      <c r="H133" s="287"/>
      <c r="I133" s="42"/>
      <c r="J133" s="288"/>
      <c r="K133" s="215" t="str">
        <f t="shared" si="12"/>
        <v/>
      </c>
      <c r="L133" s="209">
        <f t="shared" si="13"/>
        <v>1</v>
      </c>
      <c r="M133" s="216">
        <f t="shared" si="14"/>
        <v>0</v>
      </c>
    </row>
    <row r="134" spans="1:14" ht="26.45" customHeight="1" x14ac:dyDescent="0.25">
      <c r="A134" s="54">
        <v>67</v>
      </c>
      <c r="B134" s="39"/>
      <c r="C134" s="40"/>
      <c r="D134" s="41"/>
      <c r="E134" s="38"/>
      <c r="F134" s="309"/>
      <c r="G134" s="287"/>
      <c r="H134" s="287"/>
      <c r="I134" s="42"/>
      <c r="J134" s="288"/>
      <c r="K134" s="215" t="str">
        <f t="shared" si="12"/>
        <v/>
      </c>
      <c r="L134" s="209">
        <f t="shared" si="13"/>
        <v>1</v>
      </c>
      <c r="M134" s="216">
        <f t="shared" si="14"/>
        <v>0</v>
      </c>
    </row>
    <row r="135" spans="1:14" ht="26.45" customHeight="1" x14ac:dyDescent="0.25">
      <c r="A135" s="55">
        <v>68</v>
      </c>
      <c r="B135" s="39"/>
      <c r="C135" s="40"/>
      <c r="D135" s="41"/>
      <c r="E135" s="38"/>
      <c r="F135" s="309"/>
      <c r="G135" s="287"/>
      <c r="H135" s="287"/>
      <c r="I135" s="42"/>
      <c r="J135" s="288"/>
      <c r="K135" s="215" t="str">
        <f t="shared" si="12"/>
        <v/>
      </c>
      <c r="L135" s="209">
        <f t="shared" si="13"/>
        <v>1</v>
      </c>
      <c r="M135" s="216">
        <f t="shared" si="14"/>
        <v>0</v>
      </c>
    </row>
    <row r="136" spans="1:14" ht="26.45" customHeight="1" x14ac:dyDescent="0.25">
      <c r="A136" s="54">
        <v>69</v>
      </c>
      <c r="B136" s="39"/>
      <c r="C136" s="40"/>
      <c r="D136" s="41"/>
      <c r="E136" s="38"/>
      <c r="F136" s="309"/>
      <c r="G136" s="287"/>
      <c r="H136" s="287"/>
      <c r="I136" s="42"/>
      <c r="J136" s="288"/>
      <c r="K136" s="215" t="str">
        <f t="shared" si="12"/>
        <v/>
      </c>
      <c r="L136" s="209">
        <f t="shared" si="13"/>
        <v>1</v>
      </c>
      <c r="M136" s="216">
        <f t="shared" si="14"/>
        <v>0</v>
      </c>
    </row>
    <row r="137" spans="1:14" ht="26.45" customHeight="1" x14ac:dyDescent="0.25">
      <c r="A137" s="55">
        <v>70</v>
      </c>
      <c r="B137" s="39"/>
      <c r="C137" s="40"/>
      <c r="D137" s="41"/>
      <c r="E137" s="38"/>
      <c r="F137" s="309"/>
      <c r="G137" s="287"/>
      <c r="H137" s="287"/>
      <c r="I137" s="42"/>
      <c r="J137" s="288"/>
      <c r="K137" s="215" t="str">
        <f t="shared" si="12"/>
        <v/>
      </c>
      <c r="L137" s="209">
        <f t="shared" si="13"/>
        <v>1</v>
      </c>
      <c r="M137" s="216">
        <f t="shared" si="14"/>
        <v>0</v>
      </c>
    </row>
    <row r="138" spans="1:14" ht="26.45" customHeight="1" x14ac:dyDescent="0.25">
      <c r="A138" s="54">
        <v>71</v>
      </c>
      <c r="B138" s="39"/>
      <c r="C138" s="40"/>
      <c r="D138" s="41"/>
      <c r="E138" s="38"/>
      <c r="F138" s="309"/>
      <c r="G138" s="287"/>
      <c r="H138" s="287"/>
      <c r="I138" s="42"/>
      <c r="J138" s="288"/>
      <c r="K138" s="215" t="str">
        <f t="shared" si="12"/>
        <v/>
      </c>
      <c r="L138" s="209">
        <f t="shared" si="13"/>
        <v>1</v>
      </c>
      <c r="M138" s="216">
        <f t="shared" si="14"/>
        <v>0</v>
      </c>
    </row>
    <row r="139" spans="1:14" ht="26.45" customHeight="1" x14ac:dyDescent="0.25">
      <c r="A139" s="55">
        <v>72</v>
      </c>
      <c r="B139" s="39"/>
      <c r="C139" s="40"/>
      <c r="D139" s="41"/>
      <c r="E139" s="38"/>
      <c r="F139" s="309"/>
      <c r="G139" s="287"/>
      <c r="H139" s="287"/>
      <c r="I139" s="42"/>
      <c r="J139" s="288"/>
      <c r="K139" s="215" t="str">
        <f t="shared" si="12"/>
        <v/>
      </c>
      <c r="L139" s="209">
        <f t="shared" si="13"/>
        <v>1</v>
      </c>
      <c r="M139" s="216">
        <f t="shared" si="14"/>
        <v>0</v>
      </c>
    </row>
    <row r="140" spans="1:14" ht="26.45" customHeight="1" x14ac:dyDescent="0.25">
      <c r="A140" s="54">
        <v>73</v>
      </c>
      <c r="B140" s="39"/>
      <c r="C140" s="40"/>
      <c r="D140" s="41"/>
      <c r="E140" s="38"/>
      <c r="F140" s="309"/>
      <c r="G140" s="287"/>
      <c r="H140" s="287"/>
      <c r="I140" s="42"/>
      <c r="J140" s="288"/>
      <c r="K140" s="215" t="str">
        <f t="shared" si="12"/>
        <v/>
      </c>
      <c r="L140" s="209">
        <f t="shared" si="13"/>
        <v>1</v>
      </c>
      <c r="M140" s="216">
        <f t="shared" si="14"/>
        <v>0</v>
      </c>
    </row>
    <row r="141" spans="1:14" ht="26.45" customHeight="1" x14ac:dyDescent="0.25">
      <c r="A141" s="55">
        <v>74</v>
      </c>
      <c r="B141" s="39"/>
      <c r="C141" s="40"/>
      <c r="D141" s="41"/>
      <c r="E141" s="38"/>
      <c r="F141" s="309"/>
      <c r="G141" s="287"/>
      <c r="H141" s="287"/>
      <c r="I141" s="42"/>
      <c r="J141" s="288"/>
      <c r="K141" s="215" t="str">
        <f t="shared" si="12"/>
        <v/>
      </c>
      <c r="L141" s="209">
        <f t="shared" si="13"/>
        <v>1</v>
      </c>
      <c r="M141" s="216">
        <f t="shared" si="14"/>
        <v>0</v>
      </c>
    </row>
    <row r="142" spans="1:14" ht="26.45" customHeight="1" thickBot="1" x14ac:dyDescent="0.3">
      <c r="A142" s="66">
        <v>75</v>
      </c>
      <c r="B142" s="43"/>
      <c r="C142" s="44"/>
      <c r="D142" s="45"/>
      <c r="E142" s="46"/>
      <c r="F142" s="310"/>
      <c r="G142" s="292"/>
      <c r="H142" s="47"/>
      <c r="I142" s="48"/>
      <c r="J142" s="289"/>
      <c r="K142" s="215" t="str">
        <f t="shared" si="12"/>
        <v/>
      </c>
      <c r="L142" s="209">
        <f t="shared" si="13"/>
        <v>1</v>
      </c>
      <c r="M142" s="216">
        <f t="shared" si="14"/>
        <v>0</v>
      </c>
      <c r="N142" s="213">
        <f>IF(COUNTA(G128:J142)&gt;0,1,0)</f>
        <v>0</v>
      </c>
    </row>
    <row r="143" spans="1:14" ht="32.25" thickBot="1" x14ac:dyDescent="0.3">
      <c r="F143" s="11" t="s">
        <v>51</v>
      </c>
      <c r="G143" s="290">
        <f>SUM(G128:G142)+G113</f>
        <v>0</v>
      </c>
      <c r="H143" s="327"/>
      <c r="I143" s="50" t="s">
        <v>147</v>
      </c>
      <c r="J143" s="290">
        <f>SUM(J128:J142)+J113</f>
        <v>0</v>
      </c>
    </row>
    <row r="145" spans="1:13" x14ac:dyDescent="0.25">
      <c r="A145" s="57" t="s">
        <v>164</v>
      </c>
      <c r="B145" s="57"/>
      <c r="C145" s="57"/>
      <c r="D145" s="57"/>
      <c r="E145" s="57"/>
      <c r="F145" s="57"/>
      <c r="G145" s="57"/>
      <c r="H145" s="57"/>
      <c r="I145" s="57"/>
      <c r="J145" s="57"/>
    </row>
    <row r="147" spans="1:13" ht="21" x14ac:dyDescent="0.35">
      <c r="B147" s="357" t="s">
        <v>48</v>
      </c>
      <c r="C147" s="346">
        <f ca="1">IF(imzatarihi&gt;0,imzatarihi,"")</f>
        <v>46027</v>
      </c>
      <c r="D147" s="497" t="s">
        <v>49</v>
      </c>
      <c r="E147" s="497"/>
      <c r="F147" s="456" t="str">
        <f>IF(kurulusyetkilisi&gt;0,kurulusyetkilisi,"")</f>
        <v/>
      </c>
      <c r="G147" s="456"/>
      <c r="H147" s="456"/>
      <c r="I147" s="456"/>
      <c r="J147" s="456"/>
    </row>
    <row r="148" spans="1:13" ht="21" x14ac:dyDescent="0.35">
      <c r="B148" s="349"/>
      <c r="C148" s="349"/>
      <c r="D148" s="497" t="s">
        <v>50</v>
      </c>
      <c r="E148" s="497"/>
      <c r="F148" s="349"/>
      <c r="G148" s="349"/>
      <c r="H148" s="349"/>
      <c r="I148" s="349"/>
      <c r="J148" s="349"/>
    </row>
    <row r="151" spans="1:13" x14ac:dyDescent="0.25">
      <c r="A151" s="496" t="s">
        <v>105</v>
      </c>
      <c r="B151" s="496"/>
      <c r="C151" s="496"/>
      <c r="D151" s="496"/>
      <c r="E151" s="496"/>
      <c r="F151" s="496"/>
      <c r="G151" s="496"/>
      <c r="H151" s="496"/>
      <c r="I151" s="496"/>
      <c r="J151" s="496"/>
      <c r="K151" s="4"/>
    </row>
    <row r="152" spans="1:13" x14ac:dyDescent="0.25">
      <c r="A152" s="484" t="str">
        <f>IF(YilDonem&lt;&gt;"",CONCATENATE(YilDonem," dönemine aittir."),"")</f>
        <v/>
      </c>
      <c r="B152" s="484"/>
      <c r="C152" s="484"/>
      <c r="D152" s="484"/>
      <c r="E152" s="484"/>
      <c r="F152" s="484"/>
      <c r="G152" s="484"/>
      <c r="H152" s="484"/>
      <c r="I152" s="484"/>
      <c r="J152" s="484"/>
      <c r="K152" s="4"/>
    </row>
    <row r="153" spans="1:13" ht="15.95" customHeight="1" thickBot="1" x14ac:dyDescent="0.3">
      <c r="A153" s="485" t="s">
        <v>106</v>
      </c>
      <c r="B153" s="485"/>
      <c r="C153" s="485"/>
      <c r="D153" s="485"/>
      <c r="E153" s="485"/>
      <c r="F153" s="485"/>
      <c r="G153" s="485"/>
      <c r="H153" s="485"/>
      <c r="I153" s="485"/>
      <c r="J153" s="485"/>
      <c r="K153" s="4"/>
    </row>
    <row r="154" spans="1:13" ht="31.7" customHeight="1" thickBot="1" x14ac:dyDescent="0.3">
      <c r="A154" s="486" t="s">
        <v>1</v>
      </c>
      <c r="B154" s="487"/>
      <c r="C154" s="488" t="str">
        <f>IF(ProjeNo&gt;0,ProjeNo,"")</f>
        <v/>
      </c>
      <c r="D154" s="489"/>
      <c r="E154" s="489"/>
      <c r="F154" s="489"/>
      <c r="G154" s="489"/>
      <c r="H154" s="489"/>
      <c r="I154" s="489"/>
      <c r="J154" s="490"/>
      <c r="K154" s="4"/>
    </row>
    <row r="155" spans="1:13" ht="31.7" customHeight="1" thickBot="1" x14ac:dyDescent="0.3">
      <c r="A155" s="491" t="s">
        <v>14</v>
      </c>
      <c r="B155" s="492"/>
      <c r="C155" s="493" t="str">
        <f>IF(ProjeAdi&gt;0,ProjeAdi,"")</f>
        <v/>
      </c>
      <c r="D155" s="494"/>
      <c r="E155" s="494"/>
      <c r="F155" s="494"/>
      <c r="G155" s="494"/>
      <c r="H155" s="494"/>
      <c r="I155" s="494"/>
      <c r="J155" s="495"/>
      <c r="K155" s="4"/>
    </row>
    <row r="156" spans="1:13" s="53" customFormat="1" ht="37.15" customHeight="1" thickBot="1" x14ac:dyDescent="0.3">
      <c r="A156" s="482" t="s">
        <v>9</v>
      </c>
      <c r="B156" s="482" t="s">
        <v>107</v>
      </c>
      <c r="C156" s="498" t="s">
        <v>108</v>
      </c>
      <c r="D156" s="498" t="s">
        <v>109</v>
      </c>
      <c r="E156" s="498" t="s">
        <v>98</v>
      </c>
      <c r="F156" s="498" t="s">
        <v>99</v>
      </c>
      <c r="G156" s="153" t="s">
        <v>100</v>
      </c>
      <c r="H156" s="153" t="s">
        <v>100</v>
      </c>
      <c r="I156" s="499" t="s">
        <v>153</v>
      </c>
      <c r="J156" s="152" t="s">
        <v>146</v>
      </c>
      <c r="K156" s="13"/>
      <c r="L156" s="52"/>
      <c r="M156" s="116"/>
    </row>
    <row r="157" spans="1:13" ht="18" customHeight="1" thickBot="1" x14ac:dyDescent="0.3">
      <c r="A157" s="483"/>
      <c r="B157" s="483"/>
      <c r="C157" s="483"/>
      <c r="D157" s="483"/>
      <c r="E157" s="483"/>
      <c r="F157" s="483"/>
      <c r="G157" s="143" t="s">
        <v>101</v>
      </c>
      <c r="H157" s="143" t="s">
        <v>104</v>
      </c>
      <c r="I157" s="500"/>
      <c r="J157" s="143" t="s">
        <v>101</v>
      </c>
      <c r="K157" s="4"/>
    </row>
    <row r="158" spans="1:13" ht="26.45" customHeight="1" x14ac:dyDescent="0.25">
      <c r="A158" s="60">
        <v>76</v>
      </c>
      <c r="B158" s="61"/>
      <c r="C158" s="62"/>
      <c r="D158" s="84"/>
      <c r="E158" s="63"/>
      <c r="F158" s="308"/>
      <c r="G158" s="294"/>
      <c r="H158" s="294"/>
      <c r="I158" s="319"/>
      <c r="J158" s="281"/>
      <c r="K158" s="215" t="str">
        <f>IF(AND(C158&lt;&gt;"",L158=1),"Belge Tarihi,Belge Numarası ve KDV Dahil Tutar doldurulduktan sonra KDV Hariç Tutar doldurulabilir.","")</f>
        <v/>
      </c>
      <c r="L158" s="209">
        <f>IF(COUNTA(E158:F158)+COUNTA(H158)=3,0,1)</f>
        <v>1</v>
      </c>
      <c r="M158" s="216">
        <f>IF(L158=1,0,100000000)</f>
        <v>0</v>
      </c>
    </row>
    <row r="159" spans="1:13" ht="26.45" customHeight="1" x14ac:dyDescent="0.25">
      <c r="A159" s="55">
        <v>77</v>
      </c>
      <c r="B159" s="39"/>
      <c r="C159" s="40"/>
      <c r="D159" s="41"/>
      <c r="E159" s="38"/>
      <c r="F159" s="309"/>
      <c r="G159" s="287"/>
      <c r="H159" s="287"/>
      <c r="I159" s="42"/>
      <c r="J159" s="288"/>
      <c r="K159" s="215" t="str">
        <f t="shared" ref="K159:K172" si="15">IF(AND(C159&lt;&gt;"",L159=1),"Belge Tarihi,Belge Numarası ve KDV Dahil Tutar doldurulduktan sonra KDV Hariç Tutar doldurulabilir.","")</f>
        <v/>
      </c>
      <c r="L159" s="209">
        <f t="shared" ref="L159:L172" si="16">IF(COUNTA(E159:F159)+COUNTA(H159)=3,0,1)</f>
        <v>1</v>
      </c>
      <c r="M159" s="216">
        <f t="shared" ref="M159:M172" si="17">IF(L159=1,0,100000000)</f>
        <v>0</v>
      </c>
    </row>
    <row r="160" spans="1:13" ht="26.45" customHeight="1" x14ac:dyDescent="0.25">
      <c r="A160" s="54">
        <v>78</v>
      </c>
      <c r="B160" s="39"/>
      <c r="C160" s="40"/>
      <c r="D160" s="41"/>
      <c r="E160" s="38"/>
      <c r="F160" s="309"/>
      <c r="G160" s="287"/>
      <c r="H160" s="287"/>
      <c r="I160" s="42"/>
      <c r="J160" s="288"/>
      <c r="K160" s="215" t="str">
        <f t="shared" si="15"/>
        <v/>
      </c>
      <c r="L160" s="209">
        <f t="shared" si="16"/>
        <v>1</v>
      </c>
      <c r="M160" s="216">
        <f t="shared" si="17"/>
        <v>0</v>
      </c>
    </row>
    <row r="161" spans="1:14" ht="26.45" customHeight="1" x14ac:dyDescent="0.25">
      <c r="A161" s="55">
        <v>79</v>
      </c>
      <c r="B161" s="39"/>
      <c r="C161" s="40"/>
      <c r="D161" s="41"/>
      <c r="E161" s="38"/>
      <c r="F161" s="309"/>
      <c r="G161" s="287"/>
      <c r="H161" s="287"/>
      <c r="I161" s="42"/>
      <c r="J161" s="288"/>
      <c r="K161" s="215" t="str">
        <f t="shared" si="15"/>
        <v/>
      </c>
      <c r="L161" s="209">
        <f t="shared" si="16"/>
        <v>1</v>
      </c>
      <c r="M161" s="216">
        <f t="shared" si="17"/>
        <v>0</v>
      </c>
    </row>
    <row r="162" spans="1:14" ht="26.45" customHeight="1" x14ac:dyDescent="0.25">
      <c r="A162" s="54">
        <v>80</v>
      </c>
      <c r="B162" s="39"/>
      <c r="C162" s="40"/>
      <c r="D162" s="41"/>
      <c r="E162" s="38"/>
      <c r="F162" s="309"/>
      <c r="G162" s="287"/>
      <c r="H162" s="287"/>
      <c r="I162" s="42"/>
      <c r="J162" s="288"/>
      <c r="K162" s="215" t="str">
        <f t="shared" si="15"/>
        <v/>
      </c>
      <c r="L162" s="209">
        <f t="shared" si="16"/>
        <v>1</v>
      </c>
      <c r="M162" s="216">
        <f t="shared" si="17"/>
        <v>0</v>
      </c>
    </row>
    <row r="163" spans="1:14" ht="26.45" customHeight="1" x14ac:dyDescent="0.25">
      <c r="A163" s="55">
        <v>81</v>
      </c>
      <c r="B163" s="39"/>
      <c r="C163" s="40"/>
      <c r="D163" s="41"/>
      <c r="E163" s="38"/>
      <c r="F163" s="309"/>
      <c r="G163" s="287"/>
      <c r="H163" s="287"/>
      <c r="I163" s="42"/>
      <c r="J163" s="288"/>
      <c r="K163" s="215" t="str">
        <f t="shared" si="15"/>
        <v/>
      </c>
      <c r="L163" s="209">
        <f t="shared" si="16"/>
        <v>1</v>
      </c>
      <c r="M163" s="216">
        <f t="shared" si="17"/>
        <v>0</v>
      </c>
    </row>
    <row r="164" spans="1:14" ht="26.45" customHeight="1" x14ac:dyDescent="0.25">
      <c r="A164" s="54">
        <v>82</v>
      </c>
      <c r="B164" s="39"/>
      <c r="C164" s="40"/>
      <c r="D164" s="41"/>
      <c r="E164" s="38"/>
      <c r="F164" s="309"/>
      <c r="G164" s="287"/>
      <c r="H164" s="287"/>
      <c r="I164" s="42"/>
      <c r="J164" s="288"/>
      <c r="K164" s="215" t="str">
        <f t="shared" si="15"/>
        <v/>
      </c>
      <c r="L164" s="209">
        <f t="shared" si="16"/>
        <v>1</v>
      </c>
      <c r="M164" s="216">
        <f t="shared" si="17"/>
        <v>0</v>
      </c>
    </row>
    <row r="165" spans="1:14" ht="26.45" customHeight="1" x14ac:dyDescent="0.25">
      <c r="A165" s="55">
        <v>83</v>
      </c>
      <c r="B165" s="39"/>
      <c r="C165" s="40"/>
      <c r="D165" s="41"/>
      <c r="E165" s="38"/>
      <c r="F165" s="309"/>
      <c r="G165" s="287"/>
      <c r="H165" s="287"/>
      <c r="I165" s="42"/>
      <c r="J165" s="288"/>
      <c r="K165" s="215" t="str">
        <f t="shared" si="15"/>
        <v/>
      </c>
      <c r="L165" s="209">
        <f t="shared" si="16"/>
        <v>1</v>
      </c>
      <c r="M165" s="216">
        <f t="shared" si="17"/>
        <v>0</v>
      </c>
    </row>
    <row r="166" spans="1:14" ht="26.45" customHeight="1" x14ac:dyDescent="0.25">
      <c r="A166" s="54">
        <v>84</v>
      </c>
      <c r="B166" s="39"/>
      <c r="C166" s="40"/>
      <c r="D166" s="41"/>
      <c r="E166" s="38"/>
      <c r="F166" s="309"/>
      <c r="G166" s="287"/>
      <c r="H166" s="287"/>
      <c r="I166" s="42"/>
      <c r="J166" s="288"/>
      <c r="K166" s="215" t="str">
        <f t="shared" si="15"/>
        <v/>
      </c>
      <c r="L166" s="209">
        <f t="shared" si="16"/>
        <v>1</v>
      </c>
      <c r="M166" s="216">
        <f t="shared" si="17"/>
        <v>0</v>
      </c>
    </row>
    <row r="167" spans="1:14" ht="26.45" customHeight="1" x14ac:dyDescent="0.25">
      <c r="A167" s="55">
        <v>85</v>
      </c>
      <c r="B167" s="39"/>
      <c r="C167" s="40"/>
      <c r="D167" s="41"/>
      <c r="E167" s="38"/>
      <c r="F167" s="309"/>
      <c r="G167" s="287"/>
      <c r="H167" s="287"/>
      <c r="I167" s="42"/>
      <c r="J167" s="288"/>
      <c r="K167" s="215" t="str">
        <f t="shared" si="15"/>
        <v/>
      </c>
      <c r="L167" s="209">
        <f t="shared" si="16"/>
        <v>1</v>
      </c>
      <c r="M167" s="216">
        <f t="shared" si="17"/>
        <v>0</v>
      </c>
    </row>
    <row r="168" spans="1:14" ht="26.45" customHeight="1" x14ac:dyDescent="0.25">
      <c r="A168" s="54">
        <v>86</v>
      </c>
      <c r="B168" s="39"/>
      <c r="C168" s="40"/>
      <c r="D168" s="41"/>
      <c r="E168" s="38"/>
      <c r="F168" s="309"/>
      <c r="G168" s="287"/>
      <c r="H168" s="287"/>
      <c r="I168" s="42"/>
      <c r="J168" s="288"/>
      <c r="K168" s="215" t="str">
        <f t="shared" si="15"/>
        <v/>
      </c>
      <c r="L168" s="209">
        <f t="shared" si="16"/>
        <v>1</v>
      </c>
      <c r="M168" s="216">
        <f t="shared" si="17"/>
        <v>0</v>
      </c>
    </row>
    <row r="169" spans="1:14" ht="26.45" customHeight="1" x14ac:dyDescent="0.25">
      <c r="A169" s="55">
        <v>87</v>
      </c>
      <c r="B169" s="39"/>
      <c r="C169" s="40"/>
      <c r="D169" s="41"/>
      <c r="E169" s="38"/>
      <c r="F169" s="309"/>
      <c r="G169" s="287"/>
      <c r="H169" s="287"/>
      <c r="I169" s="42"/>
      <c r="J169" s="288"/>
      <c r="K169" s="215" t="str">
        <f t="shared" si="15"/>
        <v/>
      </c>
      <c r="L169" s="209">
        <f t="shared" si="16"/>
        <v>1</v>
      </c>
      <c r="M169" s="216">
        <f t="shared" si="17"/>
        <v>0</v>
      </c>
    </row>
    <row r="170" spans="1:14" ht="26.45" customHeight="1" x14ac:dyDescent="0.25">
      <c r="A170" s="54">
        <v>88</v>
      </c>
      <c r="B170" s="39"/>
      <c r="C170" s="40"/>
      <c r="D170" s="41"/>
      <c r="E170" s="38"/>
      <c r="F170" s="309"/>
      <c r="G170" s="287"/>
      <c r="H170" s="287"/>
      <c r="I170" s="42"/>
      <c r="J170" s="288"/>
      <c r="K170" s="215" t="str">
        <f t="shared" si="15"/>
        <v/>
      </c>
      <c r="L170" s="209">
        <f t="shared" si="16"/>
        <v>1</v>
      </c>
      <c r="M170" s="216">
        <f t="shared" si="17"/>
        <v>0</v>
      </c>
    </row>
    <row r="171" spans="1:14" ht="26.45" customHeight="1" x14ac:dyDescent="0.25">
      <c r="A171" s="55">
        <v>89</v>
      </c>
      <c r="B171" s="39"/>
      <c r="C171" s="40"/>
      <c r="D171" s="41"/>
      <c r="E171" s="38"/>
      <c r="F171" s="309"/>
      <c r="G171" s="287"/>
      <c r="H171" s="287"/>
      <c r="I171" s="42"/>
      <c r="J171" s="288"/>
      <c r="K171" s="215" t="str">
        <f t="shared" si="15"/>
        <v/>
      </c>
      <c r="L171" s="209">
        <f t="shared" si="16"/>
        <v>1</v>
      </c>
      <c r="M171" s="216">
        <f t="shared" si="17"/>
        <v>0</v>
      </c>
    </row>
    <row r="172" spans="1:14" ht="26.45" customHeight="1" thickBot="1" x14ac:dyDescent="0.3">
      <c r="A172" s="66">
        <v>90</v>
      </c>
      <c r="B172" s="43"/>
      <c r="C172" s="44"/>
      <c r="D172" s="45"/>
      <c r="E172" s="46"/>
      <c r="F172" s="310"/>
      <c r="G172" s="292"/>
      <c r="H172" s="47"/>
      <c r="I172" s="48"/>
      <c r="J172" s="289"/>
      <c r="K172" s="215" t="str">
        <f t="shared" si="15"/>
        <v/>
      </c>
      <c r="L172" s="209">
        <f t="shared" si="16"/>
        <v>1</v>
      </c>
      <c r="M172" s="216">
        <f t="shared" si="17"/>
        <v>0</v>
      </c>
      <c r="N172" s="213">
        <f>IF(COUNTA(G158:J172)&gt;0,1,0)</f>
        <v>0</v>
      </c>
    </row>
    <row r="173" spans="1:14" ht="32.25" thickBot="1" x14ac:dyDescent="0.3">
      <c r="F173" s="11" t="s">
        <v>51</v>
      </c>
      <c r="G173" s="290">
        <f>SUM(G158:G172)+G143</f>
        <v>0</v>
      </c>
      <c r="H173" s="327"/>
      <c r="I173" s="50" t="s">
        <v>147</v>
      </c>
      <c r="J173" s="290">
        <f>SUM(J158:J172)+J143</f>
        <v>0</v>
      </c>
    </row>
    <row r="175" spans="1:14" x14ac:dyDescent="0.25">
      <c r="A175" s="57" t="s">
        <v>164</v>
      </c>
      <c r="B175" s="57"/>
      <c r="C175" s="57"/>
      <c r="D175" s="57"/>
      <c r="E175" s="57"/>
      <c r="F175" s="57"/>
      <c r="G175" s="57"/>
      <c r="H175" s="57"/>
      <c r="I175" s="57"/>
      <c r="J175" s="57"/>
    </row>
    <row r="177" spans="1:13" ht="21" x14ac:dyDescent="0.35">
      <c r="B177" s="357" t="s">
        <v>48</v>
      </c>
      <c r="C177" s="346">
        <f ca="1">IF(imzatarihi&gt;0,imzatarihi,"")</f>
        <v>46027</v>
      </c>
      <c r="D177" s="497" t="s">
        <v>49</v>
      </c>
      <c r="E177" s="497"/>
      <c r="F177" s="456" t="str">
        <f>IF(kurulusyetkilisi&gt;0,kurulusyetkilisi,"")</f>
        <v/>
      </c>
      <c r="G177" s="456"/>
      <c r="H177" s="456"/>
      <c r="I177" s="456"/>
      <c r="J177" s="456"/>
    </row>
    <row r="178" spans="1:13" ht="21" x14ac:dyDescent="0.35">
      <c r="B178" s="349"/>
      <c r="C178" s="349"/>
      <c r="D178" s="497" t="s">
        <v>50</v>
      </c>
      <c r="E178" s="497"/>
      <c r="F178" s="349"/>
      <c r="G178" s="349"/>
      <c r="H178" s="349"/>
      <c r="I178" s="349"/>
      <c r="J178" s="349"/>
    </row>
    <row r="181" spans="1:13" x14ac:dyDescent="0.25">
      <c r="A181" s="496" t="s">
        <v>105</v>
      </c>
      <c r="B181" s="496"/>
      <c r="C181" s="496"/>
      <c r="D181" s="496"/>
      <c r="E181" s="496"/>
      <c r="F181" s="496"/>
      <c r="G181" s="496"/>
      <c r="H181" s="496"/>
      <c r="I181" s="496"/>
      <c r="J181" s="496"/>
      <c r="K181" s="4"/>
    </row>
    <row r="182" spans="1:13" x14ac:dyDescent="0.25">
      <c r="A182" s="484" t="str">
        <f>IF(YilDonem&lt;&gt;"",CONCATENATE(YilDonem," dönemine aittir."),"")</f>
        <v/>
      </c>
      <c r="B182" s="484"/>
      <c r="C182" s="484"/>
      <c r="D182" s="484"/>
      <c r="E182" s="484"/>
      <c r="F182" s="484"/>
      <c r="G182" s="484"/>
      <c r="H182" s="484"/>
      <c r="I182" s="484"/>
      <c r="J182" s="484"/>
      <c r="K182" s="4"/>
    </row>
    <row r="183" spans="1:13" ht="15.95" customHeight="1" thickBot="1" x14ac:dyDescent="0.3">
      <c r="A183" s="485" t="s">
        <v>106</v>
      </c>
      <c r="B183" s="485"/>
      <c r="C183" s="485"/>
      <c r="D183" s="485"/>
      <c r="E183" s="485"/>
      <c r="F183" s="485"/>
      <c r="G183" s="485"/>
      <c r="H183" s="485"/>
      <c r="I183" s="485"/>
      <c r="J183" s="485"/>
      <c r="K183" s="4"/>
    </row>
    <row r="184" spans="1:13" ht="31.7" customHeight="1" thickBot="1" x14ac:dyDescent="0.3">
      <c r="A184" s="486" t="s">
        <v>1</v>
      </c>
      <c r="B184" s="487"/>
      <c r="C184" s="488" t="str">
        <f>IF(ProjeNo&gt;0,ProjeNo,"")</f>
        <v/>
      </c>
      <c r="D184" s="489"/>
      <c r="E184" s="489"/>
      <c r="F184" s="489"/>
      <c r="G184" s="489"/>
      <c r="H184" s="489"/>
      <c r="I184" s="489"/>
      <c r="J184" s="490"/>
      <c r="K184" s="4"/>
    </row>
    <row r="185" spans="1:13" ht="31.7" customHeight="1" thickBot="1" x14ac:dyDescent="0.3">
      <c r="A185" s="491" t="s">
        <v>14</v>
      </c>
      <c r="B185" s="492"/>
      <c r="C185" s="493" t="str">
        <f>IF(ProjeAdi&gt;0,ProjeAdi,"")</f>
        <v/>
      </c>
      <c r="D185" s="494"/>
      <c r="E185" s="494"/>
      <c r="F185" s="494"/>
      <c r="G185" s="494"/>
      <c r="H185" s="494"/>
      <c r="I185" s="494"/>
      <c r="J185" s="495"/>
      <c r="K185" s="4"/>
    </row>
    <row r="186" spans="1:13" s="53" customFormat="1" ht="37.15" customHeight="1" thickBot="1" x14ac:dyDescent="0.3">
      <c r="A186" s="482" t="s">
        <v>9</v>
      </c>
      <c r="B186" s="482" t="s">
        <v>107</v>
      </c>
      <c r="C186" s="498" t="s">
        <v>108</v>
      </c>
      <c r="D186" s="498" t="s">
        <v>109</v>
      </c>
      <c r="E186" s="498" t="s">
        <v>98</v>
      </c>
      <c r="F186" s="498" t="s">
        <v>99</v>
      </c>
      <c r="G186" s="153" t="s">
        <v>100</v>
      </c>
      <c r="H186" s="153" t="s">
        <v>100</v>
      </c>
      <c r="I186" s="499" t="s">
        <v>153</v>
      </c>
      <c r="J186" s="152" t="s">
        <v>146</v>
      </c>
      <c r="K186" s="13"/>
      <c r="L186" s="52"/>
      <c r="M186" s="116"/>
    </row>
    <row r="187" spans="1:13" ht="18" customHeight="1" thickBot="1" x14ac:dyDescent="0.3">
      <c r="A187" s="483"/>
      <c r="B187" s="483"/>
      <c r="C187" s="483"/>
      <c r="D187" s="483"/>
      <c r="E187" s="483"/>
      <c r="F187" s="483"/>
      <c r="G187" s="143" t="s">
        <v>101</v>
      </c>
      <c r="H187" s="143" t="s">
        <v>104</v>
      </c>
      <c r="I187" s="500"/>
      <c r="J187" s="143" t="s">
        <v>101</v>
      </c>
      <c r="K187" s="4"/>
    </row>
    <row r="188" spans="1:13" ht="26.45" customHeight="1" x14ac:dyDescent="0.25">
      <c r="A188" s="60">
        <v>91</v>
      </c>
      <c r="B188" s="61"/>
      <c r="C188" s="62"/>
      <c r="D188" s="84"/>
      <c r="E188" s="63"/>
      <c r="F188" s="308"/>
      <c r="G188" s="294"/>
      <c r="H188" s="294"/>
      <c r="I188" s="319"/>
      <c r="J188" s="281"/>
      <c r="K188" s="215" t="str">
        <f>IF(AND(C188&lt;&gt;"",L188=1),"Belge Tarihi,Belge Numarası ve KDV Dahil Tutar doldurulduktan sonra KDV Hariç Tutar doldurulabilir.","")</f>
        <v/>
      </c>
      <c r="L188" s="209">
        <f>IF(COUNTA(E188:F188)+COUNTA(H188)=3,0,1)</f>
        <v>1</v>
      </c>
      <c r="M188" s="216">
        <f>IF(L188=1,0,100000000)</f>
        <v>0</v>
      </c>
    </row>
    <row r="189" spans="1:13" ht="26.45" customHeight="1" x14ac:dyDescent="0.25">
      <c r="A189" s="55">
        <v>92</v>
      </c>
      <c r="B189" s="39"/>
      <c r="C189" s="40"/>
      <c r="D189" s="41"/>
      <c r="E189" s="38"/>
      <c r="F189" s="309"/>
      <c r="G189" s="287"/>
      <c r="H189" s="287"/>
      <c r="I189" s="42"/>
      <c r="J189" s="288"/>
      <c r="K189" s="215" t="str">
        <f t="shared" ref="K189:K202" si="18">IF(AND(C189&lt;&gt;"",L189=1),"Belge Tarihi,Belge Numarası ve KDV Dahil Tutar doldurulduktan sonra KDV Hariç Tutar doldurulabilir.","")</f>
        <v/>
      </c>
      <c r="L189" s="209">
        <f t="shared" ref="L189:L202" si="19">IF(COUNTA(E189:F189)+COUNTA(H189)=3,0,1)</f>
        <v>1</v>
      </c>
      <c r="M189" s="216">
        <f t="shared" ref="M189:M202" si="20">IF(L189=1,0,100000000)</f>
        <v>0</v>
      </c>
    </row>
    <row r="190" spans="1:13" ht="26.45" customHeight="1" x14ac:dyDescent="0.25">
      <c r="A190" s="54">
        <v>93</v>
      </c>
      <c r="B190" s="39"/>
      <c r="C190" s="40"/>
      <c r="D190" s="41"/>
      <c r="E190" s="38"/>
      <c r="F190" s="309"/>
      <c r="G190" s="287"/>
      <c r="H190" s="287"/>
      <c r="I190" s="42"/>
      <c r="J190" s="288"/>
      <c r="K190" s="215" t="str">
        <f t="shared" si="18"/>
        <v/>
      </c>
      <c r="L190" s="209">
        <f t="shared" si="19"/>
        <v>1</v>
      </c>
      <c r="M190" s="216">
        <f t="shared" si="20"/>
        <v>0</v>
      </c>
    </row>
    <row r="191" spans="1:13" ht="26.45" customHeight="1" x14ac:dyDescent="0.25">
      <c r="A191" s="55">
        <v>94</v>
      </c>
      <c r="B191" s="39"/>
      <c r="C191" s="40"/>
      <c r="D191" s="41"/>
      <c r="E191" s="38"/>
      <c r="F191" s="309"/>
      <c r="G191" s="287"/>
      <c r="H191" s="287"/>
      <c r="I191" s="42"/>
      <c r="J191" s="288"/>
      <c r="K191" s="215" t="str">
        <f t="shared" si="18"/>
        <v/>
      </c>
      <c r="L191" s="209">
        <f t="shared" si="19"/>
        <v>1</v>
      </c>
      <c r="M191" s="216">
        <f t="shared" si="20"/>
        <v>0</v>
      </c>
    </row>
    <row r="192" spans="1:13" ht="26.45" customHeight="1" x14ac:dyDescent="0.25">
      <c r="A192" s="54">
        <v>95</v>
      </c>
      <c r="B192" s="39"/>
      <c r="C192" s="40"/>
      <c r="D192" s="41"/>
      <c r="E192" s="38"/>
      <c r="F192" s="309"/>
      <c r="G192" s="287"/>
      <c r="H192" s="287"/>
      <c r="I192" s="42"/>
      <c r="J192" s="288"/>
      <c r="K192" s="215" t="str">
        <f t="shared" si="18"/>
        <v/>
      </c>
      <c r="L192" s="209">
        <f t="shared" si="19"/>
        <v>1</v>
      </c>
      <c r="M192" s="216">
        <f t="shared" si="20"/>
        <v>0</v>
      </c>
    </row>
    <row r="193" spans="1:14" ht="26.45" customHeight="1" x14ac:dyDescent="0.25">
      <c r="A193" s="55">
        <v>96</v>
      </c>
      <c r="B193" s="39"/>
      <c r="C193" s="40"/>
      <c r="D193" s="41"/>
      <c r="E193" s="38"/>
      <c r="F193" s="309"/>
      <c r="G193" s="287"/>
      <c r="H193" s="287"/>
      <c r="I193" s="42"/>
      <c r="J193" s="288"/>
      <c r="K193" s="215" t="str">
        <f t="shared" si="18"/>
        <v/>
      </c>
      <c r="L193" s="209">
        <f t="shared" si="19"/>
        <v>1</v>
      </c>
      <c r="M193" s="216">
        <f t="shared" si="20"/>
        <v>0</v>
      </c>
    </row>
    <row r="194" spans="1:14" ht="26.45" customHeight="1" x14ac:dyDescent="0.25">
      <c r="A194" s="54">
        <v>97</v>
      </c>
      <c r="B194" s="39"/>
      <c r="C194" s="40"/>
      <c r="D194" s="41"/>
      <c r="E194" s="38"/>
      <c r="F194" s="309"/>
      <c r="G194" s="287"/>
      <c r="H194" s="287"/>
      <c r="I194" s="42"/>
      <c r="J194" s="288"/>
      <c r="K194" s="215" t="str">
        <f t="shared" si="18"/>
        <v/>
      </c>
      <c r="L194" s="209">
        <f t="shared" si="19"/>
        <v>1</v>
      </c>
      <c r="M194" s="216">
        <f t="shared" si="20"/>
        <v>0</v>
      </c>
    </row>
    <row r="195" spans="1:14" ht="26.45" customHeight="1" x14ac:dyDescent="0.25">
      <c r="A195" s="55">
        <v>98</v>
      </c>
      <c r="B195" s="39"/>
      <c r="C195" s="40"/>
      <c r="D195" s="41"/>
      <c r="E195" s="38"/>
      <c r="F195" s="309"/>
      <c r="G195" s="287"/>
      <c r="H195" s="287"/>
      <c r="I195" s="42"/>
      <c r="J195" s="288"/>
      <c r="K195" s="215" t="str">
        <f t="shared" si="18"/>
        <v/>
      </c>
      <c r="L195" s="209">
        <f t="shared" si="19"/>
        <v>1</v>
      </c>
      <c r="M195" s="216">
        <f t="shared" si="20"/>
        <v>0</v>
      </c>
    </row>
    <row r="196" spans="1:14" ht="26.45" customHeight="1" x14ac:dyDescent="0.25">
      <c r="A196" s="54">
        <v>99</v>
      </c>
      <c r="B196" s="39"/>
      <c r="C196" s="40"/>
      <c r="D196" s="41"/>
      <c r="E196" s="38"/>
      <c r="F196" s="309"/>
      <c r="G196" s="287"/>
      <c r="H196" s="287"/>
      <c r="I196" s="42"/>
      <c r="J196" s="288"/>
      <c r="K196" s="215" t="str">
        <f t="shared" si="18"/>
        <v/>
      </c>
      <c r="L196" s="209">
        <f t="shared" si="19"/>
        <v>1</v>
      </c>
      <c r="M196" s="216">
        <f t="shared" si="20"/>
        <v>0</v>
      </c>
    </row>
    <row r="197" spans="1:14" ht="26.45" customHeight="1" x14ac:dyDescent="0.25">
      <c r="A197" s="55">
        <v>100</v>
      </c>
      <c r="B197" s="39"/>
      <c r="C197" s="40"/>
      <c r="D197" s="41"/>
      <c r="E197" s="38"/>
      <c r="F197" s="309"/>
      <c r="G197" s="287"/>
      <c r="H197" s="287"/>
      <c r="I197" s="42"/>
      <c r="J197" s="288"/>
      <c r="K197" s="215" t="str">
        <f t="shared" si="18"/>
        <v/>
      </c>
      <c r="L197" s="209">
        <f t="shared" si="19"/>
        <v>1</v>
      </c>
      <c r="M197" s="216">
        <f t="shared" si="20"/>
        <v>0</v>
      </c>
    </row>
    <row r="198" spans="1:14" ht="26.45" customHeight="1" x14ac:dyDescent="0.25">
      <c r="A198" s="54">
        <v>101</v>
      </c>
      <c r="B198" s="39"/>
      <c r="C198" s="40"/>
      <c r="D198" s="41"/>
      <c r="E198" s="38"/>
      <c r="F198" s="309"/>
      <c r="G198" s="287"/>
      <c r="H198" s="287"/>
      <c r="I198" s="42"/>
      <c r="J198" s="288"/>
      <c r="K198" s="215" t="str">
        <f t="shared" si="18"/>
        <v/>
      </c>
      <c r="L198" s="209">
        <f t="shared" si="19"/>
        <v>1</v>
      </c>
      <c r="M198" s="216">
        <f t="shared" si="20"/>
        <v>0</v>
      </c>
    </row>
    <row r="199" spans="1:14" ht="26.45" customHeight="1" x14ac:dyDescent="0.25">
      <c r="A199" s="55">
        <v>102</v>
      </c>
      <c r="B199" s="39"/>
      <c r="C199" s="40"/>
      <c r="D199" s="41"/>
      <c r="E199" s="38"/>
      <c r="F199" s="309"/>
      <c r="G199" s="287"/>
      <c r="H199" s="287"/>
      <c r="I199" s="42"/>
      <c r="J199" s="288"/>
      <c r="K199" s="215" t="str">
        <f t="shared" si="18"/>
        <v/>
      </c>
      <c r="L199" s="209">
        <f t="shared" si="19"/>
        <v>1</v>
      </c>
      <c r="M199" s="216">
        <f t="shared" si="20"/>
        <v>0</v>
      </c>
    </row>
    <row r="200" spans="1:14" ht="26.45" customHeight="1" x14ac:dyDescent="0.25">
      <c r="A200" s="54">
        <v>103</v>
      </c>
      <c r="B200" s="39"/>
      <c r="C200" s="40"/>
      <c r="D200" s="41"/>
      <c r="E200" s="38"/>
      <c r="F200" s="309"/>
      <c r="G200" s="287"/>
      <c r="H200" s="287"/>
      <c r="I200" s="42"/>
      <c r="J200" s="288"/>
      <c r="K200" s="215" t="str">
        <f t="shared" si="18"/>
        <v/>
      </c>
      <c r="L200" s="209">
        <f t="shared" si="19"/>
        <v>1</v>
      </c>
      <c r="M200" s="216">
        <f t="shared" si="20"/>
        <v>0</v>
      </c>
    </row>
    <row r="201" spans="1:14" ht="26.45" customHeight="1" x14ac:dyDescent="0.25">
      <c r="A201" s="55">
        <v>104</v>
      </c>
      <c r="B201" s="39"/>
      <c r="C201" s="40"/>
      <c r="D201" s="41"/>
      <c r="E201" s="38"/>
      <c r="F201" s="309"/>
      <c r="G201" s="287"/>
      <c r="H201" s="287"/>
      <c r="I201" s="42"/>
      <c r="J201" s="288"/>
      <c r="K201" s="215" t="str">
        <f t="shared" si="18"/>
        <v/>
      </c>
      <c r="L201" s="209">
        <f t="shared" si="19"/>
        <v>1</v>
      </c>
      <c r="M201" s="216">
        <f t="shared" si="20"/>
        <v>0</v>
      </c>
    </row>
    <row r="202" spans="1:14" ht="26.45" customHeight="1" thickBot="1" x14ac:dyDescent="0.3">
      <c r="A202" s="66">
        <v>105</v>
      </c>
      <c r="B202" s="43"/>
      <c r="C202" s="44"/>
      <c r="D202" s="45"/>
      <c r="E202" s="46"/>
      <c r="F202" s="310"/>
      <c r="G202" s="292"/>
      <c r="H202" s="47"/>
      <c r="I202" s="48"/>
      <c r="J202" s="289"/>
      <c r="K202" s="215" t="str">
        <f t="shared" si="18"/>
        <v/>
      </c>
      <c r="L202" s="209">
        <f t="shared" si="19"/>
        <v>1</v>
      </c>
      <c r="M202" s="216">
        <f t="shared" si="20"/>
        <v>0</v>
      </c>
      <c r="N202" s="213">
        <f>IF(COUNTA(G188:J202)&gt;0,1,0)</f>
        <v>0</v>
      </c>
    </row>
    <row r="203" spans="1:14" ht="32.25" thickBot="1" x14ac:dyDescent="0.3">
      <c r="F203" s="11" t="s">
        <v>51</v>
      </c>
      <c r="G203" s="290">
        <f>SUM(G188:G202)+G173</f>
        <v>0</v>
      </c>
      <c r="H203" s="327"/>
      <c r="I203" s="50" t="s">
        <v>147</v>
      </c>
      <c r="J203" s="290">
        <f>SUM(J188:J202)+J173</f>
        <v>0</v>
      </c>
    </row>
    <row r="205" spans="1:14" x14ac:dyDescent="0.25">
      <c r="A205" s="57" t="s">
        <v>164</v>
      </c>
      <c r="B205" s="57"/>
      <c r="C205" s="57"/>
      <c r="D205" s="57"/>
      <c r="E205" s="57"/>
      <c r="F205" s="57"/>
      <c r="G205" s="57"/>
      <c r="H205" s="57"/>
      <c r="I205" s="57"/>
      <c r="J205" s="57"/>
    </row>
    <row r="207" spans="1:14" ht="21" x14ac:dyDescent="0.35">
      <c r="B207" s="357" t="s">
        <v>48</v>
      </c>
      <c r="C207" s="346">
        <f ca="1">IF(imzatarihi&gt;0,imzatarihi,"")</f>
        <v>46027</v>
      </c>
      <c r="D207" s="497" t="s">
        <v>49</v>
      </c>
      <c r="E207" s="497"/>
      <c r="F207" s="456" t="str">
        <f>IF(kurulusyetkilisi&gt;0,kurulusyetkilisi,"")</f>
        <v/>
      </c>
      <c r="G207" s="456"/>
      <c r="H207" s="456"/>
      <c r="I207" s="456"/>
      <c r="J207" s="456"/>
    </row>
    <row r="208" spans="1:14" ht="21" x14ac:dyDescent="0.35">
      <c r="B208" s="349"/>
      <c r="C208" s="349"/>
      <c r="D208" s="497" t="s">
        <v>50</v>
      </c>
      <c r="E208" s="497"/>
      <c r="F208" s="349"/>
      <c r="G208" s="349"/>
      <c r="H208" s="349"/>
      <c r="I208" s="349"/>
      <c r="J208" s="349"/>
    </row>
  </sheetData>
  <sheetProtection algorithmName="SHA-512" hashValue="z5MZL5eUJ1kEdZICja1ao5yS26QrNdvD4wQHEliG4WRmYKz5x2BAxO2qAVOLTLlANI920eckhyzwV6JiVs23zA==" saltValue="CXr0+SZN+NkaR+idCzdZjw==" spinCount="100000" sheet="1" objects="1" scenarios="1"/>
  <mergeCells count="119">
    <mergeCell ref="A96:A97"/>
    <mergeCell ref="B96:B97"/>
    <mergeCell ref="C96:C97"/>
    <mergeCell ref="D96:D97"/>
    <mergeCell ref="E96:E97"/>
    <mergeCell ref="F96:F97"/>
    <mergeCell ref="I96:I97"/>
    <mergeCell ref="C124:J124"/>
    <mergeCell ref="C125:J125"/>
    <mergeCell ref="D117:E117"/>
    <mergeCell ref="F117:J117"/>
    <mergeCell ref="D118:E118"/>
    <mergeCell ref="C154:J154"/>
    <mergeCell ref="A121:J121"/>
    <mergeCell ref="A122:J122"/>
    <mergeCell ref="A123:J123"/>
    <mergeCell ref="A151:J151"/>
    <mergeCell ref="A152:J152"/>
    <mergeCell ref="A153:J153"/>
    <mergeCell ref="A154:B154"/>
    <mergeCell ref="A125:B125"/>
    <mergeCell ref="A126:A127"/>
    <mergeCell ref="B126:B127"/>
    <mergeCell ref="C126:C127"/>
    <mergeCell ref="D126:D127"/>
    <mergeCell ref="E126:E127"/>
    <mergeCell ref="F126:F127"/>
    <mergeCell ref="A124:B124"/>
    <mergeCell ref="I126:I127"/>
    <mergeCell ref="D147:E147"/>
    <mergeCell ref="F147:J147"/>
    <mergeCell ref="D148:E148"/>
    <mergeCell ref="C94:J94"/>
    <mergeCell ref="C95:J95"/>
    <mergeCell ref="A93:J93"/>
    <mergeCell ref="A95:B95"/>
    <mergeCell ref="A66:A67"/>
    <mergeCell ref="B66:B67"/>
    <mergeCell ref="C66:C67"/>
    <mergeCell ref="D66:D67"/>
    <mergeCell ref="E66:E67"/>
    <mergeCell ref="F66:F67"/>
    <mergeCell ref="A91:J91"/>
    <mergeCell ref="A92:J92"/>
    <mergeCell ref="A94:B94"/>
    <mergeCell ref="D87:E87"/>
    <mergeCell ref="F87:J87"/>
    <mergeCell ref="A31:J31"/>
    <mergeCell ref="A32:J32"/>
    <mergeCell ref="A33:J33"/>
    <mergeCell ref="F186:F187"/>
    <mergeCell ref="C185:J185"/>
    <mergeCell ref="I186:I187"/>
    <mergeCell ref="A184:B184"/>
    <mergeCell ref="C184:J184"/>
    <mergeCell ref="A185:B185"/>
    <mergeCell ref="A186:A187"/>
    <mergeCell ref="B186:B187"/>
    <mergeCell ref="C186:C187"/>
    <mergeCell ref="D186:D187"/>
    <mergeCell ref="C36:C37"/>
    <mergeCell ref="D36:D37"/>
    <mergeCell ref="E36:E37"/>
    <mergeCell ref="F36:F37"/>
    <mergeCell ref="A34:B34"/>
    <mergeCell ref="A35:B35"/>
    <mergeCell ref="A36:A37"/>
    <mergeCell ref="B36:B37"/>
    <mergeCell ref="I36:I37"/>
    <mergeCell ref="C34:J34"/>
    <mergeCell ref="C35:J35"/>
    <mergeCell ref="A1:J1"/>
    <mergeCell ref="A2:J2"/>
    <mergeCell ref="A3:J3"/>
    <mergeCell ref="A6:A7"/>
    <mergeCell ref="B6:B7"/>
    <mergeCell ref="C6:C7"/>
    <mergeCell ref="D6:D7"/>
    <mergeCell ref="E6:E7"/>
    <mergeCell ref="F6:F7"/>
    <mergeCell ref="I6:I7"/>
    <mergeCell ref="C4:J4"/>
    <mergeCell ref="C5:J5"/>
    <mergeCell ref="A4:B4"/>
    <mergeCell ref="A5:B5"/>
    <mergeCell ref="D58:E58"/>
    <mergeCell ref="D88:E88"/>
    <mergeCell ref="A64:B64"/>
    <mergeCell ref="A65:B65"/>
    <mergeCell ref="C64:J64"/>
    <mergeCell ref="A61:J61"/>
    <mergeCell ref="A62:J62"/>
    <mergeCell ref="A63:J63"/>
    <mergeCell ref="C65:J65"/>
    <mergeCell ref="I66:I67"/>
    <mergeCell ref="D178:E178"/>
    <mergeCell ref="D208:E208"/>
    <mergeCell ref="D177:E177"/>
    <mergeCell ref="F177:J177"/>
    <mergeCell ref="D207:E207"/>
    <mergeCell ref="F207:J207"/>
    <mergeCell ref="F27:J27"/>
    <mergeCell ref="D27:E27"/>
    <mergeCell ref="D28:E28"/>
    <mergeCell ref="D57:E57"/>
    <mergeCell ref="F57:J57"/>
    <mergeCell ref="A181:J181"/>
    <mergeCell ref="A182:J182"/>
    <mergeCell ref="A183:J183"/>
    <mergeCell ref="A155:B155"/>
    <mergeCell ref="A156:A157"/>
    <mergeCell ref="B156:B157"/>
    <mergeCell ref="C156:C157"/>
    <mergeCell ref="D156:D157"/>
    <mergeCell ref="E156:E157"/>
    <mergeCell ref="F156:F157"/>
    <mergeCell ref="C155:J155"/>
    <mergeCell ref="I156:I157"/>
    <mergeCell ref="E186:E187"/>
  </mergeCells>
  <dataValidations disablePrompts="1" xWindow="1045" yWindow="539" count="3">
    <dataValidation type="list" allowBlank="1" showInputMessage="1" showErrorMessage="1" prompt="Yerli malı belgesi olan alet/teçhizat/yazılım için bu alan (X) konularak belirtilecektir. " sqref="I8:I22 I38:I52 I68:I82 I98:I112 I128:I142 I158:I172 I188:I202" xr:uid="{00000000-0002-0000-0E00-000000000000}">
      <formula1>"X"</formula1>
    </dataValidation>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E00-000001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E00-000002000000}">
      <formula1>0</formula1>
      <formula2>G8</formula2>
    </dataValidation>
  </dataValidations>
  <pageMargins left="0.7" right="0.7" top="0.75" bottom="0.75" header="0.3" footer="0.3"/>
  <pageSetup paperSize="9" scale="67"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O202"/>
  <sheetViews>
    <sheetView zoomScale="80" zoomScaleNormal="80" workbookViewId="0">
      <selection activeCell="B8" sqref="B8"/>
    </sheetView>
  </sheetViews>
  <sheetFormatPr defaultColWidth="8.85546875" defaultRowHeight="15.75" x14ac:dyDescent="0.25"/>
  <cols>
    <col min="1" max="1" width="6.5703125" style="49" customWidth="1"/>
    <col min="2" max="2" width="15.7109375" style="49" customWidth="1"/>
    <col min="3" max="3" width="19.7109375" style="49" customWidth="1"/>
    <col min="4" max="4" width="45.28515625" style="49" customWidth="1"/>
    <col min="5" max="5" width="41.85546875" style="49" customWidth="1"/>
    <col min="6" max="6" width="37.28515625" style="49" customWidth="1"/>
    <col min="7" max="7" width="16.7109375" style="293" customWidth="1"/>
    <col min="8" max="8" width="30.7109375" style="49" customWidth="1"/>
    <col min="9" max="10" width="16.7109375" style="80" customWidth="1"/>
    <col min="11" max="11" width="52.42578125" customWidth="1"/>
    <col min="12" max="12" width="11.7109375" style="49" hidden="1" customWidth="1"/>
    <col min="13" max="13" width="35.7109375" style="80" hidden="1" customWidth="1"/>
    <col min="14" max="15" width="0" style="49" hidden="1" customWidth="1"/>
    <col min="16" max="16384" width="8.85546875" style="49"/>
  </cols>
  <sheetData>
    <row r="1" spans="1:15" x14ac:dyDescent="0.25">
      <c r="A1" s="496" t="s">
        <v>154</v>
      </c>
      <c r="B1" s="496"/>
      <c r="C1" s="496"/>
      <c r="D1" s="496"/>
      <c r="E1" s="496"/>
      <c r="F1" s="496"/>
      <c r="G1" s="496"/>
      <c r="H1" s="496"/>
      <c r="I1" s="496"/>
      <c r="J1" s="496"/>
      <c r="K1" s="148"/>
      <c r="L1" s="146"/>
      <c r="O1" s="202" t="str">
        <f>CONCATENATE("A1:J",SUM(N:N)*29)</f>
        <v>A1:J29</v>
      </c>
    </row>
    <row r="2" spans="1:15" ht="15.6" customHeight="1" x14ac:dyDescent="0.25">
      <c r="A2" s="484" t="str">
        <f>IF(YilDonem&lt;&gt;"",CONCATENATE(YilDonem," dönemine aittir."),"")</f>
        <v/>
      </c>
      <c r="B2" s="484"/>
      <c r="C2" s="484"/>
      <c r="D2" s="484"/>
      <c r="E2" s="484"/>
      <c r="F2" s="484"/>
      <c r="G2" s="484"/>
      <c r="H2" s="484"/>
      <c r="I2" s="484"/>
      <c r="J2" s="484"/>
      <c r="K2" s="2"/>
      <c r="L2" s="81"/>
      <c r="M2" s="117"/>
    </row>
    <row r="3" spans="1:15" ht="15.95" customHeight="1" thickBot="1" x14ac:dyDescent="0.3">
      <c r="A3" s="505" t="s">
        <v>116</v>
      </c>
      <c r="B3" s="505"/>
      <c r="C3" s="505"/>
      <c r="D3" s="505"/>
      <c r="E3" s="505"/>
      <c r="F3" s="505"/>
      <c r="G3" s="505"/>
      <c r="H3" s="505"/>
      <c r="I3" s="505"/>
      <c r="J3" s="505"/>
      <c r="K3" s="2"/>
      <c r="L3" s="81"/>
      <c r="M3" s="117"/>
    </row>
    <row r="4" spans="1:15" ht="31.7" customHeight="1" thickBot="1" x14ac:dyDescent="0.3">
      <c r="A4" s="486" t="s">
        <v>1</v>
      </c>
      <c r="B4" s="487"/>
      <c r="C4" s="501" t="str">
        <f>IF(ProjeNo&gt;0,ProjeNo,"")</f>
        <v/>
      </c>
      <c r="D4" s="502"/>
      <c r="E4" s="502"/>
      <c r="F4" s="502"/>
      <c r="G4" s="502"/>
      <c r="H4" s="502"/>
      <c r="I4" s="502"/>
      <c r="J4" s="503"/>
    </row>
    <row r="5" spans="1:15" ht="31.7" customHeight="1" thickBot="1" x14ac:dyDescent="0.3">
      <c r="A5" s="491" t="s">
        <v>14</v>
      </c>
      <c r="B5" s="507"/>
      <c r="C5" s="493" t="str">
        <f>IF(ProjeAdi&gt;0,ProjeAdi,"")</f>
        <v/>
      </c>
      <c r="D5" s="494"/>
      <c r="E5" s="494"/>
      <c r="F5" s="494"/>
      <c r="G5" s="494"/>
      <c r="H5" s="494"/>
      <c r="I5" s="494"/>
      <c r="J5" s="495"/>
    </row>
    <row r="6" spans="1:15" ht="51.95" customHeight="1" thickBot="1" x14ac:dyDescent="0.3">
      <c r="A6" s="482" t="s">
        <v>9</v>
      </c>
      <c r="B6" s="482" t="s">
        <v>110</v>
      </c>
      <c r="C6" s="498" t="s">
        <v>111</v>
      </c>
      <c r="D6" s="498" t="s">
        <v>114</v>
      </c>
      <c r="E6" s="498" t="s">
        <v>112</v>
      </c>
      <c r="F6" s="498" t="s">
        <v>113</v>
      </c>
      <c r="G6" s="504" t="s">
        <v>98</v>
      </c>
      <c r="H6" s="498" t="s">
        <v>99</v>
      </c>
      <c r="I6" s="149" t="s">
        <v>100</v>
      </c>
      <c r="J6" s="149" t="s">
        <v>100</v>
      </c>
      <c r="N6" s="53"/>
      <c r="O6" s="53"/>
    </row>
    <row r="7" spans="1:15" ht="16.5" thickBot="1" x14ac:dyDescent="0.3">
      <c r="A7" s="498"/>
      <c r="B7" s="498"/>
      <c r="C7" s="498"/>
      <c r="D7" s="498"/>
      <c r="E7" s="498"/>
      <c r="F7" s="498"/>
      <c r="G7" s="504"/>
      <c r="H7" s="498"/>
      <c r="I7" s="150" t="s">
        <v>101</v>
      </c>
      <c r="J7" s="150" t="s">
        <v>104</v>
      </c>
    </row>
    <row r="8" spans="1:15" ht="37.15" customHeight="1" x14ac:dyDescent="0.25">
      <c r="A8" s="60">
        <v>1</v>
      </c>
      <c r="B8" s="61"/>
      <c r="C8" s="62"/>
      <c r="D8" s="62"/>
      <c r="E8" s="62"/>
      <c r="F8" s="62"/>
      <c r="G8" s="63"/>
      <c r="H8" s="62"/>
      <c r="I8" s="294"/>
      <c r="J8" s="281"/>
      <c r="K8" s="215" t="str">
        <f>IF(AND(COUNTA(B8:F8)&gt;0,L8=1),"Belge Tarihi,Belge Numarası ve KDV Dahil Tutar doldurulduktan sonra KDV Hariç Tutar doldurulabilir.","")</f>
        <v/>
      </c>
      <c r="L8" s="209">
        <f>IF(COUNTA(G8:H8)+COUNTA(J8)=3,0,1)</f>
        <v>1</v>
      </c>
      <c r="M8" s="211">
        <f>IF(L8=1,0,100000000)</f>
        <v>0</v>
      </c>
    </row>
    <row r="9" spans="1:15" ht="37.15" customHeight="1" x14ac:dyDescent="0.25">
      <c r="A9" s="54">
        <v>2</v>
      </c>
      <c r="B9" s="36"/>
      <c r="C9" s="37"/>
      <c r="D9" s="37"/>
      <c r="E9" s="37"/>
      <c r="F9" s="37"/>
      <c r="G9" s="38"/>
      <c r="H9" s="37"/>
      <c r="I9" s="287"/>
      <c r="J9" s="283"/>
      <c r="K9" s="215" t="str">
        <f t="shared" ref="K9:K22" si="0">IF(AND(COUNTA(B9:F9)&gt;0,L9=1),"Belge Tarihi,Belge Numarası ve KDV Dahil Tutar doldurulduktan sonra KDV Hariç Tutar doldurulabilir.","")</f>
        <v/>
      </c>
      <c r="L9" s="209">
        <f t="shared" ref="L9:L22" si="1">IF(COUNTA(G9:H9)+COUNTA(J9)=3,0,1)</f>
        <v>1</v>
      </c>
      <c r="M9" s="211">
        <f t="shared" ref="M9:M22" si="2">IF(L9=1,0,100000000)</f>
        <v>0</v>
      </c>
    </row>
    <row r="10" spans="1:15" ht="37.15" customHeight="1" x14ac:dyDescent="0.25">
      <c r="A10" s="54">
        <v>3</v>
      </c>
      <c r="B10" s="36"/>
      <c r="C10" s="37"/>
      <c r="D10" s="37"/>
      <c r="E10" s="37"/>
      <c r="F10" s="37"/>
      <c r="G10" s="38"/>
      <c r="H10" s="37"/>
      <c r="I10" s="287"/>
      <c r="J10" s="283"/>
      <c r="K10" s="215" t="str">
        <f t="shared" si="0"/>
        <v/>
      </c>
      <c r="L10" s="209">
        <f t="shared" si="1"/>
        <v>1</v>
      </c>
      <c r="M10" s="211">
        <f t="shared" si="2"/>
        <v>0</v>
      </c>
    </row>
    <row r="11" spans="1:15" ht="37.15" customHeight="1" x14ac:dyDescent="0.25">
      <c r="A11" s="54">
        <v>4</v>
      </c>
      <c r="B11" s="36"/>
      <c r="C11" s="37"/>
      <c r="D11" s="37"/>
      <c r="E11" s="37"/>
      <c r="F11" s="37"/>
      <c r="G11" s="38"/>
      <c r="H11" s="37"/>
      <c r="I11" s="287"/>
      <c r="J11" s="283"/>
      <c r="K11" s="215" t="str">
        <f t="shared" si="0"/>
        <v/>
      </c>
      <c r="L11" s="209">
        <f t="shared" si="1"/>
        <v>1</v>
      </c>
      <c r="M11" s="211">
        <f t="shared" si="2"/>
        <v>0</v>
      </c>
    </row>
    <row r="12" spans="1:15" ht="37.15" customHeight="1" x14ac:dyDescent="0.25">
      <c r="A12" s="55">
        <v>5</v>
      </c>
      <c r="B12" s="39"/>
      <c r="C12" s="40"/>
      <c r="D12" s="40"/>
      <c r="E12" s="40"/>
      <c r="F12" s="40"/>
      <c r="G12" s="85"/>
      <c r="H12" s="40"/>
      <c r="I12" s="295"/>
      <c r="J12" s="288"/>
      <c r="K12" s="215" t="str">
        <f t="shared" si="0"/>
        <v/>
      </c>
      <c r="L12" s="209">
        <f t="shared" si="1"/>
        <v>1</v>
      </c>
      <c r="M12" s="211">
        <f t="shared" si="2"/>
        <v>0</v>
      </c>
    </row>
    <row r="13" spans="1:15" ht="37.15" customHeight="1" x14ac:dyDescent="0.25">
      <c r="A13" s="55">
        <v>6</v>
      </c>
      <c r="B13" s="39"/>
      <c r="C13" s="40"/>
      <c r="D13" s="40"/>
      <c r="E13" s="40"/>
      <c r="F13" s="40"/>
      <c r="G13" s="85"/>
      <c r="H13" s="40"/>
      <c r="I13" s="295"/>
      <c r="J13" s="288"/>
      <c r="K13" s="215" t="str">
        <f t="shared" si="0"/>
        <v/>
      </c>
      <c r="L13" s="209">
        <f t="shared" si="1"/>
        <v>1</v>
      </c>
      <c r="M13" s="211">
        <f t="shared" si="2"/>
        <v>0</v>
      </c>
    </row>
    <row r="14" spans="1:15" ht="37.15" customHeight="1" x14ac:dyDescent="0.25">
      <c r="A14" s="55">
        <v>7</v>
      </c>
      <c r="B14" s="39"/>
      <c r="C14" s="40"/>
      <c r="D14" s="40"/>
      <c r="E14" s="40"/>
      <c r="F14" s="40"/>
      <c r="G14" s="85"/>
      <c r="H14" s="40"/>
      <c r="I14" s="295"/>
      <c r="J14" s="288"/>
      <c r="K14" s="215" t="str">
        <f t="shared" si="0"/>
        <v/>
      </c>
      <c r="L14" s="209">
        <f t="shared" si="1"/>
        <v>1</v>
      </c>
      <c r="M14" s="211">
        <f t="shared" si="2"/>
        <v>0</v>
      </c>
    </row>
    <row r="15" spans="1:15" ht="37.15" customHeight="1" x14ac:dyDescent="0.25">
      <c r="A15" s="55">
        <v>8</v>
      </c>
      <c r="B15" s="39"/>
      <c r="C15" s="40"/>
      <c r="D15" s="40"/>
      <c r="E15" s="40"/>
      <c r="F15" s="40"/>
      <c r="G15" s="85"/>
      <c r="H15" s="40"/>
      <c r="I15" s="295"/>
      <c r="J15" s="288"/>
      <c r="K15" s="215" t="str">
        <f t="shared" si="0"/>
        <v/>
      </c>
      <c r="L15" s="209">
        <f t="shared" si="1"/>
        <v>1</v>
      </c>
      <c r="M15" s="211">
        <f t="shared" si="2"/>
        <v>0</v>
      </c>
    </row>
    <row r="16" spans="1:15" ht="37.15" customHeight="1" x14ac:dyDescent="0.25">
      <c r="A16" s="55">
        <v>9</v>
      </c>
      <c r="B16" s="39"/>
      <c r="C16" s="40"/>
      <c r="D16" s="40"/>
      <c r="E16" s="40"/>
      <c r="F16" s="40"/>
      <c r="G16" s="85"/>
      <c r="H16" s="40"/>
      <c r="I16" s="295"/>
      <c r="J16" s="288"/>
      <c r="K16" s="215" t="str">
        <f t="shared" si="0"/>
        <v/>
      </c>
      <c r="L16" s="209">
        <f t="shared" si="1"/>
        <v>1</v>
      </c>
      <c r="M16" s="211">
        <f t="shared" si="2"/>
        <v>0</v>
      </c>
    </row>
    <row r="17" spans="1:14" ht="37.15" customHeight="1" x14ac:dyDescent="0.25">
      <c r="A17" s="55">
        <v>10</v>
      </c>
      <c r="B17" s="39"/>
      <c r="C17" s="40"/>
      <c r="D17" s="40"/>
      <c r="E17" s="40"/>
      <c r="F17" s="40"/>
      <c r="G17" s="85"/>
      <c r="H17" s="40"/>
      <c r="I17" s="295"/>
      <c r="J17" s="288"/>
      <c r="K17" s="215" t="str">
        <f t="shared" si="0"/>
        <v/>
      </c>
      <c r="L17" s="209">
        <f t="shared" si="1"/>
        <v>1</v>
      </c>
      <c r="M17" s="211">
        <f t="shared" si="2"/>
        <v>0</v>
      </c>
    </row>
    <row r="18" spans="1:14" ht="37.15" customHeight="1" x14ac:dyDescent="0.25">
      <c r="A18" s="55">
        <v>11</v>
      </c>
      <c r="B18" s="39"/>
      <c r="C18" s="40"/>
      <c r="D18" s="40"/>
      <c r="E18" s="40"/>
      <c r="F18" s="40"/>
      <c r="G18" s="85"/>
      <c r="H18" s="40"/>
      <c r="I18" s="295"/>
      <c r="J18" s="288"/>
      <c r="K18" s="215" t="str">
        <f t="shared" si="0"/>
        <v/>
      </c>
      <c r="L18" s="209">
        <f t="shared" si="1"/>
        <v>1</v>
      </c>
      <c r="M18" s="211">
        <f t="shared" si="2"/>
        <v>0</v>
      </c>
    </row>
    <row r="19" spans="1:14" ht="37.15" customHeight="1" x14ac:dyDescent="0.25">
      <c r="A19" s="55">
        <v>12</v>
      </c>
      <c r="B19" s="39"/>
      <c r="C19" s="40"/>
      <c r="D19" s="40"/>
      <c r="E19" s="40"/>
      <c r="F19" s="40"/>
      <c r="G19" s="85"/>
      <c r="H19" s="40"/>
      <c r="I19" s="295"/>
      <c r="J19" s="288"/>
      <c r="K19" s="215" t="str">
        <f t="shared" si="0"/>
        <v/>
      </c>
      <c r="L19" s="209">
        <f t="shared" si="1"/>
        <v>1</v>
      </c>
      <c r="M19" s="211">
        <f t="shared" si="2"/>
        <v>0</v>
      </c>
    </row>
    <row r="20" spans="1:14" ht="37.15" customHeight="1" x14ac:dyDescent="0.25">
      <c r="A20" s="55">
        <v>13</v>
      </c>
      <c r="B20" s="39"/>
      <c r="C20" s="40"/>
      <c r="D20" s="40"/>
      <c r="E20" s="40"/>
      <c r="F20" s="40"/>
      <c r="G20" s="85"/>
      <c r="H20" s="40"/>
      <c r="I20" s="295"/>
      <c r="J20" s="288"/>
      <c r="K20" s="215" t="str">
        <f t="shared" si="0"/>
        <v/>
      </c>
      <c r="L20" s="209">
        <f t="shared" si="1"/>
        <v>1</v>
      </c>
      <c r="M20" s="211">
        <f t="shared" si="2"/>
        <v>0</v>
      </c>
    </row>
    <row r="21" spans="1:14" ht="37.15" customHeight="1" x14ac:dyDescent="0.25">
      <c r="A21" s="55">
        <v>14</v>
      </c>
      <c r="B21" s="39"/>
      <c r="C21" s="40"/>
      <c r="D21" s="40"/>
      <c r="E21" s="40"/>
      <c r="F21" s="40"/>
      <c r="G21" s="85"/>
      <c r="H21" s="40"/>
      <c r="I21" s="295"/>
      <c r="J21" s="288"/>
      <c r="K21" s="215" t="str">
        <f t="shared" si="0"/>
        <v/>
      </c>
      <c r="L21" s="209">
        <f t="shared" si="1"/>
        <v>1</v>
      </c>
      <c r="M21" s="211">
        <f t="shared" si="2"/>
        <v>0</v>
      </c>
    </row>
    <row r="22" spans="1:14" ht="37.15" customHeight="1" thickBot="1" x14ac:dyDescent="0.3">
      <c r="A22" s="56">
        <v>15</v>
      </c>
      <c r="B22" s="43"/>
      <c r="C22" s="44"/>
      <c r="D22" s="44"/>
      <c r="E22" s="44"/>
      <c r="F22" s="44"/>
      <c r="G22" s="87"/>
      <c r="H22" s="44"/>
      <c r="I22" s="296"/>
      <c r="J22" s="289"/>
      <c r="K22" s="215" t="str">
        <f t="shared" si="0"/>
        <v/>
      </c>
      <c r="L22" s="209">
        <f t="shared" si="1"/>
        <v>1</v>
      </c>
      <c r="M22" s="211">
        <f t="shared" si="2"/>
        <v>0</v>
      </c>
      <c r="N22" s="49">
        <v>1</v>
      </c>
    </row>
    <row r="23" spans="1:14" ht="37.15" customHeight="1" thickBot="1" x14ac:dyDescent="0.3">
      <c r="A23" s="506" t="s">
        <v>115</v>
      </c>
      <c r="B23" s="506"/>
      <c r="C23" s="506"/>
      <c r="D23" s="506"/>
      <c r="E23" s="506"/>
      <c r="F23" s="506"/>
      <c r="H23" s="9" t="s">
        <v>51</v>
      </c>
      <c r="I23" s="297">
        <f>SUM(I8:I22)</f>
        <v>0</v>
      </c>
      <c r="J23" s="332"/>
      <c r="K23" s="4"/>
    </row>
    <row r="24" spans="1:14" ht="37.15" customHeight="1" x14ac:dyDescent="0.25">
      <c r="A24" s="49" t="s">
        <v>164</v>
      </c>
      <c r="K24" s="204" t="str">
        <f t="shared" ref="K24" si="3">IF(AND(I24&gt;0,J24=""),"KDV Dahil Tutar Yazılmalıdır.","")</f>
        <v/>
      </c>
    </row>
    <row r="26" spans="1:14" ht="21" x14ac:dyDescent="0.35">
      <c r="B26" s="357" t="s">
        <v>48</v>
      </c>
      <c r="C26" s="346">
        <f ca="1">IF(imzatarihi&gt;0,imzatarihi,"")</f>
        <v>46027</v>
      </c>
      <c r="D26" s="358" t="s">
        <v>49</v>
      </c>
      <c r="E26" s="456" t="str">
        <f>IF(kurulusyetkilisi&gt;0,kurulusyetkilisi,"")</f>
        <v/>
      </c>
      <c r="F26" s="456"/>
      <c r="G26" s="456"/>
      <c r="H26" s="335"/>
      <c r="I26" s="335"/>
    </row>
    <row r="27" spans="1:14" ht="21" x14ac:dyDescent="0.35">
      <c r="B27" s="349"/>
      <c r="C27" s="349"/>
      <c r="D27" s="358" t="s">
        <v>50</v>
      </c>
      <c r="E27" s="349"/>
      <c r="F27" s="349"/>
      <c r="G27" s="361"/>
    </row>
    <row r="30" spans="1:14" x14ac:dyDescent="0.25">
      <c r="A30" s="496" t="s">
        <v>154</v>
      </c>
      <c r="B30" s="496"/>
      <c r="C30" s="496"/>
      <c r="D30" s="496"/>
      <c r="E30" s="496"/>
      <c r="F30" s="496"/>
      <c r="G30" s="496"/>
      <c r="H30" s="496"/>
      <c r="I30" s="496"/>
      <c r="J30" s="496"/>
      <c r="K30" s="148"/>
      <c r="L30" s="146"/>
    </row>
    <row r="31" spans="1:14" ht="15.6" customHeight="1" x14ac:dyDescent="0.25">
      <c r="A31" s="484" t="str">
        <f>IF(YilDonem&lt;&gt;"",CONCATENATE(YilDonem," dönemine aittir."),"")</f>
        <v/>
      </c>
      <c r="B31" s="484"/>
      <c r="C31" s="484"/>
      <c r="D31" s="484"/>
      <c r="E31" s="484"/>
      <c r="F31" s="484"/>
      <c r="G31" s="484"/>
      <c r="H31" s="484"/>
      <c r="I31" s="484"/>
      <c r="J31" s="484"/>
      <c r="K31" s="2"/>
      <c r="L31" s="81"/>
      <c r="M31" s="117"/>
    </row>
    <row r="32" spans="1:14" ht="15.95" customHeight="1" thickBot="1" x14ac:dyDescent="0.3">
      <c r="A32" s="505" t="s">
        <v>116</v>
      </c>
      <c r="B32" s="505"/>
      <c r="C32" s="505"/>
      <c r="D32" s="505"/>
      <c r="E32" s="505"/>
      <c r="F32" s="505"/>
      <c r="G32" s="505"/>
      <c r="H32" s="505"/>
      <c r="I32" s="505"/>
      <c r="J32" s="505"/>
      <c r="K32" s="2"/>
      <c r="L32" s="81"/>
      <c r="M32" s="117"/>
    </row>
    <row r="33" spans="1:15" ht="31.7" customHeight="1" thickBot="1" x14ac:dyDescent="0.3">
      <c r="A33" s="486" t="s">
        <v>1</v>
      </c>
      <c r="B33" s="487"/>
      <c r="C33" s="501" t="str">
        <f>IF(ProjeNo&gt;0,ProjeNo,"")</f>
        <v/>
      </c>
      <c r="D33" s="502"/>
      <c r="E33" s="502"/>
      <c r="F33" s="502"/>
      <c r="G33" s="502"/>
      <c r="H33" s="502"/>
      <c r="I33" s="502"/>
      <c r="J33" s="503"/>
    </row>
    <row r="34" spans="1:15" ht="31.7" customHeight="1" thickBot="1" x14ac:dyDescent="0.3">
      <c r="A34" s="491" t="s">
        <v>14</v>
      </c>
      <c r="B34" s="492"/>
      <c r="C34" s="493" t="str">
        <f>IF(ProjeAdi&gt;0,ProjeAdi,"")</f>
        <v/>
      </c>
      <c r="D34" s="494"/>
      <c r="E34" s="494"/>
      <c r="F34" s="494"/>
      <c r="G34" s="494"/>
      <c r="H34" s="494"/>
      <c r="I34" s="494"/>
      <c r="J34" s="495"/>
    </row>
    <row r="35" spans="1:15" ht="51.95" customHeight="1" thickBot="1" x14ac:dyDescent="0.3">
      <c r="A35" s="482" t="s">
        <v>9</v>
      </c>
      <c r="B35" s="482" t="s">
        <v>110</v>
      </c>
      <c r="C35" s="482" t="s">
        <v>111</v>
      </c>
      <c r="D35" s="482" t="s">
        <v>114</v>
      </c>
      <c r="E35" s="482" t="s">
        <v>112</v>
      </c>
      <c r="F35" s="482" t="s">
        <v>113</v>
      </c>
      <c r="G35" s="508" t="s">
        <v>98</v>
      </c>
      <c r="H35" s="482" t="s">
        <v>99</v>
      </c>
      <c r="I35" s="151" t="s">
        <v>100</v>
      </c>
      <c r="J35" s="151" t="s">
        <v>100</v>
      </c>
    </row>
    <row r="36" spans="1:15" ht="16.5" thickBot="1" x14ac:dyDescent="0.3">
      <c r="A36" s="498"/>
      <c r="B36" s="498"/>
      <c r="C36" s="498"/>
      <c r="D36" s="498"/>
      <c r="E36" s="498"/>
      <c r="F36" s="498"/>
      <c r="G36" s="504"/>
      <c r="H36" s="498"/>
      <c r="I36" s="150" t="s">
        <v>101</v>
      </c>
      <c r="J36" s="150" t="s">
        <v>104</v>
      </c>
      <c r="N36" s="53"/>
      <c r="O36" s="53"/>
    </row>
    <row r="37" spans="1:15" ht="37.15" customHeight="1" x14ac:dyDescent="0.25">
      <c r="A37" s="60">
        <v>16</v>
      </c>
      <c r="B37" s="61"/>
      <c r="C37" s="62"/>
      <c r="D37" s="62"/>
      <c r="E37" s="62"/>
      <c r="F37" s="62"/>
      <c r="G37" s="63"/>
      <c r="H37" s="62"/>
      <c r="I37" s="294"/>
      <c r="J37" s="281"/>
      <c r="K37" s="215" t="str">
        <f>IF(AND(COUNTA(B37:F37)&gt;0,L37=1),"Belge Tarihi,Belge Numarası ve KDV Dahil Tutar doldurulduktan sonra KDV Hariç Tutar doldurulabilir.","")</f>
        <v/>
      </c>
      <c r="L37" s="209">
        <f>IF(COUNTA(G37:H37)+COUNTA(J37)=3,0,1)</f>
        <v>1</v>
      </c>
      <c r="M37" s="211">
        <f>IF(L37=1,0,100000000)</f>
        <v>0</v>
      </c>
    </row>
    <row r="38" spans="1:15" ht="37.15" customHeight="1" x14ac:dyDescent="0.25">
      <c r="A38" s="54">
        <v>17</v>
      </c>
      <c r="B38" s="36"/>
      <c r="C38" s="37"/>
      <c r="D38" s="37"/>
      <c r="E38" s="37"/>
      <c r="F38" s="37"/>
      <c r="G38" s="38"/>
      <c r="H38" s="37"/>
      <c r="I38" s="287"/>
      <c r="J38" s="283"/>
      <c r="K38" s="215" t="str">
        <f t="shared" ref="K38:K51" si="4">IF(AND(COUNTA(B38:F38)&gt;0,L38=1),"Belge Tarihi,Belge Numarası ve KDV Dahil Tutar doldurulduktan sonra KDV Hariç Tutar doldurulabilir.","")</f>
        <v/>
      </c>
      <c r="L38" s="209">
        <f t="shared" ref="L38:L51" si="5">IF(COUNTA(G38:H38)+COUNTA(J38)=3,0,1)</f>
        <v>1</v>
      </c>
      <c r="M38" s="211">
        <f t="shared" ref="M38:M51" si="6">IF(L38=1,0,100000000)</f>
        <v>0</v>
      </c>
    </row>
    <row r="39" spans="1:15" ht="37.15" customHeight="1" x14ac:dyDescent="0.25">
      <c r="A39" s="54">
        <v>18</v>
      </c>
      <c r="B39" s="36"/>
      <c r="C39" s="37"/>
      <c r="D39" s="37"/>
      <c r="E39" s="37"/>
      <c r="F39" s="37"/>
      <c r="G39" s="38"/>
      <c r="H39" s="37"/>
      <c r="I39" s="287"/>
      <c r="J39" s="283"/>
      <c r="K39" s="215" t="str">
        <f t="shared" si="4"/>
        <v/>
      </c>
      <c r="L39" s="209">
        <f t="shared" si="5"/>
        <v>1</v>
      </c>
      <c r="M39" s="211">
        <f t="shared" si="6"/>
        <v>0</v>
      </c>
    </row>
    <row r="40" spans="1:15" ht="37.15" customHeight="1" x14ac:dyDescent="0.25">
      <c r="A40" s="54">
        <v>19</v>
      </c>
      <c r="B40" s="36"/>
      <c r="C40" s="37"/>
      <c r="D40" s="37"/>
      <c r="E40" s="37"/>
      <c r="F40" s="37"/>
      <c r="G40" s="38"/>
      <c r="H40" s="37"/>
      <c r="I40" s="287"/>
      <c r="J40" s="283"/>
      <c r="K40" s="215" t="str">
        <f t="shared" si="4"/>
        <v/>
      </c>
      <c r="L40" s="209">
        <f t="shared" si="5"/>
        <v>1</v>
      </c>
      <c r="M40" s="211">
        <f t="shared" si="6"/>
        <v>0</v>
      </c>
    </row>
    <row r="41" spans="1:15" ht="37.15" customHeight="1" x14ac:dyDescent="0.25">
      <c r="A41" s="54">
        <v>20</v>
      </c>
      <c r="B41" s="39"/>
      <c r="C41" s="40"/>
      <c r="D41" s="40"/>
      <c r="E41" s="40"/>
      <c r="F41" s="40"/>
      <c r="G41" s="85"/>
      <c r="H41" s="40"/>
      <c r="I41" s="295"/>
      <c r="J41" s="288"/>
      <c r="K41" s="215" t="str">
        <f t="shared" si="4"/>
        <v/>
      </c>
      <c r="L41" s="209">
        <f t="shared" si="5"/>
        <v>1</v>
      </c>
      <c r="M41" s="211">
        <f t="shared" si="6"/>
        <v>0</v>
      </c>
    </row>
    <row r="42" spans="1:15" ht="37.15" customHeight="1" x14ac:dyDescent="0.25">
      <c r="A42" s="54">
        <v>21</v>
      </c>
      <c r="B42" s="39"/>
      <c r="C42" s="40"/>
      <c r="D42" s="40"/>
      <c r="E42" s="40"/>
      <c r="F42" s="40"/>
      <c r="G42" s="85"/>
      <c r="H42" s="40"/>
      <c r="I42" s="295"/>
      <c r="J42" s="288"/>
      <c r="K42" s="215" t="str">
        <f t="shared" si="4"/>
        <v/>
      </c>
      <c r="L42" s="209">
        <f t="shared" si="5"/>
        <v>1</v>
      </c>
      <c r="M42" s="211">
        <f t="shared" si="6"/>
        <v>0</v>
      </c>
    </row>
    <row r="43" spans="1:15" ht="37.15" customHeight="1" x14ac:dyDescent="0.25">
      <c r="A43" s="54">
        <v>22</v>
      </c>
      <c r="B43" s="39"/>
      <c r="C43" s="40"/>
      <c r="D43" s="40"/>
      <c r="E43" s="40"/>
      <c r="F43" s="40"/>
      <c r="G43" s="85"/>
      <c r="H43" s="40"/>
      <c r="I43" s="295"/>
      <c r="J43" s="288"/>
      <c r="K43" s="215" t="str">
        <f t="shared" si="4"/>
        <v/>
      </c>
      <c r="L43" s="209">
        <f t="shared" si="5"/>
        <v>1</v>
      </c>
      <c r="M43" s="211">
        <f t="shared" si="6"/>
        <v>0</v>
      </c>
    </row>
    <row r="44" spans="1:15" ht="37.15" customHeight="1" x14ac:dyDescent="0.25">
      <c r="A44" s="54">
        <v>23</v>
      </c>
      <c r="B44" s="39"/>
      <c r="C44" s="40"/>
      <c r="D44" s="40"/>
      <c r="E44" s="40"/>
      <c r="F44" s="40"/>
      <c r="G44" s="85"/>
      <c r="H44" s="40"/>
      <c r="I44" s="295"/>
      <c r="J44" s="288"/>
      <c r="K44" s="215" t="str">
        <f t="shared" si="4"/>
        <v/>
      </c>
      <c r="L44" s="209">
        <f t="shared" si="5"/>
        <v>1</v>
      </c>
      <c r="M44" s="211">
        <f t="shared" si="6"/>
        <v>0</v>
      </c>
    </row>
    <row r="45" spans="1:15" ht="37.15" customHeight="1" x14ac:dyDescent="0.25">
      <c r="A45" s="55">
        <v>24</v>
      </c>
      <c r="B45" s="39"/>
      <c r="C45" s="40"/>
      <c r="D45" s="40"/>
      <c r="E45" s="40"/>
      <c r="F45" s="40"/>
      <c r="G45" s="85"/>
      <c r="H45" s="40"/>
      <c r="I45" s="295"/>
      <c r="J45" s="288"/>
      <c r="K45" s="215" t="str">
        <f t="shared" si="4"/>
        <v/>
      </c>
      <c r="L45" s="209">
        <f t="shared" si="5"/>
        <v>1</v>
      </c>
      <c r="M45" s="211">
        <f t="shared" si="6"/>
        <v>0</v>
      </c>
    </row>
    <row r="46" spans="1:15" ht="37.15" customHeight="1" x14ac:dyDescent="0.25">
      <c r="A46" s="55">
        <v>25</v>
      </c>
      <c r="B46" s="39"/>
      <c r="C46" s="40"/>
      <c r="D46" s="40"/>
      <c r="E46" s="40"/>
      <c r="F46" s="40"/>
      <c r="G46" s="85"/>
      <c r="H46" s="40"/>
      <c r="I46" s="295"/>
      <c r="J46" s="288"/>
      <c r="K46" s="215" t="str">
        <f t="shared" si="4"/>
        <v/>
      </c>
      <c r="L46" s="209">
        <f t="shared" si="5"/>
        <v>1</v>
      </c>
      <c r="M46" s="211">
        <f t="shared" si="6"/>
        <v>0</v>
      </c>
    </row>
    <row r="47" spans="1:15" ht="37.15" customHeight="1" x14ac:dyDescent="0.25">
      <c r="A47" s="55">
        <v>26</v>
      </c>
      <c r="B47" s="39"/>
      <c r="C47" s="40"/>
      <c r="D47" s="40"/>
      <c r="E47" s="40"/>
      <c r="F47" s="40"/>
      <c r="G47" s="85"/>
      <c r="H47" s="40"/>
      <c r="I47" s="295"/>
      <c r="J47" s="288"/>
      <c r="K47" s="215" t="str">
        <f t="shared" si="4"/>
        <v/>
      </c>
      <c r="L47" s="209">
        <f t="shared" si="5"/>
        <v>1</v>
      </c>
      <c r="M47" s="211">
        <f t="shared" si="6"/>
        <v>0</v>
      </c>
    </row>
    <row r="48" spans="1:15" ht="37.15" customHeight="1" x14ac:dyDescent="0.25">
      <c r="A48" s="55">
        <v>27</v>
      </c>
      <c r="B48" s="39"/>
      <c r="C48" s="40"/>
      <c r="D48" s="40"/>
      <c r="E48" s="40"/>
      <c r="F48" s="40"/>
      <c r="G48" s="85"/>
      <c r="H48" s="40"/>
      <c r="I48" s="295"/>
      <c r="J48" s="288"/>
      <c r="K48" s="215" t="str">
        <f t="shared" si="4"/>
        <v/>
      </c>
      <c r="L48" s="209">
        <f t="shared" si="5"/>
        <v>1</v>
      </c>
      <c r="M48" s="211">
        <f t="shared" si="6"/>
        <v>0</v>
      </c>
    </row>
    <row r="49" spans="1:14" ht="37.15" customHeight="1" x14ac:dyDescent="0.25">
      <c r="A49" s="55">
        <v>28</v>
      </c>
      <c r="B49" s="39"/>
      <c r="C49" s="40"/>
      <c r="D49" s="40"/>
      <c r="E49" s="40"/>
      <c r="F49" s="40"/>
      <c r="G49" s="85"/>
      <c r="H49" s="40"/>
      <c r="I49" s="295"/>
      <c r="J49" s="288"/>
      <c r="K49" s="215" t="str">
        <f t="shared" si="4"/>
        <v/>
      </c>
      <c r="L49" s="209">
        <f t="shared" si="5"/>
        <v>1</v>
      </c>
      <c r="M49" s="211">
        <f t="shared" si="6"/>
        <v>0</v>
      </c>
    </row>
    <row r="50" spans="1:14" ht="37.15" customHeight="1" x14ac:dyDescent="0.25">
      <c r="A50" s="55">
        <v>29</v>
      </c>
      <c r="B50" s="39"/>
      <c r="C50" s="40"/>
      <c r="D50" s="40"/>
      <c r="E50" s="40"/>
      <c r="F50" s="40"/>
      <c r="G50" s="85"/>
      <c r="H50" s="40"/>
      <c r="I50" s="295"/>
      <c r="J50" s="288"/>
      <c r="K50" s="215" t="str">
        <f t="shared" si="4"/>
        <v/>
      </c>
      <c r="L50" s="209">
        <f t="shared" si="5"/>
        <v>1</v>
      </c>
      <c r="M50" s="211">
        <f t="shared" si="6"/>
        <v>0</v>
      </c>
    </row>
    <row r="51" spans="1:14" ht="37.15" customHeight="1" thickBot="1" x14ac:dyDescent="0.3">
      <c r="A51" s="56">
        <v>30</v>
      </c>
      <c r="B51" s="43"/>
      <c r="C51" s="44"/>
      <c r="D51" s="44"/>
      <c r="E51" s="44"/>
      <c r="F51" s="44"/>
      <c r="G51" s="87"/>
      <c r="H51" s="44"/>
      <c r="I51" s="296"/>
      <c r="J51" s="289"/>
      <c r="K51" s="215" t="str">
        <f t="shared" si="4"/>
        <v/>
      </c>
      <c r="L51" s="209">
        <f t="shared" si="5"/>
        <v>1</v>
      </c>
      <c r="M51" s="211">
        <f t="shared" si="6"/>
        <v>0</v>
      </c>
      <c r="N51" s="213">
        <f>IF(COUNTA(G37:J51)&gt;0,1,0)</f>
        <v>0</v>
      </c>
    </row>
    <row r="52" spans="1:14" ht="37.15" customHeight="1" thickBot="1" x14ac:dyDescent="0.3">
      <c r="A52" s="506" t="s">
        <v>115</v>
      </c>
      <c r="B52" s="506"/>
      <c r="C52" s="506"/>
      <c r="D52" s="506"/>
      <c r="E52" s="506"/>
      <c r="F52" s="506"/>
      <c r="H52" s="9" t="s">
        <v>51</v>
      </c>
      <c r="I52" s="297">
        <f>SUM(I37:I51)+I23</f>
        <v>0</v>
      </c>
      <c r="J52" s="332"/>
      <c r="K52" s="4"/>
    </row>
    <row r="53" spans="1:14" ht="37.15" customHeight="1" x14ac:dyDescent="0.25">
      <c r="A53" s="49" t="s">
        <v>164</v>
      </c>
      <c r="K53" s="204" t="str">
        <f t="shared" ref="K53" si="7">IF(AND(I53&gt;0,J53=""),"KDV Dahil Tutar Yazılmalıdır.","")</f>
        <v/>
      </c>
    </row>
    <row r="55" spans="1:14" ht="21" x14ac:dyDescent="0.35">
      <c r="B55" s="357" t="s">
        <v>48</v>
      </c>
      <c r="C55" s="346">
        <f ca="1">IF(imzatarihi&gt;0,imzatarihi,"")</f>
        <v>46027</v>
      </c>
      <c r="D55" s="358" t="s">
        <v>49</v>
      </c>
      <c r="E55" s="456" t="str">
        <f>IF(kurulusyetkilisi&gt;0,kurulusyetkilisi,"")</f>
        <v/>
      </c>
      <c r="F55" s="456"/>
      <c r="G55" s="456"/>
    </row>
    <row r="56" spans="1:14" ht="21" x14ac:dyDescent="0.35">
      <c r="B56" s="349"/>
      <c r="C56" s="349"/>
      <c r="D56" s="358" t="s">
        <v>50</v>
      </c>
      <c r="E56" s="349"/>
      <c r="F56" s="349"/>
      <c r="G56" s="361"/>
    </row>
    <row r="59" spans="1:14" x14ac:dyDescent="0.25">
      <c r="A59" s="496" t="s">
        <v>154</v>
      </c>
      <c r="B59" s="496"/>
      <c r="C59" s="496"/>
      <c r="D59" s="496"/>
      <c r="E59" s="496"/>
      <c r="F59" s="496"/>
      <c r="G59" s="496"/>
      <c r="H59" s="496"/>
      <c r="I59" s="496"/>
      <c r="J59" s="496"/>
      <c r="K59" s="148"/>
      <c r="L59" s="146"/>
    </row>
    <row r="60" spans="1:14" ht="15.6" customHeight="1" x14ac:dyDescent="0.25">
      <c r="A60" s="484" t="str">
        <f>IF(YilDonem&lt;&gt;"",CONCATENATE(YilDonem," dönemine aittir."),"")</f>
        <v/>
      </c>
      <c r="B60" s="484"/>
      <c r="C60" s="484"/>
      <c r="D60" s="484"/>
      <c r="E60" s="484"/>
      <c r="F60" s="484"/>
      <c r="G60" s="484"/>
      <c r="H60" s="484"/>
      <c r="I60" s="484"/>
      <c r="J60" s="484"/>
      <c r="K60" s="2"/>
      <c r="L60" s="81"/>
      <c r="M60" s="117"/>
    </row>
    <row r="61" spans="1:14" ht="15.95" customHeight="1" thickBot="1" x14ac:dyDescent="0.3">
      <c r="A61" s="505" t="s">
        <v>116</v>
      </c>
      <c r="B61" s="505"/>
      <c r="C61" s="505"/>
      <c r="D61" s="505"/>
      <c r="E61" s="505"/>
      <c r="F61" s="505"/>
      <c r="G61" s="505"/>
      <c r="H61" s="505"/>
      <c r="I61" s="505"/>
      <c r="J61" s="505"/>
      <c r="K61" s="2"/>
      <c r="L61" s="81"/>
      <c r="M61" s="117"/>
    </row>
    <row r="62" spans="1:14" ht="31.7" customHeight="1" thickBot="1" x14ac:dyDescent="0.3">
      <c r="A62" s="486" t="s">
        <v>1</v>
      </c>
      <c r="B62" s="487"/>
      <c r="C62" s="501" t="str">
        <f>IF(ProjeNo&gt;0,ProjeNo,"")</f>
        <v/>
      </c>
      <c r="D62" s="502"/>
      <c r="E62" s="502"/>
      <c r="F62" s="502"/>
      <c r="G62" s="502"/>
      <c r="H62" s="502"/>
      <c r="I62" s="502"/>
      <c r="J62" s="503"/>
    </row>
    <row r="63" spans="1:14" ht="31.7" customHeight="1" thickBot="1" x14ac:dyDescent="0.3">
      <c r="A63" s="491" t="s">
        <v>14</v>
      </c>
      <c r="B63" s="492"/>
      <c r="C63" s="493" t="str">
        <f>IF(ProjeAdi&gt;0,ProjeAdi,"")</f>
        <v/>
      </c>
      <c r="D63" s="494"/>
      <c r="E63" s="494"/>
      <c r="F63" s="494"/>
      <c r="G63" s="494"/>
      <c r="H63" s="494"/>
      <c r="I63" s="494"/>
      <c r="J63" s="495"/>
    </row>
    <row r="64" spans="1:14" ht="51.95" customHeight="1" thickBot="1" x14ac:dyDescent="0.3">
      <c r="A64" s="482" t="s">
        <v>9</v>
      </c>
      <c r="B64" s="482" t="s">
        <v>110</v>
      </c>
      <c r="C64" s="482" t="s">
        <v>111</v>
      </c>
      <c r="D64" s="482" t="s">
        <v>114</v>
      </c>
      <c r="E64" s="482" t="s">
        <v>112</v>
      </c>
      <c r="F64" s="482" t="s">
        <v>113</v>
      </c>
      <c r="G64" s="508" t="s">
        <v>98</v>
      </c>
      <c r="H64" s="482" t="s">
        <v>99</v>
      </c>
      <c r="I64" s="151" t="s">
        <v>100</v>
      </c>
      <c r="J64" s="151" t="s">
        <v>100</v>
      </c>
    </row>
    <row r="65" spans="1:15" ht="16.5" thickBot="1" x14ac:dyDescent="0.3">
      <c r="A65" s="498"/>
      <c r="B65" s="498"/>
      <c r="C65" s="498"/>
      <c r="D65" s="498"/>
      <c r="E65" s="498"/>
      <c r="F65" s="498"/>
      <c r="G65" s="504"/>
      <c r="H65" s="498"/>
      <c r="I65" s="150" t="s">
        <v>101</v>
      </c>
      <c r="J65" s="150" t="s">
        <v>104</v>
      </c>
    </row>
    <row r="66" spans="1:15" ht="37.15" customHeight="1" x14ac:dyDescent="0.25">
      <c r="A66" s="77">
        <v>31</v>
      </c>
      <c r="B66" s="61"/>
      <c r="C66" s="62"/>
      <c r="D66" s="62"/>
      <c r="E66" s="62"/>
      <c r="F66" s="62"/>
      <c r="G66" s="63"/>
      <c r="H66" s="62"/>
      <c r="I66" s="294"/>
      <c r="J66" s="281"/>
      <c r="K66" s="215" t="str">
        <f>IF(AND(COUNTA(B66:F66)&gt;0,L66=1),"Belge Tarihi,Belge Numarası ve KDV Dahil Tutar doldurulduktan sonra KDV Hariç Tutar doldurulabilir.","")</f>
        <v/>
      </c>
      <c r="L66" s="209">
        <f>IF(COUNTA(G66:H66)+COUNTA(J66)=3,0,1)</f>
        <v>1</v>
      </c>
      <c r="M66" s="211">
        <f>IF(L66=1,0,100000000)</f>
        <v>0</v>
      </c>
      <c r="N66" s="53"/>
      <c r="O66" s="53"/>
    </row>
    <row r="67" spans="1:15" ht="37.15" customHeight="1" x14ac:dyDescent="0.25">
      <c r="A67" s="58">
        <v>32</v>
      </c>
      <c r="B67" s="36"/>
      <c r="C67" s="37"/>
      <c r="D67" s="37"/>
      <c r="E67" s="37"/>
      <c r="F67" s="37"/>
      <c r="G67" s="38"/>
      <c r="H67" s="37"/>
      <c r="I67" s="287"/>
      <c r="J67" s="283"/>
      <c r="K67" s="215" t="str">
        <f t="shared" ref="K67:K80" si="8">IF(AND(COUNTA(B67:F67)&gt;0,L67=1),"Belge Tarihi,Belge Numarası ve KDV Dahil Tutar doldurulduktan sonra KDV Hariç Tutar doldurulabilir.","")</f>
        <v/>
      </c>
      <c r="L67" s="209">
        <f t="shared" ref="L67:L80" si="9">IF(COUNTA(G67:H67)+COUNTA(J67)=3,0,1)</f>
        <v>1</v>
      </c>
      <c r="M67" s="211">
        <f t="shared" ref="M67:M80" si="10">IF(L67=1,0,100000000)</f>
        <v>0</v>
      </c>
    </row>
    <row r="68" spans="1:15" ht="37.15" customHeight="1" x14ac:dyDescent="0.25">
      <c r="A68" s="58">
        <v>33</v>
      </c>
      <c r="B68" s="36"/>
      <c r="C68" s="37"/>
      <c r="D68" s="37"/>
      <c r="E68" s="37"/>
      <c r="F68" s="37"/>
      <c r="G68" s="38"/>
      <c r="H68" s="37"/>
      <c r="I68" s="287"/>
      <c r="J68" s="283"/>
      <c r="K68" s="215" t="str">
        <f t="shared" si="8"/>
        <v/>
      </c>
      <c r="L68" s="209">
        <f t="shared" si="9"/>
        <v>1</v>
      </c>
      <c r="M68" s="211">
        <f t="shared" si="10"/>
        <v>0</v>
      </c>
    </row>
    <row r="69" spans="1:15" ht="37.15" customHeight="1" x14ac:dyDescent="0.25">
      <c r="A69" s="58">
        <v>34</v>
      </c>
      <c r="B69" s="36"/>
      <c r="C69" s="37"/>
      <c r="D69" s="37"/>
      <c r="E69" s="37"/>
      <c r="F69" s="37"/>
      <c r="G69" s="38"/>
      <c r="H69" s="37"/>
      <c r="I69" s="287"/>
      <c r="J69" s="283"/>
      <c r="K69" s="215" t="str">
        <f t="shared" si="8"/>
        <v/>
      </c>
      <c r="L69" s="209">
        <f t="shared" si="9"/>
        <v>1</v>
      </c>
      <c r="M69" s="211">
        <f t="shared" si="10"/>
        <v>0</v>
      </c>
    </row>
    <row r="70" spans="1:15" ht="37.15" customHeight="1" x14ac:dyDescent="0.25">
      <c r="A70" s="58">
        <v>35</v>
      </c>
      <c r="B70" s="39"/>
      <c r="C70" s="40"/>
      <c r="D70" s="40"/>
      <c r="E70" s="40"/>
      <c r="F70" s="40"/>
      <c r="G70" s="85"/>
      <c r="H70" s="40"/>
      <c r="I70" s="295"/>
      <c r="J70" s="288"/>
      <c r="K70" s="215" t="str">
        <f t="shared" si="8"/>
        <v/>
      </c>
      <c r="L70" s="209">
        <f t="shared" si="9"/>
        <v>1</v>
      </c>
      <c r="M70" s="211">
        <f t="shared" si="10"/>
        <v>0</v>
      </c>
    </row>
    <row r="71" spans="1:15" ht="37.15" customHeight="1" x14ac:dyDescent="0.25">
      <c r="A71" s="58">
        <v>36</v>
      </c>
      <c r="B71" s="39"/>
      <c r="C71" s="40"/>
      <c r="D71" s="40"/>
      <c r="E71" s="40"/>
      <c r="F71" s="40"/>
      <c r="G71" s="85"/>
      <c r="H71" s="40"/>
      <c r="I71" s="295"/>
      <c r="J71" s="288"/>
      <c r="K71" s="215" t="str">
        <f t="shared" si="8"/>
        <v/>
      </c>
      <c r="L71" s="209">
        <f t="shared" si="9"/>
        <v>1</v>
      </c>
      <c r="M71" s="211">
        <f t="shared" si="10"/>
        <v>0</v>
      </c>
    </row>
    <row r="72" spans="1:15" ht="37.15" customHeight="1" x14ac:dyDescent="0.25">
      <c r="A72" s="58">
        <v>37</v>
      </c>
      <c r="B72" s="39"/>
      <c r="C72" s="40"/>
      <c r="D72" s="40"/>
      <c r="E72" s="40"/>
      <c r="F72" s="40"/>
      <c r="G72" s="85"/>
      <c r="H72" s="40"/>
      <c r="I72" s="295"/>
      <c r="J72" s="288"/>
      <c r="K72" s="215" t="str">
        <f t="shared" si="8"/>
        <v/>
      </c>
      <c r="L72" s="209">
        <f t="shared" si="9"/>
        <v>1</v>
      </c>
      <c r="M72" s="211">
        <f t="shared" si="10"/>
        <v>0</v>
      </c>
    </row>
    <row r="73" spans="1:15" ht="37.15" customHeight="1" x14ac:dyDescent="0.25">
      <c r="A73" s="58">
        <v>38</v>
      </c>
      <c r="B73" s="39"/>
      <c r="C73" s="40"/>
      <c r="D73" s="40"/>
      <c r="E73" s="40"/>
      <c r="F73" s="40"/>
      <c r="G73" s="85"/>
      <c r="H73" s="40"/>
      <c r="I73" s="295"/>
      <c r="J73" s="288"/>
      <c r="K73" s="215" t="str">
        <f t="shared" si="8"/>
        <v/>
      </c>
      <c r="L73" s="209">
        <f t="shared" si="9"/>
        <v>1</v>
      </c>
      <c r="M73" s="211">
        <f t="shared" si="10"/>
        <v>0</v>
      </c>
    </row>
    <row r="74" spans="1:15" ht="37.15" customHeight="1" x14ac:dyDescent="0.25">
      <c r="A74" s="59">
        <v>39</v>
      </c>
      <c r="B74" s="39"/>
      <c r="C74" s="40"/>
      <c r="D74" s="40"/>
      <c r="E74" s="40"/>
      <c r="F74" s="40"/>
      <c r="G74" s="85"/>
      <c r="H74" s="40"/>
      <c r="I74" s="295"/>
      <c r="J74" s="288"/>
      <c r="K74" s="215" t="str">
        <f t="shared" si="8"/>
        <v/>
      </c>
      <c r="L74" s="209">
        <f t="shared" si="9"/>
        <v>1</v>
      </c>
      <c r="M74" s="211">
        <f t="shared" si="10"/>
        <v>0</v>
      </c>
    </row>
    <row r="75" spans="1:15" ht="37.15" customHeight="1" x14ac:dyDescent="0.25">
      <c r="A75" s="59">
        <v>40</v>
      </c>
      <c r="B75" s="39"/>
      <c r="C75" s="40"/>
      <c r="D75" s="40"/>
      <c r="E75" s="40"/>
      <c r="F75" s="40"/>
      <c r="G75" s="85"/>
      <c r="H75" s="40"/>
      <c r="I75" s="295"/>
      <c r="J75" s="288"/>
      <c r="K75" s="215" t="str">
        <f t="shared" si="8"/>
        <v/>
      </c>
      <c r="L75" s="209">
        <f t="shared" si="9"/>
        <v>1</v>
      </c>
      <c r="M75" s="211">
        <f t="shared" si="10"/>
        <v>0</v>
      </c>
    </row>
    <row r="76" spans="1:15" ht="37.15" customHeight="1" x14ac:dyDescent="0.25">
      <c r="A76" s="59">
        <v>41</v>
      </c>
      <c r="B76" s="39"/>
      <c r="C76" s="40"/>
      <c r="D76" s="40"/>
      <c r="E76" s="40"/>
      <c r="F76" s="40"/>
      <c r="G76" s="85"/>
      <c r="H76" s="40"/>
      <c r="I76" s="295"/>
      <c r="J76" s="288"/>
      <c r="K76" s="215" t="str">
        <f t="shared" si="8"/>
        <v/>
      </c>
      <c r="L76" s="209">
        <f t="shared" si="9"/>
        <v>1</v>
      </c>
      <c r="M76" s="211">
        <f t="shared" si="10"/>
        <v>0</v>
      </c>
    </row>
    <row r="77" spans="1:15" ht="37.15" customHeight="1" x14ac:dyDescent="0.25">
      <c r="A77" s="59">
        <v>42</v>
      </c>
      <c r="B77" s="39"/>
      <c r="C77" s="40"/>
      <c r="D77" s="40"/>
      <c r="E77" s="40"/>
      <c r="F77" s="40"/>
      <c r="G77" s="85"/>
      <c r="H77" s="40"/>
      <c r="I77" s="295"/>
      <c r="J77" s="288"/>
      <c r="K77" s="215" t="str">
        <f t="shared" si="8"/>
        <v/>
      </c>
      <c r="L77" s="209">
        <f t="shared" si="9"/>
        <v>1</v>
      </c>
      <c r="M77" s="211">
        <f t="shared" si="10"/>
        <v>0</v>
      </c>
    </row>
    <row r="78" spans="1:15" ht="37.15" customHeight="1" x14ac:dyDescent="0.25">
      <c r="A78" s="59">
        <v>43</v>
      </c>
      <c r="B78" s="39"/>
      <c r="C78" s="40"/>
      <c r="D78" s="40"/>
      <c r="E78" s="40"/>
      <c r="F78" s="40"/>
      <c r="G78" s="85"/>
      <c r="H78" s="40"/>
      <c r="I78" s="295"/>
      <c r="J78" s="288"/>
      <c r="K78" s="215" t="str">
        <f t="shared" si="8"/>
        <v/>
      </c>
      <c r="L78" s="209">
        <f t="shared" si="9"/>
        <v>1</v>
      </c>
      <c r="M78" s="211">
        <f t="shared" si="10"/>
        <v>0</v>
      </c>
    </row>
    <row r="79" spans="1:15" ht="37.15" customHeight="1" x14ac:dyDescent="0.25">
      <c r="A79" s="59">
        <v>44</v>
      </c>
      <c r="B79" s="39"/>
      <c r="C79" s="40"/>
      <c r="D79" s="40"/>
      <c r="E79" s="40"/>
      <c r="F79" s="40"/>
      <c r="G79" s="85"/>
      <c r="H79" s="40"/>
      <c r="I79" s="295"/>
      <c r="J79" s="288"/>
      <c r="K79" s="215" t="str">
        <f t="shared" si="8"/>
        <v/>
      </c>
      <c r="L79" s="209">
        <f t="shared" si="9"/>
        <v>1</v>
      </c>
      <c r="M79" s="211">
        <f t="shared" si="10"/>
        <v>0</v>
      </c>
    </row>
    <row r="80" spans="1:15" ht="37.15" customHeight="1" thickBot="1" x14ac:dyDescent="0.3">
      <c r="A80" s="78">
        <v>45</v>
      </c>
      <c r="B80" s="43"/>
      <c r="C80" s="44"/>
      <c r="D80" s="44"/>
      <c r="E80" s="44"/>
      <c r="F80" s="44"/>
      <c r="G80" s="87"/>
      <c r="H80" s="44"/>
      <c r="I80" s="296"/>
      <c r="J80" s="289"/>
      <c r="K80" s="215" t="str">
        <f t="shared" si="8"/>
        <v/>
      </c>
      <c r="L80" s="209">
        <f t="shared" si="9"/>
        <v>1</v>
      </c>
      <c r="M80" s="211">
        <f t="shared" si="10"/>
        <v>0</v>
      </c>
      <c r="N80" s="213">
        <f>IF(COUNTA(G66:J80)&gt;0,1,0)</f>
        <v>0</v>
      </c>
    </row>
    <row r="81" spans="1:15" ht="37.15" customHeight="1" thickBot="1" x14ac:dyDescent="0.3">
      <c r="A81" s="506" t="s">
        <v>115</v>
      </c>
      <c r="B81" s="506"/>
      <c r="C81" s="506"/>
      <c r="D81" s="506"/>
      <c r="E81" s="506"/>
      <c r="F81" s="506"/>
      <c r="H81" s="9" t="s">
        <v>51</v>
      </c>
      <c r="I81" s="297">
        <f>SUM(I66:I80)+I52</f>
        <v>0</v>
      </c>
      <c r="J81" s="332"/>
      <c r="K81" s="4"/>
    </row>
    <row r="82" spans="1:15" ht="37.15" customHeight="1" x14ac:dyDescent="0.25">
      <c r="A82" s="49" t="s">
        <v>164</v>
      </c>
      <c r="K82" s="204" t="str">
        <f t="shared" ref="K82" si="11">IF(AND(I82&gt;0,J82=""),"KDV Dahil Tutar Yazılmalıdır.","")</f>
        <v/>
      </c>
    </row>
    <row r="84" spans="1:15" ht="21" x14ac:dyDescent="0.35">
      <c r="B84" s="357" t="s">
        <v>48</v>
      </c>
      <c r="C84" s="346">
        <f ca="1">IF(imzatarihi&gt;0,imzatarihi,"")</f>
        <v>46027</v>
      </c>
      <c r="D84" s="358" t="s">
        <v>49</v>
      </c>
      <c r="E84" s="456" t="str">
        <f>IF(kurulusyetkilisi&gt;0,kurulusyetkilisi,"")</f>
        <v/>
      </c>
      <c r="F84" s="456"/>
      <c r="G84" s="456"/>
    </row>
    <row r="85" spans="1:15" ht="21" x14ac:dyDescent="0.35">
      <c r="B85" s="349"/>
      <c r="C85" s="349"/>
      <c r="D85" s="358" t="s">
        <v>50</v>
      </c>
      <c r="E85" s="349"/>
      <c r="F85" s="349"/>
      <c r="G85" s="361"/>
    </row>
    <row r="88" spans="1:15" x14ac:dyDescent="0.25">
      <c r="A88" s="496" t="s">
        <v>154</v>
      </c>
      <c r="B88" s="496"/>
      <c r="C88" s="496"/>
      <c r="D88" s="496"/>
      <c r="E88" s="496"/>
      <c r="F88" s="496"/>
      <c r="G88" s="496"/>
      <c r="H88" s="496"/>
      <c r="I88" s="496"/>
      <c r="J88" s="496"/>
      <c r="K88" s="148"/>
      <c r="L88" s="146"/>
    </row>
    <row r="89" spans="1:15" ht="15.6" customHeight="1" x14ac:dyDescent="0.25">
      <c r="A89" s="484" t="str">
        <f>IF(YilDonem&lt;&gt;"",CONCATENATE(YilDonem," dönemine aittir."),"")</f>
        <v/>
      </c>
      <c r="B89" s="484"/>
      <c r="C89" s="484"/>
      <c r="D89" s="484"/>
      <c r="E89" s="484"/>
      <c r="F89" s="484"/>
      <c r="G89" s="484"/>
      <c r="H89" s="484"/>
      <c r="I89" s="484"/>
      <c r="J89" s="484"/>
      <c r="K89" s="2"/>
      <c r="L89" s="81"/>
      <c r="M89" s="117"/>
    </row>
    <row r="90" spans="1:15" ht="15.95" customHeight="1" thickBot="1" x14ac:dyDescent="0.3">
      <c r="A90" s="505" t="s">
        <v>116</v>
      </c>
      <c r="B90" s="505"/>
      <c r="C90" s="505"/>
      <c r="D90" s="505"/>
      <c r="E90" s="505"/>
      <c r="F90" s="505"/>
      <c r="G90" s="505"/>
      <c r="H90" s="505"/>
      <c r="I90" s="505"/>
      <c r="J90" s="505"/>
      <c r="K90" s="2"/>
      <c r="L90" s="81"/>
      <c r="M90" s="117"/>
    </row>
    <row r="91" spans="1:15" ht="31.7" customHeight="1" thickBot="1" x14ac:dyDescent="0.3">
      <c r="A91" s="486" t="s">
        <v>1</v>
      </c>
      <c r="B91" s="487"/>
      <c r="C91" s="501" t="str">
        <f>IF(ProjeNo&gt;0,ProjeNo,"")</f>
        <v/>
      </c>
      <c r="D91" s="502"/>
      <c r="E91" s="502"/>
      <c r="F91" s="502"/>
      <c r="G91" s="502"/>
      <c r="H91" s="502"/>
      <c r="I91" s="502"/>
      <c r="J91" s="503"/>
    </row>
    <row r="92" spans="1:15" ht="31.7" customHeight="1" thickBot="1" x14ac:dyDescent="0.3">
      <c r="A92" s="491" t="s">
        <v>14</v>
      </c>
      <c r="B92" s="492"/>
      <c r="C92" s="493" t="str">
        <f>IF(ProjeAdi&gt;0,ProjeAdi,"")</f>
        <v/>
      </c>
      <c r="D92" s="494"/>
      <c r="E92" s="494"/>
      <c r="F92" s="494"/>
      <c r="G92" s="494"/>
      <c r="H92" s="494"/>
      <c r="I92" s="494"/>
      <c r="J92" s="495"/>
    </row>
    <row r="93" spans="1:15" ht="51.95" customHeight="1" thickBot="1" x14ac:dyDescent="0.3">
      <c r="A93" s="482" t="s">
        <v>9</v>
      </c>
      <c r="B93" s="482" t="s">
        <v>110</v>
      </c>
      <c r="C93" s="482" t="s">
        <v>111</v>
      </c>
      <c r="D93" s="482" t="s">
        <v>114</v>
      </c>
      <c r="E93" s="482" t="s">
        <v>112</v>
      </c>
      <c r="F93" s="482" t="s">
        <v>113</v>
      </c>
      <c r="G93" s="508" t="s">
        <v>98</v>
      </c>
      <c r="H93" s="482" t="s">
        <v>99</v>
      </c>
      <c r="I93" s="151" t="s">
        <v>100</v>
      </c>
      <c r="J93" s="151" t="s">
        <v>100</v>
      </c>
    </row>
    <row r="94" spans="1:15" ht="16.5" thickBot="1" x14ac:dyDescent="0.3">
      <c r="A94" s="498"/>
      <c r="B94" s="498"/>
      <c r="C94" s="498"/>
      <c r="D94" s="498"/>
      <c r="E94" s="498"/>
      <c r="F94" s="498"/>
      <c r="G94" s="504"/>
      <c r="H94" s="498"/>
      <c r="I94" s="150" t="s">
        <v>101</v>
      </c>
      <c r="J94" s="150" t="s">
        <v>104</v>
      </c>
    </row>
    <row r="95" spans="1:15" ht="37.15" customHeight="1" x14ac:dyDescent="0.25">
      <c r="A95" s="77">
        <v>46</v>
      </c>
      <c r="B95" s="61"/>
      <c r="C95" s="62"/>
      <c r="D95" s="62"/>
      <c r="E95" s="62"/>
      <c r="F95" s="62"/>
      <c r="G95" s="63"/>
      <c r="H95" s="62"/>
      <c r="I95" s="294"/>
      <c r="J95" s="281"/>
      <c r="K95" s="215" t="str">
        <f>IF(AND(COUNTA(B95:F95)&gt;0,L95=1),"Belge Tarihi,Belge Numarası ve KDV Dahil Tutar doldurulduktan sonra KDV Hariç Tutar doldurulabilir.","")</f>
        <v/>
      </c>
      <c r="L95" s="209">
        <f>IF(COUNTA(G95:H95)+COUNTA(J95)=3,0,1)</f>
        <v>1</v>
      </c>
      <c r="M95" s="211">
        <f>IF(L95=1,0,100000000)</f>
        <v>0</v>
      </c>
    </row>
    <row r="96" spans="1:15" ht="37.15" customHeight="1" x14ac:dyDescent="0.25">
      <c r="A96" s="58">
        <v>47</v>
      </c>
      <c r="B96" s="36"/>
      <c r="C96" s="37"/>
      <c r="D96" s="37"/>
      <c r="E96" s="37"/>
      <c r="F96" s="37"/>
      <c r="G96" s="38"/>
      <c r="H96" s="37"/>
      <c r="I96" s="287"/>
      <c r="J96" s="283"/>
      <c r="K96" s="215" t="str">
        <f t="shared" ref="K96:K109" si="12">IF(AND(COUNTA(B96:F96)&gt;0,L96=1),"Belge Tarihi,Belge Numarası ve KDV Dahil Tutar doldurulduktan sonra KDV Hariç Tutar doldurulabilir.","")</f>
        <v/>
      </c>
      <c r="L96" s="209">
        <f t="shared" ref="L96:L109" si="13">IF(COUNTA(G96:H96)+COUNTA(J96)=3,0,1)</f>
        <v>1</v>
      </c>
      <c r="M96" s="211">
        <f t="shared" ref="M96:M109" si="14">IF(L96=1,0,100000000)</f>
        <v>0</v>
      </c>
      <c r="N96" s="53"/>
      <c r="O96" s="53"/>
    </row>
    <row r="97" spans="1:14" ht="37.15" customHeight="1" x14ac:dyDescent="0.25">
      <c r="A97" s="58">
        <v>48</v>
      </c>
      <c r="B97" s="36"/>
      <c r="C97" s="37"/>
      <c r="D97" s="37"/>
      <c r="E97" s="37"/>
      <c r="F97" s="37"/>
      <c r="G97" s="38"/>
      <c r="H97" s="37"/>
      <c r="I97" s="287"/>
      <c r="J97" s="283"/>
      <c r="K97" s="215" t="str">
        <f t="shared" si="12"/>
        <v/>
      </c>
      <c r="L97" s="209">
        <f t="shared" si="13"/>
        <v>1</v>
      </c>
      <c r="M97" s="211">
        <f t="shared" si="14"/>
        <v>0</v>
      </c>
    </row>
    <row r="98" spans="1:14" ht="37.15" customHeight="1" x14ac:dyDescent="0.25">
      <c r="A98" s="58">
        <v>49</v>
      </c>
      <c r="B98" s="36"/>
      <c r="C98" s="37"/>
      <c r="D98" s="37"/>
      <c r="E98" s="37"/>
      <c r="F98" s="37"/>
      <c r="G98" s="38"/>
      <c r="H98" s="37"/>
      <c r="I98" s="287"/>
      <c r="J98" s="283"/>
      <c r="K98" s="215" t="str">
        <f t="shared" si="12"/>
        <v/>
      </c>
      <c r="L98" s="209">
        <f t="shared" si="13"/>
        <v>1</v>
      </c>
      <c r="M98" s="211">
        <f t="shared" si="14"/>
        <v>0</v>
      </c>
    </row>
    <row r="99" spans="1:14" ht="37.15" customHeight="1" x14ac:dyDescent="0.25">
      <c r="A99" s="58">
        <v>50</v>
      </c>
      <c r="B99" s="39"/>
      <c r="C99" s="40"/>
      <c r="D99" s="40"/>
      <c r="E99" s="40"/>
      <c r="F99" s="40"/>
      <c r="G99" s="85"/>
      <c r="H99" s="40"/>
      <c r="I99" s="295"/>
      <c r="J99" s="288"/>
      <c r="K99" s="215" t="str">
        <f t="shared" si="12"/>
        <v/>
      </c>
      <c r="L99" s="209">
        <f t="shared" si="13"/>
        <v>1</v>
      </c>
      <c r="M99" s="211">
        <f t="shared" si="14"/>
        <v>0</v>
      </c>
    </row>
    <row r="100" spans="1:14" ht="37.15" customHeight="1" x14ac:dyDescent="0.25">
      <c r="A100" s="58">
        <v>51</v>
      </c>
      <c r="B100" s="39"/>
      <c r="C100" s="40"/>
      <c r="D100" s="40"/>
      <c r="E100" s="40"/>
      <c r="F100" s="40"/>
      <c r="G100" s="85"/>
      <c r="H100" s="40"/>
      <c r="I100" s="295"/>
      <c r="J100" s="288"/>
      <c r="K100" s="215" t="str">
        <f t="shared" si="12"/>
        <v/>
      </c>
      <c r="L100" s="209">
        <f t="shared" si="13"/>
        <v>1</v>
      </c>
      <c r="M100" s="211">
        <f t="shared" si="14"/>
        <v>0</v>
      </c>
    </row>
    <row r="101" spans="1:14" ht="37.15" customHeight="1" x14ac:dyDescent="0.25">
      <c r="A101" s="58">
        <v>52</v>
      </c>
      <c r="B101" s="39"/>
      <c r="C101" s="40"/>
      <c r="D101" s="40"/>
      <c r="E101" s="40"/>
      <c r="F101" s="40"/>
      <c r="G101" s="85"/>
      <c r="H101" s="40"/>
      <c r="I101" s="295"/>
      <c r="J101" s="288"/>
      <c r="K101" s="215" t="str">
        <f t="shared" si="12"/>
        <v/>
      </c>
      <c r="L101" s="209">
        <f t="shared" si="13"/>
        <v>1</v>
      </c>
      <c r="M101" s="211">
        <f t="shared" si="14"/>
        <v>0</v>
      </c>
    </row>
    <row r="102" spans="1:14" ht="37.15" customHeight="1" x14ac:dyDescent="0.25">
      <c r="A102" s="58">
        <v>53</v>
      </c>
      <c r="B102" s="39"/>
      <c r="C102" s="40"/>
      <c r="D102" s="40"/>
      <c r="E102" s="40"/>
      <c r="F102" s="40"/>
      <c r="G102" s="85"/>
      <c r="H102" s="40"/>
      <c r="I102" s="295"/>
      <c r="J102" s="288"/>
      <c r="K102" s="215" t="str">
        <f t="shared" si="12"/>
        <v/>
      </c>
      <c r="L102" s="209">
        <f t="shared" si="13"/>
        <v>1</v>
      </c>
      <c r="M102" s="211">
        <f t="shared" si="14"/>
        <v>0</v>
      </c>
    </row>
    <row r="103" spans="1:14" ht="37.15" customHeight="1" x14ac:dyDescent="0.25">
      <c r="A103" s="59">
        <v>54</v>
      </c>
      <c r="B103" s="39"/>
      <c r="C103" s="40"/>
      <c r="D103" s="40"/>
      <c r="E103" s="40"/>
      <c r="F103" s="40"/>
      <c r="G103" s="85"/>
      <c r="H103" s="40"/>
      <c r="I103" s="295"/>
      <c r="J103" s="288"/>
      <c r="K103" s="215" t="str">
        <f t="shared" si="12"/>
        <v/>
      </c>
      <c r="L103" s="209">
        <f t="shared" si="13"/>
        <v>1</v>
      </c>
      <c r="M103" s="211">
        <f t="shared" si="14"/>
        <v>0</v>
      </c>
    </row>
    <row r="104" spans="1:14" ht="37.15" customHeight="1" x14ac:dyDescent="0.25">
      <c r="A104" s="59">
        <v>55</v>
      </c>
      <c r="B104" s="39"/>
      <c r="C104" s="40"/>
      <c r="D104" s="40"/>
      <c r="E104" s="40"/>
      <c r="F104" s="40"/>
      <c r="G104" s="85"/>
      <c r="H104" s="40"/>
      <c r="I104" s="295"/>
      <c r="J104" s="288"/>
      <c r="K104" s="215" t="str">
        <f t="shared" si="12"/>
        <v/>
      </c>
      <c r="L104" s="209">
        <f t="shared" si="13"/>
        <v>1</v>
      </c>
      <c r="M104" s="211">
        <f t="shared" si="14"/>
        <v>0</v>
      </c>
    </row>
    <row r="105" spans="1:14" ht="37.15" customHeight="1" x14ac:dyDescent="0.25">
      <c r="A105" s="59">
        <v>56</v>
      </c>
      <c r="B105" s="39"/>
      <c r="C105" s="40"/>
      <c r="D105" s="40"/>
      <c r="E105" s="40"/>
      <c r="F105" s="40"/>
      <c r="G105" s="85"/>
      <c r="H105" s="40"/>
      <c r="I105" s="295"/>
      <c r="J105" s="288"/>
      <c r="K105" s="215" t="str">
        <f t="shared" si="12"/>
        <v/>
      </c>
      <c r="L105" s="209">
        <f t="shared" si="13"/>
        <v>1</v>
      </c>
      <c r="M105" s="211">
        <f t="shared" si="14"/>
        <v>0</v>
      </c>
    </row>
    <row r="106" spans="1:14" ht="37.15" customHeight="1" x14ac:dyDescent="0.25">
      <c r="A106" s="59">
        <v>57</v>
      </c>
      <c r="B106" s="39"/>
      <c r="C106" s="40"/>
      <c r="D106" s="40"/>
      <c r="E106" s="40"/>
      <c r="F106" s="40"/>
      <c r="G106" s="85"/>
      <c r="H106" s="40"/>
      <c r="I106" s="295"/>
      <c r="J106" s="288"/>
      <c r="K106" s="215" t="str">
        <f t="shared" si="12"/>
        <v/>
      </c>
      <c r="L106" s="209">
        <f t="shared" si="13"/>
        <v>1</v>
      </c>
      <c r="M106" s="211">
        <f t="shared" si="14"/>
        <v>0</v>
      </c>
    </row>
    <row r="107" spans="1:14" ht="37.15" customHeight="1" x14ac:dyDescent="0.25">
      <c r="A107" s="59">
        <v>58</v>
      </c>
      <c r="B107" s="39"/>
      <c r="C107" s="40"/>
      <c r="D107" s="40"/>
      <c r="E107" s="40"/>
      <c r="F107" s="40"/>
      <c r="G107" s="85"/>
      <c r="H107" s="40"/>
      <c r="I107" s="295"/>
      <c r="J107" s="288"/>
      <c r="K107" s="215" t="str">
        <f t="shared" si="12"/>
        <v/>
      </c>
      <c r="L107" s="209">
        <f t="shared" si="13"/>
        <v>1</v>
      </c>
      <c r="M107" s="211">
        <f t="shared" si="14"/>
        <v>0</v>
      </c>
    </row>
    <row r="108" spans="1:14" ht="37.15" customHeight="1" x14ac:dyDescent="0.25">
      <c r="A108" s="59">
        <v>59</v>
      </c>
      <c r="B108" s="39"/>
      <c r="C108" s="40"/>
      <c r="D108" s="40"/>
      <c r="E108" s="40"/>
      <c r="F108" s="40"/>
      <c r="G108" s="85"/>
      <c r="H108" s="40"/>
      <c r="I108" s="295"/>
      <c r="J108" s="288"/>
      <c r="K108" s="215" t="str">
        <f t="shared" si="12"/>
        <v/>
      </c>
      <c r="L108" s="209">
        <f t="shared" si="13"/>
        <v>1</v>
      </c>
      <c r="M108" s="211">
        <f t="shared" si="14"/>
        <v>0</v>
      </c>
    </row>
    <row r="109" spans="1:14" ht="37.15" customHeight="1" thickBot="1" x14ac:dyDescent="0.3">
      <c r="A109" s="78">
        <v>60</v>
      </c>
      <c r="B109" s="43"/>
      <c r="C109" s="44"/>
      <c r="D109" s="44"/>
      <c r="E109" s="44"/>
      <c r="F109" s="44"/>
      <c r="G109" s="87"/>
      <c r="H109" s="44"/>
      <c r="I109" s="296"/>
      <c r="J109" s="289"/>
      <c r="K109" s="215" t="str">
        <f t="shared" si="12"/>
        <v/>
      </c>
      <c r="L109" s="209">
        <f t="shared" si="13"/>
        <v>1</v>
      </c>
      <c r="M109" s="211">
        <f t="shared" si="14"/>
        <v>0</v>
      </c>
      <c r="N109" s="213">
        <f>IF(COUNTA(G95:J109)&gt;0,1,0)</f>
        <v>0</v>
      </c>
    </row>
    <row r="110" spans="1:14" ht="37.15" customHeight="1" thickBot="1" x14ac:dyDescent="0.3">
      <c r="A110" s="506" t="s">
        <v>115</v>
      </c>
      <c r="B110" s="506"/>
      <c r="C110" s="506"/>
      <c r="D110" s="506"/>
      <c r="E110" s="506"/>
      <c r="F110" s="506"/>
      <c r="H110" s="9" t="s">
        <v>51</v>
      </c>
      <c r="I110" s="297">
        <f>SUM(I95:I109)+I81</f>
        <v>0</v>
      </c>
      <c r="J110" s="332"/>
      <c r="K110" s="4"/>
    </row>
    <row r="111" spans="1:14" ht="37.15" customHeight="1" x14ac:dyDescent="0.25">
      <c r="A111" s="49" t="s">
        <v>164</v>
      </c>
      <c r="K111" s="204" t="str">
        <f t="shared" ref="K111" si="15">IF(AND(I111&gt;0,J111=""),"KDV Dahil Tutar Yazılmalıdır.","")</f>
        <v/>
      </c>
    </row>
    <row r="113" spans="1:15" ht="21" x14ac:dyDescent="0.35">
      <c r="B113" s="357" t="s">
        <v>48</v>
      </c>
      <c r="C113" s="346">
        <f ca="1">IF(imzatarihi&gt;0,imzatarihi,"")</f>
        <v>46027</v>
      </c>
      <c r="D113" s="358" t="s">
        <v>49</v>
      </c>
      <c r="E113" s="456" t="str">
        <f>IF(kurulusyetkilisi&gt;0,kurulusyetkilisi,"")</f>
        <v/>
      </c>
      <c r="F113" s="456"/>
      <c r="G113" s="456"/>
    </row>
    <row r="114" spans="1:15" ht="21" x14ac:dyDescent="0.35">
      <c r="B114" s="349"/>
      <c r="C114" s="349"/>
      <c r="D114" s="358" t="s">
        <v>50</v>
      </c>
      <c r="E114" s="349"/>
      <c r="F114" s="349"/>
      <c r="G114" s="361"/>
    </row>
    <row r="117" spans="1:15" x14ac:dyDescent="0.25">
      <c r="A117" s="496" t="s">
        <v>154</v>
      </c>
      <c r="B117" s="496"/>
      <c r="C117" s="496"/>
      <c r="D117" s="496"/>
      <c r="E117" s="496"/>
      <c r="F117" s="496"/>
      <c r="G117" s="496"/>
      <c r="H117" s="496"/>
      <c r="I117" s="496"/>
      <c r="J117" s="496"/>
      <c r="K117" s="148"/>
      <c r="L117" s="146"/>
    </row>
    <row r="118" spans="1:15" ht="15.6" customHeight="1" x14ac:dyDescent="0.25">
      <c r="A118" s="484" t="str">
        <f>IF(YilDonem&lt;&gt;"",CONCATENATE(YilDonem," dönemine aittir."),"")</f>
        <v/>
      </c>
      <c r="B118" s="484"/>
      <c r="C118" s="484"/>
      <c r="D118" s="484"/>
      <c r="E118" s="484"/>
      <c r="F118" s="484"/>
      <c r="G118" s="484"/>
      <c r="H118" s="484"/>
      <c r="I118" s="484"/>
      <c r="J118" s="484"/>
      <c r="K118" s="2"/>
      <c r="L118" s="81"/>
      <c r="M118" s="117"/>
    </row>
    <row r="119" spans="1:15" ht="15.95" customHeight="1" thickBot="1" x14ac:dyDescent="0.3">
      <c r="A119" s="505" t="s">
        <v>116</v>
      </c>
      <c r="B119" s="505"/>
      <c r="C119" s="505"/>
      <c r="D119" s="505"/>
      <c r="E119" s="505"/>
      <c r="F119" s="505"/>
      <c r="G119" s="505"/>
      <c r="H119" s="505"/>
      <c r="I119" s="505"/>
      <c r="J119" s="505"/>
      <c r="K119" s="2"/>
      <c r="L119" s="81"/>
      <c r="M119" s="117"/>
    </row>
    <row r="120" spans="1:15" ht="31.7" customHeight="1" thickBot="1" x14ac:dyDescent="0.3">
      <c r="A120" s="486" t="s">
        <v>1</v>
      </c>
      <c r="B120" s="487"/>
      <c r="C120" s="501" t="str">
        <f>IF(ProjeNo&gt;0,ProjeNo,"")</f>
        <v/>
      </c>
      <c r="D120" s="502"/>
      <c r="E120" s="502"/>
      <c r="F120" s="502"/>
      <c r="G120" s="502"/>
      <c r="H120" s="502"/>
      <c r="I120" s="502"/>
      <c r="J120" s="503"/>
    </row>
    <row r="121" spans="1:15" ht="31.7" customHeight="1" thickBot="1" x14ac:dyDescent="0.3">
      <c r="A121" s="491" t="s">
        <v>14</v>
      </c>
      <c r="B121" s="492"/>
      <c r="C121" s="493" t="str">
        <f>IF(ProjeAdi&gt;0,ProjeAdi,"")</f>
        <v/>
      </c>
      <c r="D121" s="494"/>
      <c r="E121" s="494"/>
      <c r="F121" s="494"/>
      <c r="G121" s="494"/>
      <c r="H121" s="494"/>
      <c r="I121" s="494"/>
      <c r="J121" s="495"/>
    </row>
    <row r="122" spans="1:15" ht="51.95" customHeight="1" thickBot="1" x14ac:dyDescent="0.3">
      <c r="A122" s="482" t="s">
        <v>9</v>
      </c>
      <c r="B122" s="482" t="s">
        <v>110</v>
      </c>
      <c r="C122" s="482" t="s">
        <v>111</v>
      </c>
      <c r="D122" s="482" t="s">
        <v>114</v>
      </c>
      <c r="E122" s="482" t="s">
        <v>112</v>
      </c>
      <c r="F122" s="482" t="s">
        <v>113</v>
      </c>
      <c r="G122" s="508" t="s">
        <v>98</v>
      </c>
      <c r="H122" s="482" t="s">
        <v>99</v>
      </c>
      <c r="I122" s="151" t="s">
        <v>100</v>
      </c>
      <c r="J122" s="151" t="s">
        <v>100</v>
      </c>
    </row>
    <row r="123" spans="1:15" ht="16.5" thickBot="1" x14ac:dyDescent="0.3">
      <c r="A123" s="498"/>
      <c r="B123" s="498"/>
      <c r="C123" s="498"/>
      <c r="D123" s="498"/>
      <c r="E123" s="498"/>
      <c r="F123" s="498"/>
      <c r="G123" s="504"/>
      <c r="H123" s="498"/>
      <c r="I123" s="150" t="s">
        <v>101</v>
      </c>
      <c r="J123" s="150" t="s">
        <v>104</v>
      </c>
    </row>
    <row r="124" spans="1:15" ht="37.15" customHeight="1" x14ac:dyDescent="0.25">
      <c r="A124" s="77">
        <v>61</v>
      </c>
      <c r="B124" s="61"/>
      <c r="C124" s="62"/>
      <c r="D124" s="62"/>
      <c r="E124" s="62"/>
      <c r="F124" s="62"/>
      <c r="G124" s="63"/>
      <c r="H124" s="62"/>
      <c r="I124" s="294"/>
      <c r="J124" s="281"/>
      <c r="K124" s="215" t="str">
        <f>IF(AND(COUNTA(B124:F124)&gt;0,L124=1),"Belge Tarihi,Belge Numarası ve KDV Dahil Tutar doldurulduktan sonra KDV Hariç Tutar doldurulabilir.","")</f>
        <v/>
      </c>
      <c r="L124" s="209">
        <f>IF(COUNTA(G124:H124)+COUNTA(J124)=3,0,1)</f>
        <v>1</v>
      </c>
      <c r="M124" s="211">
        <f>IF(L124=1,0,100000000)</f>
        <v>0</v>
      </c>
    </row>
    <row r="125" spans="1:15" ht="37.15" customHeight="1" x14ac:dyDescent="0.25">
      <c r="A125" s="58">
        <v>62</v>
      </c>
      <c r="B125" s="36"/>
      <c r="C125" s="37"/>
      <c r="D125" s="37"/>
      <c r="E125" s="37"/>
      <c r="F125" s="37"/>
      <c r="G125" s="38"/>
      <c r="H125" s="37"/>
      <c r="I125" s="287"/>
      <c r="J125" s="283"/>
      <c r="K125" s="215" t="str">
        <f t="shared" ref="K125:K138" si="16">IF(AND(COUNTA(B125:F125)&gt;0,L125=1),"Belge Tarihi,Belge Numarası ve KDV Dahil Tutar doldurulduktan sonra KDV Hariç Tutar doldurulabilir.","")</f>
        <v/>
      </c>
      <c r="L125" s="209">
        <f t="shared" ref="L125:L138" si="17">IF(COUNTA(G125:H125)+COUNTA(J125)=3,0,1)</f>
        <v>1</v>
      </c>
      <c r="M125" s="211">
        <f t="shared" ref="M125:M138" si="18">IF(L125=1,0,100000000)</f>
        <v>0</v>
      </c>
    </row>
    <row r="126" spans="1:15" ht="37.15" customHeight="1" x14ac:dyDescent="0.25">
      <c r="A126" s="58">
        <v>63</v>
      </c>
      <c r="B126" s="36"/>
      <c r="C126" s="37"/>
      <c r="D126" s="37"/>
      <c r="E126" s="37"/>
      <c r="F126" s="37"/>
      <c r="G126" s="38"/>
      <c r="H126" s="37"/>
      <c r="I126" s="287"/>
      <c r="J126" s="283"/>
      <c r="K126" s="215" t="str">
        <f t="shared" si="16"/>
        <v/>
      </c>
      <c r="L126" s="209">
        <f t="shared" si="17"/>
        <v>1</v>
      </c>
      <c r="M126" s="211">
        <f t="shared" si="18"/>
        <v>0</v>
      </c>
      <c r="N126" s="53"/>
      <c r="O126" s="53"/>
    </row>
    <row r="127" spans="1:15" ht="37.15" customHeight="1" x14ac:dyDescent="0.25">
      <c r="A127" s="58">
        <v>64</v>
      </c>
      <c r="B127" s="36"/>
      <c r="C127" s="37"/>
      <c r="D127" s="37"/>
      <c r="E127" s="37"/>
      <c r="F127" s="37"/>
      <c r="G127" s="38"/>
      <c r="H127" s="37"/>
      <c r="I127" s="287"/>
      <c r="J127" s="283"/>
      <c r="K127" s="215" t="str">
        <f t="shared" si="16"/>
        <v/>
      </c>
      <c r="L127" s="209">
        <f t="shared" si="17"/>
        <v>1</v>
      </c>
      <c r="M127" s="211">
        <f t="shared" si="18"/>
        <v>0</v>
      </c>
    </row>
    <row r="128" spans="1:15" ht="37.15" customHeight="1" x14ac:dyDescent="0.25">
      <c r="A128" s="58">
        <v>65</v>
      </c>
      <c r="B128" s="39"/>
      <c r="C128" s="40"/>
      <c r="D128" s="40"/>
      <c r="E128" s="40"/>
      <c r="F128" s="40"/>
      <c r="G128" s="85"/>
      <c r="H128" s="40"/>
      <c r="I128" s="295"/>
      <c r="J128" s="288"/>
      <c r="K128" s="215" t="str">
        <f t="shared" si="16"/>
        <v/>
      </c>
      <c r="L128" s="209">
        <f t="shared" si="17"/>
        <v>1</v>
      </c>
      <c r="M128" s="211">
        <f t="shared" si="18"/>
        <v>0</v>
      </c>
    </row>
    <row r="129" spans="1:14" ht="37.15" customHeight="1" x14ac:dyDescent="0.25">
      <c r="A129" s="58">
        <v>66</v>
      </c>
      <c r="B129" s="39"/>
      <c r="C129" s="40"/>
      <c r="D129" s="40"/>
      <c r="E129" s="40"/>
      <c r="F129" s="40"/>
      <c r="G129" s="85"/>
      <c r="H129" s="40"/>
      <c r="I129" s="295"/>
      <c r="J129" s="288"/>
      <c r="K129" s="215" t="str">
        <f t="shared" si="16"/>
        <v/>
      </c>
      <c r="L129" s="209">
        <f t="shared" si="17"/>
        <v>1</v>
      </c>
      <c r="M129" s="211">
        <f t="shared" si="18"/>
        <v>0</v>
      </c>
    </row>
    <row r="130" spans="1:14" ht="37.15" customHeight="1" x14ac:dyDescent="0.25">
      <c r="A130" s="58">
        <v>67</v>
      </c>
      <c r="B130" s="39"/>
      <c r="C130" s="40"/>
      <c r="D130" s="40"/>
      <c r="E130" s="40"/>
      <c r="F130" s="40"/>
      <c r="G130" s="85"/>
      <c r="H130" s="40"/>
      <c r="I130" s="295"/>
      <c r="J130" s="288"/>
      <c r="K130" s="215" t="str">
        <f t="shared" si="16"/>
        <v/>
      </c>
      <c r="L130" s="209">
        <f t="shared" si="17"/>
        <v>1</v>
      </c>
      <c r="M130" s="211">
        <f t="shared" si="18"/>
        <v>0</v>
      </c>
    </row>
    <row r="131" spans="1:14" ht="37.15" customHeight="1" x14ac:dyDescent="0.25">
      <c r="A131" s="58">
        <v>68</v>
      </c>
      <c r="B131" s="39"/>
      <c r="C131" s="40"/>
      <c r="D131" s="40"/>
      <c r="E131" s="40"/>
      <c r="F131" s="40"/>
      <c r="G131" s="85"/>
      <c r="H131" s="40"/>
      <c r="I131" s="295"/>
      <c r="J131" s="288"/>
      <c r="K131" s="215" t="str">
        <f t="shared" si="16"/>
        <v/>
      </c>
      <c r="L131" s="209">
        <f t="shared" si="17"/>
        <v>1</v>
      </c>
      <c r="M131" s="211">
        <f t="shared" si="18"/>
        <v>0</v>
      </c>
    </row>
    <row r="132" spans="1:14" ht="37.15" customHeight="1" x14ac:dyDescent="0.25">
      <c r="A132" s="59">
        <v>69</v>
      </c>
      <c r="B132" s="39"/>
      <c r="C132" s="40"/>
      <c r="D132" s="40"/>
      <c r="E132" s="40"/>
      <c r="F132" s="40"/>
      <c r="G132" s="85"/>
      <c r="H132" s="40"/>
      <c r="I132" s="295"/>
      <c r="J132" s="288"/>
      <c r="K132" s="215" t="str">
        <f t="shared" si="16"/>
        <v/>
      </c>
      <c r="L132" s="209">
        <f t="shared" si="17"/>
        <v>1</v>
      </c>
      <c r="M132" s="211">
        <f t="shared" si="18"/>
        <v>0</v>
      </c>
    </row>
    <row r="133" spans="1:14" ht="37.15" customHeight="1" x14ac:dyDescent="0.25">
      <c r="A133" s="59">
        <v>70</v>
      </c>
      <c r="B133" s="39"/>
      <c r="C133" s="40"/>
      <c r="D133" s="40"/>
      <c r="E133" s="40"/>
      <c r="F133" s="40"/>
      <c r="G133" s="85"/>
      <c r="H133" s="40"/>
      <c r="I133" s="295"/>
      <c r="J133" s="288"/>
      <c r="K133" s="215" t="str">
        <f t="shared" si="16"/>
        <v/>
      </c>
      <c r="L133" s="209">
        <f t="shared" si="17"/>
        <v>1</v>
      </c>
      <c r="M133" s="211">
        <f t="shared" si="18"/>
        <v>0</v>
      </c>
    </row>
    <row r="134" spans="1:14" ht="37.15" customHeight="1" x14ac:dyDescent="0.25">
      <c r="A134" s="59">
        <v>71</v>
      </c>
      <c r="B134" s="39"/>
      <c r="C134" s="40"/>
      <c r="D134" s="40"/>
      <c r="E134" s="40"/>
      <c r="F134" s="40"/>
      <c r="G134" s="85"/>
      <c r="H134" s="40"/>
      <c r="I134" s="295"/>
      <c r="J134" s="288"/>
      <c r="K134" s="215" t="str">
        <f t="shared" si="16"/>
        <v/>
      </c>
      <c r="L134" s="209">
        <f t="shared" si="17"/>
        <v>1</v>
      </c>
      <c r="M134" s="211">
        <f t="shared" si="18"/>
        <v>0</v>
      </c>
    </row>
    <row r="135" spans="1:14" ht="37.15" customHeight="1" x14ac:dyDescent="0.25">
      <c r="A135" s="59">
        <v>72</v>
      </c>
      <c r="B135" s="39"/>
      <c r="C135" s="40"/>
      <c r="D135" s="40"/>
      <c r="E135" s="40"/>
      <c r="F135" s="40"/>
      <c r="G135" s="85"/>
      <c r="H135" s="40"/>
      <c r="I135" s="295"/>
      <c r="J135" s="288"/>
      <c r="K135" s="215" t="str">
        <f t="shared" si="16"/>
        <v/>
      </c>
      <c r="L135" s="209">
        <f t="shared" si="17"/>
        <v>1</v>
      </c>
      <c r="M135" s="211">
        <f t="shared" si="18"/>
        <v>0</v>
      </c>
    </row>
    <row r="136" spans="1:14" ht="37.15" customHeight="1" x14ac:dyDescent="0.25">
      <c r="A136" s="59">
        <v>73</v>
      </c>
      <c r="B136" s="39"/>
      <c r="C136" s="40"/>
      <c r="D136" s="40"/>
      <c r="E136" s="40"/>
      <c r="F136" s="40"/>
      <c r="G136" s="85"/>
      <c r="H136" s="40"/>
      <c r="I136" s="295"/>
      <c r="J136" s="288"/>
      <c r="K136" s="215" t="str">
        <f t="shared" si="16"/>
        <v/>
      </c>
      <c r="L136" s="209">
        <f t="shared" si="17"/>
        <v>1</v>
      </c>
      <c r="M136" s="211">
        <f t="shared" si="18"/>
        <v>0</v>
      </c>
    </row>
    <row r="137" spans="1:14" ht="37.15" customHeight="1" x14ac:dyDescent="0.25">
      <c r="A137" s="59">
        <v>74</v>
      </c>
      <c r="B137" s="39"/>
      <c r="C137" s="40"/>
      <c r="D137" s="40"/>
      <c r="E137" s="40"/>
      <c r="F137" s="40"/>
      <c r="G137" s="85"/>
      <c r="H137" s="40"/>
      <c r="I137" s="295"/>
      <c r="J137" s="288"/>
      <c r="K137" s="215" t="str">
        <f t="shared" si="16"/>
        <v/>
      </c>
      <c r="L137" s="209">
        <f t="shared" si="17"/>
        <v>1</v>
      </c>
      <c r="M137" s="211">
        <f t="shared" si="18"/>
        <v>0</v>
      </c>
    </row>
    <row r="138" spans="1:14" ht="37.15" customHeight="1" thickBot="1" x14ac:dyDescent="0.3">
      <c r="A138" s="78">
        <v>75</v>
      </c>
      <c r="B138" s="43"/>
      <c r="C138" s="44"/>
      <c r="D138" s="44"/>
      <c r="E138" s="44"/>
      <c r="F138" s="44"/>
      <c r="G138" s="87"/>
      <c r="H138" s="44"/>
      <c r="I138" s="296"/>
      <c r="J138" s="289"/>
      <c r="K138" s="215" t="str">
        <f t="shared" si="16"/>
        <v/>
      </c>
      <c r="L138" s="209">
        <f t="shared" si="17"/>
        <v>1</v>
      </c>
      <c r="M138" s="211">
        <f t="shared" si="18"/>
        <v>0</v>
      </c>
      <c r="N138" s="213">
        <f>IF(COUNTA(G124:J138)&gt;0,1,0)</f>
        <v>0</v>
      </c>
    </row>
    <row r="139" spans="1:14" ht="37.15" customHeight="1" thickBot="1" x14ac:dyDescent="0.3">
      <c r="A139" s="506" t="s">
        <v>115</v>
      </c>
      <c r="B139" s="506"/>
      <c r="C139" s="506"/>
      <c r="D139" s="506"/>
      <c r="E139" s="506"/>
      <c r="F139" s="506"/>
      <c r="H139" s="9" t="s">
        <v>51</v>
      </c>
      <c r="I139" s="297">
        <f>SUM(I124:I138)+I110</f>
        <v>0</v>
      </c>
      <c r="J139" s="332"/>
      <c r="K139" s="4"/>
    </row>
    <row r="140" spans="1:14" ht="37.15" customHeight="1" x14ac:dyDescent="0.25">
      <c r="A140" s="49" t="s">
        <v>164</v>
      </c>
      <c r="K140" s="204" t="str">
        <f t="shared" ref="K140" si="19">IF(AND(I140&gt;0,J140=""),"KDV Dahil Tutar Yazılmalıdır.","")</f>
        <v/>
      </c>
    </row>
    <row r="142" spans="1:14" ht="21" x14ac:dyDescent="0.35">
      <c r="B142" s="357" t="s">
        <v>48</v>
      </c>
      <c r="C142" s="346">
        <f ca="1">IF(imzatarihi&gt;0,imzatarihi,"")</f>
        <v>46027</v>
      </c>
      <c r="D142" s="358" t="s">
        <v>49</v>
      </c>
      <c r="E142" s="456" t="str">
        <f>IF(kurulusyetkilisi&gt;0,kurulusyetkilisi,"")</f>
        <v/>
      </c>
      <c r="F142" s="456"/>
      <c r="G142" s="456"/>
    </row>
    <row r="143" spans="1:14" ht="21" x14ac:dyDescent="0.35">
      <c r="B143" s="349"/>
      <c r="C143" s="349"/>
      <c r="D143" s="358" t="s">
        <v>50</v>
      </c>
      <c r="E143" s="349"/>
      <c r="F143" s="349"/>
      <c r="G143" s="361"/>
    </row>
    <row r="146" spans="1:15" x14ac:dyDescent="0.25">
      <c r="A146" s="496" t="s">
        <v>154</v>
      </c>
      <c r="B146" s="496"/>
      <c r="C146" s="496"/>
      <c r="D146" s="496"/>
      <c r="E146" s="496"/>
      <c r="F146" s="496"/>
      <c r="G146" s="496"/>
      <c r="H146" s="496"/>
      <c r="I146" s="496"/>
      <c r="J146" s="496"/>
      <c r="K146" s="148"/>
      <c r="L146" s="146"/>
    </row>
    <row r="147" spans="1:15" ht="15.6" customHeight="1" x14ac:dyDescent="0.25">
      <c r="A147" s="484" t="str">
        <f>IF(YilDonem&lt;&gt;"",CONCATENATE(YilDonem," dönemine aittir."),"")</f>
        <v/>
      </c>
      <c r="B147" s="484"/>
      <c r="C147" s="484"/>
      <c r="D147" s="484"/>
      <c r="E147" s="484"/>
      <c r="F147" s="484"/>
      <c r="G147" s="484"/>
      <c r="H147" s="484"/>
      <c r="I147" s="484"/>
      <c r="J147" s="484"/>
      <c r="K147" s="2"/>
      <c r="L147" s="81"/>
      <c r="M147" s="117"/>
    </row>
    <row r="148" spans="1:15" ht="15.95" customHeight="1" thickBot="1" x14ac:dyDescent="0.3">
      <c r="A148" s="505" t="s">
        <v>116</v>
      </c>
      <c r="B148" s="505"/>
      <c r="C148" s="505"/>
      <c r="D148" s="505"/>
      <c r="E148" s="505"/>
      <c r="F148" s="505"/>
      <c r="G148" s="505"/>
      <c r="H148" s="505"/>
      <c r="I148" s="505"/>
      <c r="J148" s="505"/>
      <c r="K148" s="2"/>
      <c r="L148" s="81"/>
      <c r="M148" s="117"/>
    </row>
    <row r="149" spans="1:15" ht="31.7" customHeight="1" thickBot="1" x14ac:dyDescent="0.3">
      <c r="A149" s="486" t="s">
        <v>1</v>
      </c>
      <c r="B149" s="487"/>
      <c r="C149" s="501" t="str">
        <f>IF(ProjeNo&gt;0,ProjeNo,"")</f>
        <v/>
      </c>
      <c r="D149" s="502"/>
      <c r="E149" s="502"/>
      <c r="F149" s="502"/>
      <c r="G149" s="502"/>
      <c r="H149" s="502"/>
      <c r="I149" s="502"/>
      <c r="J149" s="503"/>
    </row>
    <row r="150" spans="1:15" ht="31.7" customHeight="1" thickBot="1" x14ac:dyDescent="0.3">
      <c r="A150" s="491" t="s">
        <v>14</v>
      </c>
      <c r="B150" s="492"/>
      <c r="C150" s="493" t="str">
        <f>IF(ProjeAdi&gt;0,ProjeAdi,"")</f>
        <v/>
      </c>
      <c r="D150" s="494"/>
      <c r="E150" s="494"/>
      <c r="F150" s="494"/>
      <c r="G150" s="494"/>
      <c r="H150" s="494"/>
      <c r="I150" s="494"/>
      <c r="J150" s="495"/>
    </row>
    <row r="151" spans="1:15" ht="51.95" customHeight="1" thickBot="1" x14ac:dyDescent="0.3">
      <c r="A151" s="482" t="s">
        <v>9</v>
      </c>
      <c r="B151" s="482" t="s">
        <v>110</v>
      </c>
      <c r="C151" s="482" t="s">
        <v>111</v>
      </c>
      <c r="D151" s="482" t="s">
        <v>114</v>
      </c>
      <c r="E151" s="482" t="s">
        <v>112</v>
      </c>
      <c r="F151" s="482" t="s">
        <v>113</v>
      </c>
      <c r="G151" s="508" t="s">
        <v>98</v>
      </c>
      <c r="H151" s="482" t="s">
        <v>99</v>
      </c>
      <c r="I151" s="151" t="s">
        <v>100</v>
      </c>
      <c r="J151" s="151" t="s">
        <v>100</v>
      </c>
    </row>
    <row r="152" spans="1:15" ht="16.5" thickBot="1" x14ac:dyDescent="0.3">
      <c r="A152" s="498"/>
      <c r="B152" s="498"/>
      <c r="C152" s="498"/>
      <c r="D152" s="498"/>
      <c r="E152" s="498"/>
      <c r="F152" s="498"/>
      <c r="G152" s="504"/>
      <c r="H152" s="498"/>
      <c r="I152" s="150" t="s">
        <v>101</v>
      </c>
      <c r="J152" s="150" t="s">
        <v>104</v>
      </c>
    </row>
    <row r="153" spans="1:15" ht="37.15" customHeight="1" x14ac:dyDescent="0.25">
      <c r="A153" s="77">
        <v>76</v>
      </c>
      <c r="B153" s="61"/>
      <c r="C153" s="62"/>
      <c r="D153" s="62"/>
      <c r="E153" s="62"/>
      <c r="F153" s="62"/>
      <c r="G153" s="63"/>
      <c r="H153" s="62"/>
      <c r="I153" s="294"/>
      <c r="J153" s="281"/>
      <c r="K153" s="215" t="str">
        <f>IF(AND(COUNTA(B153:F153)&gt;0,L153=1),"Belge Tarihi,Belge Numarası ve KDV Dahil Tutar doldurulduktan sonra KDV Hariç Tutar doldurulabilir.","")</f>
        <v/>
      </c>
      <c r="L153" s="209">
        <f>IF(COUNTA(G153:H153)+COUNTA(J153)=3,0,1)</f>
        <v>1</v>
      </c>
      <c r="M153" s="211">
        <f>IF(L153=1,0,100000000)</f>
        <v>0</v>
      </c>
    </row>
    <row r="154" spans="1:15" ht="37.15" customHeight="1" x14ac:dyDescent="0.25">
      <c r="A154" s="58">
        <v>77</v>
      </c>
      <c r="B154" s="36"/>
      <c r="C154" s="37"/>
      <c r="D154" s="37"/>
      <c r="E154" s="37"/>
      <c r="F154" s="37"/>
      <c r="G154" s="38"/>
      <c r="H154" s="37"/>
      <c r="I154" s="287"/>
      <c r="J154" s="283"/>
      <c r="K154" s="215" t="str">
        <f t="shared" ref="K154:K167" si="20">IF(AND(COUNTA(B154:F154)&gt;0,L154=1),"Belge Tarihi,Belge Numarası ve KDV Dahil Tutar doldurulduktan sonra KDV Hariç Tutar doldurulabilir.","")</f>
        <v/>
      </c>
      <c r="L154" s="209">
        <f t="shared" ref="L154:L167" si="21">IF(COUNTA(G154:H154)+COUNTA(J154)=3,0,1)</f>
        <v>1</v>
      </c>
      <c r="M154" s="211">
        <f t="shared" ref="M154:M167" si="22">IF(L154=1,0,100000000)</f>
        <v>0</v>
      </c>
    </row>
    <row r="155" spans="1:15" ht="37.15" customHeight="1" x14ac:dyDescent="0.25">
      <c r="A155" s="58">
        <v>78</v>
      </c>
      <c r="B155" s="36"/>
      <c r="C155" s="37"/>
      <c r="D155" s="37"/>
      <c r="E155" s="37"/>
      <c r="F155" s="37"/>
      <c r="G155" s="38"/>
      <c r="H155" s="37"/>
      <c r="I155" s="287"/>
      <c r="J155" s="283"/>
      <c r="K155" s="215" t="str">
        <f t="shared" si="20"/>
        <v/>
      </c>
      <c r="L155" s="209">
        <f t="shared" si="21"/>
        <v>1</v>
      </c>
      <c r="M155" s="211">
        <f t="shared" si="22"/>
        <v>0</v>
      </c>
    </row>
    <row r="156" spans="1:15" ht="37.15" customHeight="1" x14ac:dyDescent="0.25">
      <c r="A156" s="58">
        <v>79</v>
      </c>
      <c r="B156" s="36"/>
      <c r="C156" s="37"/>
      <c r="D156" s="37"/>
      <c r="E156" s="37"/>
      <c r="F156" s="37"/>
      <c r="G156" s="38"/>
      <c r="H156" s="37"/>
      <c r="I156" s="287"/>
      <c r="J156" s="283"/>
      <c r="K156" s="215" t="str">
        <f t="shared" si="20"/>
        <v/>
      </c>
      <c r="L156" s="209">
        <f t="shared" si="21"/>
        <v>1</v>
      </c>
      <c r="M156" s="211">
        <f t="shared" si="22"/>
        <v>0</v>
      </c>
      <c r="N156" s="53"/>
      <c r="O156" s="53"/>
    </row>
    <row r="157" spans="1:15" ht="37.15" customHeight="1" x14ac:dyDescent="0.25">
      <c r="A157" s="58">
        <v>80</v>
      </c>
      <c r="B157" s="39"/>
      <c r="C157" s="40"/>
      <c r="D157" s="40"/>
      <c r="E157" s="40"/>
      <c r="F157" s="40"/>
      <c r="G157" s="85"/>
      <c r="H157" s="40"/>
      <c r="I157" s="295"/>
      <c r="J157" s="288"/>
      <c r="K157" s="215" t="str">
        <f t="shared" si="20"/>
        <v/>
      </c>
      <c r="L157" s="209">
        <f t="shared" si="21"/>
        <v>1</v>
      </c>
      <c r="M157" s="211">
        <f t="shared" si="22"/>
        <v>0</v>
      </c>
    </row>
    <row r="158" spans="1:15" ht="37.15" customHeight="1" x14ac:dyDescent="0.25">
      <c r="A158" s="58">
        <v>81</v>
      </c>
      <c r="B158" s="39"/>
      <c r="C158" s="40"/>
      <c r="D158" s="40"/>
      <c r="E158" s="40"/>
      <c r="F158" s="40"/>
      <c r="G158" s="85"/>
      <c r="H158" s="40"/>
      <c r="I158" s="295"/>
      <c r="J158" s="288"/>
      <c r="K158" s="215" t="str">
        <f t="shared" si="20"/>
        <v/>
      </c>
      <c r="L158" s="209">
        <f t="shared" si="21"/>
        <v>1</v>
      </c>
      <c r="M158" s="211">
        <f t="shared" si="22"/>
        <v>0</v>
      </c>
    </row>
    <row r="159" spans="1:15" ht="37.15" customHeight="1" x14ac:dyDescent="0.25">
      <c r="A159" s="58">
        <v>82</v>
      </c>
      <c r="B159" s="39"/>
      <c r="C159" s="40"/>
      <c r="D159" s="40"/>
      <c r="E159" s="40"/>
      <c r="F159" s="40"/>
      <c r="G159" s="85"/>
      <c r="H159" s="40"/>
      <c r="I159" s="295"/>
      <c r="J159" s="288"/>
      <c r="K159" s="215" t="str">
        <f t="shared" si="20"/>
        <v/>
      </c>
      <c r="L159" s="209">
        <f t="shared" si="21"/>
        <v>1</v>
      </c>
      <c r="M159" s="211">
        <f t="shared" si="22"/>
        <v>0</v>
      </c>
    </row>
    <row r="160" spans="1:15" ht="37.15" customHeight="1" x14ac:dyDescent="0.25">
      <c r="A160" s="58">
        <v>83</v>
      </c>
      <c r="B160" s="39"/>
      <c r="C160" s="40"/>
      <c r="D160" s="40"/>
      <c r="E160" s="40"/>
      <c r="F160" s="40"/>
      <c r="G160" s="85"/>
      <c r="H160" s="40"/>
      <c r="I160" s="295"/>
      <c r="J160" s="288"/>
      <c r="K160" s="215" t="str">
        <f t="shared" si="20"/>
        <v/>
      </c>
      <c r="L160" s="209">
        <f t="shared" si="21"/>
        <v>1</v>
      </c>
      <c r="M160" s="211">
        <f t="shared" si="22"/>
        <v>0</v>
      </c>
    </row>
    <row r="161" spans="1:14" ht="37.15" customHeight="1" x14ac:dyDescent="0.25">
      <c r="A161" s="59">
        <v>84</v>
      </c>
      <c r="B161" s="39"/>
      <c r="C161" s="40"/>
      <c r="D161" s="40"/>
      <c r="E161" s="40"/>
      <c r="F161" s="40"/>
      <c r="G161" s="85"/>
      <c r="H161" s="40"/>
      <c r="I161" s="295"/>
      <c r="J161" s="288"/>
      <c r="K161" s="215" t="str">
        <f t="shared" si="20"/>
        <v/>
      </c>
      <c r="L161" s="209">
        <f t="shared" si="21"/>
        <v>1</v>
      </c>
      <c r="M161" s="211">
        <f t="shared" si="22"/>
        <v>0</v>
      </c>
    </row>
    <row r="162" spans="1:14" ht="37.15" customHeight="1" x14ac:dyDescent="0.25">
      <c r="A162" s="59">
        <v>85</v>
      </c>
      <c r="B162" s="39"/>
      <c r="C162" s="40"/>
      <c r="D162" s="40"/>
      <c r="E162" s="40"/>
      <c r="F162" s="40"/>
      <c r="G162" s="85"/>
      <c r="H162" s="40"/>
      <c r="I162" s="295"/>
      <c r="J162" s="288"/>
      <c r="K162" s="215" t="str">
        <f t="shared" si="20"/>
        <v/>
      </c>
      <c r="L162" s="209">
        <f t="shared" si="21"/>
        <v>1</v>
      </c>
      <c r="M162" s="211">
        <f t="shared" si="22"/>
        <v>0</v>
      </c>
    </row>
    <row r="163" spans="1:14" ht="37.15" customHeight="1" x14ac:dyDescent="0.25">
      <c r="A163" s="59">
        <v>86</v>
      </c>
      <c r="B163" s="39"/>
      <c r="C163" s="40"/>
      <c r="D163" s="40"/>
      <c r="E163" s="40"/>
      <c r="F163" s="40"/>
      <c r="G163" s="85"/>
      <c r="H163" s="40"/>
      <c r="I163" s="295"/>
      <c r="J163" s="288"/>
      <c r="K163" s="215" t="str">
        <f t="shared" si="20"/>
        <v/>
      </c>
      <c r="L163" s="209">
        <f t="shared" si="21"/>
        <v>1</v>
      </c>
      <c r="M163" s="211">
        <f t="shared" si="22"/>
        <v>0</v>
      </c>
    </row>
    <row r="164" spans="1:14" ht="37.15" customHeight="1" x14ac:dyDescent="0.25">
      <c r="A164" s="59">
        <v>87</v>
      </c>
      <c r="B164" s="39"/>
      <c r="C164" s="40"/>
      <c r="D164" s="40"/>
      <c r="E164" s="40"/>
      <c r="F164" s="40"/>
      <c r="G164" s="85"/>
      <c r="H164" s="40"/>
      <c r="I164" s="295"/>
      <c r="J164" s="288"/>
      <c r="K164" s="215" t="str">
        <f t="shared" si="20"/>
        <v/>
      </c>
      <c r="L164" s="209">
        <f t="shared" si="21"/>
        <v>1</v>
      </c>
      <c r="M164" s="211">
        <f t="shared" si="22"/>
        <v>0</v>
      </c>
    </row>
    <row r="165" spans="1:14" ht="37.15" customHeight="1" x14ac:dyDescent="0.25">
      <c r="A165" s="59">
        <v>88</v>
      </c>
      <c r="B165" s="39"/>
      <c r="C165" s="40"/>
      <c r="D165" s="40"/>
      <c r="E165" s="40"/>
      <c r="F165" s="40"/>
      <c r="G165" s="85"/>
      <c r="H165" s="40"/>
      <c r="I165" s="295"/>
      <c r="J165" s="288"/>
      <c r="K165" s="215" t="str">
        <f t="shared" si="20"/>
        <v/>
      </c>
      <c r="L165" s="209">
        <f t="shared" si="21"/>
        <v>1</v>
      </c>
      <c r="M165" s="211">
        <f t="shared" si="22"/>
        <v>0</v>
      </c>
    </row>
    <row r="166" spans="1:14" ht="37.15" customHeight="1" x14ac:dyDescent="0.25">
      <c r="A166" s="59">
        <v>89</v>
      </c>
      <c r="B166" s="39"/>
      <c r="C166" s="40"/>
      <c r="D166" s="40"/>
      <c r="E166" s="40"/>
      <c r="F166" s="40"/>
      <c r="G166" s="85"/>
      <c r="H166" s="40"/>
      <c r="I166" s="295"/>
      <c r="J166" s="288"/>
      <c r="K166" s="215" t="str">
        <f t="shared" si="20"/>
        <v/>
      </c>
      <c r="L166" s="209">
        <f t="shared" si="21"/>
        <v>1</v>
      </c>
      <c r="M166" s="211">
        <f t="shared" si="22"/>
        <v>0</v>
      </c>
    </row>
    <row r="167" spans="1:14" ht="37.15" customHeight="1" thickBot="1" x14ac:dyDescent="0.3">
      <c r="A167" s="78">
        <v>90</v>
      </c>
      <c r="B167" s="43"/>
      <c r="C167" s="44"/>
      <c r="D167" s="44"/>
      <c r="E167" s="44"/>
      <c r="F167" s="44"/>
      <c r="G167" s="87"/>
      <c r="H167" s="44"/>
      <c r="I167" s="296"/>
      <c r="J167" s="289"/>
      <c r="K167" s="215" t="str">
        <f t="shared" si="20"/>
        <v/>
      </c>
      <c r="L167" s="209">
        <f t="shared" si="21"/>
        <v>1</v>
      </c>
      <c r="M167" s="211">
        <f t="shared" si="22"/>
        <v>0</v>
      </c>
      <c r="N167" s="213">
        <f>IF(COUNTA(G153:J167)&gt;0,1,0)</f>
        <v>0</v>
      </c>
    </row>
    <row r="168" spans="1:14" ht="37.15" customHeight="1" thickBot="1" x14ac:dyDescent="0.3">
      <c r="A168" s="506" t="s">
        <v>115</v>
      </c>
      <c r="B168" s="506"/>
      <c r="C168" s="506"/>
      <c r="D168" s="506"/>
      <c r="E168" s="506"/>
      <c r="F168" s="506"/>
      <c r="H168" s="9" t="s">
        <v>51</v>
      </c>
      <c r="I168" s="297">
        <f>SUM(I153:I167)+I139</f>
        <v>0</v>
      </c>
      <c r="J168" s="332"/>
      <c r="K168" s="4"/>
    </row>
    <row r="169" spans="1:14" ht="37.15" customHeight="1" x14ac:dyDescent="0.25">
      <c r="A169" s="49" t="s">
        <v>164</v>
      </c>
      <c r="K169" s="204" t="str">
        <f t="shared" ref="K169" si="23">IF(AND(I169&gt;0,J169=""),"KDV Dahil Tutar Yazılmalıdır.","")</f>
        <v/>
      </c>
    </row>
    <row r="171" spans="1:14" ht="21" x14ac:dyDescent="0.35">
      <c r="B171" s="357" t="s">
        <v>48</v>
      </c>
      <c r="C171" s="346">
        <f ca="1">IF(imzatarihi&gt;0,imzatarihi,"")</f>
        <v>46027</v>
      </c>
      <c r="D171" s="358" t="s">
        <v>49</v>
      </c>
      <c r="E171" s="456" t="str">
        <f>IF(kurulusyetkilisi&gt;0,kurulusyetkilisi,"")</f>
        <v/>
      </c>
      <c r="F171" s="456"/>
      <c r="G171" s="456"/>
    </row>
    <row r="172" spans="1:14" ht="21" x14ac:dyDescent="0.35">
      <c r="B172" s="349"/>
      <c r="C172" s="349"/>
      <c r="D172" s="358" t="s">
        <v>50</v>
      </c>
      <c r="E172" s="349"/>
      <c r="F172" s="349"/>
      <c r="G172" s="361"/>
    </row>
    <row r="186" spans="14:15" x14ac:dyDescent="0.25">
      <c r="N186" s="53"/>
      <c r="O186" s="53"/>
    </row>
    <row r="202" spans="14:14" x14ac:dyDescent="0.25">
      <c r="N202" s="213">
        <f>IF(COUNTA(G188:J202)&gt;0,1,0)</f>
        <v>0</v>
      </c>
    </row>
  </sheetData>
  <sheetProtection algorithmName="SHA-512" hashValue="I8Z93Q+ZI/c3I6IZu2WLfy7Big364oissb1aUg4Vau73lcipVx2tDQPlrTPrXAEpMpZ5wQx1YIrhs4x7V/d/Qg==" saltValue="GRBtMYftSHABWKafszFNYQ==" spinCount="100000" sheet="1" objects="1" scenarios="1"/>
  <mergeCells count="102">
    <mergeCell ref="A146:J146"/>
    <mergeCell ref="A147:J147"/>
    <mergeCell ref="A148:J148"/>
    <mergeCell ref="A149:B149"/>
    <mergeCell ref="C149:J149"/>
    <mergeCell ref="E142:G142"/>
    <mergeCell ref="A168:F168"/>
    <mergeCell ref="A150:B150"/>
    <mergeCell ref="C150:J150"/>
    <mergeCell ref="A151:A152"/>
    <mergeCell ref="B151:B152"/>
    <mergeCell ref="C151:C152"/>
    <mergeCell ref="D151:D152"/>
    <mergeCell ref="E151:E152"/>
    <mergeCell ref="F151:F152"/>
    <mergeCell ref="G151:G152"/>
    <mergeCell ref="H151:H152"/>
    <mergeCell ref="A122:A123"/>
    <mergeCell ref="B122:B123"/>
    <mergeCell ref="C122:C123"/>
    <mergeCell ref="D122:D123"/>
    <mergeCell ref="E122:E123"/>
    <mergeCell ref="F122:F123"/>
    <mergeCell ref="G122:G123"/>
    <mergeCell ref="H122:H123"/>
    <mergeCell ref="A139:F139"/>
    <mergeCell ref="A110:F110"/>
    <mergeCell ref="A117:J117"/>
    <mergeCell ref="A118:J118"/>
    <mergeCell ref="A119:J119"/>
    <mergeCell ref="A120:B120"/>
    <mergeCell ref="C120:J120"/>
    <mergeCell ref="E113:G113"/>
    <mergeCell ref="A121:B121"/>
    <mergeCell ref="C121:J121"/>
    <mergeCell ref="A88:J88"/>
    <mergeCell ref="A89:J89"/>
    <mergeCell ref="A90:J90"/>
    <mergeCell ref="A91:B91"/>
    <mergeCell ref="C91:J91"/>
    <mergeCell ref="E84:G84"/>
    <mergeCell ref="A92:B92"/>
    <mergeCell ref="C92:J92"/>
    <mergeCell ref="A93:A94"/>
    <mergeCell ref="B93:B94"/>
    <mergeCell ref="C93:C94"/>
    <mergeCell ref="D93:D94"/>
    <mergeCell ref="E93:E94"/>
    <mergeCell ref="F93:F94"/>
    <mergeCell ref="G93:G94"/>
    <mergeCell ref="H93:H94"/>
    <mergeCell ref="A64:A65"/>
    <mergeCell ref="B64:B65"/>
    <mergeCell ref="C64:C65"/>
    <mergeCell ref="D64:D65"/>
    <mergeCell ref="E64:E65"/>
    <mergeCell ref="F64:F65"/>
    <mergeCell ref="G64:G65"/>
    <mergeCell ref="H64:H65"/>
    <mergeCell ref="A81:F81"/>
    <mergeCell ref="A52:F52"/>
    <mergeCell ref="A59:J59"/>
    <mergeCell ref="A60:J60"/>
    <mergeCell ref="A61:J61"/>
    <mergeCell ref="A62:B62"/>
    <mergeCell ref="C62:J62"/>
    <mergeCell ref="E55:G55"/>
    <mergeCell ref="A63:B63"/>
    <mergeCell ref="C63:J63"/>
    <mergeCell ref="C34:J34"/>
    <mergeCell ref="A35:A36"/>
    <mergeCell ref="B35:B36"/>
    <mergeCell ref="C35:C36"/>
    <mergeCell ref="D35:D36"/>
    <mergeCell ref="E35:E36"/>
    <mergeCell ref="F35:F36"/>
    <mergeCell ref="G35:G36"/>
    <mergeCell ref="H35:H36"/>
    <mergeCell ref="E171:G171"/>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 ref="A32:J32"/>
    <mergeCell ref="C4:J4"/>
    <mergeCell ref="C5:J5"/>
    <mergeCell ref="A4:B4"/>
    <mergeCell ref="A5:B5"/>
    <mergeCell ref="E26:G26"/>
    <mergeCell ref="A34:B34"/>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0F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O202"/>
  <sheetViews>
    <sheetView zoomScale="80" zoomScaleNormal="80" workbookViewId="0">
      <selection activeCell="B8" sqref="B8"/>
    </sheetView>
  </sheetViews>
  <sheetFormatPr defaultColWidth="8.85546875" defaultRowHeight="15.75" x14ac:dyDescent="0.25"/>
  <cols>
    <col min="1" max="1" width="6.5703125" style="49" customWidth="1"/>
    <col min="2" max="2" width="14.140625" style="49" customWidth="1"/>
    <col min="3" max="3" width="19.7109375" style="49" customWidth="1"/>
    <col min="4" max="4" width="45.28515625" style="49" customWidth="1"/>
    <col min="5" max="5" width="41.7109375" style="49" customWidth="1"/>
    <col min="6" max="6" width="40.7109375" style="49" customWidth="1"/>
    <col min="7" max="7" width="16.7109375" style="293" customWidth="1"/>
    <col min="8" max="8" width="30.7109375" style="49" customWidth="1"/>
    <col min="9" max="10" width="16.7109375" style="80" customWidth="1"/>
    <col min="11" max="11" width="52.42578125" customWidth="1"/>
    <col min="12" max="12" width="8.85546875" style="49" hidden="1" customWidth="1"/>
    <col min="13" max="13" width="29.5703125" style="80" hidden="1" customWidth="1"/>
    <col min="14" max="14" width="11.7109375" style="49" hidden="1" customWidth="1"/>
    <col min="15" max="15" width="0" style="49" hidden="1" customWidth="1"/>
    <col min="16" max="16384" width="8.85546875" style="49"/>
  </cols>
  <sheetData>
    <row r="1" spans="1:15" x14ac:dyDescent="0.25">
      <c r="A1" s="496" t="s">
        <v>154</v>
      </c>
      <c r="B1" s="496"/>
      <c r="C1" s="496"/>
      <c r="D1" s="496"/>
      <c r="E1" s="496"/>
      <c r="F1" s="496"/>
      <c r="G1" s="496"/>
      <c r="H1" s="496"/>
      <c r="I1" s="496"/>
      <c r="J1" s="496"/>
      <c r="K1" s="148"/>
      <c r="L1" s="146"/>
      <c r="O1" s="202" t="str">
        <f>CONCATENATE("A1:J",SUM(N:N)*29)</f>
        <v>A1:J29</v>
      </c>
    </row>
    <row r="2" spans="1:15" ht="15.6" customHeight="1" x14ac:dyDescent="0.25">
      <c r="A2" s="484" t="str">
        <f>IF(YilDonem&lt;&gt;"",CONCATENATE(YilDonem," dönemine aittir."),"")</f>
        <v/>
      </c>
      <c r="B2" s="484"/>
      <c r="C2" s="484"/>
      <c r="D2" s="484"/>
      <c r="E2" s="484"/>
      <c r="F2" s="484"/>
      <c r="G2" s="484"/>
      <c r="H2" s="484"/>
      <c r="I2" s="484"/>
      <c r="J2" s="484"/>
      <c r="K2" s="2"/>
      <c r="L2" s="81"/>
      <c r="M2" s="117"/>
    </row>
    <row r="3" spans="1:15" ht="15.95" customHeight="1" thickBot="1" x14ac:dyDescent="0.3">
      <c r="A3" s="505" t="s">
        <v>117</v>
      </c>
      <c r="B3" s="505"/>
      <c r="C3" s="505"/>
      <c r="D3" s="505"/>
      <c r="E3" s="505"/>
      <c r="F3" s="505"/>
      <c r="G3" s="505"/>
      <c r="H3" s="505"/>
      <c r="I3" s="505"/>
      <c r="J3" s="505"/>
      <c r="K3" s="2"/>
      <c r="L3" s="81"/>
      <c r="M3" s="117"/>
    </row>
    <row r="4" spans="1:15" ht="31.7" customHeight="1" thickBot="1" x14ac:dyDescent="0.3">
      <c r="A4" s="486" t="s">
        <v>1</v>
      </c>
      <c r="B4" s="487"/>
      <c r="C4" s="501" t="str">
        <f>IF(ProjeNo&gt;0,ProjeNo,"")</f>
        <v/>
      </c>
      <c r="D4" s="502"/>
      <c r="E4" s="502"/>
      <c r="F4" s="502"/>
      <c r="G4" s="502"/>
      <c r="H4" s="502"/>
      <c r="I4" s="502"/>
      <c r="J4" s="503"/>
    </row>
    <row r="5" spans="1:15" ht="31.7" customHeight="1" thickBot="1" x14ac:dyDescent="0.3">
      <c r="A5" s="491" t="s">
        <v>14</v>
      </c>
      <c r="B5" s="507"/>
      <c r="C5" s="493" t="str">
        <f>IF(ProjeAdi&gt;0,ProjeAdi,"")</f>
        <v/>
      </c>
      <c r="D5" s="494"/>
      <c r="E5" s="494"/>
      <c r="F5" s="494"/>
      <c r="G5" s="494"/>
      <c r="H5" s="494"/>
      <c r="I5" s="494"/>
      <c r="J5" s="495"/>
    </row>
    <row r="6" spans="1:15" ht="51.6" customHeight="1" thickBot="1" x14ac:dyDescent="0.3">
      <c r="A6" s="482" t="s">
        <v>9</v>
      </c>
      <c r="B6" s="482" t="s">
        <v>110</v>
      </c>
      <c r="C6" s="498" t="s">
        <v>111</v>
      </c>
      <c r="D6" s="498" t="s">
        <v>114</v>
      </c>
      <c r="E6" s="498" t="s">
        <v>112</v>
      </c>
      <c r="F6" s="498" t="s">
        <v>113</v>
      </c>
      <c r="G6" s="504" t="s">
        <v>98</v>
      </c>
      <c r="H6" s="498" t="s">
        <v>99</v>
      </c>
      <c r="I6" s="149" t="s">
        <v>100</v>
      </c>
      <c r="J6" s="149" t="s">
        <v>100</v>
      </c>
      <c r="N6" s="53"/>
      <c r="O6" s="53"/>
    </row>
    <row r="7" spans="1:15" ht="16.5" thickBot="1" x14ac:dyDescent="0.3">
      <c r="A7" s="498"/>
      <c r="B7" s="498"/>
      <c r="C7" s="498"/>
      <c r="D7" s="498"/>
      <c r="E7" s="498"/>
      <c r="F7" s="498"/>
      <c r="G7" s="504"/>
      <c r="H7" s="498"/>
      <c r="I7" s="150" t="s">
        <v>101</v>
      </c>
      <c r="J7" s="150" t="s">
        <v>104</v>
      </c>
    </row>
    <row r="8" spans="1:15" ht="37.15" customHeight="1" x14ac:dyDescent="0.25">
      <c r="A8" s="60">
        <v>1</v>
      </c>
      <c r="B8" s="61"/>
      <c r="C8" s="62"/>
      <c r="D8" s="62"/>
      <c r="E8" s="62"/>
      <c r="F8" s="62"/>
      <c r="G8" s="63"/>
      <c r="H8" s="62"/>
      <c r="I8" s="294"/>
      <c r="J8" s="281"/>
      <c r="K8" s="215" t="str">
        <f>IF(AND(COUNTA(B8:F8)&gt;0,L8=1),"Belge Tarihi,Belge Numarası ve KDV Dahil Tutar doldurulduktan sonra KDV Hariç Tutar doldurulabilir.","")</f>
        <v/>
      </c>
      <c r="L8" s="209">
        <f>IF(COUNTA(G8:H8)+COUNTA(J8)=3,0,1)</f>
        <v>1</v>
      </c>
      <c r="M8" s="211">
        <f>IF(L8=1,0,100000000)</f>
        <v>0</v>
      </c>
    </row>
    <row r="9" spans="1:15" ht="37.15" customHeight="1" x14ac:dyDescent="0.25">
      <c r="A9" s="54">
        <v>2</v>
      </c>
      <c r="B9" s="36"/>
      <c r="C9" s="37"/>
      <c r="D9" s="37"/>
      <c r="E9" s="37"/>
      <c r="F9" s="37"/>
      <c r="G9" s="38"/>
      <c r="H9" s="37"/>
      <c r="I9" s="287"/>
      <c r="J9" s="283"/>
      <c r="K9" s="215" t="str">
        <f t="shared" ref="K9:K22" si="0">IF(AND(COUNTA(B9:F9)&gt;0,L9=1),"Belge Tarihi,Belge Numarası ve KDV Dahil Tutar doldurulduktan sonra KDV Hariç Tutar doldurulabilir.","")</f>
        <v/>
      </c>
      <c r="L9" s="209">
        <f t="shared" ref="L9:L22" si="1">IF(COUNTA(G9:H9)+COUNTA(J9)=3,0,1)</f>
        <v>1</v>
      </c>
      <c r="M9" s="211">
        <f t="shared" ref="M9:M22" si="2">IF(L9=1,0,100000000)</f>
        <v>0</v>
      </c>
    </row>
    <row r="10" spans="1:15" ht="37.15" customHeight="1" x14ac:dyDescent="0.25">
      <c r="A10" s="54">
        <v>3</v>
      </c>
      <c r="B10" s="36"/>
      <c r="C10" s="37"/>
      <c r="D10" s="37"/>
      <c r="E10" s="37"/>
      <c r="F10" s="37"/>
      <c r="G10" s="38"/>
      <c r="H10" s="37"/>
      <c r="I10" s="287"/>
      <c r="J10" s="283"/>
      <c r="K10" s="215" t="str">
        <f t="shared" si="0"/>
        <v/>
      </c>
      <c r="L10" s="209">
        <f t="shared" si="1"/>
        <v>1</v>
      </c>
      <c r="M10" s="211">
        <f t="shared" si="2"/>
        <v>0</v>
      </c>
    </row>
    <row r="11" spans="1:15" ht="37.15" customHeight="1" x14ac:dyDescent="0.25">
      <c r="A11" s="54">
        <v>4</v>
      </c>
      <c r="B11" s="36"/>
      <c r="C11" s="37"/>
      <c r="D11" s="37"/>
      <c r="E11" s="37"/>
      <c r="F11" s="37"/>
      <c r="G11" s="38"/>
      <c r="H11" s="37"/>
      <c r="I11" s="287"/>
      <c r="J11" s="283"/>
      <c r="K11" s="215" t="str">
        <f t="shared" si="0"/>
        <v/>
      </c>
      <c r="L11" s="209">
        <f t="shared" si="1"/>
        <v>1</v>
      </c>
      <c r="M11" s="211">
        <f t="shared" si="2"/>
        <v>0</v>
      </c>
    </row>
    <row r="12" spans="1:15" ht="37.15" customHeight="1" x14ac:dyDescent="0.25">
      <c r="A12" s="55">
        <v>5</v>
      </c>
      <c r="B12" s="39"/>
      <c r="C12" s="40"/>
      <c r="D12" s="40"/>
      <c r="E12" s="40"/>
      <c r="F12" s="40"/>
      <c r="G12" s="85"/>
      <c r="H12" s="40"/>
      <c r="I12" s="295"/>
      <c r="J12" s="288"/>
      <c r="K12" s="215" t="str">
        <f t="shared" si="0"/>
        <v/>
      </c>
      <c r="L12" s="209">
        <f t="shared" si="1"/>
        <v>1</v>
      </c>
      <c r="M12" s="211">
        <f t="shared" si="2"/>
        <v>0</v>
      </c>
    </row>
    <row r="13" spans="1:15" ht="37.15" customHeight="1" x14ac:dyDescent="0.25">
      <c r="A13" s="55">
        <v>6</v>
      </c>
      <c r="B13" s="39"/>
      <c r="C13" s="40"/>
      <c r="D13" s="40"/>
      <c r="E13" s="40"/>
      <c r="F13" s="40"/>
      <c r="G13" s="85"/>
      <c r="H13" s="40"/>
      <c r="I13" s="295"/>
      <c r="J13" s="288"/>
      <c r="K13" s="215" t="str">
        <f t="shared" si="0"/>
        <v/>
      </c>
      <c r="L13" s="209">
        <f t="shared" si="1"/>
        <v>1</v>
      </c>
      <c r="M13" s="211">
        <f t="shared" si="2"/>
        <v>0</v>
      </c>
    </row>
    <row r="14" spans="1:15" ht="37.15" customHeight="1" x14ac:dyDescent="0.25">
      <c r="A14" s="55">
        <v>7</v>
      </c>
      <c r="B14" s="39"/>
      <c r="C14" s="40"/>
      <c r="D14" s="40"/>
      <c r="E14" s="40"/>
      <c r="F14" s="40"/>
      <c r="G14" s="85"/>
      <c r="H14" s="40"/>
      <c r="I14" s="295"/>
      <c r="J14" s="288"/>
      <c r="K14" s="215" t="str">
        <f t="shared" si="0"/>
        <v/>
      </c>
      <c r="L14" s="209">
        <f t="shared" si="1"/>
        <v>1</v>
      </c>
      <c r="M14" s="211">
        <f t="shared" si="2"/>
        <v>0</v>
      </c>
    </row>
    <row r="15" spans="1:15" ht="37.15" customHeight="1" x14ac:dyDescent="0.25">
      <c r="A15" s="55">
        <v>8</v>
      </c>
      <c r="B15" s="39"/>
      <c r="C15" s="40"/>
      <c r="D15" s="40"/>
      <c r="E15" s="40"/>
      <c r="F15" s="40"/>
      <c r="G15" s="85"/>
      <c r="H15" s="40"/>
      <c r="I15" s="295"/>
      <c r="J15" s="288"/>
      <c r="K15" s="215" t="str">
        <f t="shared" si="0"/>
        <v/>
      </c>
      <c r="L15" s="209">
        <f t="shared" si="1"/>
        <v>1</v>
      </c>
      <c r="M15" s="211">
        <f t="shared" si="2"/>
        <v>0</v>
      </c>
    </row>
    <row r="16" spans="1:15" ht="37.15" customHeight="1" x14ac:dyDescent="0.25">
      <c r="A16" s="55">
        <v>9</v>
      </c>
      <c r="B16" s="39"/>
      <c r="C16" s="40"/>
      <c r="D16" s="40"/>
      <c r="E16" s="40"/>
      <c r="F16" s="40"/>
      <c r="G16" s="85"/>
      <c r="H16" s="40"/>
      <c r="I16" s="295"/>
      <c r="J16" s="288"/>
      <c r="K16" s="215" t="str">
        <f t="shared" si="0"/>
        <v/>
      </c>
      <c r="L16" s="209">
        <f t="shared" si="1"/>
        <v>1</v>
      </c>
      <c r="M16" s="211">
        <f t="shared" si="2"/>
        <v>0</v>
      </c>
    </row>
    <row r="17" spans="1:14" ht="37.15" customHeight="1" x14ac:dyDescent="0.25">
      <c r="A17" s="55">
        <v>10</v>
      </c>
      <c r="B17" s="39"/>
      <c r="C17" s="40"/>
      <c r="D17" s="40"/>
      <c r="E17" s="40"/>
      <c r="F17" s="40"/>
      <c r="G17" s="85"/>
      <c r="H17" s="40"/>
      <c r="I17" s="295"/>
      <c r="J17" s="288"/>
      <c r="K17" s="215" t="str">
        <f t="shared" si="0"/>
        <v/>
      </c>
      <c r="L17" s="209">
        <f t="shared" si="1"/>
        <v>1</v>
      </c>
      <c r="M17" s="211">
        <f t="shared" si="2"/>
        <v>0</v>
      </c>
    </row>
    <row r="18" spans="1:14" ht="37.15" customHeight="1" x14ac:dyDescent="0.25">
      <c r="A18" s="55">
        <v>11</v>
      </c>
      <c r="B18" s="39"/>
      <c r="C18" s="40"/>
      <c r="D18" s="40"/>
      <c r="E18" s="40"/>
      <c r="F18" s="40"/>
      <c r="G18" s="85"/>
      <c r="H18" s="40"/>
      <c r="I18" s="295"/>
      <c r="J18" s="288"/>
      <c r="K18" s="215" t="str">
        <f t="shared" si="0"/>
        <v/>
      </c>
      <c r="L18" s="209">
        <f t="shared" si="1"/>
        <v>1</v>
      </c>
      <c r="M18" s="211">
        <f t="shared" si="2"/>
        <v>0</v>
      </c>
    </row>
    <row r="19" spans="1:14" ht="37.15" customHeight="1" x14ac:dyDescent="0.25">
      <c r="A19" s="55">
        <v>12</v>
      </c>
      <c r="B19" s="39"/>
      <c r="C19" s="40"/>
      <c r="D19" s="40"/>
      <c r="E19" s="40"/>
      <c r="F19" s="40"/>
      <c r="G19" s="85"/>
      <c r="H19" s="40"/>
      <c r="I19" s="295"/>
      <c r="J19" s="288"/>
      <c r="K19" s="215" t="str">
        <f t="shared" si="0"/>
        <v/>
      </c>
      <c r="L19" s="209">
        <f t="shared" si="1"/>
        <v>1</v>
      </c>
      <c r="M19" s="211">
        <f t="shared" si="2"/>
        <v>0</v>
      </c>
    </row>
    <row r="20" spans="1:14" ht="37.15" customHeight="1" x14ac:dyDescent="0.25">
      <c r="A20" s="55">
        <v>13</v>
      </c>
      <c r="B20" s="39"/>
      <c r="C20" s="40"/>
      <c r="D20" s="40"/>
      <c r="E20" s="40"/>
      <c r="F20" s="40"/>
      <c r="G20" s="85"/>
      <c r="H20" s="40"/>
      <c r="I20" s="295"/>
      <c r="J20" s="288"/>
      <c r="K20" s="215" t="str">
        <f t="shared" si="0"/>
        <v/>
      </c>
      <c r="L20" s="209">
        <f t="shared" si="1"/>
        <v>1</v>
      </c>
      <c r="M20" s="211">
        <f t="shared" si="2"/>
        <v>0</v>
      </c>
    </row>
    <row r="21" spans="1:14" ht="37.15" customHeight="1" x14ac:dyDescent="0.25">
      <c r="A21" s="55">
        <v>14</v>
      </c>
      <c r="B21" s="39"/>
      <c r="C21" s="40"/>
      <c r="D21" s="40"/>
      <c r="E21" s="40"/>
      <c r="F21" s="40"/>
      <c r="G21" s="85"/>
      <c r="H21" s="40"/>
      <c r="I21" s="295"/>
      <c r="J21" s="288"/>
      <c r="K21" s="215" t="str">
        <f t="shared" si="0"/>
        <v/>
      </c>
      <c r="L21" s="209">
        <f t="shared" si="1"/>
        <v>1</v>
      </c>
      <c r="M21" s="211">
        <f t="shared" si="2"/>
        <v>0</v>
      </c>
    </row>
    <row r="22" spans="1:14" ht="37.15" customHeight="1" thickBot="1" x14ac:dyDescent="0.3">
      <c r="A22" s="56">
        <v>15</v>
      </c>
      <c r="B22" s="43"/>
      <c r="C22" s="44"/>
      <c r="D22" s="44"/>
      <c r="E22" s="44"/>
      <c r="F22" s="44"/>
      <c r="G22" s="87"/>
      <c r="H22" s="44"/>
      <c r="I22" s="296"/>
      <c r="J22" s="289"/>
      <c r="K22" s="215" t="str">
        <f t="shared" si="0"/>
        <v/>
      </c>
      <c r="L22" s="209">
        <f t="shared" si="1"/>
        <v>1</v>
      </c>
      <c r="M22" s="211">
        <f t="shared" si="2"/>
        <v>0</v>
      </c>
      <c r="N22" s="49">
        <v>1</v>
      </c>
    </row>
    <row r="23" spans="1:14" ht="37.15" customHeight="1" thickBot="1" x14ac:dyDescent="0.3">
      <c r="A23" s="506" t="s">
        <v>115</v>
      </c>
      <c r="B23" s="506"/>
      <c r="C23" s="506"/>
      <c r="D23" s="506"/>
      <c r="E23" s="506"/>
      <c r="F23" s="506"/>
      <c r="H23" s="9" t="s">
        <v>51</v>
      </c>
      <c r="I23" s="297">
        <f>SUM(I8:I22)</f>
        <v>0</v>
      </c>
      <c r="J23" s="332"/>
      <c r="K23" s="4"/>
    </row>
    <row r="24" spans="1:14" ht="37.15" customHeight="1" x14ac:dyDescent="0.25">
      <c r="A24" s="49" t="s">
        <v>164</v>
      </c>
      <c r="K24" s="204" t="str">
        <f t="shared" ref="K24" si="3">IF(AND(I24&gt;0,J24=""),"KDV Dahil Tutar Yazılmalıdır.","")</f>
        <v/>
      </c>
    </row>
    <row r="26" spans="1:14" ht="21" x14ac:dyDescent="0.35">
      <c r="B26" s="357" t="s">
        <v>48</v>
      </c>
      <c r="C26" s="346">
        <f ca="1">IF(imzatarihi&gt;0,imzatarihi,"")</f>
        <v>46027</v>
      </c>
      <c r="D26" s="358" t="s">
        <v>49</v>
      </c>
      <c r="E26" s="456" t="str">
        <f>IF(kurulusyetkilisi&gt;0,kurulusyetkilisi,"")</f>
        <v/>
      </c>
      <c r="F26" s="456"/>
      <c r="G26" s="456"/>
    </row>
    <row r="27" spans="1:14" ht="21" x14ac:dyDescent="0.35">
      <c r="B27" s="349"/>
      <c r="C27" s="349"/>
      <c r="D27" s="358" t="s">
        <v>50</v>
      </c>
      <c r="E27" s="349"/>
      <c r="F27" s="349"/>
      <c r="G27" s="361"/>
    </row>
    <row r="30" spans="1:14" x14ac:dyDescent="0.25">
      <c r="A30" s="496" t="s">
        <v>154</v>
      </c>
      <c r="B30" s="496"/>
      <c r="C30" s="496"/>
      <c r="D30" s="496"/>
      <c r="E30" s="496"/>
      <c r="F30" s="496"/>
      <c r="G30" s="496"/>
      <c r="H30" s="496"/>
      <c r="I30" s="496"/>
      <c r="J30" s="496"/>
      <c r="K30" s="148"/>
      <c r="L30" s="146"/>
    </row>
    <row r="31" spans="1:14" ht="15.6" customHeight="1" x14ac:dyDescent="0.25">
      <c r="A31" s="484" t="str">
        <f>IF(YilDonem&lt;&gt;"",CONCATENATE(YilDonem," dönemine aittir."),"")</f>
        <v/>
      </c>
      <c r="B31" s="484"/>
      <c r="C31" s="484"/>
      <c r="D31" s="484"/>
      <c r="E31" s="484"/>
      <c r="F31" s="484"/>
      <c r="G31" s="484"/>
      <c r="H31" s="484"/>
      <c r="I31" s="484"/>
      <c r="J31" s="484"/>
      <c r="K31" s="2"/>
      <c r="L31" s="81"/>
      <c r="M31" s="117"/>
    </row>
    <row r="32" spans="1:14" ht="15.95" customHeight="1" thickBot="1" x14ac:dyDescent="0.3">
      <c r="A32" s="505" t="s">
        <v>117</v>
      </c>
      <c r="B32" s="505"/>
      <c r="C32" s="505"/>
      <c r="D32" s="505"/>
      <c r="E32" s="505"/>
      <c r="F32" s="505"/>
      <c r="G32" s="505"/>
      <c r="H32" s="505"/>
      <c r="I32" s="505"/>
      <c r="J32" s="505"/>
      <c r="K32" s="2"/>
      <c r="L32" s="81"/>
      <c r="M32" s="117"/>
    </row>
    <row r="33" spans="1:15" ht="31.7" customHeight="1" thickBot="1" x14ac:dyDescent="0.3">
      <c r="A33" s="486" t="s">
        <v>1</v>
      </c>
      <c r="B33" s="487"/>
      <c r="C33" s="501" t="str">
        <f>IF(ProjeNo&gt;0,ProjeNo,"")</f>
        <v/>
      </c>
      <c r="D33" s="502"/>
      <c r="E33" s="502"/>
      <c r="F33" s="502"/>
      <c r="G33" s="502"/>
      <c r="H33" s="502"/>
      <c r="I33" s="502"/>
      <c r="J33" s="503"/>
    </row>
    <row r="34" spans="1:15" ht="31.7" customHeight="1" thickBot="1" x14ac:dyDescent="0.3">
      <c r="A34" s="491" t="s">
        <v>14</v>
      </c>
      <c r="B34" s="492"/>
      <c r="C34" s="493" t="str">
        <f>IF(ProjeAdi&gt;0,ProjeAdi,"")</f>
        <v/>
      </c>
      <c r="D34" s="494"/>
      <c r="E34" s="494"/>
      <c r="F34" s="494"/>
      <c r="G34" s="494"/>
      <c r="H34" s="494"/>
      <c r="I34" s="494"/>
      <c r="J34" s="495"/>
    </row>
    <row r="35" spans="1:15" ht="51.95" customHeight="1" thickBot="1" x14ac:dyDescent="0.3">
      <c r="A35" s="482" t="s">
        <v>9</v>
      </c>
      <c r="B35" s="482" t="s">
        <v>110</v>
      </c>
      <c r="C35" s="482" t="s">
        <v>111</v>
      </c>
      <c r="D35" s="482" t="s">
        <v>114</v>
      </c>
      <c r="E35" s="482" t="s">
        <v>112</v>
      </c>
      <c r="F35" s="482" t="s">
        <v>113</v>
      </c>
      <c r="G35" s="508" t="s">
        <v>98</v>
      </c>
      <c r="H35" s="482" t="s">
        <v>99</v>
      </c>
      <c r="I35" s="151" t="s">
        <v>100</v>
      </c>
      <c r="J35" s="151" t="s">
        <v>100</v>
      </c>
    </row>
    <row r="36" spans="1:15" ht="16.5" thickBot="1" x14ac:dyDescent="0.3">
      <c r="A36" s="498"/>
      <c r="B36" s="498"/>
      <c r="C36" s="498"/>
      <c r="D36" s="498"/>
      <c r="E36" s="498"/>
      <c r="F36" s="498"/>
      <c r="G36" s="504"/>
      <c r="H36" s="498"/>
      <c r="I36" s="150" t="s">
        <v>101</v>
      </c>
      <c r="J36" s="150" t="s">
        <v>104</v>
      </c>
      <c r="N36" s="53"/>
      <c r="O36" s="53"/>
    </row>
    <row r="37" spans="1:15" ht="37.15" customHeight="1" x14ac:dyDescent="0.25">
      <c r="A37" s="60">
        <v>16</v>
      </c>
      <c r="B37" s="61"/>
      <c r="C37" s="62"/>
      <c r="D37" s="62"/>
      <c r="E37" s="62"/>
      <c r="F37" s="62"/>
      <c r="G37" s="63"/>
      <c r="H37" s="62"/>
      <c r="I37" s="294"/>
      <c r="J37" s="281"/>
      <c r="K37" s="215" t="str">
        <f>IF(AND(COUNTA(B37:F37)&gt;0,L37=1),"Belge Tarihi,Belge Numarası ve KDV Dahil Tutar doldurulduktan sonra KDV Hariç Tutar doldurulabilir.","")</f>
        <v/>
      </c>
      <c r="L37" s="209">
        <f>IF(COUNTA(G37:H37)+COUNTA(J37)=3,0,1)</f>
        <v>1</v>
      </c>
      <c r="M37" s="211">
        <f>IF(L37=1,0,100000000)</f>
        <v>0</v>
      </c>
    </row>
    <row r="38" spans="1:15" ht="37.15" customHeight="1" x14ac:dyDescent="0.25">
      <c r="A38" s="54">
        <v>17</v>
      </c>
      <c r="B38" s="36"/>
      <c r="C38" s="37"/>
      <c r="D38" s="37"/>
      <c r="E38" s="37"/>
      <c r="F38" s="37"/>
      <c r="G38" s="38"/>
      <c r="H38" s="37"/>
      <c r="I38" s="287"/>
      <c r="J38" s="283"/>
      <c r="K38" s="215" t="str">
        <f t="shared" ref="K38:K51" si="4">IF(AND(COUNTA(B38:F38)&gt;0,L38=1),"Belge Tarihi,Belge Numarası ve KDV Dahil Tutar doldurulduktan sonra KDV Hariç Tutar doldurulabilir.","")</f>
        <v/>
      </c>
      <c r="L38" s="209">
        <f t="shared" ref="L38:L51" si="5">IF(COUNTA(G38:H38)+COUNTA(J38)=3,0,1)</f>
        <v>1</v>
      </c>
      <c r="M38" s="211">
        <f t="shared" ref="M38:M51" si="6">IF(L38=1,0,100000000)</f>
        <v>0</v>
      </c>
    </row>
    <row r="39" spans="1:15" ht="37.15" customHeight="1" x14ac:dyDescent="0.25">
      <c r="A39" s="54">
        <v>18</v>
      </c>
      <c r="B39" s="36"/>
      <c r="C39" s="37"/>
      <c r="D39" s="37"/>
      <c r="E39" s="37"/>
      <c r="F39" s="37"/>
      <c r="G39" s="38"/>
      <c r="H39" s="37"/>
      <c r="I39" s="287"/>
      <c r="J39" s="283"/>
      <c r="K39" s="215" t="str">
        <f t="shared" si="4"/>
        <v/>
      </c>
      <c r="L39" s="209">
        <f t="shared" si="5"/>
        <v>1</v>
      </c>
      <c r="M39" s="211">
        <f t="shared" si="6"/>
        <v>0</v>
      </c>
    </row>
    <row r="40" spans="1:15" ht="37.15" customHeight="1" x14ac:dyDescent="0.25">
      <c r="A40" s="54">
        <v>19</v>
      </c>
      <c r="B40" s="36"/>
      <c r="C40" s="37"/>
      <c r="D40" s="37"/>
      <c r="E40" s="37"/>
      <c r="F40" s="37"/>
      <c r="G40" s="38"/>
      <c r="H40" s="37"/>
      <c r="I40" s="287"/>
      <c r="J40" s="283"/>
      <c r="K40" s="215" t="str">
        <f t="shared" si="4"/>
        <v/>
      </c>
      <c r="L40" s="209">
        <f t="shared" si="5"/>
        <v>1</v>
      </c>
      <c r="M40" s="211">
        <f t="shared" si="6"/>
        <v>0</v>
      </c>
    </row>
    <row r="41" spans="1:15" ht="37.15" customHeight="1" x14ac:dyDescent="0.25">
      <c r="A41" s="54">
        <v>20</v>
      </c>
      <c r="B41" s="39"/>
      <c r="C41" s="40"/>
      <c r="D41" s="40"/>
      <c r="E41" s="40"/>
      <c r="F41" s="40"/>
      <c r="G41" s="85"/>
      <c r="H41" s="40"/>
      <c r="I41" s="295"/>
      <c r="J41" s="288"/>
      <c r="K41" s="215" t="str">
        <f t="shared" si="4"/>
        <v/>
      </c>
      <c r="L41" s="209">
        <f t="shared" si="5"/>
        <v>1</v>
      </c>
      <c r="M41" s="211">
        <f t="shared" si="6"/>
        <v>0</v>
      </c>
    </row>
    <row r="42" spans="1:15" ht="37.15" customHeight="1" x14ac:dyDescent="0.25">
      <c r="A42" s="54">
        <v>21</v>
      </c>
      <c r="B42" s="39"/>
      <c r="C42" s="40"/>
      <c r="D42" s="40"/>
      <c r="E42" s="40"/>
      <c r="F42" s="40"/>
      <c r="G42" s="85"/>
      <c r="H42" s="40"/>
      <c r="I42" s="295"/>
      <c r="J42" s="288"/>
      <c r="K42" s="215" t="str">
        <f t="shared" si="4"/>
        <v/>
      </c>
      <c r="L42" s="209">
        <f t="shared" si="5"/>
        <v>1</v>
      </c>
      <c r="M42" s="211">
        <f t="shared" si="6"/>
        <v>0</v>
      </c>
    </row>
    <row r="43" spans="1:15" ht="37.15" customHeight="1" x14ac:dyDescent="0.25">
      <c r="A43" s="54">
        <v>22</v>
      </c>
      <c r="B43" s="39"/>
      <c r="C43" s="40"/>
      <c r="D43" s="40"/>
      <c r="E43" s="40"/>
      <c r="F43" s="40"/>
      <c r="G43" s="85"/>
      <c r="H43" s="40"/>
      <c r="I43" s="295"/>
      <c r="J43" s="288"/>
      <c r="K43" s="215" t="str">
        <f t="shared" si="4"/>
        <v/>
      </c>
      <c r="L43" s="209">
        <f t="shared" si="5"/>
        <v>1</v>
      </c>
      <c r="M43" s="211">
        <f t="shared" si="6"/>
        <v>0</v>
      </c>
    </row>
    <row r="44" spans="1:15" ht="37.15" customHeight="1" x14ac:dyDescent="0.25">
      <c r="A44" s="54">
        <v>23</v>
      </c>
      <c r="B44" s="39"/>
      <c r="C44" s="40"/>
      <c r="D44" s="40"/>
      <c r="E44" s="40"/>
      <c r="F44" s="40"/>
      <c r="G44" s="85"/>
      <c r="H44" s="40"/>
      <c r="I44" s="295"/>
      <c r="J44" s="288"/>
      <c r="K44" s="215" t="str">
        <f t="shared" si="4"/>
        <v/>
      </c>
      <c r="L44" s="209">
        <f t="shared" si="5"/>
        <v>1</v>
      </c>
      <c r="M44" s="211">
        <f t="shared" si="6"/>
        <v>0</v>
      </c>
    </row>
    <row r="45" spans="1:15" ht="37.15" customHeight="1" x14ac:dyDescent="0.25">
      <c r="A45" s="55">
        <v>24</v>
      </c>
      <c r="B45" s="39"/>
      <c r="C45" s="40"/>
      <c r="D45" s="40"/>
      <c r="E45" s="40"/>
      <c r="F45" s="40"/>
      <c r="G45" s="85"/>
      <c r="H45" s="40"/>
      <c r="I45" s="295"/>
      <c r="J45" s="288"/>
      <c r="K45" s="215" t="str">
        <f t="shared" si="4"/>
        <v/>
      </c>
      <c r="L45" s="209">
        <f t="shared" si="5"/>
        <v>1</v>
      </c>
      <c r="M45" s="211">
        <f t="shared" si="6"/>
        <v>0</v>
      </c>
    </row>
    <row r="46" spans="1:15" ht="37.15" customHeight="1" x14ac:dyDescent="0.25">
      <c r="A46" s="55">
        <v>25</v>
      </c>
      <c r="B46" s="39"/>
      <c r="C46" s="40"/>
      <c r="D46" s="40"/>
      <c r="E46" s="40"/>
      <c r="F46" s="40"/>
      <c r="G46" s="85"/>
      <c r="H46" s="40"/>
      <c r="I46" s="295"/>
      <c r="J46" s="288"/>
      <c r="K46" s="215" t="str">
        <f t="shared" si="4"/>
        <v/>
      </c>
      <c r="L46" s="209">
        <f t="shared" si="5"/>
        <v>1</v>
      </c>
      <c r="M46" s="211">
        <f t="shared" si="6"/>
        <v>0</v>
      </c>
    </row>
    <row r="47" spans="1:15" ht="37.15" customHeight="1" x14ac:dyDescent="0.25">
      <c r="A47" s="55">
        <v>26</v>
      </c>
      <c r="B47" s="39"/>
      <c r="C47" s="40"/>
      <c r="D47" s="40"/>
      <c r="E47" s="40"/>
      <c r="F47" s="40"/>
      <c r="G47" s="85"/>
      <c r="H47" s="40"/>
      <c r="I47" s="295"/>
      <c r="J47" s="288"/>
      <c r="K47" s="215" t="str">
        <f t="shared" si="4"/>
        <v/>
      </c>
      <c r="L47" s="209">
        <f t="shared" si="5"/>
        <v>1</v>
      </c>
      <c r="M47" s="211">
        <f t="shared" si="6"/>
        <v>0</v>
      </c>
    </row>
    <row r="48" spans="1:15" ht="37.15" customHeight="1" x14ac:dyDescent="0.25">
      <c r="A48" s="55">
        <v>27</v>
      </c>
      <c r="B48" s="39"/>
      <c r="C48" s="40"/>
      <c r="D48" s="40"/>
      <c r="E48" s="40"/>
      <c r="F48" s="40"/>
      <c r="G48" s="85"/>
      <c r="H48" s="40"/>
      <c r="I48" s="295"/>
      <c r="J48" s="288"/>
      <c r="K48" s="215" t="str">
        <f t="shared" si="4"/>
        <v/>
      </c>
      <c r="L48" s="209">
        <f t="shared" si="5"/>
        <v>1</v>
      </c>
      <c r="M48" s="211">
        <f t="shared" si="6"/>
        <v>0</v>
      </c>
    </row>
    <row r="49" spans="1:14" ht="37.15" customHeight="1" x14ac:dyDescent="0.25">
      <c r="A49" s="55">
        <v>28</v>
      </c>
      <c r="B49" s="39"/>
      <c r="C49" s="40"/>
      <c r="D49" s="40"/>
      <c r="E49" s="40"/>
      <c r="F49" s="40"/>
      <c r="G49" s="85"/>
      <c r="H49" s="40"/>
      <c r="I49" s="295"/>
      <c r="J49" s="288"/>
      <c r="K49" s="215" t="str">
        <f t="shared" si="4"/>
        <v/>
      </c>
      <c r="L49" s="209">
        <f t="shared" si="5"/>
        <v>1</v>
      </c>
      <c r="M49" s="211">
        <f t="shared" si="6"/>
        <v>0</v>
      </c>
    </row>
    <row r="50" spans="1:14" ht="37.15" customHeight="1" x14ac:dyDescent="0.25">
      <c r="A50" s="55">
        <v>29</v>
      </c>
      <c r="B50" s="39"/>
      <c r="C50" s="40"/>
      <c r="D50" s="40"/>
      <c r="E50" s="40"/>
      <c r="F50" s="40"/>
      <c r="G50" s="85"/>
      <c r="H50" s="40"/>
      <c r="I50" s="295"/>
      <c r="J50" s="288"/>
      <c r="K50" s="215" t="str">
        <f t="shared" si="4"/>
        <v/>
      </c>
      <c r="L50" s="209">
        <f t="shared" si="5"/>
        <v>1</v>
      </c>
      <c r="M50" s="211">
        <f t="shared" si="6"/>
        <v>0</v>
      </c>
    </row>
    <row r="51" spans="1:14" ht="37.15" customHeight="1" thickBot="1" x14ac:dyDescent="0.3">
      <c r="A51" s="56">
        <v>30</v>
      </c>
      <c r="B51" s="43"/>
      <c r="C51" s="44"/>
      <c r="D51" s="44"/>
      <c r="E51" s="44"/>
      <c r="F51" s="44"/>
      <c r="G51" s="87"/>
      <c r="H51" s="44"/>
      <c r="I51" s="296"/>
      <c r="J51" s="289"/>
      <c r="K51" s="215" t="str">
        <f t="shared" si="4"/>
        <v/>
      </c>
      <c r="L51" s="209">
        <f t="shared" si="5"/>
        <v>1</v>
      </c>
      <c r="M51" s="211">
        <f t="shared" si="6"/>
        <v>0</v>
      </c>
      <c r="N51" s="213">
        <f>IF(COUNTA(G37:J51)&gt;0,1,0)</f>
        <v>0</v>
      </c>
    </row>
    <row r="52" spans="1:14" ht="37.15" customHeight="1" thickBot="1" x14ac:dyDescent="0.3">
      <c r="A52" s="506" t="s">
        <v>115</v>
      </c>
      <c r="B52" s="506"/>
      <c r="C52" s="506"/>
      <c r="D52" s="506"/>
      <c r="E52" s="506"/>
      <c r="F52" s="506"/>
      <c r="H52" s="9" t="s">
        <v>51</v>
      </c>
      <c r="I52" s="297">
        <f>SUM(I37:I51)+I23</f>
        <v>0</v>
      </c>
      <c r="J52" s="332"/>
      <c r="K52" s="4"/>
    </row>
    <row r="53" spans="1:14" ht="37.15" customHeight="1" x14ac:dyDescent="0.25">
      <c r="A53" s="49" t="s">
        <v>164</v>
      </c>
      <c r="K53" s="204" t="str">
        <f t="shared" ref="K53" si="7">IF(AND(I53&gt;0,J53=""),"KDV Dahil Tutar Yazılmalıdır.","")</f>
        <v/>
      </c>
    </row>
    <row r="55" spans="1:14" ht="21" x14ac:dyDescent="0.35">
      <c r="B55" s="357" t="s">
        <v>48</v>
      </c>
      <c r="C55" s="346">
        <f ca="1">IF(imzatarihi&gt;0,imzatarihi,"")</f>
        <v>46027</v>
      </c>
      <c r="D55" s="358" t="s">
        <v>49</v>
      </c>
      <c r="E55" s="456" t="str">
        <f>IF(kurulusyetkilisi&gt;0,kurulusyetkilisi,"")</f>
        <v/>
      </c>
      <c r="F55" s="456"/>
      <c r="G55" s="456"/>
    </row>
    <row r="56" spans="1:14" ht="21" x14ac:dyDescent="0.35">
      <c r="B56" s="349"/>
      <c r="C56" s="349"/>
      <c r="D56" s="358" t="s">
        <v>50</v>
      </c>
      <c r="E56" s="349"/>
      <c r="F56" s="349"/>
      <c r="G56" s="361"/>
    </row>
    <row r="59" spans="1:14" x14ac:dyDescent="0.25">
      <c r="A59" s="496" t="s">
        <v>154</v>
      </c>
      <c r="B59" s="496"/>
      <c r="C59" s="496"/>
      <c r="D59" s="496"/>
      <c r="E59" s="496"/>
      <c r="F59" s="496"/>
      <c r="G59" s="496"/>
      <c r="H59" s="496"/>
      <c r="I59" s="496"/>
      <c r="J59" s="496"/>
      <c r="K59" s="148"/>
      <c r="L59" s="146"/>
    </row>
    <row r="60" spans="1:14" ht="15.6" customHeight="1" x14ac:dyDescent="0.25">
      <c r="A60" s="484" t="str">
        <f>IF(YilDonem&lt;&gt;"",CONCATENATE(YilDonem," dönemine aittir."),"")</f>
        <v/>
      </c>
      <c r="B60" s="484"/>
      <c r="C60" s="484"/>
      <c r="D60" s="484"/>
      <c r="E60" s="484"/>
      <c r="F60" s="484"/>
      <c r="G60" s="484"/>
      <c r="H60" s="484"/>
      <c r="I60" s="484"/>
      <c r="J60" s="484"/>
      <c r="K60" s="2"/>
      <c r="L60" s="81"/>
      <c r="M60" s="117"/>
    </row>
    <row r="61" spans="1:14" ht="15.95" customHeight="1" thickBot="1" x14ac:dyDescent="0.3">
      <c r="A61" s="505" t="s">
        <v>117</v>
      </c>
      <c r="B61" s="505"/>
      <c r="C61" s="505"/>
      <c r="D61" s="505"/>
      <c r="E61" s="505"/>
      <c r="F61" s="505"/>
      <c r="G61" s="505"/>
      <c r="H61" s="505"/>
      <c r="I61" s="505"/>
      <c r="J61" s="505"/>
      <c r="K61" s="2"/>
      <c r="L61" s="81"/>
      <c r="M61" s="117"/>
    </row>
    <row r="62" spans="1:14" ht="31.7" customHeight="1" thickBot="1" x14ac:dyDescent="0.3">
      <c r="A62" s="486" t="s">
        <v>1</v>
      </c>
      <c r="B62" s="487"/>
      <c r="C62" s="501" t="str">
        <f>IF(ProjeNo&gt;0,ProjeNo,"")</f>
        <v/>
      </c>
      <c r="D62" s="502"/>
      <c r="E62" s="502"/>
      <c r="F62" s="502"/>
      <c r="G62" s="502"/>
      <c r="H62" s="502"/>
      <c r="I62" s="502"/>
      <c r="J62" s="503"/>
    </row>
    <row r="63" spans="1:14" ht="31.7" customHeight="1" thickBot="1" x14ac:dyDescent="0.3">
      <c r="A63" s="491" t="s">
        <v>14</v>
      </c>
      <c r="B63" s="492"/>
      <c r="C63" s="493" t="str">
        <f>IF(ProjeAdi&gt;0,ProjeAdi,"")</f>
        <v/>
      </c>
      <c r="D63" s="494"/>
      <c r="E63" s="494"/>
      <c r="F63" s="494"/>
      <c r="G63" s="494"/>
      <c r="H63" s="494"/>
      <c r="I63" s="494"/>
      <c r="J63" s="495"/>
    </row>
    <row r="64" spans="1:14" ht="51.95" customHeight="1" thickBot="1" x14ac:dyDescent="0.3">
      <c r="A64" s="482" t="s">
        <v>9</v>
      </c>
      <c r="B64" s="482" t="s">
        <v>110</v>
      </c>
      <c r="C64" s="482" t="s">
        <v>111</v>
      </c>
      <c r="D64" s="482" t="s">
        <v>114</v>
      </c>
      <c r="E64" s="482" t="s">
        <v>112</v>
      </c>
      <c r="F64" s="482" t="s">
        <v>113</v>
      </c>
      <c r="G64" s="508" t="s">
        <v>98</v>
      </c>
      <c r="H64" s="482" t="s">
        <v>99</v>
      </c>
      <c r="I64" s="151" t="s">
        <v>100</v>
      </c>
      <c r="J64" s="151" t="s">
        <v>100</v>
      </c>
    </row>
    <row r="65" spans="1:15" ht="16.5" thickBot="1" x14ac:dyDescent="0.3">
      <c r="A65" s="498"/>
      <c r="B65" s="498"/>
      <c r="C65" s="498"/>
      <c r="D65" s="498"/>
      <c r="E65" s="498"/>
      <c r="F65" s="498"/>
      <c r="G65" s="504"/>
      <c r="H65" s="498"/>
      <c r="I65" s="150" t="s">
        <v>101</v>
      </c>
      <c r="J65" s="150" t="s">
        <v>104</v>
      </c>
    </row>
    <row r="66" spans="1:15" ht="37.15" customHeight="1" x14ac:dyDescent="0.25">
      <c r="A66" s="77">
        <v>31</v>
      </c>
      <c r="B66" s="61"/>
      <c r="C66" s="62"/>
      <c r="D66" s="62"/>
      <c r="E66" s="62"/>
      <c r="F66" s="62"/>
      <c r="G66" s="63"/>
      <c r="H66" s="62"/>
      <c r="I66" s="294"/>
      <c r="J66" s="281"/>
      <c r="K66" s="215" t="str">
        <f>IF(AND(COUNTA(B66:F66)&gt;0,L66=1),"Belge Tarihi,Belge Numarası ve KDV Dahil Tutar doldurulduktan sonra KDV Hariç Tutar doldurulabilir.","")</f>
        <v/>
      </c>
      <c r="L66" s="209">
        <f>IF(COUNTA(G66:H66)+COUNTA(J66)=3,0,1)</f>
        <v>1</v>
      </c>
      <c r="M66" s="211">
        <f>IF(L66=1,0,100000000)</f>
        <v>0</v>
      </c>
      <c r="N66" s="53"/>
      <c r="O66" s="53"/>
    </row>
    <row r="67" spans="1:15" ht="37.15" customHeight="1" x14ac:dyDescent="0.25">
      <c r="A67" s="58">
        <v>32</v>
      </c>
      <c r="B67" s="36"/>
      <c r="C67" s="37"/>
      <c r="D67" s="37"/>
      <c r="E67" s="37"/>
      <c r="F67" s="37"/>
      <c r="G67" s="38"/>
      <c r="H67" s="37"/>
      <c r="I67" s="287"/>
      <c r="J67" s="283"/>
      <c r="K67" s="215" t="str">
        <f t="shared" ref="K67:K80" si="8">IF(AND(COUNTA(B67:F67)&gt;0,L67=1),"Belge Tarihi,Belge Numarası ve KDV Dahil Tutar doldurulduktan sonra KDV Hariç Tutar doldurulabilir.","")</f>
        <v/>
      </c>
      <c r="L67" s="209">
        <f t="shared" ref="L67:L80" si="9">IF(COUNTA(G67:H67)+COUNTA(J67)=3,0,1)</f>
        <v>1</v>
      </c>
      <c r="M67" s="211">
        <f t="shared" ref="M67:M80" si="10">IF(L67=1,0,100000000)</f>
        <v>0</v>
      </c>
    </row>
    <row r="68" spans="1:15" ht="37.15" customHeight="1" x14ac:dyDescent="0.25">
      <c r="A68" s="58">
        <v>33</v>
      </c>
      <c r="B68" s="36"/>
      <c r="C68" s="37"/>
      <c r="D68" s="37"/>
      <c r="E68" s="37"/>
      <c r="F68" s="37"/>
      <c r="G68" s="38"/>
      <c r="H68" s="37"/>
      <c r="I68" s="287"/>
      <c r="J68" s="283"/>
      <c r="K68" s="215" t="str">
        <f t="shared" si="8"/>
        <v/>
      </c>
      <c r="L68" s="209">
        <f t="shared" si="9"/>
        <v>1</v>
      </c>
      <c r="M68" s="211">
        <f t="shared" si="10"/>
        <v>0</v>
      </c>
    </row>
    <row r="69" spans="1:15" ht="37.15" customHeight="1" x14ac:dyDescent="0.25">
      <c r="A69" s="58">
        <v>34</v>
      </c>
      <c r="B69" s="36"/>
      <c r="C69" s="37"/>
      <c r="D69" s="37"/>
      <c r="E69" s="37"/>
      <c r="F69" s="37"/>
      <c r="G69" s="38"/>
      <c r="H69" s="37"/>
      <c r="I69" s="287"/>
      <c r="J69" s="283"/>
      <c r="K69" s="215" t="str">
        <f t="shared" si="8"/>
        <v/>
      </c>
      <c r="L69" s="209">
        <f t="shared" si="9"/>
        <v>1</v>
      </c>
      <c r="M69" s="211">
        <f t="shared" si="10"/>
        <v>0</v>
      </c>
    </row>
    <row r="70" spans="1:15" ht="37.15" customHeight="1" x14ac:dyDescent="0.25">
      <c r="A70" s="58">
        <v>35</v>
      </c>
      <c r="B70" s="39"/>
      <c r="C70" s="40"/>
      <c r="D70" s="40"/>
      <c r="E70" s="40"/>
      <c r="F70" s="40"/>
      <c r="G70" s="85"/>
      <c r="H70" s="40"/>
      <c r="I70" s="295"/>
      <c r="J70" s="288"/>
      <c r="K70" s="215" t="str">
        <f t="shared" si="8"/>
        <v/>
      </c>
      <c r="L70" s="209">
        <f t="shared" si="9"/>
        <v>1</v>
      </c>
      <c r="M70" s="211">
        <f t="shared" si="10"/>
        <v>0</v>
      </c>
    </row>
    <row r="71" spans="1:15" ht="37.15" customHeight="1" x14ac:dyDescent="0.25">
      <c r="A71" s="58">
        <v>36</v>
      </c>
      <c r="B71" s="39"/>
      <c r="C71" s="40"/>
      <c r="D71" s="40"/>
      <c r="E71" s="40"/>
      <c r="F71" s="40"/>
      <c r="G71" s="85"/>
      <c r="H71" s="40"/>
      <c r="I71" s="295"/>
      <c r="J71" s="288"/>
      <c r="K71" s="215" t="str">
        <f t="shared" si="8"/>
        <v/>
      </c>
      <c r="L71" s="209">
        <f t="shared" si="9"/>
        <v>1</v>
      </c>
      <c r="M71" s="211">
        <f t="shared" si="10"/>
        <v>0</v>
      </c>
    </row>
    <row r="72" spans="1:15" ht="37.15" customHeight="1" x14ac:dyDescent="0.25">
      <c r="A72" s="58">
        <v>37</v>
      </c>
      <c r="B72" s="39"/>
      <c r="C72" s="40"/>
      <c r="D72" s="40"/>
      <c r="E72" s="40"/>
      <c r="F72" s="40"/>
      <c r="G72" s="85"/>
      <c r="H72" s="40"/>
      <c r="I72" s="295"/>
      <c r="J72" s="288"/>
      <c r="K72" s="215" t="str">
        <f t="shared" si="8"/>
        <v/>
      </c>
      <c r="L72" s="209">
        <f t="shared" si="9"/>
        <v>1</v>
      </c>
      <c r="M72" s="211">
        <f t="shared" si="10"/>
        <v>0</v>
      </c>
    </row>
    <row r="73" spans="1:15" ht="37.15" customHeight="1" x14ac:dyDescent="0.25">
      <c r="A73" s="58">
        <v>38</v>
      </c>
      <c r="B73" s="39"/>
      <c r="C73" s="40"/>
      <c r="D73" s="40"/>
      <c r="E73" s="40"/>
      <c r="F73" s="40"/>
      <c r="G73" s="85"/>
      <c r="H73" s="40"/>
      <c r="I73" s="295"/>
      <c r="J73" s="288"/>
      <c r="K73" s="215" t="str">
        <f t="shared" si="8"/>
        <v/>
      </c>
      <c r="L73" s="209">
        <f t="shared" si="9"/>
        <v>1</v>
      </c>
      <c r="M73" s="211">
        <f t="shared" si="10"/>
        <v>0</v>
      </c>
    </row>
    <row r="74" spans="1:15" ht="37.15" customHeight="1" x14ac:dyDescent="0.25">
      <c r="A74" s="59">
        <v>39</v>
      </c>
      <c r="B74" s="39"/>
      <c r="C74" s="40"/>
      <c r="D74" s="40"/>
      <c r="E74" s="40"/>
      <c r="F74" s="40"/>
      <c r="G74" s="85"/>
      <c r="H74" s="40"/>
      <c r="I74" s="295"/>
      <c r="J74" s="288"/>
      <c r="K74" s="215" t="str">
        <f t="shared" si="8"/>
        <v/>
      </c>
      <c r="L74" s="209">
        <f t="shared" si="9"/>
        <v>1</v>
      </c>
      <c r="M74" s="211">
        <f t="shared" si="10"/>
        <v>0</v>
      </c>
    </row>
    <row r="75" spans="1:15" ht="37.15" customHeight="1" x14ac:dyDescent="0.25">
      <c r="A75" s="59">
        <v>40</v>
      </c>
      <c r="B75" s="39"/>
      <c r="C75" s="40"/>
      <c r="D75" s="40"/>
      <c r="E75" s="40"/>
      <c r="F75" s="40"/>
      <c r="G75" s="85"/>
      <c r="H75" s="40"/>
      <c r="I75" s="295"/>
      <c r="J75" s="288"/>
      <c r="K75" s="215" t="str">
        <f t="shared" si="8"/>
        <v/>
      </c>
      <c r="L75" s="209">
        <f t="shared" si="9"/>
        <v>1</v>
      </c>
      <c r="M75" s="211">
        <f t="shared" si="10"/>
        <v>0</v>
      </c>
    </row>
    <row r="76" spans="1:15" ht="37.15" customHeight="1" x14ac:dyDescent="0.25">
      <c r="A76" s="59">
        <v>41</v>
      </c>
      <c r="B76" s="39"/>
      <c r="C76" s="40"/>
      <c r="D76" s="40"/>
      <c r="E76" s="40"/>
      <c r="F76" s="40"/>
      <c r="G76" s="85"/>
      <c r="H76" s="40"/>
      <c r="I76" s="295"/>
      <c r="J76" s="288"/>
      <c r="K76" s="215" t="str">
        <f t="shared" si="8"/>
        <v/>
      </c>
      <c r="L76" s="209">
        <f t="shared" si="9"/>
        <v>1</v>
      </c>
      <c r="M76" s="211">
        <f t="shared" si="10"/>
        <v>0</v>
      </c>
    </row>
    <row r="77" spans="1:15" ht="37.15" customHeight="1" x14ac:dyDescent="0.25">
      <c r="A77" s="59">
        <v>42</v>
      </c>
      <c r="B77" s="39"/>
      <c r="C77" s="40"/>
      <c r="D77" s="40"/>
      <c r="E77" s="40"/>
      <c r="F77" s="40"/>
      <c r="G77" s="85"/>
      <c r="H77" s="40"/>
      <c r="I77" s="295"/>
      <c r="J77" s="288"/>
      <c r="K77" s="215" t="str">
        <f t="shared" si="8"/>
        <v/>
      </c>
      <c r="L77" s="209">
        <f t="shared" si="9"/>
        <v>1</v>
      </c>
      <c r="M77" s="211">
        <f t="shared" si="10"/>
        <v>0</v>
      </c>
    </row>
    <row r="78" spans="1:15" ht="37.15" customHeight="1" x14ac:dyDescent="0.25">
      <c r="A78" s="59">
        <v>43</v>
      </c>
      <c r="B78" s="39"/>
      <c r="C78" s="40"/>
      <c r="D78" s="40"/>
      <c r="E78" s="40"/>
      <c r="F78" s="40"/>
      <c r="G78" s="85"/>
      <c r="H78" s="40"/>
      <c r="I78" s="295"/>
      <c r="J78" s="288"/>
      <c r="K78" s="215" t="str">
        <f t="shared" si="8"/>
        <v/>
      </c>
      <c r="L78" s="209">
        <f t="shared" si="9"/>
        <v>1</v>
      </c>
      <c r="M78" s="211">
        <f t="shared" si="10"/>
        <v>0</v>
      </c>
    </row>
    <row r="79" spans="1:15" ht="37.15" customHeight="1" x14ac:dyDescent="0.25">
      <c r="A79" s="59">
        <v>44</v>
      </c>
      <c r="B79" s="39"/>
      <c r="C79" s="40"/>
      <c r="D79" s="40"/>
      <c r="E79" s="40"/>
      <c r="F79" s="40"/>
      <c r="G79" s="85"/>
      <c r="H79" s="40"/>
      <c r="I79" s="295"/>
      <c r="J79" s="288"/>
      <c r="K79" s="215" t="str">
        <f t="shared" si="8"/>
        <v/>
      </c>
      <c r="L79" s="209">
        <f t="shared" si="9"/>
        <v>1</v>
      </c>
      <c r="M79" s="211">
        <f t="shared" si="10"/>
        <v>0</v>
      </c>
    </row>
    <row r="80" spans="1:15" ht="37.15" customHeight="1" thickBot="1" x14ac:dyDescent="0.3">
      <c r="A80" s="78">
        <v>45</v>
      </c>
      <c r="B80" s="43"/>
      <c r="C80" s="44"/>
      <c r="D80" s="44"/>
      <c r="E80" s="44"/>
      <c r="F80" s="44"/>
      <c r="G80" s="87"/>
      <c r="H80" s="44"/>
      <c r="I80" s="296"/>
      <c r="J80" s="289"/>
      <c r="K80" s="215" t="str">
        <f t="shared" si="8"/>
        <v/>
      </c>
      <c r="L80" s="209">
        <f t="shared" si="9"/>
        <v>1</v>
      </c>
      <c r="M80" s="211">
        <f t="shared" si="10"/>
        <v>0</v>
      </c>
      <c r="N80" s="213">
        <f>IF(COUNTA(G66:J80)&gt;0,1,0)</f>
        <v>0</v>
      </c>
    </row>
    <row r="81" spans="1:15" ht="37.15" customHeight="1" thickBot="1" x14ac:dyDescent="0.3">
      <c r="A81" s="506" t="s">
        <v>115</v>
      </c>
      <c r="B81" s="506"/>
      <c r="C81" s="506"/>
      <c r="D81" s="506"/>
      <c r="E81" s="506"/>
      <c r="F81" s="506"/>
      <c r="H81" s="9" t="s">
        <v>51</v>
      </c>
      <c r="I81" s="297">
        <f>SUM(I66:I80)+I52</f>
        <v>0</v>
      </c>
      <c r="J81" s="332"/>
      <c r="K81" s="4"/>
    </row>
    <row r="82" spans="1:15" ht="37.15" customHeight="1" x14ac:dyDescent="0.25">
      <c r="A82" s="49" t="s">
        <v>164</v>
      </c>
      <c r="K82" s="204" t="str">
        <f t="shared" ref="K82" si="11">IF(AND(I82&gt;0,J82=""),"KDV Dahil Tutar Yazılmalıdır.","")</f>
        <v/>
      </c>
    </row>
    <row r="84" spans="1:15" ht="21" x14ac:dyDescent="0.35">
      <c r="B84" s="357" t="s">
        <v>48</v>
      </c>
      <c r="C84" s="346">
        <f ca="1">IF(imzatarihi&gt;0,imzatarihi,"")</f>
        <v>46027</v>
      </c>
      <c r="D84" s="358" t="s">
        <v>49</v>
      </c>
      <c r="E84" s="456" t="str">
        <f>IF(kurulusyetkilisi&gt;0,kurulusyetkilisi,"")</f>
        <v/>
      </c>
      <c r="F84" s="456"/>
      <c r="G84" s="456"/>
    </row>
    <row r="85" spans="1:15" ht="21" x14ac:dyDescent="0.35">
      <c r="B85" s="349"/>
      <c r="C85" s="349"/>
      <c r="D85" s="358" t="s">
        <v>50</v>
      </c>
      <c r="E85" s="349"/>
      <c r="F85" s="349"/>
      <c r="G85" s="361"/>
    </row>
    <row r="88" spans="1:15" x14ac:dyDescent="0.25">
      <c r="A88" s="496" t="s">
        <v>154</v>
      </c>
      <c r="B88" s="496"/>
      <c r="C88" s="496"/>
      <c r="D88" s="496"/>
      <c r="E88" s="496"/>
      <c r="F88" s="496"/>
      <c r="G88" s="496"/>
      <c r="H88" s="496"/>
      <c r="I88" s="496"/>
      <c r="J88" s="496"/>
      <c r="K88" s="148"/>
      <c r="L88" s="146"/>
    </row>
    <row r="89" spans="1:15" ht="15.6" customHeight="1" x14ac:dyDescent="0.25">
      <c r="A89" s="484" t="str">
        <f>IF(YilDonem&lt;&gt;"",CONCATENATE(YilDonem," dönemine aittir."),"")</f>
        <v/>
      </c>
      <c r="B89" s="484"/>
      <c r="C89" s="484"/>
      <c r="D89" s="484"/>
      <c r="E89" s="484"/>
      <c r="F89" s="484"/>
      <c r="G89" s="484"/>
      <c r="H89" s="484"/>
      <c r="I89" s="484"/>
      <c r="J89" s="484"/>
      <c r="K89" s="2"/>
      <c r="L89" s="81"/>
      <c r="M89" s="117"/>
    </row>
    <row r="90" spans="1:15" ht="15.95" customHeight="1" thickBot="1" x14ac:dyDescent="0.3">
      <c r="A90" s="505" t="s">
        <v>117</v>
      </c>
      <c r="B90" s="505"/>
      <c r="C90" s="505"/>
      <c r="D90" s="505"/>
      <c r="E90" s="505"/>
      <c r="F90" s="505"/>
      <c r="G90" s="505"/>
      <c r="H90" s="505"/>
      <c r="I90" s="505"/>
      <c r="J90" s="505"/>
      <c r="K90" s="2"/>
      <c r="L90" s="81"/>
      <c r="M90" s="117"/>
    </row>
    <row r="91" spans="1:15" ht="31.7" customHeight="1" thickBot="1" x14ac:dyDescent="0.3">
      <c r="A91" s="486" t="s">
        <v>1</v>
      </c>
      <c r="B91" s="487"/>
      <c r="C91" s="501" t="str">
        <f>IF(ProjeNo&gt;0,ProjeNo,"")</f>
        <v/>
      </c>
      <c r="D91" s="502"/>
      <c r="E91" s="502"/>
      <c r="F91" s="502"/>
      <c r="G91" s="502"/>
      <c r="H91" s="502"/>
      <c r="I91" s="502"/>
      <c r="J91" s="503"/>
    </row>
    <row r="92" spans="1:15" ht="31.7" customHeight="1" thickBot="1" x14ac:dyDescent="0.3">
      <c r="A92" s="491" t="s">
        <v>14</v>
      </c>
      <c r="B92" s="492"/>
      <c r="C92" s="493" t="str">
        <f>IF(ProjeAdi&gt;0,ProjeAdi,"")</f>
        <v/>
      </c>
      <c r="D92" s="494"/>
      <c r="E92" s="494"/>
      <c r="F92" s="494"/>
      <c r="G92" s="494"/>
      <c r="H92" s="494"/>
      <c r="I92" s="494"/>
      <c r="J92" s="495"/>
    </row>
    <row r="93" spans="1:15" ht="51.95" customHeight="1" thickBot="1" x14ac:dyDescent="0.3">
      <c r="A93" s="482" t="s">
        <v>9</v>
      </c>
      <c r="B93" s="482" t="s">
        <v>110</v>
      </c>
      <c r="C93" s="482" t="s">
        <v>111</v>
      </c>
      <c r="D93" s="482" t="s">
        <v>114</v>
      </c>
      <c r="E93" s="482" t="s">
        <v>112</v>
      </c>
      <c r="F93" s="482" t="s">
        <v>113</v>
      </c>
      <c r="G93" s="508" t="s">
        <v>98</v>
      </c>
      <c r="H93" s="482" t="s">
        <v>99</v>
      </c>
      <c r="I93" s="151" t="s">
        <v>100</v>
      </c>
      <c r="J93" s="151" t="s">
        <v>100</v>
      </c>
    </row>
    <row r="94" spans="1:15" ht="16.5" thickBot="1" x14ac:dyDescent="0.3">
      <c r="A94" s="498"/>
      <c r="B94" s="498"/>
      <c r="C94" s="498"/>
      <c r="D94" s="498"/>
      <c r="E94" s="498"/>
      <c r="F94" s="498"/>
      <c r="G94" s="504"/>
      <c r="H94" s="498"/>
      <c r="I94" s="150" t="s">
        <v>101</v>
      </c>
      <c r="J94" s="150" t="s">
        <v>104</v>
      </c>
    </row>
    <row r="95" spans="1:15" ht="37.15" customHeight="1" x14ac:dyDescent="0.25">
      <c r="A95" s="77">
        <v>46</v>
      </c>
      <c r="B95" s="61"/>
      <c r="C95" s="62"/>
      <c r="D95" s="62"/>
      <c r="E95" s="62"/>
      <c r="F95" s="62"/>
      <c r="G95" s="63"/>
      <c r="H95" s="62"/>
      <c r="I95" s="294"/>
      <c r="J95" s="281"/>
      <c r="K95" s="215" t="str">
        <f>IF(AND(COUNTA(B95:F95)&gt;0,L95=1),"Belge Tarihi,Belge Numarası ve KDV Dahil Tutar doldurulduktan sonra KDV Hariç Tutar doldurulabilir.","")</f>
        <v/>
      </c>
      <c r="L95" s="209">
        <f>IF(COUNTA(G95:H95)+COUNTA(J95)=3,0,1)</f>
        <v>1</v>
      </c>
      <c r="M95" s="211">
        <f>IF(L95=1,0,100000000)</f>
        <v>0</v>
      </c>
    </row>
    <row r="96" spans="1:15" ht="37.15" customHeight="1" x14ac:dyDescent="0.25">
      <c r="A96" s="58">
        <v>47</v>
      </c>
      <c r="B96" s="36"/>
      <c r="C96" s="37"/>
      <c r="D96" s="37"/>
      <c r="E96" s="37"/>
      <c r="F96" s="37"/>
      <c r="G96" s="38"/>
      <c r="H96" s="37"/>
      <c r="I96" s="287"/>
      <c r="J96" s="283"/>
      <c r="K96" s="215" t="str">
        <f t="shared" ref="K96:K109" si="12">IF(AND(COUNTA(B96:F96)&gt;0,L96=1),"Belge Tarihi,Belge Numarası ve KDV Dahil Tutar doldurulduktan sonra KDV Hariç Tutar doldurulabilir.","")</f>
        <v/>
      </c>
      <c r="L96" s="209">
        <f t="shared" ref="L96:L109" si="13">IF(COUNTA(G96:H96)+COUNTA(J96)=3,0,1)</f>
        <v>1</v>
      </c>
      <c r="M96" s="211">
        <f t="shared" ref="M96:M109" si="14">IF(L96=1,0,100000000)</f>
        <v>0</v>
      </c>
      <c r="N96" s="53"/>
      <c r="O96" s="53"/>
    </row>
    <row r="97" spans="1:14" ht="37.15" customHeight="1" x14ac:dyDescent="0.25">
      <c r="A97" s="58">
        <v>48</v>
      </c>
      <c r="B97" s="36"/>
      <c r="C97" s="37"/>
      <c r="D97" s="37"/>
      <c r="E97" s="37"/>
      <c r="F97" s="37"/>
      <c r="G97" s="38"/>
      <c r="H97" s="37"/>
      <c r="I97" s="287"/>
      <c r="J97" s="283"/>
      <c r="K97" s="215" t="str">
        <f t="shared" si="12"/>
        <v/>
      </c>
      <c r="L97" s="209">
        <f t="shared" si="13"/>
        <v>1</v>
      </c>
      <c r="M97" s="211">
        <f t="shared" si="14"/>
        <v>0</v>
      </c>
    </row>
    <row r="98" spans="1:14" ht="37.15" customHeight="1" x14ac:dyDescent="0.25">
      <c r="A98" s="58">
        <v>49</v>
      </c>
      <c r="B98" s="36"/>
      <c r="C98" s="37"/>
      <c r="D98" s="37"/>
      <c r="E98" s="37"/>
      <c r="F98" s="37"/>
      <c r="G98" s="38"/>
      <c r="H98" s="37"/>
      <c r="I98" s="287"/>
      <c r="J98" s="283"/>
      <c r="K98" s="215" t="str">
        <f t="shared" si="12"/>
        <v/>
      </c>
      <c r="L98" s="209">
        <f t="shared" si="13"/>
        <v>1</v>
      </c>
      <c r="M98" s="211">
        <f t="shared" si="14"/>
        <v>0</v>
      </c>
    </row>
    <row r="99" spans="1:14" ht="37.15" customHeight="1" x14ac:dyDescent="0.25">
      <c r="A99" s="58">
        <v>50</v>
      </c>
      <c r="B99" s="39"/>
      <c r="C99" s="40"/>
      <c r="D99" s="40"/>
      <c r="E99" s="40"/>
      <c r="F99" s="40"/>
      <c r="G99" s="85"/>
      <c r="H99" s="40"/>
      <c r="I99" s="295"/>
      <c r="J99" s="288"/>
      <c r="K99" s="215" t="str">
        <f t="shared" si="12"/>
        <v/>
      </c>
      <c r="L99" s="209">
        <f t="shared" si="13"/>
        <v>1</v>
      </c>
      <c r="M99" s="211">
        <f t="shared" si="14"/>
        <v>0</v>
      </c>
    </row>
    <row r="100" spans="1:14" ht="37.15" customHeight="1" x14ac:dyDescent="0.25">
      <c r="A100" s="58">
        <v>51</v>
      </c>
      <c r="B100" s="39"/>
      <c r="C100" s="40"/>
      <c r="D100" s="40"/>
      <c r="E100" s="40"/>
      <c r="F100" s="40"/>
      <c r="G100" s="85"/>
      <c r="H100" s="40"/>
      <c r="I100" s="295"/>
      <c r="J100" s="288"/>
      <c r="K100" s="215" t="str">
        <f t="shared" si="12"/>
        <v/>
      </c>
      <c r="L100" s="209">
        <f t="shared" si="13"/>
        <v>1</v>
      </c>
      <c r="M100" s="211">
        <f t="shared" si="14"/>
        <v>0</v>
      </c>
    </row>
    <row r="101" spans="1:14" ht="37.15" customHeight="1" x14ac:dyDescent="0.25">
      <c r="A101" s="58">
        <v>52</v>
      </c>
      <c r="B101" s="39"/>
      <c r="C101" s="40"/>
      <c r="D101" s="40"/>
      <c r="E101" s="40"/>
      <c r="F101" s="40"/>
      <c r="G101" s="85"/>
      <c r="H101" s="40"/>
      <c r="I101" s="295"/>
      <c r="J101" s="288"/>
      <c r="K101" s="215" t="str">
        <f t="shared" si="12"/>
        <v/>
      </c>
      <c r="L101" s="209">
        <f t="shared" si="13"/>
        <v>1</v>
      </c>
      <c r="M101" s="211">
        <f t="shared" si="14"/>
        <v>0</v>
      </c>
    </row>
    <row r="102" spans="1:14" ht="37.15" customHeight="1" x14ac:dyDescent="0.25">
      <c r="A102" s="58">
        <v>53</v>
      </c>
      <c r="B102" s="39"/>
      <c r="C102" s="40"/>
      <c r="D102" s="40"/>
      <c r="E102" s="40"/>
      <c r="F102" s="40"/>
      <c r="G102" s="85"/>
      <c r="H102" s="40"/>
      <c r="I102" s="295"/>
      <c r="J102" s="288"/>
      <c r="K102" s="215" t="str">
        <f t="shared" si="12"/>
        <v/>
      </c>
      <c r="L102" s="209">
        <f t="shared" si="13"/>
        <v>1</v>
      </c>
      <c r="M102" s="211">
        <f t="shared" si="14"/>
        <v>0</v>
      </c>
    </row>
    <row r="103" spans="1:14" ht="37.15" customHeight="1" x14ac:dyDescent="0.25">
      <c r="A103" s="59">
        <v>54</v>
      </c>
      <c r="B103" s="39"/>
      <c r="C103" s="40"/>
      <c r="D103" s="40"/>
      <c r="E103" s="40"/>
      <c r="F103" s="40"/>
      <c r="G103" s="85"/>
      <c r="H103" s="40"/>
      <c r="I103" s="295"/>
      <c r="J103" s="288"/>
      <c r="K103" s="215" t="str">
        <f t="shared" si="12"/>
        <v/>
      </c>
      <c r="L103" s="209">
        <f t="shared" si="13"/>
        <v>1</v>
      </c>
      <c r="M103" s="211">
        <f t="shared" si="14"/>
        <v>0</v>
      </c>
    </row>
    <row r="104" spans="1:14" ht="37.15" customHeight="1" x14ac:dyDescent="0.25">
      <c r="A104" s="59">
        <v>55</v>
      </c>
      <c r="B104" s="39"/>
      <c r="C104" s="40"/>
      <c r="D104" s="40"/>
      <c r="E104" s="40"/>
      <c r="F104" s="40"/>
      <c r="G104" s="85"/>
      <c r="H104" s="40"/>
      <c r="I104" s="295"/>
      <c r="J104" s="288"/>
      <c r="K104" s="215" t="str">
        <f t="shared" si="12"/>
        <v/>
      </c>
      <c r="L104" s="209">
        <f t="shared" si="13"/>
        <v>1</v>
      </c>
      <c r="M104" s="211">
        <f t="shared" si="14"/>
        <v>0</v>
      </c>
    </row>
    <row r="105" spans="1:14" ht="37.15" customHeight="1" x14ac:dyDescent="0.25">
      <c r="A105" s="59">
        <v>56</v>
      </c>
      <c r="B105" s="39"/>
      <c r="C105" s="40"/>
      <c r="D105" s="40"/>
      <c r="E105" s="40"/>
      <c r="F105" s="40"/>
      <c r="G105" s="85"/>
      <c r="H105" s="40"/>
      <c r="I105" s="295"/>
      <c r="J105" s="288"/>
      <c r="K105" s="215" t="str">
        <f t="shared" si="12"/>
        <v/>
      </c>
      <c r="L105" s="209">
        <f t="shared" si="13"/>
        <v>1</v>
      </c>
      <c r="M105" s="211">
        <f t="shared" si="14"/>
        <v>0</v>
      </c>
    </row>
    <row r="106" spans="1:14" ht="37.15" customHeight="1" x14ac:dyDescent="0.25">
      <c r="A106" s="59">
        <v>57</v>
      </c>
      <c r="B106" s="39"/>
      <c r="C106" s="40"/>
      <c r="D106" s="40"/>
      <c r="E106" s="40"/>
      <c r="F106" s="40"/>
      <c r="G106" s="85"/>
      <c r="H106" s="40"/>
      <c r="I106" s="295"/>
      <c r="J106" s="288"/>
      <c r="K106" s="215" t="str">
        <f t="shared" si="12"/>
        <v/>
      </c>
      <c r="L106" s="209">
        <f t="shared" si="13"/>
        <v>1</v>
      </c>
      <c r="M106" s="211">
        <f t="shared" si="14"/>
        <v>0</v>
      </c>
    </row>
    <row r="107" spans="1:14" ht="37.15" customHeight="1" x14ac:dyDescent="0.25">
      <c r="A107" s="59">
        <v>58</v>
      </c>
      <c r="B107" s="39"/>
      <c r="C107" s="40"/>
      <c r="D107" s="40"/>
      <c r="E107" s="40"/>
      <c r="F107" s="40"/>
      <c r="G107" s="85"/>
      <c r="H107" s="40"/>
      <c r="I107" s="295"/>
      <c r="J107" s="288"/>
      <c r="K107" s="215" t="str">
        <f t="shared" si="12"/>
        <v/>
      </c>
      <c r="L107" s="209">
        <f t="shared" si="13"/>
        <v>1</v>
      </c>
      <c r="M107" s="211">
        <f t="shared" si="14"/>
        <v>0</v>
      </c>
    </row>
    <row r="108" spans="1:14" ht="37.15" customHeight="1" x14ac:dyDescent="0.25">
      <c r="A108" s="59">
        <v>59</v>
      </c>
      <c r="B108" s="39"/>
      <c r="C108" s="40"/>
      <c r="D108" s="40"/>
      <c r="E108" s="40"/>
      <c r="F108" s="40"/>
      <c r="G108" s="85"/>
      <c r="H108" s="40"/>
      <c r="I108" s="295"/>
      <c r="J108" s="288"/>
      <c r="K108" s="215" t="str">
        <f t="shared" si="12"/>
        <v/>
      </c>
      <c r="L108" s="209">
        <f t="shared" si="13"/>
        <v>1</v>
      </c>
      <c r="M108" s="211">
        <f t="shared" si="14"/>
        <v>0</v>
      </c>
    </row>
    <row r="109" spans="1:14" ht="37.15" customHeight="1" thickBot="1" x14ac:dyDescent="0.3">
      <c r="A109" s="78">
        <v>60</v>
      </c>
      <c r="B109" s="43"/>
      <c r="C109" s="44"/>
      <c r="D109" s="44"/>
      <c r="E109" s="44"/>
      <c r="F109" s="44"/>
      <c r="G109" s="87"/>
      <c r="H109" s="44"/>
      <c r="I109" s="296"/>
      <c r="J109" s="289"/>
      <c r="K109" s="215" t="str">
        <f t="shared" si="12"/>
        <v/>
      </c>
      <c r="L109" s="209">
        <f t="shared" si="13"/>
        <v>1</v>
      </c>
      <c r="M109" s="211">
        <f t="shared" si="14"/>
        <v>0</v>
      </c>
      <c r="N109" s="213">
        <f>IF(COUNTA(G95:J109)&gt;0,1,0)</f>
        <v>0</v>
      </c>
    </row>
    <row r="110" spans="1:14" ht="37.15" customHeight="1" thickBot="1" x14ac:dyDescent="0.3">
      <c r="A110" s="506" t="s">
        <v>115</v>
      </c>
      <c r="B110" s="506"/>
      <c r="C110" s="506"/>
      <c r="D110" s="506"/>
      <c r="E110" s="506"/>
      <c r="F110" s="506"/>
      <c r="H110" s="9" t="s">
        <v>51</v>
      </c>
      <c r="I110" s="297">
        <f>SUM(I95:I109)+I81</f>
        <v>0</v>
      </c>
      <c r="J110" s="332"/>
      <c r="K110" s="4"/>
    </row>
    <row r="111" spans="1:14" ht="37.15" customHeight="1" x14ac:dyDescent="0.25">
      <c r="A111" s="49" t="s">
        <v>164</v>
      </c>
      <c r="K111" s="204" t="str">
        <f t="shared" ref="K111" si="15">IF(AND(I111&gt;0,J111=""),"KDV Dahil Tutar Yazılmalıdır.","")</f>
        <v/>
      </c>
    </row>
    <row r="113" spans="1:15" ht="21" x14ac:dyDescent="0.35">
      <c r="B113" s="357" t="s">
        <v>48</v>
      </c>
      <c r="C113" s="346">
        <f ca="1">IF(imzatarihi&gt;0,imzatarihi,"")</f>
        <v>46027</v>
      </c>
      <c r="D113" s="358" t="s">
        <v>49</v>
      </c>
      <c r="E113" s="456" t="str">
        <f>IF(kurulusyetkilisi&gt;0,kurulusyetkilisi,"")</f>
        <v/>
      </c>
      <c r="F113" s="456"/>
      <c r="G113" s="456"/>
    </row>
    <row r="114" spans="1:15" ht="21" x14ac:dyDescent="0.35">
      <c r="B114" s="349"/>
      <c r="C114" s="349"/>
      <c r="D114" s="358" t="s">
        <v>50</v>
      </c>
      <c r="E114" s="349"/>
      <c r="F114" s="349"/>
      <c r="G114" s="361"/>
    </row>
    <row r="117" spans="1:15" x14ac:dyDescent="0.25">
      <c r="A117" s="496" t="s">
        <v>154</v>
      </c>
      <c r="B117" s="496"/>
      <c r="C117" s="496"/>
      <c r="D117" s="496"/>
      <c r="E117" s="496"/>
      <c r="F117" s="496"/>
      <c r="G117" s="496"/>
      <c r="H117" s="496"/>
      <c r="I117" s="496"/>
      <c r="J117" s="496"/>
      <c r="K117" s="148"/>
      <c r="L117" s="146"/>
    </row>
    <row r="118" spans="1:15" ht="15.6" customHeight="1" x14ac:dyDescent="0.25">
      <c r="A118" s="484" t="str">
        <f>IF(YilDonem&lt;&gt;"",CONCATENATE(YilDonem," dönemine aittir."),"")</f>
        <v/>
      </c>
      <c r="B118" s="484"/>
      <c r="C118" s="484"/>
      <c r="D118" s="484"/>
      <c r="E118" s="484"/>
      <c r="F118" s="484"/>
      <c r="G118" s="484"/>
      <c r="H118" s="484"/>
      <c r="I118" s="484"/>
      <c r="J118" s="484"/>
      <c r="K118" s="2"/>
      <c r="L118" s="81"/>
      <c r="M118" s="117"/>
    </row>
    <row r="119" spans="1:15" ht="15.95" customHeight="1" thickBot="1" x14ac:dyDescent="0.3">
      <c r="A119" s="505" t="s">
        <v>117</v>
      </c>
      <c r="B119" s="505"/>
      <c r="C119" s="505"/>
      <c r="D119" s="505"/>
      <c r="E119" s="505"/>
      <c r="F119" s="505"/>
      <c r="G119" s="505"/>
      <c r="H119" s="505"/>
      <c r="I119" s="505"/>
      <c r="J119" s="505"/>
      <c r="K119" s="2"/>
      <c r="L119" s="81"/>
      <c r="M119" s="117"/>
    </row>
    <row r="120" spans="1:15" ht="31.7" customHeight="1" thickBot="1" x14ac:dyDescent="0.3">
      <c r="A120" s="486" t="s">
        <v>1</v>
      </c>
      <c r="B120" s="487"/>
      <c r="C120" s="501" t="str">
        <f>IF(ProjeNo&gt;0,ProjeNo,"")</f>
        <v/>
      </c>
      <c r="D120" s="502"/>
      <c r="E120" s="502"/>
      <c r="F120" s="502"/>
      <c r="G120" s="502"/>
      <c r="H120" s="502"/>
      <c r="I120" s="502"/>
      <c r="J120" s="503"/>
    </row>
    <row r="121" spans="1:15" ht="31.7" customHeight="1" thickBot="1" x14ac:dyDescent="0.3">
      <c r="A121" s="491" t="s">
        <v>14</v>
      </c>
      <c r="B121" s="492"/>
      <c r="C121" s="493" t="str">
        <f>IF(ProjeAdi&gt;0,ProjeAdi,"")</f>
        <v/>
      </c>
      <c r="D121" s="494"/>
      <c r="E121" s="494"/>
      <c r="F121" s="494"/>
      <c r="G121" s="494"/>
      <c r="H121" s="494"/>
      <c r="I121" s="494"/>
      <c r="J121" s="495"/>
    </row>
    <row r="122" spans="1:15" ht="51.95" customHeight="1" thickBot="1" x14ac:dyDescent="0.3">
      <c r="A122" s="482" t="s">
        <v>9</v>
      </c>
      <c r="B122" s="482" t="s">
        <v>110</v>
      </c>
      <c r="C122" s="482" t="s">
        <v>111</v>
      </c>
      <c r="D122" s="482" t="s">
        <v>114</v>
      </c>
      <c r="E122" s="482" t="s">
        <v>112</v>
      </c>
      <c r="F122" s="482" t="s">
        <v>113</v>
      </c>
      <c r="G122" s="508" t="s">
        <v>98</v>
      </c>
      <c r="H122" s="482" t="s">
        <v>99</v>
      </c>
      <c r="I122" s="151" t="s">
        <v>100</v>
      </c>
      <c r="J122" s="151" t="s">
        <v>100</v>
      </c>
    </row>
    <row r="123" spans="1:15" ht="16.5" thickBot="1" x14ac:dyDescent="0.3">
      <c r="A123" s="498"/>
      <c r="B123" s="498"/>
      <c r="C123" s="498"/>
      <c r="D123" s="498"/>
      <c r="E123" s="498"/>
      <c r="F123" s="498"/>
      <c r="G123" s="504"/>
      <c r="H123" s="498"/>
      <c r="I123" s="150" t="s">
        <v>101</v>
      </c>
      <c r="J123" s="150" t="s">
        <v>104</v>
      </c>
    </row>
    <row r="124" spans="1:15" ht="37.15" customHeight="1" x14ac:dyDescent="0.25">
      <c r="A124" s="77">
        <v>61</v>
      </c>
      <c r="B124" s="61"/>
      <c r="C124" s="62"/>
      <c r="D124" s="62"/>
      <c r="E124" s="62"/>
      <c r="F124" s="62"/>
      <c r="G124" s="63"/>
      <c r="H124" s="62"/>
      <c r="I124" s="294"/>
      <c r="J124" s="281"/>
      <c r="K124" s="215" t="str">
        <f>IF(AND(COUNTA(B124:F124)&gt;0,L124=1),"Belge Tarihi,Belge Numarası ve KDV Dahil Tutar doldurulduktan sonra KDV Hariç Tutar doldurulabilir.","")</f>
        <v/>
      </c>
      <c r="L124" s="209">
        <f>IF(COUNTA(G124:H124)+COUNTA(J124)=3,0,1)</f>
        <v>1</v>
      </c>
      <c r="M124" s="211">
        <f>IF(L124=1,0,100000000)</f>
        <v>0</v>
      </c>
    </row>
    <row r="125" spans="1:15" ht="37.15" customHeight="1" x14ac:dyDescent="0.25">
      <c r="A125" s="58">
        <v>62</v>
      </c>
      <c r="B125" s="36"/>
      <c r="C125" s="37"/>
      <c r="D125" s="37"/>
      <c r="E125" s="37"/>
      <c r="F125" s="37"/>
      <c r="G125" s="38"/>
      <c r="H125" s="37"/>
      <c r="I125" s="287"/>
      <c r="J125" s="283"/>
      <c r="K125" s="215" t="str">
        <f t="shared" ref="K125:K138" si="16">IF(AND(COUNTA(B125:F125)&gt;0,L125=1),"Belge Tarihi,Belge Numarası ve KDV Dahil Tutar doldurulduktan sonra KDV Hariç Tutar doldurulabilir.","")</f>
        <v/>
      </c>
      <c r="L125" s="209">
        <f t="shared" ref="L125:L138" si="17">IF(COUNTA(G125:H125)+COUNTA(J125)=3,0,1)</f>
        <v>1</v>
      </c>
      <c r="M125" s="211">
        <f t="shared" ref="M125:M138" si="18">IF(L125=1,0,100000000)</f>
        <v>0</v>
      </c>
    </row>
    <row r="126" spans="1:15" ht="37.15" customHeight="1" x14ac:dyDescent="0.25">
      <c r="A126" s="58">
        <v>63</v>
      </c>
      <c r="B126" s="36"/>
      <c r="C126" s="37"/>
      <c r="D126" s="37"/>
      <c r="E126" s="37"/>
      <c r="F126" s="37"/>
      <c r="G126" s="38"/>
      <c r="H126" s="37"/>
      <c r="I126" s="287"/>
      <c r="J126" s="283"/>
      <c r="K126" s="215" t="str">
        <f t="shared" si="16"/>
        <v/>
      </c>
      <c r="L126" s="209">
        <f t="shared" si="17"/>
        <v>1</v>
      </c>
      <c r="M126" s="211">
        <f t="shared" si="18"/>
        <v>0</v>
      </c>
      <c r="N126" s="53"/>
      <c r="O126" s="53"/>
    </row>
    <row r="127" spans="1:15" ht="37.15" customHeight="1" x14ac:dyDescent="0.25">
      <c r="A127" s="58">
        <v>64</v>
      </c>
      <c r="B127" s="36"/>
      <c r="C127" s="37"/>
      <c r="D127" s="37"/>
      <c r="E127" s="37"/>
      <c r="F127" s="37"/>
      <c r="G127" s="38"/>
      <c r="H127" s="37"/>
      <c r="I127" s="287"/>
      <c r="J127" s="283"/>
      <c r="K127" s="215" t="str">
        <f t="shared" si="16"/>
        <v/>
      </c>
      <c r="L127" s="209">
        <f t="shared" si="17"/>
        <v>1</v>
      </c>
      <c r="M127" s="211">
        <f t="shared" si="18"/>
        <v>0</v>
      </c>
    </row>
    <row r="128" spans="1:15" ht="37.15" customHeight="1" x14ac:dyDescent="0.25">
      <c r="A128" s="58">
        <v>65</v>
      </c>
      <c r="B128" s="39"/>
      <c r="C128" s="40"/>
      <c r="D128" s="40"/>
      <c r="E128" s="40"/>
      <c r="F128" s="40"/>
      <c r="G128" s="85"/>
      <c r="H128" s="40"/>
      <c r="I128" s="295"/>
      <c r="J128" s="288"/>
      <c r="K128" s="215" t="str">
        <f t="shared" si="16"/>
        <v/>
      </c>
      <c r="L128" s="209">
        <f t="shared" si="17"/>
        <v>1</v>
      </c>
      <c r="M128" s="211">
        <f t="shared" si="18"/>
        <v>0</v>
      </c>
    </row>
    <row r="129" spans="1:14" ht="37.15" customHeight="1" x14ac:dyDescent="0.25">
      <c r="A129" s="58">
        <v>66</v>
      </c>
      <c r="B129" s="39"/>
      <c r="C129" s="40"/>
      <c r="D129" s="40"/>
      <c r="E129" s="40"/>
      <c r="F129" s="40"/>
      <c r="G129" s="85"/>
      <c r="H129" s="40"/>
      <c r="I129" s="295"/>
      <c r="J129" s="288"/>
      <c r="K129" s="215" t="str">
        <f t="shared" si="16"/>
        <v/>
      </c>
      <c r="L129" s="209">
        <f t="shared" si="17"/>
        <v>1</v>
      </c>
      <c r="M129" s="211">
        <f t="shared" si="18"/>
        <v>0</v>
      </c>
    </row>
    <row r="130" spans="1:14" ht="37.15" customHeight="1" x14ac:dyDescent="0.25">
      <c r="A130" s="58">
        <v>67</v>
      </c>
      <c r="B130" s="39"/>
      <c r="C130" s="40"/>
      <c r="D130" s="40"/>
      <c r="E130" s="40"/>
      <c r="F130" s="40"/>
      <c r="G130" s="85"/>
      <c r="H130" s="40"/>
      <c r="I130" s="295"/>
      <c r="J130" s="288"/>
      <c r="K130" s="215" t="str">
        <f t="shared" si="16"/>
        <v/>
      </c>
      <c r="L130" s="209">
        <f t="shared" si="17"/>
        <v>1</v>
      </c>
      <c r="M130" s="211">
        <f t="shared" si="18"/>
        <v>0</v>
      </c>
    </row>
    <row r="131" spans="1:14" ht="37.15" customHeight="1" x14ac:dyDescent="0.25">
      <c r="A131" s="58">
        <v>68</v>
      </c>
      <c r="B131" s="39"/>
      <c r="C131" s="40"/>
      <c r="D131" s="40"/>
      <c r="E131" s="40"/>
      <c r="F131" s="40"/>
      <c r="G131" s="85"/>
      <c r="H131" s="40"/>
      <c r="I131" s="295"/>
      <c r="J131" s="288"/>
      <c r="K131" s="215" t="str">
        <f t="shared" si="16"/>
        <v/>
      </c>
      <c r="L131" s="209">
        <f t="shared" si="17"/>
        <v>1</v>
      </c>
      <c r="M131" s="211">
        <f t="shared" si="18"/>
        <v>0</v>
      </c>
    </row>
    <row r="132" spans="1:14" ht="37.15" customHeight="1" x14ac:dyDescent="0.25">
      <c r="A132" s="59">
        <v>69</v>
      </c>
      <c r="B132" s="39"/>
      <c r="C132" s="40"/>
      <c r="D132" s="40"/>
      <c r="E132" s="40"/>
      <c r="F132" s="40"/>
      <c r="G132" s="85"/>
      <c r="H132" s="40"/>
      <c r="I132" s="295"/>
      <c r="J132" s="288"/>
      <c r="K132" s="215" t="str">
        <f t="shared" si="16"/>
        <v/>
      </c>
      <c r="L132" s="209">
        <f t="shared" si="17"/>
        <v>1</v>
      </c>
      <c r="M132" s="211">
        <f t="shared" si="18"/>
        <v>0</v>
      </c>
    </row>
    <row r="133" spans="1:14" ht="37.15" customHeight="1" x14ac:dyDescent="0.25">
      <c r="A133" s="59">
        <v>70</v>
      </c>
      <c r="B133" s="39"/>
      <c r="C133" s="40"/>
      <c r="D133" s="40"/>
      <c r="E133" s="40"/>
      <c r="F133" s="40"/>
      <c r="G133" s="85"/>
      <c r="H133" s="40"/>
      <c r="I133" s="295"/>
      <c r="J133" s="288"/>
      <c r="K133" s="215" t="str">
        <f t="shared" si="16"/>
        <v/>
      </c>
      <c r="L133" s="209">
        <f t="shared" si="17"/>
        <v>1</v>
      </c>
      <c r="M133" s="211">
        <f t="shared" si="18"/>
        <v>0</v>
      </c>
    </row>
    <row r="134" spans="1:14" ht="37.15" customHeight="1" x14ac:dyDescent="0.25">
      <c r="A134" s="59">
        <v>71</v>
      </c>
      <c r="B134" s="39"/>
      <c r="C134" s="40"/>
      <c r="D134" s="40"/>
      <c r="E134" s="40"/>
      <c r="F134" s="40"/>
      <c r="G134" s="85"/>
      <c r="H134" s="40"/>
      <c r="I134" s="295"/>
      <c r="J134" s="288"/>
      <c r="K134" s="215" t="str">
        <f t="shared" si="16"/>
        <v/>
      </c>
      <c r="L134" s="209">
        <f t="shared" si="17"/>
        <v>1</v>
      </c>
      <c r="M134" s="211">
        <f t="shared" si="18"/>
        <v>0</v>
      </c>
    </row>
    <row r="135" spans="1:14" ht="37.15" customHeight="1" x14ac:dyDescent="0.25">
      <c r="A135" s="59">
        <v>72</v>
      </c>
      <c r="B135" s="39"/>
      <c r="C135" s="40"/>
      <c r="D135" s="40"/>
      <c r="E135" s="40"/>
      <c r="F135" s="40"/>
      <c r="G135" s="85"/>
      <c r="H135" s="40"/>
      <c r="I135" s="295"/>
      <c r="J135" s="288"/>
      <c r="K135" s="215" t="str">
        <f t="shared" si="16"/>
        <v/>
      </c>
      <c r="L135" s="209">
        <f t="shared" si="17"/>
        <v>1</v>
      </c>
      <c r="M135" s="211">
        <f t="shared" si="18"/>
        <v>0</v>
      </c>
    </row>
    <row r="136" spans="1:14" ht="37.15" customHeight="1" x14ac:dyDescent="0.25">
      <c r="A136" s="59">
        <v>73</v>
      </c>
      <c r="B136" s="39"/>
      <c r="C136" s="40"/>
      <c r="D136" s="40"/>
      <c r="E136" s="40"/>
      <c r="F136" s="40"/>
      <c r="G136" s="85"/>
      <c r="H136" s="40"/>
      <c r="I136" s="295"/>
      <c r="J136" s="288"/>
      <c r="K136" s="215" t="str">
        <f t="shared" si="16"/>
        <v/>
      </c>
      <c r="L136" s="209">
        <f t="shared" si="17"/>
        <v>1</v>
      </c>
      <c r="M136" s="211">
        <f t="shared" si="18"/>
        <v>0</v>
      </c>
    </row>
    <row r="137" spans="1:14" ht="37.15" customHeight="1" x14ac:dyDescent="0.25">
      <c r="A137" s="59">
        <v>74</v>
      </c>
      <c r="B137" s="39"/>
      <c r="C137" s="40"/>
      <c r="D137" s="40"/>
      <c r="E137" s="40"/>
      <c r="F137" s="40"/>
      <c r="G137" s="85"/>
      <c r="H137" s="40"/>
      <c r="I137" s="295"/>
      <c r="J137" s="288"/>
      <c r="K137" s="215" t="str">
        <f t="shared" si="16"/>
        <v/>
      </c>
      <c r="L137" s="209">
        <f t="shared" si="17"/>
        <v>1</v>
      </c>
      <c r="M137" s="211">
        <f t="shared" si="18"/>
        <v>0</v>
      </c>
    </row>
    <row r="138" spans="1:14" ht="37.15" customHeight="1" thickBot="1" x14ac:dyDescent="0.3">
      <c r="A138" s="78">
        <v>75</v>
      </c>
      <c r="B138" s="43"/>
      <c r="C138" s="44"/>
      <c r="D138" s="44"/>
      <c r="E138" s="44"/>
      <c r="F138" s="44"/>
      <c r="G138" s="87"/>
      <c r="H138" s="44"/>
      <c r="I138" s="296"/>
      <c r="J138" s="289"/>
      <c r="K138" s="215" t="str">
        <f t="shared" si="16"/>
        <v/>
      </c>
      <c r="L138" s="209">
        <f t="shared" si="17"/>
        <v>1</v>
      </c>
      <c r="M138" s="211">
        <f t="shared" si="18"/>
        <v>0</v>
      </c>
      <c r="N138" s="213">
        <f>IF(COUNTA(G124:J138)&gt;0,1,0)</f>
        <v>0</v>
      </c>
    </row>
    <row r="139" spans="1:14" ht="37.15" customHeight="1" thickBot="1" x14ac:dyDescent="0.3">
      <c r="A139" s="506" t="s">
        <v>115</v>
      </c>
      <c r="B139" s="506"/>
      <c r="C139" s="506"/>
      <c r="D139" s="506"/>
      <c r="E139" s="506"/>
      <c r="F139" s="506"/>
      <c r="H139" s="9" t="s">
        <v>51</v>
      </c>
      <c r="I139" s="297">
        <f>SUM(I124:I138)+I110</f>
        <v>0</v>
      </c>
      <c r="J139" s="332"/>
      <c r="K139" s="4"/>
    </row>
    <row r="140" spans="1:14" ht="37.15" customHeight="1" x14ac:dyDescent="0.25">
      <c r="A140" s="49" t="s">
        <v>164</v>
      </c>
      <c r="K140" s="204" t="str">
        <f t="shared" ref="K140" si="19">IF(AND(I140&gt;0,J140=""),"KDV Dahil Tutar Yazılmalıdır.","")</f>
        <v/>
      </c>
    </row>
    <row r="142" spans="1:14" ht="21" x14ac:dyDescent="0.35">
      <c r="B142" s="357" t="s">
        <v>48</v>
      </c>
      <c r="C142" s="346">
        <f ca="1">IF(imzatarihi&gt;0,imzatarihi,"")</f>
        <v>46027</v>
      </c>
      <c r="D142" s="358" t="s">
        <v>49</v>
      </c>
      <c r="E142" s="456" t="str">
        <f>IF(kurulusyetkilisi&gt;0,kurulusyetkilisi,"")</f>
        <v/>
      </c>
      <c r="F142" s="456"/>
      <c r="G142" s="456"/>
    </row>
    <row r="143" spans="1:14" ht="21" x14ac:dyDescent="0.35">
      <c r="B143" s="349"/>
      <c r="C143" s="349"/>
      <c r="D143" s="358" t="s">
        <v>50</v>
      </c>
      <c r="E143" s="349"/>
      <c r="F143" s="349"/>
      <c r="G143" s="361"/>
    </row>
    <row r="146" spans="1:15" x14ac:dyDescent="0.25">
      <c r="A146" s="496" t="s">
        <v>154</v>
      </c>
      <c r="B146" s="496"/>
      <c r="C146" s="496"/>
      <c r="D146" s="496"/>
      <c r="E146" s="496"/>
      <c r="F146" s="496"/>
      <c r="G146" s="496"/>
      <c r="H146" s="496"/>
      <c r="I146" s="496"/>
      <c r="J146" s="496"/>
      <c r="K146" s="148"/>
      <c r="L146" s="146"/>
    </row>
    <row r="147" spans="1:15" ht="15.6" customHeight="1" x14ac:dyDescent="0.25">
      <c r="A147" s="484" t="str">
        <f>IF(YilDonem&lt;&gt;"",CONCATENATE(YilDonem," dönemine aittir."),"")</f>
        <v/>
      </c>
      <c r="B147" s="484"/>
      <c r="C147" s="484"/>
      <c r="D147" s="484"/>
      <c r="E147" s="484"/>
      <c r="F147" s="484"/>
      <c r="G147" s="484"/>
      <c r="H147" s="484"/>
      <c r="I147" s="484"/>
      <c r="J147" s="484"/>
      <c r="K147" s="2"/>
      <c r="L147" s="81"/>
      <c r="M147" s="117"/>
    </row>
    <row r="148" spans="1:15" ht="15.95" customHeight="1" thickBot="1" x14ac:dyDescent="0.3">
      <c r="A148" s="505" t="s">
        <v>117</v>
      </c>
      <c r="B148" s="505"/>
      <c r="C148" s="505"/>
      <c r="D148" s="505"/>
      <c r="E148" s="505"/>
      <c r="F148" s="505"/>
      <c r="G148" s="505"/>
      <c r="H148" s="505"/>
      <c r="I148" s="505"/>
      <c r="J148" s="505"/>
      <c r="K148" s="2"/>
      <c r="L148" s="81"/>
      <c r="M148" s="117"/>
    </row>
    <row r="149" spans="1:15" ht="31.7" customHeight="1" thickBot="1" x14ac:dyDescent="0.3">
      <c r="A149" s="486" t="s">
        <v>1</v>
      </c>
      <c r="B149" s="487"/>
      <c r="C149" s="501" t="str">
        <f>IF(ProjeNo&gt;0,ProjeNo,"")</f>
        <v/>
      </c>
      <c r="D149" s="502"/>
      <c r="E149" s="502"/>
      <c r="F149" s="502"/>
      <c r="G149" s="502"/>
      <c r="H149" s="502"/>
      <c r="I149" s="502"/>
      <c r="J149" s="503"/>
    </row>
    <row r="150" spans="1:15" ht="31.7" customHeight="1" thickBot="1" x14ac:dyDescent="0.3">
      <c r="A150" s="491" t="s">
        <v>14</v>
      </c>
      <c r="B150" s="492"/>
      <c r="C150" s="493" t="str">
        <f>IF(ProjeAdi&gt;0,ProjeAdi,"")</f>
        <v/>
      </c>
      <c r="D150" s="494"/>
      <c r="E150" s="494"/>
      <c r="F150" s="494"/>
      <c r="G150" s="494"/>
      <c r="H150" s="494"/>
      <c r="I150" s="494"/>
      <c r="J150" s="495"/>
    </row>
    <row r="151" spans="1:15" ht="51.95" customHeight="1" thickBot="1" x14ac:dyDescent="0.3">
      <c r="A151" s="482" t="s">
        <v>9</v>
      </c>
      <c r="B151" s="482" t="s">
        <v>110</v>
      </c>
      <c r="C151" s="482" t="s">
        <v>111</v>
      </c>
      <c r="D151" s="482" t="s">
        <v>114</v>
      </c>
      <c r="E151" s="482" t="s">
        <v>112</v>
      </c>
      <c r="F151" s="482" t="s">
        <v>113</v>
      </c>
      <c r="G151" s="508" t="s">
        <v>98</v>
      </c>
      <c r="H151" s="482" t="s">
        <v>99</v>
      </c>
      <c r="I151" s="151" t="s">
        <v>100</v>
      </c>
      <c r="J151" s="151" t="s">
        <v>100</v>
      </c>
    </row>
    <row r="152" spans="1:15" ht="16.5" thickBot="1" x14ac:dyDescent="0.3">
      <c r="A152" s="498"/>
      <c r="B152" s="498"/>
      <c r="C152" s="498"/>
      <c r="D152" s="498"/>
      <c r="E152" s="498"/>
      <c r="F152" s="498"/>
      <c r="G152" s="504"/>
      <c r="H152" s="498"/>
      <c r="I152" s="150" t="s">
        <v>101</v>
      </c>
      <c r="J152" s="150" t="s">
        <v>104</v>
      </c>
    </row>
    <row r="153" spans="1:15" ht="37.15" customHeight="1" x14ac:dyDescent="0.25">
      <c r="A153" s="77">
        <v>76</v>
      </c>
      <c r="B153" s="61"/>
      <c r="C153" s="62"/>
      <c r="D153" s="62"/>
      <c r="E153" s="62"/>
      <c r="F153" s="62"/>
      <c r="G153" s="63"/>
      <c r="H153" s="62"/>
      <c r="I153" s="294"/>
      <c r="J153" s="281"/>
      <c r="K153" s="215" t="str">
        <f>IF(AND(COUNTA(B153:F153)&gt;0,L153=1),"Belge Tarihi,Belge Numarası ve KDV Dahil Tutar doldurulduktan sonra KDV Hariç Tutar doldurulabilir.","")</f>
        <v/>
      </c>
      <c r="L153" s="209">
        <f>IF(COUNTA(G153:H153)+COUNTA(J153)=3,0,1)</f>
        <v>1</v>
      </c>
      <c r="M153" s="211">
        <f>IF(L153=1,0,100000000)</f>
        <v>0</v>
      </c>
    </row>
    <row r="154" spans="1:15" ht="37.15" customHeight="1" x14ac:dyDescent="0.25">
      <c r="A154" s="58">
        <v>77</v>
      </c>
      <c r="B154" s="36"/>
      <c r="C154" s="37"/>
      <c r="D154" s="37"/>
      <c r="E154" s="37"/>
      <c r="F154" s="37"/>
      <c r="G154" s="38"/>
      <c r="H154" s="37"/>
      <c r="I154" s="287"/>
      <c r="J154" s="283"/>
      <c r="K154" s="215" t="str">
        <f t="shared" ref="K154:K167" si="20">IF(AND(COUNTA(B154:F154)&gt;0,L154=1),"Belge Tarihi,Belge Numarası ve KDV Dahil Tutar doldurulduktan sonra KDV Hariç Tutar doldurulabilir.","")</f>
        <v/>
      </c>
      <c r="L154" s="209">
        <f t="shared" ref="L154:L167" si="21">IF(COUNTA(G154:H154)+COUNTA(J154)=3,0,1)</f>
        <v>1</v>
      </c>
      <c r="M154" s="211">
        <f t="shared" ref="M154:M167" si="22">IF(L154=1,0,100000000)</f>
        <v>0</v>
      </c>
    </row>
    <row r="155" spans="1:15" ht="37.15" customHeight="1" x14ac:dyDescent="0.25">
      <c r="A155" s="58">
        <v>78</v>
      </c>
      <c r="B155" s="36"/>
      <c r="C155" s="37"/>
      <c r="D155" s="37"/>
      <c r="E155" s="37"/>
      <c r="F155" s="37"/>
      <c r="G155" s="38"/>
      <c r="H155" s="37"/>
      <c r="I155" s="287"/>
      <c r="J155" s="283"/>
      <c r="K155" s="215" t="str">
        <f t="shared" si="20"/>
        <v/>
      </c>
      <c r="L155" s="209">
        <f t="shared" si="21"/>
        <v>1</v>
      </c>
      <c r="M155" s="211">
        <f t="shared" si="22"/>
        <v>0</v>
      </c>
    </row>
    <row r="156" spans="1:15" ht="37.15" customHeight="1" x14ac:dyDescent="0.25">
      <c r="A156" s="58">
        <v>79</v>
      </c>
      <c r="B156" s="36"/>
      <c r="C156" s="37"/>
      <c r="D156" s="37"/>
      <c r="E156" s="37"/>
      <c r="F156" s="37"/>
      <c r="G156" s="38"/>
      <c r="H156" s="37"/>
      <c r="I156" s="287"/>
      <c r="J156" s="283"/>
      <c r="K156" s="215" t="str">
        <f t="shared" si="20"/>
        <v/>
      </c>
      <c r="L156" s="209">
        <f t="shared" si="21"/>
        <v>1</v>
      </c>
      <c r="M156" s="211">
        <f t="shared" si="22"/>
        <v>0</v>
      </c>
      <c r="N156" s="53"/>
      <c r="O156" s="53"/>
    </row>
    <row r="157" spans="1:15" ht="37.15" customHeight="1" x14ac:dyDescent="0.25">
      <c r="A157" s="58">
        <v>80</v>
      </c>
      <c r="B157" s="39"/>
      <c r="C157" s="40"/>
      <c r="D157" s="40"/>
      <c r="E157" s="40"/>
      <c r="F157" s="40"/>
      <c r="G157" s="85"/>
      <c r="H157" s="40"/>
      <c r="I157" s="295"/>
      <c r="J157" s="288"/>
      <c r="K157" s="215" t="str">
        <f t="shared" si="20"/>
        <v/>
      </c>
      <c r="L157" s="209">
        <f t="shared" si="21"/>
        <v>1</v>
      </c>
      <c r="M157" s="211">
        <f t="shared" si="22"/>
        <v>0</v>
      </c>
    </row>
    <row r="158" spans="1:15" ht="37.15" customHeight="1" x14ac:dyDescent="0.25">
      <c r="A158" s="58">
        <v>81</v>
      </c>
      <c r="B158" s="39"/>
      <c r="C158" s="40"/>
      <c r="D158" s="40"/>
      <c r="E158" s="40"/>
      <c r="F158" s="40"/>
      <c r="G158" s="85"/>
      <c r="H158" s="40"/>
      <c r="I158" s="295"/>
      <c r="J158" s="288"/>
      <c r="K158" s="215" t="str">
        <f t="shared" si="20"/>
        <v/>
      </c>
      <c r="L158" s="209">
        <f t="shared" si="21"/>
        <v>1</v>
      </c>
      <c r="M158" s="211">
        <f t="shared" si="22"/>
        <v>0</v>
      </c>
    </row>
    <row r="159" spans="1:15" ht="37.15" customHeight="1" x14ac:dyDescent="0.25">
      <c r="A159" s="58">
        <v>82</v>
      </c>
      <c r="B159" s="39"/>
      <c r="C159" s="40"/>
      <c r="D159" s="40"/>
      <c r="E159" s="40"/>
      <c r="F159" s="40"/>
      <c r="G159" s="85"/>
      <c r="H159" s="40"/>
      <c r="I159" s="295"/>
      <c r="J159" s="288"/>
      <c r="K159" s="215" t="str">
        <f t="shared" si="20"/>
        <v/>
      </c>
      <c r="L159" s="209">
        <f t="shared" si="21"/>
        <v>1</v>
      </c>
      <c r="M159" s="211">
        <f t="shared" si="22"/>
        <v>0</v>
      </c>
    </row>
    <row r="160" spans="1:15" ht="37.15" customHeight="1" x14ac:dyDescent="0.25">
      <c r="A160" s="58">
        <v>83</v>
      </c>
      <c r="B160" s="39"/>
      <c r="C160" s="40"/>
      <c r="D160" s="40"/>
      <c r="E160" s="40"/>
      <c r="F160" s="40"/>
      <c r="G160" s="85"/>
      <c r="H160" s="40"/>
      <c r="I160" s="295"/>
      <c r="J160" s="288"/>
      <c r="K160" s="215" t="str">
        <f t="shared" si="20"/>
        <v/>
      </c>
      <c r="L160" s="209">
        <f t="shared" si="21"/>
        <v>1</v>
      </c>
      <c r="M160" s="211">
        <f t="shared" si="22"/>
        <v>0</v>
      </c>
    </row>
    <row r="161" spans="1:14" ht="37.15" customHeight="1" x14ac:dyDescent="0.25">
      <c r="A161" s="59">
        <v>84</v>
      </c>
      <c r="B161" s="39"/>
      <c r="C161" s="40"/>
      <c r="D161" s="40"/>
      <c r="E161" s="40"/>
      <c r="F161" s="40"/>
      <c r="G161" s="85"/>
      <c r="H161" s="40"/>
      <c r="I161" s="295"/>
      <c r="J161" s="288"/>
      <c r="K161" s="215" t="str">
        <f t="shared" si="20"/>
        <v/>
      </c>
      <c r="L161" s="209">
        <f t="shared" si="21"/>
        <v>1</v>
      </c>
      <c r="M161" s="211">
        <f t="shared" si="22"/>
        <v>0</v>
      </c>
    </row>
    <row r="162" spans="1:14" ht="37.15" customHeight="1" x14ac:dyDescent="0.25">
      <c r="A162" s="59">
        <v>85</v>
      </c>
      <c r="B162" s="39"/>
      <c r="C162" s="40"/>
      <c r="D162" s="40"/>
      <c r="E162" s="40"/>
      <c r="F162" s="40"/>
      <c r="G162" s="85"/>
      <c r="H162" s="40"/>
      <c r="I162" s="295"/>
      <c r="J162" s="288"/>
      <c r="K162" s="215" t="str">
        <f t="shared" si="20"/>
        <v/>
      </c>
      <c r="L162" s="209">
        <f t="shared" si="21"/>
        <v>1</v>
      </c>
      <c r="M162" s="211">
        <f t="shared" si="22"/>
        <v>0</v>
      </c>
    </row>
    <row r="163" spans="1:14" ht="37.15" customHeight="1" x14ac:dyDescent="0.25">
      <c r="A163" s="59">
        <v>86</v>
      </c>
      <c r="B163" s="39"/>
      <c r="C163" s="40"/>
      <c r="D163" s="40"/>
      <c r="E163" s="40"/>
      <c r="F163" s="40"/>
      <c r="G163" s="85"/>
      <c r="H163" s="40"/>
      <c r="I163" s="295"/>
      <c r="J163" s="288"/>
      <c r="K163" s="215" t="str">
        <f t="shared" si="20"/>
        <v/>
      </c>
      <c r="L163" s="209">
        <f t="shared" si="21"/>
        <v>1</v>
      </c>
      <c r="M163" s="211">
        <f t="shared" si="22"/>
        <v>0</v>
      </c>
    </row>
    <row r="164" spans="1:14" ht="37.15" customHeight="1" x14ac:dyDescent="0.25">
      <c r="A164" s="59">
        <v>87</v>
      </c>
      <c r="B164" s="39"/>
      <c r="C164" s="40"/>
      <c r="D164" s="40"/>
      <c r="E164" s="40"/>
      <c r="F164" s="40"/>
      <c r="G164" s="85"/>
      <c r="H164" s="40"/>
      <c r="I164" s="295"/>
      <c r="J164" s="288"/>
      <c r="K164" s="215" t="str">
        <f t="shared" si="20"/>
        <v/>
      </c>
      <c r="L164" s="209">
        <f t="shared" si="21"/>
        <v>1</v>
      </c>
      <c r="M164" s="211">
        <f t="shared" si="22"/>
        <v>0</v>
      </c>
    </row>
    <row r="165" spans="1:14" ht="37.15" customHeight="1" x14ac:dyDescent="0.25">
      <c r="A165" s="59">
        <v>88</v>
      </c>
      <c r="B165" s="39"/>
      <c r="C165" s="40"/>
      <c r="D165" s="40"/>
      <c r="E165" s="40"/>
      <c r="F165" s="40"/>
      <c r="G165" s="85"/>
      <c r="H165" s="40"/>
      <c r="I165" s="295"/>
      <c r="J165" s="288"/>
      <c r="K165" s="215" t="str">
        <f t="shared" si="20"/>
        <v/>
      </c>
      <c r="L165" s="209">
        <f t="shared" si="21"/>
        <v>1</v>
      </c>
      <c r="M165" s="211">
        <f t="shared" si="22"/>
        <v>0</v>
      </c>
    </row>
    <row r="166" spans="1:14" ht="37.15" customHeight="1" x14ac:dyDescent="0.25">
      <c r="A166" s="59">
        <v>89</v>
      </c>
      <c r="B166" s="39"/>
      <c r="C166" s="40"/>
      <c r="D166" s="40"/>
      <c r="E166" s="40"/>
      <c r="F166" s="40"/>
      <c r="G166" s="85"/>
      <c r="H166" s="40"/>
      <c r="I166" s="295"/>
      <c r="J166" s="288"/>
      <c r="K166" s="215" t="str">
        <f t="shared" si="20"/>
        <v/>
      </c>
      <c r="L166" s="209">
        <f t="shared" si="21"/>
        <v>1</v>
      </c>
      <c r="M166" s="211">
        <f t="shared" si="22"/>
        <v>0</v>
      </c>
    </row>
    <row r="167" spans="1:14" ht="37.15" customHeight="1" thickBot="1" x14ac:dyDescent="0.3">
      <c r="A167" s="78">
        <v>90</v>
      </c>
      <c r="B167" s="43"/>
      <c r="C167" s="44"/>
      <c r="D167" s="44"/>
      <c r="E167" s="44"/>
      <c r="F167" s="44"/>
      <c r="G167" s="87"/>
      <c r="H167" s="44"/>
      <c r="I167" s="296"/>
      <c r="J167" s="289"/>
      <c r="K167" s="215" t="str">
        <f t="shared" si="20"/>
        <v/>
      </c>
      <c r="L167" s="209">
        <f t="shared" si="21"/>
        <v>1</v>
      </c>
      <c r="M167" s="211">
        <f t="shared" si="22"/>
        <v>0</v>
      </c>
      <c r="N167" s="213">
        <f>IF(COUNTA(G153:J167)&gt;0,1,0)</f>
        <v>0</v>
      </c>
    </row>
    <row r="168" spans="1:14" ht="37.15" customHeight="1" thickBot="1" x14ac:dyDescent="0.3">
      <c r="A168" s="506" t="s">
        <v>115</v>
      </c>
      <c r="B168" s="506"/>
      <c r="C168" s="506"/>
      <c r="D168" s="506"/>
      <c r="E168" s="506"/>
      <c r="F168" s="506"/>
      <c r="H168" s="9" t="s">
        <v>51</v>
      </c>
      <c r="I168" s="297">
        <f>SUM(I153:I167)+I139</f>
        <v>0</v>
      </c>
      <c r="J168" s="332"/>
      <c r="K168" s="4"/>
    </row>
    <row r="169" spans="1:14" ht="37.15" customHeight="1" x14ac:dyDescent="0.25">
      <c r="A169" s="49" t="s">
        <v>164</v>
      </c>
      <c r="K169" s="204" t="str">
        <f t="shared" ref="K169" si="23">IF(AND(I169&gt;0,J169=""),"KDV Dahil Tutar Yazılmalıdır.","")</f>
        <v/>
      </c>
    </row>
    <row r="171" spans="1:14" ht="21" x14ac:dyDescent="0.35">
      <c r="B171" s="357" t="s">
        <v>48</v>
      </c>
      <c r="C171" s="346">
        <f ca="1">IF(imzatarihi&gt;0,imzatarihi,"")</f>
        <v>46027</v>
      </c>
      <c r="D171" s="358" t="s">
        <v>49</v>
      </c>
      <c r="E171" s="456" t="str">
        <f>IF(kurulusyetkilisi&gt;0,kurulusyetkilisi,"")</f>
        <v/>
      </c>
      <c r="F171" s="456"/>
      <c r="G171" s="456"/>
    </row>
    <row r="172" spans="1:14" ht="21" x14ac:dyDescent="0.35">
      <c r="B172" s="349"/>
      <c r="C172" s="349"/>
      <c r="D172" s="358" t="s">
        <v>50</v>
      </c>
      <c r="E172" s="349"/>
      <c r="F172" s="349"/>
      <c r="G172" s="361"/>
    </row>
    <row r="186" spans="14:15" x14ac:dyDescent="0.25">
      <c r="N186" s="53"/>
      <c r="O186" s="53"/>
    </row>
    <row r="202" spans="14:14" x14ac:dyDescent="0.25">
      <c r="N202" s="213">
        <f>IF(COUNTA(G188:J202)&gt;0,1,0)</f>
        <v>0</v>
      </c>
    </row>
  </sheetData>
  <sheetProtection algorithmName="SHA-512" hashValue="6hgRgo8QZecEI3C2FDkdiM0hWDPFuJu/aeNI+6XKRiGuOZVAIgNaAhhl8kZnOFB8XPZhG8utdaU8FyA7X+2+/w==" saltValue="IM7lh2eVduBZIT3ef81lHA==" spinCount="100000" sheet="1" objects="1" scenarios="1"/>
  <mergeCells count="102">
    <mergeCell ref="A5:B5"/>
    <mergeCell ref="C5:J5"/>
    <mergeCell ref="A1:J1"/>
    <mergeCell ref="A2:J2"/>
    <mergeCell ref="A3:J3"/>
    <mergeCell ref="A4:B4"/>
    <mergeCell ref="C4:J4"/>
    <mergeCell ref="A121:B121"/>
    <mergeCell ref="C121:J121"/>
    <mergeCell ref="F6:F7"/>
    <mergeCell ref="G6:G7"/>
    <mergeCell ref="H6:H7"/>
    <mergeCell ref="A23:F23"/>
    <mergeCell ref="A89:J89"/>
    <mergeCell ref="A6:A7"/>
    <mergeCell ref="B6:B7"/>
    <mergeCell ref="C6:C7"/>
    <mergeCell ref="D6:D7"/>
    <mergeCell ref="E6:E7"/>
    <mergeCell ref="A30:J30"/>
    <mergeCell ref="A31:J31"/>
    <mergeCell ref="A32:J32"/>
    <mergeCell ref="A52:F52"/>
    <mergeCell ref="A59:J59"/>
    <mergeCell ref="A60:J60"/>
    <mergeCell ref="A61:J61"/>
    <mergeCell ref="A62:B62"/>
    <mergeCell ref="C62:J62"/>
    <mergeCell ref="A33:B33"/>
    <mergeCell ref="C33:J33"/>
    <mergeCell ref="A34:B34"/>
    <mergeCell ref="C34:J34"/>
    <mergeCell ref="A35:A36"/>
    <mergeCell ref="B35:B36"/>
    <mergeCell ref="C35:C36"/>
    <mergeCell ref="D35:D36"/>
    <mergeCell ref="E35:E36"/>
    <mergeCell ref="F35:F36"/>
    <mergeCell ref="G35:G36"/>
    <mergeCell ref="H35:H36"/>
    <mergeCell ref="A63:B63"/>
    <mergeCell ref="C63:J63"/>
    <mergeCell ref="A64:A65"/>
    <mergeCell ref="B64:B65"/>
    <mergeCell ref="C64:C65"/>
    <mergeCell ref="D64:D65"/>
    <mergeCell ref="E64:E65"/>
    <mergeCell ref="F64:F65"/>
    <mergeCell ref="G64:G65"/>
    <mergeCell ref="H64:H65"/>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147:J147"/>
    <mergeCell ref="B122:B123"/>
    <mergeCell ref="C122:C123"/>
    <mergeCell ref="D122:D123"/>
    <mergeCell ref="E122:E123"/>
    <mergeCell ref="F122:F123"/>
    <mergeCell ref="A110:F110"/>
    <mergeCell ref="A117:J117"/>
    <mergeCell ref="A118:J118"/>
    <mergeCell ref="A119:J119"/>
    <mergeCell ref="A120:B120"/>
    <mergeCell ref="C120:J120"/>
    <mergeCell ref="A122:A123"/>
    <mergeCell ref="E171:G171"/>
    <mergeCell ref="E26:G26"/>
    <mergeCell ref="E55:G55"/>
    <mergeCell ref="E84:G84"/>
    <mergeCell ref="E113:G113"/>
    <mergeCell ref="E142:G142"/>
    <mergeCell ref="F151:F152"/>
    <mergeCell ref="G151:G152"/>
    <mergeCell ref="H151:H152"/>
    <mergeCell ref="A168:F168"/>
    <mergeCell ref="A151:A152"/>
    <mergeCell ref="B151:B152"/>
    <mergeCell ref="C151:C152"/>
    <mergeCell ref="D151:D152"/>
    <mergeCell ref="E151:E152"/>
    <mergeCell ref="A148:J148"/>
    <mergeCell ref="A149:B149"/>
    <mergeCell ref="C149:J149"/>
    <mergeCell ref="A150:B150"/>
    <mergeCell ref="C150:J150"/>
    <mergeCell ref="G122:G123"/>
    <mergeCell ref="H122:H123"/>
    <mergeCell ref="A139:F139"/>
    <mergeCell ref="A146:J146"/>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O186"/>
  <sheetViews>
    <sheetView zoomScale="80" zoomScaleNormal="80" workbookViewId="0">
      <selection activeCell="B8" sqref="B8"/>
    </sheetView>
  </sheetViews>
  <sheetFormatPr defaultColWidth="8.85546875" defaultRowHeight="15.75" x14ac:dyDescent="0.25"/>
  <cols>
    <col min="1" max="1" width="6.5703125" style="49" customWidth="1"/>
    <col min="2" max="2" width="14.5703125" style="49" customWidth="1"/>
    <col min="3" max="3" width="19.7109375" style="49" customWidth="1"/>
    <col min="4" max="4" width="45.7109375" style="49" customWidth="1"/>
    <col min="5" max="5" width="41.7109375" style="49" customWidth="1"/>
    <col min="6" max="6" width="40.7109375" style="49" customWidth="1"/>
    <col min="7" max="7" width="16.7109375" style="293" customWidth="1"/>
    <col min="8" max="8" width="30.7109375" style="49" customWidth="1"/>
    <col min="9" max="10" width="16.7109375" style="49" customWidth="1"/>
    <col min="11" max="11" width="51.28515625" style="121" customWidth="1"/>
    <col min="12" max="12" width="8.85546875" style="74" hidden="1" customWidth="1"/>
    <col min="13" max="13" width="28.7109375" style="49" hidden="1" customWidth="1"/>
    <col min="14" max="14" width="11.7109375" style="49" hidden="1" customWidth="1"/>
    <col min="15" max="15" width="0" style="49" hidden="1" customWidth="1"/>
    <col min="16" max="16384" width="8.85546875" style="49"/>
  </cols>
  <sheetData>
    <row r="1" spans="1:15" x14ac:dyDescent="0.25">
      <c r="A1" s="496" t="s">
        <v>118</v>
      </c>
      <c r="B1" s="496"/>
      <c r="C1" s="496"/>
      <c r="D1" s="496"/>
      <c r="E1" s="496"/>
      <c r="F1" s="496"/>
      <c r="G1" s="496"/>
      <c r="H1" s="496"/>
      <c r="I1" s="496"/>
      <c r="J1" s="496"/>
      <c r="K1" s="145"/>
      <c r="L1" s="147"/>
      <c r="O1" s="202" t="str">
        <f>CONCATENATE("A1:J",SUM(N:N)*27)</f>
        <v>A1:J27</v>
      </c>
    </row>
    <row r="2" spans="1:15" ht="15.6" customHeight="1" x14ac:dyDescent="0.25">
      <c r="A2" s="484" t="str">
        <f>IF(YilDonem&lt;&gt;"",CONCATENATE(YilDonem," dönemine aittir."),"")</f>
        <v/>
      </c>
      <c r="B2" s="484"/>
      <c r="C2" s="484"/>
      <c r="D2" s="484"/>
      <c r="E2" s="484"/>
      <c r="F2" s="484"/>
      <c r="G2" s="484"/>
      <c r="H2" s="484"/>
      <c r="I2" s="484"/>
      <c r="J2" s="484"/>
      <c r="K2" s="120"/>
      <c r="L2" s="75"/>
      <c r="M2" s="81"/>
    </row>
    <row r="3" spans="1:15" ht="15.95" customHeight="1" thickBot="1" x14ac:dyDescent="0.3">
      <c r="A3" s="505" t="s">
        <v>121</v>
      </c>
      <c r="B3" s="505"/>
      <c r="C3" s="505"/>
      <c r="D3" s="505"/>
      <c r="E3" s="505"/>
      <c r="F3" s="505"/>
      <c r="G3" s="505"/>
      <c r="H3" s="505"/>
      <c r="I3" s="505"/>
      <c r="J3" s="505"/>
      <c r="K3" s="120"/>
      <c r="L3" s="75"/>
      <c r="M3" s="81"/>
    </row>
    <row r="4" spans="1:15" ht="31.7" customHeight="1" thickBot="1" x14ac:dyDescent="0.3">
      <c r="A4" s="486" t="s">
        <v>1</v>
      </c>
      <c r="B4" s="487"/>
      <c r="C4" s="488" t="str">
        <f>IF(ProjeNo&gt;0,ProjeNo,"")</f>
        <v/>
      </c>
      <c r="D4" s="489"/>
      <c r="E4" s="489"/>
      <c r="F4" s="489"/>
      <c r="G4" s="489"/>
      <c r="H4" s="489"/>
      <c r="I4" s="489"/>
      <c r="J4" s="490"/>
    </row>
    <row r="5" spans="1:15" ht="31.7" customHeight="1" thickBot="1" x14ac:dyDescent="0.3">
      <c r="A5" s="491" t="s">
        <v>14</v>
      </c>
      <c r="B5" s="492"/>
      <c r="C5" s="493" t="str">
        <f>IF(ProjeAdi&gt;0,ProjeAdi,"")</f>
        <v/>
      </c>
      <c r="D5" s="494"/>
      <c r="E5" s="494"/>
      <c r="F5" s="494"/>
      <c r="G5" s="494"/>
      <c r="H5" s="494"/>
      <c r="I5" s="494"/>
      <c r="J5" s="495"/>
    </row>
    <row r="6" spans="1:15" ht="51.95" customHeight="1" thickBot="1" x14ac:dyDescent="0.3">
      <c r="A6" s="482" t="s">
        <v>9</v>
      </c>
      <c r="B6" s="482" t="s">
        <v>119</v>
      </c>
      <c r="C6" s="482" t="s">
        <v>120</v>
      </c>
      <c r="D6" s="482" t="s">
        <v>114</v>
      </c>
      <c r="E6" s="482" t="s">
        <v>112</v>
      </c>
      <c r="F6" s="482" t="s">
        <v>113</v>
      </c>
      <c r="G6" s="508" t="s">
        <v>98</v>
      </c>
      <c r="H6" s="482" t="s">
        <v>99</v>
      </c>
      <c r="I6" s="143" t="s">
        <v>100</v>
      </c>
      <c r="J6" s="143" t="s">
        <v>100</v>
      </c>
      <c r="N6" s="53"/>
      <c r="O6" s="53"/>
    </row>
    <row r="7" spans="1:15" ht="16.5" thickBot="1" x14ac:dyDescent="0.3">
      <c r="A7" s="498"/>
      <c r="B7" s="498"/>
      <c r="C7" s="498"/>
      <c r="D7" s="498"/>
      <c r="E7" s="498"/>
      <c r="F7" s="498"/>
      <c r="G7" s="504"/>
      <c r="H7" s="498"/>
      <c r="I7" s="144" t="s">
        <v>101</v>
      </c>
      <c r="J7" s="144" t="s">
        <v>104</v>
      </c>
    </row>
    <row r="8" spans="1:15" ht="37.15" customHeight="1" x14ac:dyDescent="0.25">
      <c r="A8" s="60">
        <v>1</v>
      </c>
      <c r="B8" s="61"/>
      <c r="C8" s="62"/>
      <c r="D8" s="62"/>
      <c r="E8" s="62"/>
      <c r="F8" s="62"/>
      <c r="G8" s="63"/>
      <c r="H8" s="62"/>
      <c r="I8" s="294"/>
      <c r="J8" s="281"/>
      <c r="K8" s="210" t="str">
        <f>IF(AND(COUNTA(B8:F8)&gt;0,L8=1),"Belge Tarihi,Belge Numarası ve KDV Dahil Tutar doldurulduktan sonra KDV Hariç Tutar doldurulabilir.","")</f>
        <v/>
      </c>
      <c r="L8" s="209">
        <f>IF(COUNTA(G8:H8)+COUNTA(J8)=3,0,1)</f>
        <v>1</v>
      </c>
      <c r="M8" s="211">
        <f>IF(L8=1,0,100000000)</f>
        <v>0</v>
      </c>
    </row>
    <row r="9" spans="1:15" ht="37.15" customHeight="1" x14ac:dyDescent="0.25">
      <c r="A9" s="54">
        <v>2</v>
      </c>
      <c r="B9" s="36"/>
      <c r="C9" s="37"/>
      <c r="D9" s="37"/>
      <c r="E9" s="37"/>
      <c r="F9" s="37"/>
      <c r="G9" s="38"/>
      <c r="H9" s="37"/>
      <c r="I9" s="287"/>
      <c r="J9" s="283"/>
      <c r="K9" s="210" t="str">
        <f t="shared" ref="K9:K14" si="0">IF(AND(COUNTA(B9:F9)&gt;0,L9=1),"Belge Tarihi,Belge Numarası ve KDV Dahil Tutar doldurulduktan sonra KDV Hariç Tutar doldurulabilir.","")</f>
        <v/>
      </c>
      <c r="L9" s="209">
        <f t="shared" ref="L9:L14" si="1">IF(COUNTA(G9:H9)+COUNTA(J9)=3,0,1)</f>
        <v>1</v>
      </c>
      <c r="M9" s="211">
        <f t="shared" ref="M9:M22" si="2">IF(L9=1,0,100000000)</f>
        <v>0</v>
      </c>
    </row>
    <row r="10" spans="1:15" ht="37.15" customHeight="1" x14ac:dyDescent="0.25">
      <c r="A10" s="54">
        <v>3</v>
      </c>
      <c r="B10" s="36"/>
      <c r="C10" s="37"/>
      <c r="D10" s="37"/>
      <c r="E10" s="37"/>
      <c r="F10" s="37"/>
      <c r="G10" s="38"/>
      <c r="H10" s="37"/>
      <c r="I10" s="287"/>
      <c r="J10" s="283"/>
      <c r="K10" s="210" t="str">
        <f t="shared" si="0"/>
        <v/>
      </c>
      <c r="L10" s="209">
        <f t="shared" si="1"/>
        <v>1</v>
      </c>
      <c r="M10" s="211">
        <f t="shared" si="2"/>
        <v>0</v>
      </c>
    </row>
    <row r="11" spans="1:15" ht="37.15" customHeight="1" x14ac:dyDescent="0.25">
      <c r="A11" s="54">
        <v>4</v>
      </c>
      <c r="B11" s="36"/>
      <c r="C11" s="37"/>
      <c r="D11" s="37"/>
      <c r="E11" s="37"/>
      <c r="F11" s="37"/>
      <c r="G11" s="38"/>
      <c r="H11" s="37"/>
      <c r="I11" s="287"/>
      <c r="J11" s="283"/>
      <c r="K11" s="210" t="str">
        <f t="shared" si="0"/>
        <v/>
      </c>
      <c r="L11" s="209">
        <f t="shared" si="1"/>
        <v>1</v>
      </c>
      <c r="M11" s="211">
        <f t="shared" si="2"/>
        <v>0</v>
      </c>
    </row>
    <row r="12" spans="1:15" ht="37.15" customHeight="1" x14ac:dyDescent="0.25">
      <c r="A12" s="54">
        <v>5</v>
      </c>
      <c r="B12" s="36"/>
      <c r="C12" s="37"/>
      <c r="D12" s="37"/>
      <c r="E12" s="37"/>
      <c r="F12" s="37"/>
      <c r="G12" s="38"/>
      <c r="H12" s="37"/>
      <c r="I12" s="287"/>
      <c r="J12" s="283"/>
      <c r="K12" s="210" t="str">
        <f t="shared" si="0"/>
        <v/>
      </c>
      <c r="L12" s="209">
        <f t="shared" si="1"/>
        <v>1</v>
      </c>
      <c r="M12" s="211">
        <f t="shared" si="2"/>
        <v>0</v>
      </c>
    </row>
    <row r="13" spans="1:15" ht="37.15" customHeight="1" x14ac:dyDescent="0.25">
      <c r="A13" s="54">
        <v>6</v>
      </c>
      <c r="B13" s="36"/>
      <c r="C13" s="37"/>
      <c r="D13" s="37"/>
      <c r="E13" s="37"/>
      <c r="F13" s="37"/>
      <c r="G13" s="38"/>
      <c r="H13" s="37"/>
      <c r="I13" s="287"/>
      <c r="J13" s="283"/>
      <c r="K13" s="210" t="str">
        <f t="shared" si="0"/>
        <v/>
      </c>
      <c r="L13" s="209">
        <f t="shared" si="1"/>
        <v>1</v>
      </c>
      <c r="M13" s="211">
        <f t="shared" si="2"/>
        <v>0</v>
      </c>
    </row>
    <row r="14" spans="1:15" ht="37.15" customHeight="1" x14ac:dyDescent="0.25">
      <c r="A14" s="55">
        <v>7</v>
      </c>
      <c r="B14" s="39"/>
      <c r="C14" s="40"/>
      <c r="D14" s="40"/>
      <c r="E14" s="40"/>
      <c r="F14" s="40"/>
      <c r="G14" s="85"/>
      <c r="H14" s="40"/>
      <c r="I14" s="295"/>
      <c r="J14" s="288"/>
      <c r="K14" s="210" t="str">
        <f t="shared" si="0"/>
        <v/>
      </c>
      <c r="L14" s="209">
        <f t="shared" si="1"/>
        <v>1</v>
      </c>
      <c r="M14" s="211">
        <f t="shared" si="2"/>
        <v>0</v>
      </c>
    </row>
    <row r="15" spans="1:15" ht="37.15" customHeight="1" x14ac:dyDescent="0.25">
      <c r="A15" s="55">
        <v>8</v>
      </c>
      <c r="B15" s="39"/>
      <c r="C15" s="40"/>
      <c r="D15" s="40"/>
      <c r="E15" s="40"/>
      <c r="F15" s="40"/>
      <c r="G15" s="85"/>
      <c r="H15" s="40"/>
      <c r="I15" s="295"/>
      <c r="J15" s="288"/>
      <c r="K15" s="210" t="str">
        <f t="shared" ref="K15:K22" si="3">IF(AND(COUNTA(B15:F15)&gt;0,L15=1),"Belge Tarihi,Belge Numarası ve KDV Dahil Tutar doldurulduktan sonra KDV Hariç Tutar doldurulabilir.","")</f>
        <v/>
      </c>
      <c r="L15" s="209">
        <f t="shared" ref="L15:L22" si="4">IF(COUNTA(G15:H15)+COUNTA(J15)=3,0,1)</f>
        <v>1</v>
      </c>
      <c r="M15" s="211">
        <f t="shared" si="2"/>
        <v>0</v>
      </c>
    </row>
    <row r="16" spans="1:15" ht="37.15" customHeight="1" x14ac:dyDescent="0.25">
      <c r="A16" s="55">
        <v>9</v>
      </c>
      <c r="B16" s="39"/>
      <c r="C16" s="40"/>
      <c r="D16" s="40"/>
      <c r="E16" s="40"/>
      <c r="F16" s="40"/>
      <c r="G16" s="85"/>
      <c r="H16" s="40"/>
      <c r="I16" s="295"/>
      <c r="J16" s="288"/>
      <c r="K16" s="210" t="str">
        <f t="shared" si="3"/>
        <v/>
      </c>
      <c r="L16" s="209">
        <f t="shared" si="4"/>
        <v>1</v>
      </c>
      <c r="M16" s="211">
        <f t="shared" si="2"/>
        <v>0</v>
      </c>
    </row>
    <row r="17" spans="1:14" ht="37.15" customHeight="1" x14ac:dyDescent="0.25">
      <c r="A17" s="55">
        <v>10</v>
      </c>
      <c r="B17" s="39"/>
      <c r="C17" s="40"/>
      <c r="D17" s="40"/>
      <c r="E17" s="40"/>
      <c r="F17" s="40"/>
      <c r="G17" s="85"/>
      <c r="H17" s="40"/>
      <c r="I17" s="295"/>
      <c r="J17" s="288"/>
      <c r="K17" s="210" t="str">
        <f t="shared" si="3"/>
        <v/>
      </c>
      <c r="L17" s="209">
        <f t="shared" si="4"/>
        <v>1</v>
      </c>
      <c r="M17" s="211">
        <f t="shared" si="2"/>
        <v>0</v>
      </c>
    </row>
    <row r="18" spans="1:14" ht="37.15" customHeight="1" x14ac:dyDescent="0.25">
      <c r="A18" s="55">
        <v>11</v>
      </c>
      <c r="B18" s="39"/>
      <c r="C18" s="40"/>
      <c r="D18" s="40"/>
      <c r="E18" s="40"/>
      <c r="F18" s="40"/>
      <c r="G18" s="85"/>
      <c r="H18" s="40"/>
      <c r="I18" s="295"/>
      <c r="J18" s="288"/>
      <c r="K18" s="210" t="str">
        <f t="shared" si="3"/>
        <v/>
      </c>
      <c r="L18" s="209">
        <f t="shared" si="4"/>
        <v>1</v>
      </c>
      <c r="M18" s="211">
        <f t="shared" si="2"/>
        <v>0</v>
      </c>
    </row>
    <row r="19" spans="1:14" ht="37.15" customHeight="1" x14ac:dyDescent="0.25">
      <c r="A19" s="55">
        <v>12</v>
      </c>
      <c r="B19" s="39"/>
      <c r="C19" s="40"/>
      <c r="D19" s="40"/>
      <c r="E19" s="40"/>
      <c r="F19" s="40"/>
      <c r="G19" s="85"/>
      <c r="H19" s="40"/>
      <c r="I19" s="295"/>
      <c r="J19" s="288"/>
      <c r="K19" s="210" t="str">
        <f t="shared" si="3"/>
        <v/>
      </c>
      <c r="L19" s="209">
        <f t="shared" si="4"/>
        <v>1</v>
      </c>
      <c r="M19" s="211">
        <f t="shared" si="2"/>
        <v>0</v>
      </c>
    </row>
    <row r="20" spans="1:14" ht="37.15" customHeight="1" x14ac:dyDescent="0.25">
      <c r="A20" s="55">
        <v>13</v>
      </c>
      <c r="B20" s="39"/>
      <c r="C20" s="40"/>
      <c r="D20" s="40"/>
      <c r="E20" s="40"/>
      <c r="F20" s="40"/>
      <c r="G20" s="85"/>
      <c r="H20" s="40"/>
      <c r="I20" s="295"/>
      <c r="J20" s="288"/>
      <c r="K20" s="210" t="str">
        <f t="shared" si="3"/>
        <v/>
      </c>
      <c r="L20" s="209">
        <f t="shared" si="4"/>
        <v>1</v>
      </c>
      <c r="M20" s="211">
        <f t="shared" si="2"/>
        <v>0</v>
      </c>
    </row>
    <row r="21" spans="1:14" ht="37.15" customHeight="1" x14ac:dyDescent="0.25">
      <c r="A21" s="55">
        <v>14</v>
      </c>
      <c r="B21" s="39"/>
      <c r="C21" s="40"/>
      <c r="D21" s="40"/>
      <c r="E21" s="40"/>
      <c r="F21" s="40"/>
      <c r="G21" s="85"/>
      <c r="H21" s="40"/>
      <c r="I21" s="295"/>
      <c r="J21" s="288"/>
      <c r="K21" s="210" t="str">
        <f t="shared" si="3"/>
        <v/>
      </c>
      <c r="L21" s="209">
        <f t="shared" si="4"/>
        <v>1</v>
      </c>
      <c r="M21" s="211">
        <f t="shared" si="2"/>
        <v>0</v>
      </c>
    </row>
    <row r="22" spans="1:14" ht="37.15" customHeight="1" thickBot="1" x14ac:dyDescent="0.3">
      <c r="A22" s="55">
        <v>15</v>
      </c>
      <c r="B22" s="43"/>
      <c r="C22" s="44"/>
      <c r="D22" s="44"/>
      <c r="E22" s="44"/>
      <c r="F22" s="44"/>
      <c r="G22" s="87"/>
      <c r="H22" s="44"/>
      <c r="I22" s="296"/>
      <c r="J22" s="289"/>
      <c r="K22" s="210" t="str">
        <f t="shared" si="3"/>
        <v/>
      </c>
      <c r="L22" s="209">
        <f t="shared" si="4"/>
        <v>1</v>
      </c>
      <c r="M22" s="211">
        <f t="shared" si="2"/>
        <v>0</v>
      </c>
      <c r="N22" s="49">
        <v>1</v>
      </c>
    </row>
    <row r="23" spans="1:14" ht="37.15" customHeight="1" thickBot="1" x14ac:dyDescent="0.3">
      <c r="A23" s="506" t="s">
        <v>178</v>
      </c>
      <c r="B23" s="506"/>
      <c r="C23" s="506"/>
      <c r="D23" s="506"/>
      <c r="E23" s="506"/>
      <c r="F23" s="506"/>
      <c r="G23" s="511"/>
      <c r="H23" s="9" t="s">
        <v>51</v>
      </c>
      <c r="I23" s="297">
        <f>SUM(I8:I22)</f>
        <v>0</v>
      </c>
      <c r="J23" s="332"/>
      <c r="K23" s="122"/>
    </row>
    <row r="24" spans="1:14" x14ac:dyDescent="0.25">
      <c r="A24" s="49" t="s">
        <v>164</v>
      </c>
      <c r="K24" s="212" t="str">
        <f t="shared" ref="K24" si="5">IF(AND(I24&gt;0,J24=""),"KDV Dahil Tutar Yazılmalıdır.","")</f>
        <v/>
      </c>
    </row>
    <row r="26" spans="1:14" s="349" customFormat="1" ht="21" x14ac:dyDescent="0.35">
      <c r="B26" s="358" t="s">
        <v>48</v>
      </c>
      <c r="C26" s="346">
        <f ca="1">IF(imzatarihi&gt;0,imzatarihi,"")</f>
        <v>46027</v>
      </c>
      <c r="D26" s="358" t="s">
        <v>49</v>
      </c>
      <c r="E26" s="456" t="str">
        <f>IF(kurulusyetkilisi&gt;0,kurulusyetkilisi,"")</f>
        <v/>
      </c>
      <c r="F26" s="456"/>
      <c r="G26" s="456"/>
      <c r="H26" s="456"/>
      <c r="L26" s="356"/>
    </row>
    <row r="27" spans="1:14" s="349" customFormat="1" ht="21" x14ac:dyDescent="0.35">
      <c r="D27" s="358" t="s">
        <v>50</v>
      </c>
      <c r="G27" s="361"/>
      <c r="L27" s="356"/>
    </row>
    <row r="28" spans="1:14" x14ac:dyDescent="0.25">
      <c r="A28" s="496" t="s">
        <v>118</v>
      </c>
      <c r="B28" s="496"/>
      <c r="C28" s="496"/>
      <c r="D28" s="496"/>
      <c r="E28" s="496"/>
      <c r="F28" s="496"/>
      <c r="G28" s="496"/>
      <c r="H28" s="496"/>
      <c r="I28" s="496"/>
      <c r="J28" s="496"/>
      <c r="K28" s="145"/>
      <c r="L28" s="147"/>
    </row>
    <row r="29" spans="1:14" ht="15.6" customHeight="1" x14ac:dyDescent="0.25">
      <c r="A29" s="484" t="str">
        <f>IF(YilDonem&lt;&gt;"",CONCATENATE(YilDonem," dönemine aittir."),"")</f>
        <v/>
      </c>
      <c r="B29" s="484"/>
      <c r="C29" s="484"/>
      <c r="D29" s="484"/>
      <c r="E29" s="484"/>
      <c r="F29" s="484"/>
      <c r="G29" s="484"/>
      <c r="H29" s="484"/>
      <c r="I29" s="484"/>
      <c r="J29" s="484"/>
      <c r="K29" s="120"/>
      <c r="L29" s="75"/>
      <c r="M29" s="81"/>
    </row>
    <row r="30" spans="1:14" ht="15.95" customHeight="1" thickBot="1" x14ac:dyDescent="0.3">
      <c r="A30" s="505" t="s">
        <v>121</v>
      </c>
      <c r="B30" s="505"/>
      <c r="C30" s="505"/>
      <c r="D30" s="505"/>
      <c r="E30" s="505"/>
      <c r="F30" s="505"/>
      <c r="G30" s="505"/>
      <c r="H30" s="505"/>
      <c r="I30" s="505"/>
      <c r="J30" s="505"/>
      <c r="K30" s="120"/>
      <c r="L30" s="75"/>
      <c r="M30" s="81"/>
    </row>
    <row r="31" spans="1:14" ht="31.7" customHeight="1" thickBot="1" x14ac:dyDescent="0.3">
      <c r="A31" s="486" t="s">
        <v>1</v>
      </c>
      <c r="B31" s="487"/>
      <c r="C31" s="488" t="str">
        <f>IF(ProjeNo&gt;0,ProjeNo,"")</f>
        <v/>
      </c>
      <c r="D31" s="489"/>
      <c r="E31" s="489"/>
      <c r="F31" s="489"/>
      <c r="G31" s="489"/>
      <c r="H31" s="489"/>
      <c r="I31" s="489"/>
      <c r="J31" s="490"/>
    </row>
    <row r="32" spans="1:14" ht="31.7" customHeight="1" thickBot="1" x14ac:dyDescent="0.3">
      <c r="A32" s="491" t="s">
        <v>14</v>
      </c>
      <c r="B32" s="492"/>
      <c r="C32" s="493" t="str">
        <f>IF(ProjeAdi&gt;0,ProjeAdi,"")</f>
        <v/>
      </c>
      <c r="D32" s="494"/>
      <c r="E32" s="494"/>
      <c r="F32" s="494"/>
      <c r="G32" s="494"/>
      <c r="H32" s="494"/>
      <c r="I32" s="494"/>
      <c r="J32" s="495"/>
    </row>
    <row r="33" spans="1:15" ht="51.95" customHeight="1" thickBot="1" x14ac:dyDescent="0.3">
      <c r="A33" s="482" t="s">
        <v>9</v>
      </c>
      <c r="B33" s="482" t="s">
        <v>119</v>
      </c>
      <c r="C33" s="482" t="s">
        <v>120</v>
      </c>
      <c r="D33" s="482" t="s">
        <v>114</v>
      </c>
      <c r="E33" s="482" t="s">
        <v>112</v>
      </c>
      <c r="F33" s="482" t="s">
        <v>113</v>
      </c>
      <c r="G33" s="508" t="s">
        <v>98</v>
      </c>
      <c r="H33" s="482" t="s">
        <v>99</v>
      </c>
      <c r="I33" s="143" t="s">
        <v>100</v>
      </c>
      <c r="J33" s="143" t="s">
        <v>100</v>
      </c>
    </row>
    <row r="34" spans="1:15" ht="16.5" thickBot="1" x14ac:dyDescent="0.3">
      <c r="A34" s="498"/>
      <c r="B34" s="498"/>
      <c r="C34" s="498"/>
      <c r="D34" s="498"/>
      <c r="E34" s="498"/>
      <c r="F34" s="498"/>
      <c r="G34" s="504"/>
      <c r="H34" s="498"/>
      <c r="I34" s="144" t="s">
        <v>101</v>
      </c>
      <c r="J34" s="144" t="s">
        <v>104</v>
      </c>
    </row>
    <row r="35" spans="1:15" ht="37.15" customHeight="1" x14ac:dyDescent="0.25">
      <c r="A35" s="60">
        <v>16</v>
      </c>
      <c r="B35" s="61"/>
      <c r="C35" s="62"/>
      <c r="D35" s="62"/>
      <c r="E35" s="62"/>
      <c r="F35" s="62"/>
      <c r="G35" s="63"/>
      <c r="H35" s="62"/>
      <c r="I35" s="294"/>
      <c r="J35" s="281"/>
      <c r="K35" s="210" t="str">
        <f>IF(AND(COUNTA(B35:F35)&gt;0,L35=1),"Belge Tarihi,Belge Numarası ve KDV Dahil Tutar doldurulduktan sonra KDV Hariç Tutar doldurulabilir.","")</f>
        <v/>
      </c>
      <c r="L35" s="209">
        <f>IF(COUNTA(G35:H35)+COUNTA(J35)=3,0,1)</f>
        <v>1</v>
      </c>
      <c r="M35" s="211">
        <f>IF(L35=1,0,100000000)</f>
        <v>0</v>
      </c>
    </row>
    <row r="36" spans="1:15" ht="37.15" customHeight="1" x14ac:dyDescent="0.25">
      <c r="A36" s="54">
        <v>17</v>
      </c>
      <c r="B36" s="36"/>
      <c r="C36" s="37"/>
      <c r="D36" s="37"/>
      <c r="E36" s="37"/>
      <c r="F36" s="37"/>
      <c r="G36" s="38"/>
      <c r="H36" s="37"/>
      <c r="I36" s="287"/>
      <c r="J36" s="283"/>
      <c r="K36" s="210" t="str">
        <f t="shared" ref="K36:K49" si="6">IF(AND(COUNTA(B36:F36)&gt;0,L36=1),"Belge Tarihi,Belge Numarası ve KDV Dahil Tutar doldurulduktan sonra KDV Hariç Tutar doldurulabilir.","")</f>
        <v/>
      </c>
      <c r="L36" s="209">
        <f t="shared" ref="L36:L49" si="7">IF(COUNTA(G36:H36)+COUNTA(J36)=3,0,1)</f>
        <v>1</v>
      </c>
      <c r="M36" s="211">
        <f t="shared" ref="M36:M49" si="8">IF(L36=1,0,100000000)</f>
        <v>0</v>
      </c>
      <c r="N36" s="53"/>
      <c r="O36" s="53"/>
    </row>
    <row r="37" spans="1:15" ht="37.15" customHeight="1" x14ac:dyDescent="0.25">
      <c r="A37" s="54">
        <v>18</v>
      </c>
      <c r="B37" s="36"/>
      <c r="C37" s="37"/>
      <c r="D37" s="37"/>
      <c r="E37" s="37"/>
      <c r="F37" s="37"/>
      <c r="G37" s="38"/>
      <c r="H37" s="37"/>
      <c r="I37" s="287"/>
      <c r="J37" s="283"/>
      <c r="K37" s="210" t="str">
        <f t="shared" si="6"/>
        <v/>
      </c>
      <c r="L37" s="209">
        <f t="shared" si="7"/>
        <v>1</v>
      </c>
      <c r="M37" s="211">
        <f t="shared" si="8"/>
        <v>0</v>
      </c>
    </row>
    <row r="38" spans="1:15" ht="37.15" customHeight="1" x14ac:dyDescent="0.25">
      <c r="A38" s="54">
        <v>19</v>
      </c>
      <c r="B38" s="36"/>
      <c r="C38" s="37"/>
      <c r="D38" s="37"/>
      <c r="E38" s="37"/>
      <c r="F38" s="37"/>
      <c r="G38" s="38"/>
      <c r="H38" s="37"/>
      <c r="I38" s="287"/>
      <c r="J38" s="283"/>
      <c r="K38" s="210" t="str">
        <f t="shared" si="6"/>
        <v/>
      </c>
      <c r="L38" s="209">
        <f t="shared" si="7"/>
        <v>1</v>
      </c>
      <c r="M38" s="211">
        <f t="shared" si="8"/>
        <v>0</v>
      </c>
    </row>
    <row r="39" spans="1:15" ht="37.15" customHeight="1" x14ac:dyDescent="0.25">
      <c r="A39" s="54">
        <v>20</v>
      </c>
      <c r="B39" s="36"/>
      <c r="C39" s="37"/>
      <c r="D39" s="37"/>
      <c r="E39" s="37"/>
      <c r="F39" s="37"/>
      <c r="G39" s="38"/>
      <c r="H39" s="37"/>
      <c r="I39" s="287"/>
      <c r="J39" s="283"/>
      <c r="K39" s="210" t="str">
        <f t="shared" si="6"/>
        <v/>
      </c>
      <c r="L39" s="209">
        <f t="shared" si="7"/>
        <v>1</v>
      </c>
      <c r="M39" s="211">
        <f t="shared" si="8"/>
        <v>0</v>
      </c>
    </row>
    <row r="40" spans="1:15" ht="37.15" customHeight="1" x14ac:dyDescent="0.25">
      <c r="A40" s="54">
        <v>21</v>
      </c>
      <c r="B40" s="36"/>
      <c r="C40" s="37"/>
      <c r="D40" s="37"/>
      <c r="E40" s="37"/>
      <c r="F40" s="37"/>
      <c r="G40" s="38"/>
      <c r="H40" s="37"/>
      <c r="I40" s="287"/>
      <c r="J40" s="283"/>
      <c r="K40" s="210" t="str">
        <f t="shared" si="6"/>
        <v/>
      </c>
      <c r="L40" s="209">
        <f t="shared" si="7"/>
        <v>1</v>
      </c>
      <c r="M40" s="211">
        <f t="shared" si="8"/>
        <v>0</v>
      </c>
    </row>
    <row r="41" spans="1:15" ht="37.15" customHeight="1" x14ac:dyDescent="0.25">
      <c r="A41" s="55">
        <v>22</v>
      </c>
      <c r="B41" s="39"/>
      <c r="C41" s="40"/>
      <c r="D41" s="40"/>
      <c r="E41" s="40"/>
      <c r="F41" s="40"/>
      <c r="G41" s="85"/>
      <c r="H41" s="40"/>
      <c r="I41" s="295"/>
      <c r="J41" s="288"/>
      <c r="K41" s="210" t="str">
        <f t="shared" si="6"/>
        <v/>
      </c>
      <c r="L41" s="209">
        <f t="shared" si="7"/>
        <v>1</v>
      </c>
      <c r="M41" s="211">
        <f t="shared" si="8"/>
        <v>0</v>
      </c>
    </row>
    <row r="42" spans="1:15" ht="37.15" customHeight="1" x14ac:dyDescent="0.25">
      <c r="A42" s="55">
        <v>23</v>
      </c>
      <c r="B42" s="39"/>
      <c r="C42" s="40"/>
      <c r="D42" s="40"/>
      <c r="E42" s="40"/>
      <c r="F42" s="40"/>
      <c r="G42" s="85"/>
      <c r="H42" s="40"/>
      <c r="I42" s="295"/>
      <c r="J42" s="288"/>
      <c r="K42" s="210" t="str">
        <f t="shared" si="6"/>
        <v/>
      </c>
      <c r="L42" s="209">
        <f t="shared" si="7"/>
        <v>1</v>
      </c>
      <c r="M42" s="211">
        <f t="shared" si="8"/>
        <v>0</v>
      </c>
    </row>
    <row r="43" spans="1:15" ht="37.15" customHeight="1" x14ac:dyDescent="0.25">
      <c r="A43" s="55">
        <v>24</v>
      </c>
      <c r="B43" s="39"/>
      <c r="C43" s="40"/>
      <c r="D43" s="40"/>
      <c r="E43" s="40"/>
      <c r="F43" s="40"/>
      <c r="G43" s="85"/>
      <c r="H43" s="40"/>
      <c r="I43" s="295"/>
      <c r="J43" s="288"/>
      <c r="K43" s="210" t="str">
        <f t="shared" si="6"/>
        <v/>
      </c>
      <c r="L43" s="209">
        <f t="shared" si="7"/>
        <v>1</v>
      </c>
      <c r="M43" s="211">
        <f t="shared" si="8"/>
        <v>0</v>
      </c>
    </row>
    <row r="44" spans="1:15" ht="37.15" customHeight="1" x14ac:dyDescent="0.25">
      <c r="A44" s="55">
        <v>25</v>
      </c>
      <c r="B44" s="39"/>
      <c r="C44" s="40"/>
      <c r="D44" s="40"/>
      <c r="E44" s="40"/>
      <c r="F44" s="40"/>
      <c r="G44" s="85"/>
      <c r="H44" s="40"/>
      <c r="I44" s="295"/>
      <c r="J44" s="288"/>
      <c r="K44" s="210" t="str">
        <f t="shared" si="6"/>
        <v/>
      </c>
      <c r="L44" s="209">
        <f t="shared" si="7"/>
        <v>1</v>
      </c>
      <c r="M44" s="211">
        <f t="shared" si="8"/>
        <v>0</v>
      </c>
    </row>
    <row r="45" spans="1:15" ht="37.15" customHeight="1" x14ac:dyDescent="0.25">
      <c r="A45" s="55">
        <v>26</v>
      </c>
      <c r="B45" s="39"/>
      <c r="C45" s="40"/>
      <c r="D45" s="40"/>
      <c r="E45" s="40"/>
      <c r="F45" s="40"/>
      <c r="G45" s="85"/>
      <c r="H45" s="40"/>
      <c r="I45" s="295"/>
      <c r="J45" s="288"/>
      <c r="K45" s="210" t="str">
        <f t="shared" si="6"/>
        <v/>
      </c>
      <c r="L45" s="209">
        <f t="shared" si="7"/>
        <v>1</v>
      </c>
      <c r="M45" s="211">
        <f t="shared" si="8"/>
        <v>0</v>
      </c>
    </row>
    <row r="46" spans="1:15" ht="37.15" customHeight="1" x14ac:dyDescent="0.25">
      <c r="A46" s="55">
        <v>27</v>
      </c>
      <c r="B46" s="39"/>
      <c r="C46" s="40"/>
      <c r="D46" s="40"/>
      <c r="E46" s="40"/>
      <c r="F46" s="40"/>
      <c r="G46" s="85"/>
      <c r="H46" s="40"/>
      <c r="I46" s="295"/>
      <c r="J46" s="288"/>
      <c r="K46" s="210" t="str">
        <f t="shared" si="6"/>
        <v/>
      </c>
      <c r="L46" s="209">
        <f t="shared" si="7"/>
        <v>1</v>
      </c>
      <c r="M46" s="211">
        <f t="shared" si="8"/>
        <v>0</v>
      </c>
    </row>
    <row r="47" spans="1:15" ht="37.15" customHeight="1" x14ac:dyDescent="0.25">
      <c r="A47" s="55">
        <v>28</v>
      </c>
      <c r="B47" s="39"/>
      <c r="C47" s="40"/>
      <c r="D47" s="40"/>
      <c r="E47" s="40"/>
      <c r="F47" s="40"/>
      <c r="G47" s="85"/>
      <c r="H47" s="40"/>
      <c r="I47" s="295"/>
      <c r="J47" s="288"/>
      <c r="K47" s="210" t="str">
        <f t="shared" si="6"/>
        <v/>
      </c>
      <c r="L47" s="209">
        <f t="shared" si="7"/>
        <v>1</v>
      </c>
      <c r="M47" s="211">
        <f t="shared" si="8"/>
        <v>0</v>
      </c>
    </row>
    <row r="48" spans="1:15" ht="37.15" customHeight="1" x14ac:dyDescent="0.25">
      <c r="A48" s="55">
        <v>29</v>
      </c>
      <c r="B48" s="39"/>
      <c r="C48" s="40"/>
      <c r="D48" s="40"/>
      <c r="E48" s="40"/>
      <c r="F48" s="40"/>
      <c r="G48" s="85"/>
      <c r="H48" s="40"/>
      <c r="I48" s="295"/>
      <c r="J48" s="288"/>
      <c r="K48" s="210" t="str">
        <f t="shared" si="6"/>
        <v/>
      </c>
      <c r="L48" s="209">
        <f t="shared" si="7"/>
        <v>1</v>
      </c>
      <c r="M48" s="211">
        <f t="shared" si="8"/>
        <v>0</v>
      </c>
    </row>
    <row r="49" spans="1:14" ht="37.15" customHeight="1" thickBot="1" x14ac:dyDescent="0.3">
      <c r="A49" s="56">
        <v>30</v>
      </c>
      <c r="B49" s="43"/>
      <c r="C49" s="44"/>
      <c r="D49" s="44"/>
      <c r="E49" s="44"/>
      <c r="F49" s="44"/>
      <c r="G49" s="87"/>
      <c r="H49" s="44"/>
      <c r="I49" s="296"/>
      <c r="J49" s="289"/>
      <c r="K49" s="210" t="str">
        <f t="shared" si="6"/>
        <v/>
      </c>
      <c r="L49" s="209">
        <f t="shared" si="7"/>
        <v>1</v>
      </c>
      <c r="M49" s="211">
        <f t="shared" si="8"/>
        <v>0</v>
      </c>
      <c r="N49" s="213">
        <f>IF(COUNTA(G35:J49)&gt;0,1,0)</f>
        <v>0</v>
      </c>
    </row>
    <row r="50" spans="1:14" ht="37.15" customHeight="1" thickBot="1" x14ac:dyDescent="0.3">
      <c r="A50" s="509" t="s">
        <v>178</v>
      </c>
      <c r="B50" s="509"/>
      <c r="C50" s="509"/>
      <c r="D50" s="509"/>
      <c r="E50" s="509"/>
      <c r="F50" s="509"/>
      <c r="G50" s="510"/>
      <c r="H50" s="10" t="s">
        <v>51</v>
      </c>
      <c r="I50" s="297">
        <f>SUM(I35:I49)+I23</f>
        <v>0</v>
      </c>
      <c r="J50" s="332"/>
      <c r="K50" s="122"/>
    </row>
    <row r="51" spans="1:14" x14ac:dyDescent="0.25">
      <c r="A51" s="49" t="s">
        <v>164</v>
      </c>
      <c r="K51" s="212" t="str">
        <f t="shared" ref="K51" si="9">IF(AND(I51&gt;0,J51=""),"KDV Dahil Tutar Yazılmalıdır.","")</f>
        <v/>
      </c>
    </row>
    <row r="53" spans="1:14" ht="21" x14ac:dyDescent="0.35">
      <c r="B53" s="358" t="s">
        <v>48</v>
      </c>
      <c r="C53" s="346">
        <f ca="1">IF(imzatarihi&gt;0,imzatarihi,"")</f>
        <v>46027</v>
      </c>
      <c r="D53" s="358" t="s">
        <v>49</v>
      </c>
      <c r="E53" s="456" t="str">
        <f>IF(kurulusyetkilisi&gt;0,kurulusyetkilisi,"")</f>
        <v/>
      </c>
      <c r="F53" s="456"/>
      <c r="G53" s="456"/>
      <c r="H53" s="456"/>
    </row>
    <row r="54" spans="1:14" ht="21" x14ac:dyDescent="0.35">
      <c r="B54" s="349"/>
      <c r="C54" s="349"/>
      <c r="D54" s="358" t="s">
        <v>50</v>
      </c>
      <c r="E54" s="349"/>
      <c r="F54" s="349"/>
      <c r="G54" s="361"/>
      <c r="H54" s="349"/>
    </row>
    <row r="55" spans="1:14" x14ac:dyDescent="0.25">
      <c r="A55" s="496" t="s">
        <v>118</v>
      </c>
      <c r="B55" s="496"/>
      <c r="C55" s="496"/>
      <c r="D55" s="496"/>
      <c r="E55" s="496"/>
      <c r="F55" s="496"/>
      <c r="G55" s="496"/>
      <c r="H55" s="496"/>
      <c r="I55" s="496"/>
      <c r="J55" s="496"/>
      <c r="K55" s="145"/>
      <c r="L55" s="147"/>
    </row>
    <row r="56" spans="1:14" ht="15.6" customHeight="1" x14ac:dyDescent="0.25">
      <c r="A56" s="484" t="str">
        <f>IF(YilDonem&lt;&gt;"",CONCATENATE(YilDonem," dönemine aittir."),"")</f>
        <v/>
      </c>
      <c r="B56" s="484"/>
      <c r="C56" s="484"/>
      <c r="D56" s="484"/>
      <c r="E56" s="484"/>
      <c r="F56" s="484"/>
      <c r="G56" s="484"/>
      <c r="H56" s="484"/>
      <c r="I56" s="484"/>
      <c r="J56" s="484"/>
      <c r="K56" s="120"/>
      <c r="L56" s="75"/>
      <c r="M56" s="81"/>
    </row>
    <row r="57" spans="1:14" ht="15.95" customHeight="1" thickBot="1" x14ac:dyDescent="0.3">
      <c r="A57" s="505" t="s">
        <v>121</v>
      </c>
      <c r="B57" s="505"/>
      <c r="C57" s="505"/>
      <c r="D57" s="505"/>
      <c r="E57" s="505"/>
      <c r="F57" s="505"/>
      <c r="G57" s="505"/>
      <c r="H57" s="505"/>
      <c r="I57" s="505"/>
      <c r="J57" s="505"/>
      <c r="K57" s="120"/>
      <c r="L57" s="75"/>
      <c r="M57" s="81"/>
    </row>
    <row r="58" spans="1:14" ht="31.7" customHeight="1" thickBot="1" x14ac:dyDescent="0.3">
      <c r="A58" s="486" t="s">
        <v>1</v>
      </c>
      <c r="B58" s="487"/>
      <c r="C58" s="488" t="str">
        <f>IF(ProjeNo&gt;0,ProjeNo,"")</f>
        <v/>
      </c>
      <c r="D58" s="489"/>
      <c r="E58" s="489"/>
      <c r="F58" s="489"/>
      <c r="G58" s="489"/>
      <c r="H58" s="489"/>
      <c r="I58" s="489"/>
      <c r="J58" s="490"/>
    </row>
    <row r="59" spans="1:14" ht="31.7" customHeight="1" thickBot="1" x14ac:dyDescent="0.3">
      <c r="A59" s="491" t="s">
        <v>14</v>
      </c>
      <c r="B59" s="492"/>
      <c r="C59" s="493" t="str">
        <f>IF(ProjeAdi&gt;0,ProjeAdi,"")</f>
        <v/>
      </c>
      <c r="D59" s="494"/>
      <c r="E59" s="494"/>
      <c r="F59" s="494"/>
      <c r="G59" s="494"/>
      <c r="H59" s="494"/>
      <c r="I59" s="494"/>
      <c r="J59" s="495"/>
    </row>
    <row r="60" spans="1:14" ht="51.95" customHeight="1" thickBot="1" x14ac:dyDescent="0.3">
      <c r="A60" s="482" t="s">
        <v>9</v>
      </c>
      <c r="B60" s="482" t="s">
        <v>119</v>
      </c>
      <c r="C60" s="482" t="s">
        <v>120</v>
      </c>
      <c r="D60" s="482" t="s">
        <v>114</v>
      </c>
      <c r="E60" s="482" t="s">
        <v>112</v>
      </c>
      <c r="F60" s="482" t="s">
        <v>113</v>
      </c>
      <c r="G60" s="508" t="s">
        <v>98</v>
      </c>
      <c r="H60" s="482" t="s">
        <v>99</v>
      </c>
      <c r="I60" s="143" t="s">
        <v>100</v>
      </c>
      <c r="J60" s="143" t="s">
        <v>100</v>
      </c>
    </row>
    <row r="61" spans="1:14" ht="16.5" thickBot="1" x14ac:dyDescent="0.3">
      <c r="A61" s="498"/>
      <c r="B61" s="498"/>
      <c r="C61" s="498"/>
      <c r="D61" s="498"/>
      <c r="E61" s="498"/>
      <c r="F61" s="498"/>
      <c r="G61" s="504"/>
      <c r="H61" s="498"/>
      <c r="I61" s="144" t="s">
        <v>101</v>
      </c>
      <c r="J61" s="144" t="s">
        <v>104</v>
      </c>
    </row>
    <row r="62" spans="1:14" ht="37.15" customHeight="1" x14ac:dyDescent="0.25">
      <c r="A62" s="77">
        <v>31</v>
      </c>
      <c r="B62" s="61"/>
      <c r="C62" s="62"/>
      <c r="D62" s="62"/>
      <c r="E62" s="62"/>
      <c r="F62" s="62"/>
      <c r="G62" s="63"/>
      <c r="H62" s="62"/>
      <c r="I62" s="294"/>
      <c r="J62" s="281"/>
      <c r="K62" s="210" t="str">
        <f>IF(AND(COUNTA(B62:F62)&gt;0,L62=1),"Belge Tarihi,Belge Numarası ve KDV Dahil Tutar doldurulduktan sonra KDV Hariç Tutar doldurulabilir.","")</f>
        <v/>
      </c>
      <c r="L62" s="209">
        <f>IF(COUNTA(G62:H62)+COUNTA(J62)=3,0,1)</f>
        <v>1</v>
      </c>
      <c r="M62" s="211">
        <f>IF(L62=1,0,100000000)</f>
        <v>0</v>
      </c>
    </row>
    <row r="63" spans="1:14" ht="37.15" customHeight="1" x14ac:dyDescent="0.25">
      <c r="A63" s="58">
        <v>32</v>
      </c>
      <c r="B63" s="36"/>
      <c r="C63" s="37"/>
      <c r="D63" s="37"/>
      <c r="E63" s="37"/>
      <c r="F63" s="37"/>
      <c r="G63" s="38"/>
      <c r="H63" s="37"/>
      <c r="I63" s="287"/>
      <c r="J63" s="283"/>
      <c r="K63" s="210" t="str">
        <f t="shared" ref="K63:K76" si="10">IF(AND(COUNTA(B63:F63)&gt;0,L63=1),"Belge Tarihi,Belge Numarası ve KDV Dahil Tutar doldurulduktan sonra KDV Hariç Tutar doldurulabilir.","")</f>
        <v/>
      </c>
      <c r="L63" s="209">
        <f t="shared" ref="L63:L76" si="11">IF(COUNTA(G63:H63)+COUNTA(J63)=3,0,1)</f>
        <v>1</v>
      </c>
      <c r="M63" s="211">
        <f t="shared" ref="M63:M76" si="12">IF(L63=1,0,100000000)</f>
        <v>0</v>
      </c>
    </row>
    <row r="64" spans="1:14" ht="37.15" customHeight="1" x14ac:dyDescent="0.25">
      <c r="A64" s="58">
        <v>33</v>
      </c>
      <c r="B64" s="36"/>
      <c r="C64" s="37"/>
      <c r="D64" s="37"/>
      <c r="E64" s="37"/>
      <c r="F64" s="37"/>
      <c r="G64" s="38"/>
      <c r="H64" s="37"/>
      <c r="I64" s="287"/>
      <c r="J64" s="283"/>
      <c r="K64" s="210" t="str">
        <f t="shared" si="10"/>
        <v/>
      </c>
      <c r="L64" s="209">
        <f t="shared" si="11"/>
        <v>1</v>
      </c>
      <c r="M64" s="211">
        <f t="shared" si="12"/>
        <v>0</v>
      </c>
    </row>
    <row r="65" spans="1:15" ht="37.15" customHeight="1" x14ac:dyDescent="0.25">
      <c r="A65" s="58">
        <v>34</v>
      </c>
      <c r="B65" s="36"/>
      <c r="C65" s="37"/>
      <c r="D65" s="37"/>
      <c r="E65" s="37"/>
      <c r="F65" s="37"/>
      <c r="G65" s="38"/>
      <c r="H65" s="37"/>
      <c r="I65" s="287"/>
      <c r="J65" s="283"/>
      <c r="K65" s="210" t="str">
        <f t="shared" si="10"/>
        <v/>
      </c>
      <c r="L65" s="209">
        <f t="shared" si="11"/>
        <v>1</v>
      </c>
      <c r="M65" s="211">
        <f t="shared" si="12"/>
        <v>0</v>
      </c>
    </row>
    <row r="66" spans="1:15" ht="37.15" customHeight="1" x14ac:dyDescent="0.25">
      <c r="A66" s="58">
        <v>35</v>
      </c>
      <c r="B66" s="36"/>
      <c r="C66" s="37"/>
      <c r="D66" s="37"/>
      <c r="E66" s="37"/>
      <c r="F66" s="37"/>
      <c r="G66" s="38"/>
      <c r="H66" s="37"/>
      <c r="I66" s="287"/>
      <c r="J66" s="283"/>
      <c r="K66" s="210" t="str">
        <f t="shared" si="10"/>
        <v/>
      </c>
      <c r="L66" s="209">
        <f t="shared" si="11"/>
        <v>1</v>
      </c>
      <c r="M66" s="211">
        <f t="shared" si="12"/>
        <v>0</v>
      </c>
      <c r="N66" s="53"/>
      <c r="O66" s="53"/>
    </row>
    <row r="67" spans="1:15" ht="37.15" customHeight="1" x14ac:dyDescent="0.25">
      <c r="A67" s="58">
        <v>36</v>
      </c>
      <c r="B67" s="36"/>
      <c r="C67" s="37"/>
      <c r="D67" s="37"/>
      <c r="E67" s="37"/>
      <c r="F67" s="37"/>
      <c r="G67" s="38"/>
      <c r="H67" s="37"/>
      <c r="I67" s="287"/>
      <c r="J67" s="283"/>
      <c r="K67" s="210" t="str">
        <f t="shared" si="10"/>
        <v/>
      </c>
      <c r="L67" s="209">
        <f t="shared" si="11"/>
        <v>1</v>
      </c>
      <c r="M67" s="211">
        <f t="shared" si="12"/>
        <v>0</v>
      </c>
    </row>
    <row r="68" spans="1:15" ht="37.15" customHeight="1" x14ac:dyDescent="0.25">
      <c r="A68" s="58">
        <v>37</v>
      </c>
      <c r="B68" s="39"/>
      <c r="C68" s="40"/>
      <c r="D68" s="40"/>
      <c r="E68" s="40"/>
      <c r="F68" s="40"/>
      <c r="G68" s="85"/>
      <c r="H68" s="40"/>
      <c r="I68" s="295"/>
      <c r="J68" s="288"/>
      <c r="K68" s="210" t="str">
        <f t="shared" si="10"/>
        <v/>
      </c>
      <c r="L68" s="209">
        <f t="shared" si="11"/>
        <v>1</v>
      </c>
      <c r="M68" s="211">
        <f t="shared" si="12"/>
        <v>0</v>
      </c>
    </row>
    <row r="69" spans="1:15" ht="37.15" customHeight="1" x14ac:dyDescent="0.25">
      <c r="A69" s="59">
        <v>38</v>
      </c>
      <c r="B69" s="39"/>
      <c r="C69" s="40"/>
      <c r="D69" s="40"/>
      <c r="E69" s="40"/>
      <c r="F69" s="40"/>
      <c r="G69" s="85"/>
      <c r="H69" s="40"/>
      <c r="I69" s="295"/>
      <c r="J69" s="288"/>
      <c r="K69" s="210" t="str">
        <f t="shared" si="10"/>
        <v/>
      </c>
      <c r="L69" s="209">
        <f t="shared" si="11"/>
        <v>1</v>
      </c>
      <c r="M69" s="211">
        <f t="shared" si="12"/>
        <v>0</v>
      </c>
    </row>
    <row r="70" spans="1:15" ht="37.15" customHeight="1" x14ac:dyDescent="0.25">
      <c r="A70" s="59">
        <v>39</v>
      </c>
      <c r="B70" s="39"/>
      <c r="C70" s="40"/>
      <c r="D70" s="40"/>
      <c r="E70" s="40"/>
      <c r="F70" s="40"/>
      <c r="G70" s="85"/>
      <c r="H70" s="40"/>
      <c r="I70" s="295"/>
      <c r="J70" s="288"/>
      <c r="K70" s="210" t="str">
        <f t="shared" si="10"/>
        <v/>
      </c>
      <c r="L70" s="209">
        <f t="shared" si="11"/>
        <v>1</v>
      </c>
      <c r="M70" s="211">
        <f t="shared" si="12"/>
        <v>0</v>
      </c>
    </row>
    <row r="71" spans="1:15" ht="37.15" customHeight="1" x14ac:dyDescent="0.25">
      <c r="A71" s="59">
        <v>40</v>
      </c>
      <c r="B71" s="39"/>
      <c r="C71" s="40"/>
      <c r="D71" s="40"/>
      <c r="E71" s="40"/>
      <c r="F71" s="40"/>
      <c r="G71" s="85"/>
      <c r="H71" s="40"/>
      <c r="I71" s="295"/>
      <c r="J71" s="288"/>
      <c r="K71" s="210" t="str">
        <f t="shared" si="10"/>
        <v/>
      </c>
      <c r="L71" s="209">
        <f t="shared" si="11"/>
        <v>1</v>
      </c>
      <c r="M71" s="211">
        <f t="shared" si="12"/>
        <v>0</v>
      </c>
    </row>
    <row r="72" spans="1:15" ht="37.15" customHeight="1" x14ac:dyDescent="0.25">
      <c r="A72" s="59">
        <v>41</v>
      </c>
      <c r="B72" s="39"/>
      <c r="C72" s="40"/>
      <c r="D72" s="40"/>
      <c r="E72" s="40"/>
      <c r="F72" s="40"/>
      <c r="G72" s="85"/>
      <c r="H72" s="40"/>
      <c r="I72" s="295"/>
      <c r="J72" s="288"/>
      <c r="K72" s="210" t="str">
        <f t="shared" si="10"/>
        <v/>
      </c>
      <c r="L72" s="209">
        <f t="shared" si="11"/>
        <v>1</v>
      </c>
      <c r="M72" s="211">
        <f t="shared" si="12"/>
        <v>0</v>
      </c>
    </row>
    <row r="73" spans="1:15" ht="37.15" customHeight="1" x14ac:dyDescent="0.25">
      <c r="A73" s="59">
        <v>42</v>
      </c>
      <c r="B73" s="39"/>
      <c r="C73" s="40"/>
      <c r="D73" s="40"/>
      <c r="E73" s="40"/>
      <c r="F73" s="40"/>
      <c r="G73" s="85"/>
      <c r="H73" s="40"/>
      <c r="I73" s="295"/>
      <c r="J73" s="288"/>
      <c r="K73" s="210" t="str">
        <f t="shared" si="10"/>
        <v/>
      </c>
      <c r="L73" s="209">
        <f t="shared" si="11"/>
        <v>1</v>
      </c>
      <c r="M73" s="211">
        <f t="shared" si="12"/>
        <v>0</v>
      </c>
    </row>
    <row r="74" spans="1:15" ht="37.15" customHeight="1" x14ac:dyDescent="0.25">
      <c r="A74" s="59">
        <v>43</v>
      </c>
      <c r="B74" s="39"/>
      <c r="C74" s="40"/>
      <c r="D74" s="40"/>
      <c r="E74" s="40"/>
      <c r="F74" s="40"/>
      <c r="G74" s="85"/>
      <c r="H74" s="40"/>
      <c r="I74" s="295"/>
      <c r="J74" s="288"/>
      <c r="K74" s="210" t="str">
        <f t="shared" si="10"/>
        <v/>
      </c>
      <c r="L74" s="209">
        <f t="shared" si="11"/>
        <v>1</v>
      </c>
      <c r="M74" s="211">
        <f t="shared" si="12"/>
        <v>0</v>
      </c>
    </row>
    <row r="75" spans="1:15" ht="37.15" customHeight="1" x14ac:dyDescent="0.25">
      <c r="A75" s="59">
        <v>44</v>
      </c>
      <c r="B75" s="39"/>
      <c r="C75" s="40"/>
      <c r="D75" s="40"/>
      <c r="E75" s="40"/>
      <c r="F75" s="40"/>
      <c r="G75" s="85"/>
      <c r="H75" s="40"/>
      <c r="I75" s="295"/>
      <c r="J75" s="288"/>
      <c r="K75" s="210" t="str">
        <f t="shared" si="10"/>
        <v/>
      </c>
      <c r="L75" s="209">
        <f t="shared" si="11"/>
        <v>1</v>
      </c>
      <c r="M75" s="211">
        <f t="shared" si="12"/>
        <v>0</v>
      </c>
    </row>
    <row r="76" spans="1:15" ht="37.15" customHeight="1" thickBot="1" x14ac:dyDescent="0.3">
      <c r="A76" s="78">
        <v>45</v>
      </c>
      <c r="B76" s="43"/>
      <c r="C76" s="44"/>
      <c r="D76" s="44"/>
      <c r="E76" s="44"/>
      <c r="F76" s="44"/>
      <c r="G76" s="87"/>
      <c r="H76" s="44"/>
      <c r="I76" s="296"/>
      <c r="J76" s="289"/>
      <c r="K76" s="210" t="str">
        <f t="shared" si="10"/>
        <v/>
      </c>
      <c r="L76" s="209">
        <f t="shared" si="11"/>
        <v>1</v>
      </c>
      <c r="M76" s="211">
        <f t="shared" si="12"/>
        <v>0</v>
      </c>
      <c r="N76" s="213">
        <f>IF(COUNTA(G62:J76)&gt;0,1,0)</f>
        <v>0</v>
      </c>
    </row>
    <row r="77" spans="1:15" ht="37.15" customHeight="1" thickBot="1" x14ac:dyDescent="0.3">
      <c r="A77" s="509" t="s">
        <v>178</v>
      </c>
      <c r="B77" s="509"/>
      <c r="C77" s="509"/>
      <c r="D77" s="509"/>
      <c r="E77" s="509"/>
      <c r="F77" s="509"/>
      <c r="G77" s="510"/>
      <c r="H77" s="10" t="s">
        <v>51</v>
      </c>
      <c r="I77" s="297">
        <f>SUM(I62:I76)+I50</f>
        <v>0</v>
      </c>
      <c r="J77" s="332"/>
      <c r="K77" s="122"/>
    </row>
    <row r="78" spans="1:15" x14ac:dyDescent="0.25">
      <c r="A78" s="49" t="s">
        <v>164</v>
      </c>
      <c r="K78" s="212" t="str">
        <f t="shared" ref="K78" si="13">IF(AND(I78&gt;0,J78=""),"KDV Dahil Tutar Yazılmalıdır.","")</f>
        <v/>
      </c>
    </row>
    <row r="80" spans="1:15" ht="21" x14ac:dyDescent="0.35">
      <c r="B80" s="358" t="s">
        <v>48</v>
      </c>
      <c r="C80" s="346">
        <f ca="1">IF(imzatarihi&gt;0,imzatarihi,"")</f>
        <v>46027</v>
      </c>
      <c r="D80" s="358" t="s">
        <v>49</v>
      </c>
      <c r="E80" s="456" t="str">
        <f>IF(kurulusyetkilisi&gt;0,kurulusyetkilisi,"")</f>
        <v/>
      </c>
      <c r="F80" s="456"/>
      <c r="G80" s="456"/>
      <c r="H80" s="456"/>
    </row>
    <row r="81" spans="1:15" ht="21" x14ac:dyDescent="0.35">
      <c r="B81" s="349"/>
      <c r="C81" s="349"/>
      <c r="D81" s="358" t="s">
        <v>50</v>
      </c>
      <c r="E81" s="349"/>
      <c r="F81" s="349"/>
      <c r="G81" s="361"/>
      <c r="H81" s="349"/>
    </row>
    <row r="82" spans="1:15" x14ac:dyDescent="0.25">
      <c r="A82" s="496" t="s">
        <v>118</v>
      </c>
      <c r="B82" s="496"/>
      <c r="C82" s="496"/>
      <c r="D82" s="496"/>
      <c r="E82" s="496"/>
      <c r="F82" s="496"/>
      <c r="G82" s="496"/>
      <c r="H82" s="496"/>
      <c r="I82" s="496"/>
      <c r="J82" s="496"/>
      <c r="K82" s="145"/>
      <c r="L82" s="147"/>
    </row>
    <row r="83" spans="1:15" ht="15.6" customHeight="1" x14ac:dyDescent="0.25">
      <c r="A83" s="484" t="str">
        <f>IF(YilDonem&lt;&gt;"",CONCATENATE(YilDonem," dönemine aittir."),"")</f>
        <v/>
      </c>
      <c r="B83" s="484"/>
      <c r="C83" s="484"/>
      <c r="D83" s="484"/>
      <c r="E83" s="484"/>
      <c r="F83" s="484"/>
      <c r="G83" s="484"/>
      <c r="H83" s="484"/>
      <c r="I83" s="484"/>
      <c r="J83" s="484"/>
      <c r="K83" s="120"/>
      <c r="L83" s="75"/>
      <c r="M83" s="81"/>
    </row>
    <row r="84" spans="1:15" ht="15.95" customHeight="1" thickBot="1" x14ac:dyDescent="0.3">
      <c r="A84" s="505" t="s">
        <v>121</v>
      </c>
      <c r="B84" s="505"/>
      <c r="C84" s="505"/>
      <c r="D84" s="505"/>
      <c r="E84" s="505"/>
      <c r="F84" s="505"/>
      <c r="G84" s="505"/>
      <c r="H84" s="505"/>
      <c r="I84" s="505"/>
      <c r="J84" s="505"/>
      <c r="K84" s="120"/>
      <c r="L84" s="75"/>
      <c r="M84" s="81"/>
    </row>
    <row r="85" spans="1:15" ht="31.7" customHeight="1" thickBot="1" x14ac:dyDescent="0.3">
      <c r="A85" s="486" t="s">
        <v>1</v>
      </c>
      <c r="B85" s="487"/>
      <c r="C85" s="488" t="str">
        <f>IF(ProjeNo&gt;0,ProjeNo,"")</f>
        <v/>
      </c>
      <c r="D85" s="489"/>
      <c r="E85" s="489"/>
      <c r="F85" s="489"/>
      <c r="G85" s="489"/>
      <c r="H85" s="489"/>
      <c r="I85" s="489"/>
      <c r="J85" s="490"/>
    </row>
    <row r="86" spans="1:15" ht="31.7" customHeight="1" thickBot="1" x14ac:dyDescent="0.3">
      <c r="A86" s="491" t="s">
        <v>14</v>
      </c>
      <c r="B86" s="492"/>
      <c r="C86" s="493" t="str">
        <f>IF(ProjeAdi&gt;0,ProjeAdi,"")</f>
        <v/>
      </c>
      <c r="D86" s="494"/>
      <c r="E86" s="494"/>
      <c r="F86" s="494"/>
      <c r="G86" s="494"/>
      <c r="H86" s="494"/>
      <c r="I86" s="494"/>
      <c r="J86" s="495"/>
    </row>
    <row r="87" spans="1:15" ht="51.95" customHeight="1" thickBot="1" x14ac:dyDescent="0.3">
      <c r="A87" s="482" t="s">
        <v>9</v>
      </c>
      <c r="B87" s="482" t="s">
        <v>119</v>
      </c>
      <c r="C87" s="482" t="s">
        <v>120</v>
      </c>
      <c r="D87" s="482" t="s">
        <v>114</v>
      </c>
      <c r="E87" s="482" t="s">
        <v>112</v>
      </c>
      <c r="F87" s="482" t="s">
        <v>113</v>
      </c>
      <c r="G87" s="508" t="s">
        <v>98</v>
      </c>
      <c r="H87" s="482" t="s">
        <v>99</v>
      </c>
      <c r="I87" s="143" t="s">
        <v>100</v>
      </c>
      <c r="J87" s="143" t="s">
        <v>100</v>
      </c>
    </row>
    <row r="88" spans="1:15" ht="16.5" thickBot="1" x14ac:dyDescent="0.3">
      <c r="A88" s="498"/>
      <c r="B88" s="498"/>
      <c r="C88" s="498"/>
      <c r="D88" s="498"/>
      <c r="E88" s="498"/>
      <c r="F88" s="498"/>
      <c r="G88" s="504"/>
      <c r="H88" s="498"/>
      <c r="I88" s="144" t="s">
        <v>101</v>
      </c>
      <c r="J88" s="144" t="s">
        <v>104</v>
      </c>
    </row>
    <row r="89" spans="1:15" ht="37.15" customHeight="1" x14ac:dyDescent="0.25">
      <c r="A89" s="77">
        <v>46</v>
      </c>
      <c r="B89" s="61"/>
      <c r="C89" s="62"/>
      <c r="D89" s="62"/>
      <c r="E89" s="62"/>
      <c r="F89" s="62"/>
      <c r="G89" s="63"/>
      <c r="H89" s="62"/>
      <c r="I89" s="294"/>
      <c r="J89" s="281"/>
      <c r="K89" s="210" t="str">
        <f>IF(AND(COUNTA(B89:F89)&gt;0,L89=1),"Belge Tarihi,Belge Numarası ve KDV Dahil Tutar doldurulduktan sonra KDV Hariç Tutar doldurulabilir.","")</f>
        <v/>
      </c>
      <c r="L89" s="209">
        <f>IF(COUNTA(G89:H89)+COUNTA(J89)=3,0,1)</f>
        <v>1</v>
      </c>
      <c r="M89" s="211">
        <f>IF(L89=1,0,100000000)</f>
        <v>0</v>
      </c>
    </row>
    <row r="90" spans="1:15" ht="37.15" customHeight="1" x14ac:dyDescent="0.25">
      <c r="A90" s="58">
        <v>47</v>
      </c>
      <c r="B90" s="36"/>
      <c r="C90" s="37"/>
      <c r="D90" s="37"/>
      <c r="E90" s="37"/>
      <c r="F90" s="37"/>
      <c r="G90" s="38"/>
      <c r="H90" s="37"/>
      <c r="I90" s="287"/>
      <c r="J90" s="283"/>
      <c r="K90" s="210" t="str">
        <f t="shared" ref="K90:K103" si="14">IF(AND(COUNTA(B90:F90)&gt;0,L90=1),"Belge Tarihi,Belge Numarası ve KDV Dahil Tutar doldurulduktan sonra KDV Hariç Tutar doldurulabilir.","")</f>
        <v/>
      </c>
      <c r="L90" s="209">
        <f t="shared" ref="L90:L103" si="15">IF(COUNTA(G90:H90)+COUNTA(J90)=3,0,1)</f>
        <v>1</v>
      </c>
      <c r="M90" s="211">
        <f t="shared" ref="M90:M103" si="16">IF(L90=1,0,100000000)</f>
        <v>0</v>
      </c>
    </row>
    <row r="91" spans="1:15" ht="37.15" customHeight="1" x14ac:dyDescent="0.25">
      <c r="A91" s="58">
        <v>48</v>
      </c>
      <c r="B91" s="36"/>
      <c r="C91" s="37"/>
      <c r="D91" s="37"/>
      <c r="E91" s="37"/>
      <c r="F91" s="37"/>
      <c r="G91" s="38"/>
      <c r="H91" s="37"/>
      <c r="I91" s="287"/>
      <c r="J91" s="283"/>
      <c r="K91" s="210" t="str">
        <f t="shared" si="14"/>
        <v/>
      </c>
      <c r="L91" s="209">
        <f t="shared" si="15"/>
        <v>1</v>
      </c>
      <c r="M91" s="211">
        <f t="shared" si="16"/>
        <v>0</v>
      </c>
    </row>
    <row r="92" spans="1:15" ht="37.15" customHeight="1" x14ac:dyDescent="0.25">
      <c r="A92" s="58">
        <v>49</v>
      </c>
      <c r="B92" s="36"/>
      <c r="C92" s="37"/>
      <c r="D92" s="37"/>
      <c r="E92" s="37"/>
      <c r="F92" s="37"/>
      <c r="G92" s="38"/>
      <c r="H92" s="37"/>
      <c r="I92" s="287"/>
      <c r="J92" s="283"/>
      <c r="K92" s="210" t="str">
        <f t="shared" si="14"/>
        <v/>
      </c>
      <c r="L92" s="209">
        <f t="shared" si="15"/>
        <v>1</v>
      </c>
      <c r="M92" s="211">
        <f t="shared" si="16"/>
        <v>0</v>
      </c>
    </row>
    <row r="93" spans="1:15" ht="37.15" customHeight="1" x14ac:dyDescent="0.25">
      <c r="A93" s="58">
        <v>50</v>
      </c>
      <c r="B93" s="36"/>
      <c r="C93" s="37"/>
      <c r="D93" s="37"/>
      <c r="E93" s="37"/>
      <c r="F93" s="37"/>
      <c r="G93" s="38"/>
      <c r="H93" s="37"/>
      <c r="I93" s="287"/>
      <c r="J93" s="283"/>
      <c r="K93" s="210" t="str">
        <f t="shared" si="14"/>
        <v/>
      </c>
      <c r="L93" s="209">
        <f t="shared" si="15"/>
        <v>1</v>
      </c>
      <c r="M93" s="211">
        <f t="shared" si="16"/>
        <v>0</v>
      </c>
    </row>
    <row r="94" spans="1:15" ht="37.15" customHeight="1" x14ac:dyDescent="0.25">
      <c r="A94" s="58">
        <v>51</v>
      </c>
      <c r="B94" s="36"/>
      <c r="C94" s="37"/>
      <c r="D94" s="37"/>
      <c r="E94" s="37"/>
      <c r="F94" s="37"/>
      <c r="G94" s="38"/>
      <c r="H94" s="37"/>
      <c r="I94" s="287"/>
      <c r="J94" s="283"/>
      <c r="K94" s="210" t="str">
        <f t="shared" si="14"/>
        <v/>
      </c>
      <c r="L94" s="209">
        <f t="shared" si="15"/>
        <v>1</v>
      </c>
      <c r="M94" s="211">
        <f t="shared" si="16"/>
        <v>0</v>
      </c>
    </row>
    <row r="95" spans="1:15" ht="37.15" customHeight="1" x14ac:dyDescent="0.25">
      <c r="A95" s="59">
        <v>52</v>
      </c>
      <c r="B95" s="39"/>
      <c r="C95" s="40"/>
      <c r="D95" s="40"/>
      <c r="E95" s="40"/>
      <c r="F95" s="40"/>
      <c r="G95" s="85"/>
      <c r="H95" s="40"/>
      <c r="I95" s="295"/>
      <c r="J95" s="288"/>
      <c r="K95" s="210" t="str">
        <f t="shared" si="14"/>
        <v/>
      </c>
      <c r="L95" s="209">
        <f t="shared" si="15"/>
        <v>1</v>
      </c>
      <c r="M95" s="211">
        <f t="shared" si="16"/>
        <v>0</v>
      </c>
    </row>
    <row r="96" spans="1:15" ht="37.15" customHeight="1" x14ac:dyDescent="0.25">
      <c r="A96" s="59">
        <v>53</v>
      </c>
      <c r="B96" s="39"/>
      <c r="C96" s="40"/>
      <c r="D96" s="40"/>
      <c r="E96" s="40"/>
      <c r="F96" s="40"/>
      <c r="G96" s="85"/>
      <c r="H96" s="40"/>
      <c r="I96" s="295"/>
      <c r="J96" s="288"/>
      <c r="K96" s="210" t="str">
        <f t="shared" si="14"/>
        <v/>
      </c>
      <c r="L96" s="209">
        <f t="shared" si="15"/>
        <v>1</v>
      </c>
      <c r="M96" s="211">
        <f t="shared" si="16"/>
        <v>0</v>
      </c>
      <c r="N96" s="53"/>
      <c r="O96" s="53"/>
    </row>
    <row r="97" spans="1:14" ht="37.15" customHeight="1" x14ac:dyDescent="0.25">
      <c r="A97" s="59">
        <v>54</v>
      </c>
      <c r="B97" s="39"/>
      <c r="C97" s="40"/>
      <c r="D97" s="40"/>
      <c r="E97" s="40"/>
      <c r="F97" s="40"/>
      <c r="G97" s="85"/>
      <c r="H97" s="40"/>
      <c r="I97" s="295"/>
      <c r="J97" s="288"/>
      <c r="K97" s="210" t="str">
        <f t="shared" si="14"/>
        <v/>
      </c>
      <c r="L97" s="209">
        <f t="shared" si="15"/>
        <v>1</v>
      </c>
      <c r="M97" s="211">
        <f t="shared" si="16"/>
        <v>0</v>
      </c>
    </row>
    <row r="98" spans="1:14" ht="37.15" customHeight="1" x14ac:dyDescent="0.25">
      <c r="A98" s="59">
        <v>55</v>
      </c>
      <c r="B98" s="39"/>
      <c r="C98" s="40"/>
      <c r="D98" s="40"/>
      <c r="E98" s="40"/>
      <c r="F98" s="40"/>
      <c r="G98" s="85"/>
      <c r="H98" s="40"/>
      <c r="I98" s="295"/>
      <c r="J98" s="288"/>
      <c r="K98" s="210" t="str">
        <f t="shared" si="14"/>
        <v/>
      </c>
      <c r="L98" s="209">
        <f t="shared" si="15"/>
        <v>1</v>
      </c>
      <c r="M98" s="211">
        <f t="shared" si="16"/>
        <v>0</v>
      </c>
    </row>
    <row r="99" spans="1:14" ht="37.15" customHeight="1" x14ac:dyDescent="0.25">
      <c r="A99" s="59">
        <v>56</v>
      </c>
      <c r="B99" s="39"/>
      <c r="C99" s="40"/>
      <c r="D99" s="40"/>
      <c r="E99" s="40"/>
      <c r="F99" s="40"/>
      <c r="G99" s="85"/>
      <c r="H99" s="40"/>
      <c r="I99" s="295"/>
      <c r="J99" s="288"/>
      <c r="K99" s="210" t="str">
        <f t="shared" si="14"/>
        <v/>
      </c>
      <c r="L99" s="209">
        <f t="shared" si="15"/>
        <v>1</v>
      </c>
      <c r="M99" s="211">
        <f t="shared" si="16"/>
        <v>0</v>
      </c>
    </row>
    <row r="100" spans="1:14" ht="37.15" customHeight="1" x14ac:dyDescent="0.25">
      <c r="A100" s="59">
        <v>57</v>
      </c>
      <c r="B100" s="39"/>
      <c r="C100" s="40"/>
      <c r="D100" s="40"/>
      <c r="E100" s="40"/>
      <c r="F100" s="40"/>
      <c r="G100" s="85"/>
      <c r="H100" s="40"/>
      <c r="I100" s="295"/>
      <c r="J100" s="288"/>
      <c r="K100" s="210" t="str">
        <f t="shared" si="14"/>
        <v/>
      </c>
      <c r="L100" s="209">
        <f t="shared" si="15"/>
        <v>1</v>
      </c>
      <c r="M100" s="211">
        <f t="shared" si="16"/>
        <v>0</v>
      </c>
    </row>
    <row r="101" spans="1:14" ht="37.15" customHeight="1" x14ac:dyDescent="0.25">
      <c r="A101" s="59">
        <v>58</v>
      </c>
      <c r="B101" s="39"/>
      <c r="C101" s="40"/>
      <c r="D101" s="40"/>
      <c r="E101" s="40"/>
      <c r="F101" s="40"/>
      <c r="G101" s="85"/>
      <c r="H101" s="40"/>
      <c r="I101" s="295"/>
      <c r="J101" s="288"/>
      <c r="K101" s="210" t="str">
        <f t="shared" si="14"/>
        <v/>
      </c>
      <c r="L101" s="209">
        <f t="shared" si="15"/>
        <v>1</v>
      </c>
      <c r="M101" s="211">
        <f t="shared" si="16"/>
        <v>0</v>
      </c>
    </row>
    <row r="102" spans="1:14" ht="37.15" customHeight="1" x14ac:dyDescent="0.25">
      <c r="A102" s="59">
        <v>59</v>
      </c>
      <c r="B102" s="39"/>
      <c r="C102" s="40"/>
      <c r="D102" s="40"/>
      <c r="E102" s="40"/>
      <c r="F102" s="40"/>
      <c r="G102" s="85"/>
      <c r="H102" s="40"/>
      <c r="I102" s="295"/>
      <c r="J102" s="288"/>
      <c r="K102" s="210" t="str">
        <f t="shared" si="14"/>
        <v/>
      </c>
      <c r="L102" s="209">
        <f t="shared" si="15"/>
        <v>1</v>
      </c>
      <c r="M102" s="211">
        <f t="shared" si="16"/>
        <v>0</v>
      </c>
    </row>
    <row r="103" spans="1:14" ht="37.15" customHeight="1" thickBot="1" x14ac:dyDescent="0.3">
      <c r="A103" s="78">
        <v>60</v>
      </c>
      <c r="B103" s="43"/>
      <c r="C103" s="44"/>
      <c r="D103" s="44"/>
      <c r="E103" s="44"/>
      <c r="F103" s="44"/>
      <c r="G103" s="87"/>
      <c r="H103" s="44"/>
      <c r="I103" s="296"/>
      <c r="J103" s="289"/>
      <c r="K103" s="210" t="str">
        <f t="shared" si="14"/>
        <v/>
      </c>
      <c r="L103" s="209">
        <f t="shared" si="15"/>
        <v>1</v>
      </c>
      <c r="M103" s="211">
        <f t="shared" si="16"/>
        <v>0</v>
      </c>
      <c r="N103" s="213">
        <f>IF(COUNTA(G89:J103)&gt;0,1,0)</f>
        <v>0</v>
      </c>
    </row>
    <row r="104" spans="1:14" ht="37.15" customHeight="1" thickBot="1" x14ac:dyDescent="0.3">
      <c r="A104" s="509" t="s">
        <v>178</v>
      </c>
      <c r="B104" s="509"/>
      <c r="C104" s="509"/>
      <c r="D104" s="509"/>
      <c r="E104" s="509"/>
      <c r="F104" s="509"/>
      <c r="G104" s="510"/>
      <c r="H104" s="10" t="s">
        <v>51</v>
      </c>
      <c r="I104" s="297">
        <f>SUM(I89:I103)+I77</f>
        <v>0</v>
      </c>
      <c r="J104" s="332"/>
      <c r="K104" s="122"/>
    </row>
    <row r="105" spans="1:14" x14ac:dyDescent="0.25">
      <c r="A105" s="49" t="s">
        <v>164</v>
      </c>
      <c r="K105" s="212" t="str">
        <f t="shared" ref="K105" si="17">IF(AND(I105&gt;0,J105=""),"KDV Dahil Tutar Yazılmalıdır.","")</f>
        <v/>
      </c>
    </row>
    <row r="107" spans="1:14" ht="21" x14ac:dyDescent="0.35">
      <c r="B107" s="358" t="s">
        <v>48</v>
      </c>
      <c r="C107" s="346">
        <f ca="1">IF(imzatarihi&gt;0,imzatarihi,"")</f>
        <v>46027</v>
      </c>
      <c r="D107" s="358" t="s">
        <v>49</v>
      </c>
      <c r="E107" s="456" t="str">
        <f>IF(kurulusyetkilisi&gt;0,kurulusyetkilisi,"")</f>
        <v/>
      </c>
      <c r="F107" s="456"/>
      <c r="G107" s="456"/>
      <c r="H107" s="456"/>
    </row>
    <row r="108" spans="1:14" ht="21" x14ac:dyDescent="0.35">
      <c r="B108" s="349"/>
      <c r="C108" s="349"/>
      <c r="D108" s="358" t="s">
        <v>50</v>
      </c>
      <c r="E108" s="349"/>
      <c r="F108" s="349"/>
      <c r="G108" s="361"/>
      <c r="H108" s="349"/>
    </row>
    <row r="109" spans="1:14" x14ac:dyDescent="0.25">
      <c r="A109" s="496" t="s">
        <v>118</v>
      </c>
      <c r="B109" s="496"/>
      <c r="C109" s="496"/>
      <c r="D109" s="496"/>
      <c r="E109" s="496"/>
      <c r="F109" s="496"/>
      <c r="G109" s="496"/>
      <c r="H109" s="496"/>
      <c r="I109" s="496"/>
      <c r="J109" s="496"/>
      <c r="K109" s="145"/>
      <c r="L109" s="147"/>
    </row>
    <row r="110" spans="1:14" ht="15.6" customHeight="1" x14ac:dyDescent="0.25">
      <c r="A110" s="484" t="str">
        <f>IF(YilDonem&lt;&gt;"",CONCATENATE(YilDonem," dönemine aittir."),"")</f>
        <v/>
      </c>
      <c r="B110" s="484"/>
      <c r="C110" s="484"/>
      <c r="D110" s="484"/>
      <c r="E110" s="484"/>
      <c r="F110" s="484"/>
      <c r="G110" s="484"/>
      <c r="H110" s="484"/>
      <c r="I110" s="484"/>
      <c r="J110" s="484"/>
      <c r="K110" s="120"/>
      <c r="L110" s="75"/>
      <c r="M110" s="81"/>
    </row>
    <row r="111" spans="1:14" ht="15.95" customHeight="1" thickBot="1" x14ac:dyDescent="0.3">
      <c r="A111" s="505" t="s">
        <v>121</v>
      </c>
      <c r="B111" s="505"/>
      <c r="C111" s="505"/>
      <c r="D111" s="505"/>
      <c r="E111" s="505"/>
      <c r="F111" s="505"/>
      <c r="G111" s="505"/>
      <c r="H111" s="505"/>
      <c r="I111" s="505"/>
      <c r="J111" s="505"/>
      <c r="K111" s="120"/>
      <c r="L111" s="75"/>
      <c r="M111" s="81"/>
    </row>
    <row r="112" spans="1:14" ht="31.7" customHeight="1" thickBot="1" x14ac:dyDescent="0.3">
      <c r="A112" s="486" t="s">
        <v>1</v>
      </c>
      <c r="B112" s="487"/>
      <c r="C112" s="488" t="str">
        <f>IF(ProjeNo&gt;0,ProjeNo,"")</f>
        <v/>
      </c>
      <c r="D112" s="489"/>
      <c r="E112" s="489"/>
      <c r="F112" s="489"/>
      <c r="G112" s="489"/>
      <c r="H112" s="489"/>
      <c r="I112" s="489"/>
      <c r="J112" s="490"/>
    </row>
    <row r="113" spans="1:15" ht="31.7" customHeight="1" thickBot="1" x14ac:dyDescent="0.3">
      <c r="A113" s="491" t="s">
        <v>14</v>
      </c>
      <c r="B113" s="492"/>
      <c r="C113" s="493" t="str">
        <f>IF(ProjeAdi&gt;0,ProjeAdi,"")</f>
        <v/>
      </c>
      <c r="D113" s="494"/>
      <c r="E113" s="494"/>
      <c r="F113" s="494"/>
      <c r="G113" s="494"/>
      <c r="H113" s="494"/>
      <c r="I113" s="494"/>
      <c r="J113" s="495"/>
    </row>
    <row r="114" spans="1:15" ht="51.95" customHeight="1" thickBot="1" x14ac:dyDescent="0.3">
      <c r="A114" s="482" t="s">
        <v>9</v>
      </c>
      <c r="B114" s="482" t="s">
        <v>119</v>
      </c>
      <c r="C114" s="482" t="s">
        <v>120</v>
      </c>
      <c r="D114" s="482" t="s">
        <v>114</v>
      </c>
      <c r="E114" s="482" t="s">
        <v>112</v>
      </c>
      <c r="F114" s="482" t="s">
        <v>113</v>
      </c>
      <c r="G114" s="508" t="s">
        <v>98</v>
      </c>
      <c r="H114" s="482" t="s">
        <v>99</v>
      </c>
      <c r="I114" s="143" t="s">
        <v>100</v>
      </c>
      <c r="J114" s="143" t="s">
        <v>100</v>
      </c>
    </row>
    <row r="115" spans="1:15" ht="16.5" thickBot="1" x14ac:dyDescent="0.3">
      <c r="A115" s="498"/>
      <c r="B115" s="498"/>
      <c r="C115" s="498"/>
      <c r="D115" s="498"/>
      <c r="E115" s="498"/>
      <c r="F115" s="498"/>
      <c r="G115" s="504"/>
      <c r="H115" s="498"/>
      <c r="I115" s="144" t="s">
        <v>101</v>
      </c>
      <c r="J115" s="144" t="s">
        <v>104</v>
      </c>
    </row>
    <row r="116" spans="1:15" ht="37.15" customHeight="1" x14ac:dyDescent="0.25">
      <c r="A116" s="77">
        <v>61</v>
      </c>
      <c r="B116" s="61"/>
      <c r="C116" s="62"/>
      <c r="D116" s="62"/>
      <c r="E116" s="62"/>
      <c r="F116" s="62"/>
      <c r="G116" s="63"/>
      <c r="H116" s="62"/>
      <c r="I116" s="294"/>
      <c r="J116" s="281"/>
      <c r="K116" s="210" t="str">
        <f>IF(AND(COUNTA(B116:F116)&gt;0,L116=1),"Belge Tarihi,Belge Numarası ve KDV Dahil Tutar doldurulduktan sonra KDV Hariç Tutar doldurulabilir.","")</f>
        <v/>
      </c>
      <c r="L116" s="209">
        <f>IF(COUNTA(G116:H116)+COUNTA(J116)=3,0,1)</f>
        <v>1</v>
      </c>
      <c r="M116" s="211">
        <f>IF(L116=1,0,100000000)</f>
        <v>0</v>
      </c>
    </row>
    <row r="117" spans="1:15" ht="37.15" customHeight="1" x14ac:dyDescent="0.25">
      <c r="A117" s="58">
        <v>62</v>
      </c>
      <c r="B117" s="36"/>
      <c r="C117" s="37"/>
      <c r="D117" s="37"/>
      <c r="E117" s="37"/>
      <c r="F117" s="37"/>
      <c r="G117" s="38"/>
      <c r="H117" s="37"/>
      <c r="I117" s="287"/>
      <c r="J117" s="283"/>
      <c r="K117" s="210" t="str">
        <f t="shared" ref="K117:K130" si="18">IF(AND(COUNTA(B117:F117)&gt;0,L117=1),"Belge Tarihi,Belge Numarası ve KDV Dahil Tutar doldurulduktan sonra KDV Hariç Tutar doldurulabilir.","")</f>
        <v/>
      </c>
      <c r="L117" s="209">
        <f t="shared" ref="L117:L130" si="19">IF(COUNTA(G117:H117)+COUNTA(J117)=3,0,1)</f>
        <v>1</v>
      </c>
      <c r="M117" s="211">
        <f t="shared" ref="M117:M130" si="20">IF(L117=1,0,100000000)</f>
        <v>0</v>
      </c>
    </row>
    <row r="118" spans="1:15" ht="37.15" customHeight="1" x14ac:dyDescent="0.25">
      <c r="A118" s="58">
        <v>63</v>
      </c>
      <c r="B118" s="36"/>
      <c r="C118" s="37"/>
      <c r="D118" s="37"/>
      <c r="E118" s="37"/>
      <c r="F118" s="37"/>
      <c r="G118" s="38"/>
      <c r="H118" s="37"/>
      <c r="I118" s="287"/>
      <c r="J118" s="283"/>
      <c r="K118" s="210" t="str">
        <f t="shared" si="18"/>
        <v/>
      </c>
      <c r="L118" s="209">
        <f t="shared" si="19"/>
        <v>1</v>
      </c>
      <c r="M118" s="211">
        <f t="shared" si="20"/>
        <v>0</v>
      </c>
    </row>
    <row r="119" spans="1:15" ht="37.15" customHeight="1" x14ac:dyDescent="0.25">
      <c r="A119" s="58">
        <v>64</v>
      </c>
      <c r="B119" s="36"/>
      <c r="C119" s="37"/>
      <c r="D119" s="37"/>
      <c r="E119" s="37"/>
      <c r="F119" s="37"/>
      <c r="G119" s="38"/>
      <c r="H119" s="37"/>
      <c r="I119" s="287"/>
      <c r="J119" s="283"/>
      <c r="K119" s="210" t="str">
        <f t="shared" si="18"/>
        <v/>
      </c>
      <c r="L119" s="209">
        <f t="shared" si="19"/>
        <v>1</v>
      </c>
      <c r="M119" s="211">
        <f t="shared" si="20"/>
        <v>0</v>
      </c>
    </row>
    <row r="120" spans="1:15" ht="37.15" customHeight="1" x14ac:dyDescent="0.25">
      <c r="A120" s="58">
        <v>65</v>
      </c>
      <c r="B120" s="36"/>
      <c r="C120" s="37"/>
      <c r="D120" s="37"/>
      <c r="E120" s="37"/>
      <c r="F120" s="37"/>
      <c r="G120" s="38"/>
      <c r="H120" s="37"/>
      <c r="I120" s="287"/>
      <c r="J120" s="283"/>
      <c r="K120" s="210" t="str">
        <f t="shared" si="18"/>
        <v/>
      </c>
      <c r="L120" s="209">
        <f t="shared" si="19"/>
        <v>1</v>
      </c>
      <c r="M120" s="211">
        <f t="shared" si="20"/>
        <v>0</v>
      </c>
    </row>
    <row r="121" spans="1:15" ht="37.15" customHeight="1" x14ac:dyDescent="0.25">
      <c r="A121" s="58">
        <v>66</v>
      </c>
      <c r="B121" s="36"/>
      <c r="C121" s="37"/>
      <c r="D121" s="37"/>
      <c r="E121" s="37"/>
      <c r="F121" s="37"/>
      <c r="G121" s="38"/>
      <c r="H121" s="37"/>
      <c r="I121" s="287"/>
      <c r="J121" s="283"/>
      <c r="K121" s="210" t="str">
        <f t="shared" si="18"/>
        <v/>
      </c>
      <c r="L121" s="209">
        <f t="shared" si="19"/>
        <v>1</v>
      </c>
      <c r="M121" s="211">
        <f t="shared" si="20"/>
        <v>0</v>
      </c>
    </row>
    <row r="122" spans="1:15" ht="37.15" customHeight="1" x14ac:dyDescent="0.25">
      <c r="A122" s="59">
        <v>67</v>
      </c>
      <c r="B122" s="39"/>
      <c r="C122" s="40"/>
      <c r="D122" s="40"/>
      <c r="E122" s="40"/>
      <c r="F122" s="40"/>
      <c r="G122" s="85"/>
      <c r="H122" s="40"/>
      <c r="I122" s="295"/>
      <c r="J122" s="288"/>
      <c r="K122" s="210" t="str">
        <f t="shared" si="18"/>
        <v/>
      </c>
      <c r="L122" s="209">
        <f t="shared" si="19"/>
        <v>1</v>
      </c>
      <c r="M122" s="211">
        <f t="shared" si="20"/>
        <v>0</v>
      </c>
    </row>
    <row r="123" spans="1:15" ht="37.15" customHeight="1" x14ac:dyDescent="0.25">
      <c r="A123" s="59">
        <v>68</v>
      </c>
      <c r="B123" s="39"/>
      <c r="C123" s="40"/>
      <c r="D123" s="40"/>
      <c r="E123" s="40"/>
      <c r="F123" s="40"/>
      <c r="G123" s="85"/>
      <c r="H123" s="40"/>
      <c r="I123" s="295"/>
      <c r="J123" s="288"/>
      <c r="K123" s="210" t="str">
        <f t="shared" si="18"/>
        <v/>
      </c>
      <c r="L123" s="209">
        <f t="shared" si="19"/>
        <v>1</v>
      </c>
      <c r="M123" s="211">
        <f t="shared" si="20"/>
        <v>0</v>
      </c>
    </row>
    <row r="124" spans="1:15" ht="37.15" customHeight="1" x14ac:dyDescent="0.25">
      <c r="A124" s="59">
        <v>69</v>
      </c>
      <c r="B124" s="39"/>
      <c r="C124" s="40"/>
      <c r="D124" s="40"/>
      <c r="E124" s="40"/>
      <c r="F124" s="40"/>
      <c r="G124" s="85"/>
      <c r="H124" s="40"/>
      <c r="I124" s="295"/>
      <c r="J124" s="288"/>
      <c r="K124" s="210" t="str">
        <f t="shared" si="18"/>
        <v/>
      </c>
      <c r="L124" s="209">
        <f t="shared" si="19"/>
        <v>1</v>
      </c>
      <c r="M124" s="211">
        <f t="shared" si="20"/>
        <v>0</v>
      </c>
    </row>
    <row r="125" spans="1:15" ht="37.15" customHeight="1" x14ac:dyDescent="0.25">
      <c r="A125" s="59">
        <v>70</v>
      </c>
      <c r="B125" s="39"/>
      <c r="C125" s="40"/>
      <c r="D125" s="40"/>
      <c r="E125" s="40"/>
      <c r="F125" s="40"/>
      <c r="G125" s="85"/>
      <c r="H125" s="40"/>
      <c r="I125" s="295"/>
      <c r="J125" s="288"/>
      <c r="K125" s="210" t="str">
        <f t="shared" si="18"/>
        <v/>
      </c>
      <c r="L125" s="209">
        <f t="shared" si="19"/>
        <v>1</v>
      </c>
      <c r="M125" s="211">
        <f t="shared" si="20"/>
        <v>0</v>
      </c>
    </row>
    <row r="126" spans="1:15" ht="37.15" customHeight="1" x14ac:dyDescent="0.25">
      <c r="A126" s="59">
        <v>71</v>
      </c>
      <c r="B126" s="39"/>
      <c r="C126" s="40"/>
      <c r="D126" s="40"/>
      <c r="E126" s="40"/>
      <c r="F126" s="40"/>
      <c r="G126" s="85"/>
      <c r="H126" s="40"/>
      <c r="I126" s="295"/>
      <c r="J126" s="288"/>
      <c r="K126" s="210" t="str">
        <f t="shared" si="18"/>
        <v/>
      </c>
      <c r="L126" s="209">
        <f t="shared" si="19"/>
        <v>1</v>
      </c>
      <c r="M126" s="211">
        <f t="shared" si="20"/>
        <v>0</v>
      </c>
      <c r="N126" s="53"/>
      <c r="O126" s="53"/>
    </row>
    <row r="127" spans="1:15" ht="37.15" customHeight="1" x14ac:dyDescent="0.25">
      <c r="A127" s="59">
        <v>72</v>
      </c>
      <c r="B127" s="39"/>
      <c r="C127" s="40"/>
      <c r="D127" s="40"/>
      <c r="E127" s="40"/>
      <c r="F127" s="40"/>
      <c r="G127" s="85"/>
      <c r="H127" s="40"/>
      <c r="I127" s="295"/>
      <c r="J127" s="288"/>
      <c r="K127" s="210" t="str">
        <f t="shared" si="18"/>
        <v/>
      </c>
      <c r="L127" s="209">
        <f t="shared" si="19"/>
        <v>1</v>
      </c>
      <c r="M127" s="211">
        <f t="shared" si="20"/>
        <v>0</v>
      </c>
    </row>
    <row r="128" spans="1:15" ht="37.15" customHeight="1" x14ac:dyDescent="0.25">
      <c r="A128" s="59">
        <v>73</v>
      </c>
      <c r="B128" s="39"/>
      <c r="C128" s="40"/>
      <c r="D128" s="40"/>
      <c r="E128" s="40"/>
      <c r="F128" s="40"/>
      <c r="G128" s="85"/>
      <c r="H128" s="40"/>
      <c r="I128" s="295"/>
      <c r="J128" s="288"/>
      <c r="K128" s="210" t="str">
        <f t="shared" si="18"/>
        <v/>
      </c>
      <c r="L128" s="209">
        <f t="shared" si="19"/>
        <v>1</v>
      </c>
      <c r="M128" s="211">
        <f t="shared" si="20"/>
        <v>0</v>
      </c>
    </row>
    <row r="129" spans="1:14" ht="37.15" customHeight="1" x14ac:dyDescent="0.25">
      <c r="A129" s="59">
        <v>74</v>
      </c>
      <c r="B129" s="39"/>
      <c r="C129" s="40"/>
      <c r="D129" s="40"/>
      <c r="E129" s="40"/>
      <c r="F129" s="40"/>
      <c r="G129" s="85"/>
      <c r="H129" s="40"/>
      <c r="I129" s="295"/>
      <c r="J129" s="288"/>
      <c r="K129" s="210" t="str">
        <f t="shared" si="18"/>
        <v/>
      </c>
      <c r="L129" s="209">
        <f t="shared" si="19"/>
        <v>1</v>
      </c>
      <c r="M129" s="211">
        <f t="shared" si="20"/>
        <v>0</v>
      </c>
    </row>
    <row r="130" spans="1:14" ht="37.15" customHeight="1" thickBot="1" x14ac:dyDescent="0.3">
      <c r="A130" s="78">
        <v>75</v>
      </c>
      <c r="B130" s="43"/>
      <c r="C130" s="44"/>
      <c r="D130" s="44"/>
      <c r="E130" s="44"/>
      <c r="F130" s="44"/>
      <c r="G130" s="87"/>
      <c r="H130" s="44"/>
      <c r="I130" s="296"/>
      <c r="J130" s="289"/>
      <c r="K130" s="210" t="str">
        <f t="shared" si="18"/>
        <v/>
      </c>
      <c r="L130" s="209">
        <f t="shared" si="19"/>
        <v>1</v>
      </c>
      <c r="M130" s="211">
        <f t="shared" si="20"/>
        <v>0</v>
      </c>
      <c r="N130" s="213">
        <f>IF(COUNTA(G116:J130)&gt;0,1,0)</f>
        <v>0</v>
      </c>
    </row>
    <row r="131" spans="1:14" ht="37.15" customHeight="1" thickBot="1" x14ac:dyDescent="0.3">
      <c r="A131" s="509" t="s">
        <v>178</v>
      </c>
      <c r="B131" s="509"/>
      <c r="C131" s="509"/>
      <c r="D131" s="509"/>
      <c r="E131" s="509"/>
      <c r="F131" s="509"/>
      <c r="G131" s="510"/>
      <c r="H131" s="10" t="s">
        <v>51</v>
      </c>
      <c r="I131" s="297">
        <f>SUM(I116:I130)+I104</f>
        <v>0</v>
      </c>
      <c r="J131" s="332"/>
      <c r="K131" s="122"/>
    </row>
    <row r="132" spans="1:14" x14ac:dyDescent="0.25">
      <c r="A132" s="49" t="s">
        <v>164</v>
      </c>
      <c r="K132" s="212" t="str">
        <f t="shared" ref="K132" si="21">IF(AND(I132&gt;0,J132=""),"KDV Dahil Tutar Yazılmalıdır.","")</f>
        <v/>
      </c>
    </row>
    <row r="134" spans="1:14" ht="21" x14ac:dyDescent="0.35">
      <c r="B134" s="358" t="s">
        <v>48</v>
      </c>
      <c r="C134" s="346">
        <f ca="1">IF(imzatarihi&gt;0,imzatarihi,"")</f>
        <v>46027</v>
      </c>
      <c r="D134" s="358" t="s">
        <v>49</v>
      </c>
      <c r="E134" s="456" t="str">
        <f>IF(kurulusyetkilisi&gt;0,kurulusyetkilisi,"")</f>
        <v/>
      </c>
      <c r="F134" s="456"/>
      <c r="G134" s="456"/>
      <c r="H134" s="456"/>
    </row>
    <row r="135" spans="1:14" ht="21" x14ac:dyDescent="0.35">
      <c r="B135" s="349"/>
      <c r="C135" s="349"/>
      <c r="D135" s="358" t="s">
        <v>50</v>
      </c>
      <c r="E135" s="349"/>
      <c r="F135" s="349"/>
      <c r="G135" s="361"/>
      <c r="H135" s="349"/>
    </row>
    <row r="136" spans="1:14" x14ac:dyDescent="0.25">
      <c r="A136" s="496" t="s">
        <v>118</v>
      </c>
      <c r="B136" s="496"/>
      <c r="C136" s="496"/>
      <c r="D136" s="496"/>
      <c r="E136" s="496"/>
      <c r="F136" s="496"/>
      <c r="G136" s="496"/>
      <c r="H136" s="496"/>
      <c r="I136" s="496"/>
      <c r="J136" s="496"/>
      <c r="K136" s="145"/>
      <c r="L136" s="147"/>
    </row>
    <row r="137" spans="1:14" ht="15.6" customHeight="1" x14ac:dyDescent="0.25">
      <c r="A137" s="484" t="str">
        <f>IF(YilDonem&lt;&gt;"",CONCATENATE(YilDonem," dönemine aittir."),"")</f>
        <v/>
      </c>
      <c r="B137" s="484"/>
      <c r="C137" s="484"/>
      <c r="D137" s="484"/>
      <c r="E137" s="484"/>
      <c r="F137" s="484"/>
      <c r="G137" s="484"/>
      <c r="H137" s="484"/>
      <c r="I137" s="484"/>
      <c r="J137" s="484"/>
      <c r="K137" s="120"/>
      <c r="L137" s="75"/>
      <c r="M137" s="81"/>
    </row>
    <row r="138" spans="1:14" ht="15.95" customHeight="1" thickBot="1" x14ac:dyDescent="0.3">
      <c r="A138" s="505" t="s">
        <v>121</v>
      </c>
      <c r="B138" s="505"/>
      <c r="C138" s="505"/>
      <c r="D138" s="505"/>
      <c r="E138" s="505"/>
      <c r="F138" s="505"/>
      <c r="G138" s="505"/>
      <c r="H138" s="505"/>
      <c r="I138" s="505"/>
      <c r="J138" s="505"/>
      <c r="K138" s="120"/>
      <c r="L138" s="75"/>
      <c r="M138" s="81"/>
    </row>
    <row r="139" spans="1:14" ht="31.7" customHeight="1" thickBot="1" x14ac:dyDescent="0.3">
      <c r="A139" s="486" t="s">
        <v>1</v>
      </c>
      <c r="B139" s="487"/>
      <c r="C139" s="488" t="str">
        <f>IF(ProjeNo&gt;0,ProjeNo,"")</f>
        <v/>
      </c>
      <c r="D139" s="489"/>
      <c r="E139" s="489"/>
      <c r="F139" s="489"/>
      <c r="G139" s="489"/>
      <c r="H139" s="489"/>
      <c r="I139" s="489"/>
      <c r="J139" s="490"/>
    </row>
    <row r="140" spans="1:14" ht="31.7" customHeight="1" thickBot="1" x14ac:dyDescent="0.3">
      <c r="A140" s="491" t="s">
        <v>14</v>
      </c>
      <c r="B140" s="492"/>
      <c r="C140" s="493" t="str">
        <f>IF(ProjeAdi&gt;0,ProjeAdi,"")</f>
        <v/>
      </c>
      <c r="D140" s="494"/>
      <c r="E140" s="494"/>
      <c r="F140" s="494"/>
      <c r="G140" s="494"/>
      <c r="H140" s="494"/>
      <c r="I140" s="494"/>
      <c r="J140" s="495"/>
    </row>
    <row r="141" spans="1:14" ht="51.95" customHeight="1" thickBot="1" x14ac:dyDescent="0.3">
      <c r="A141" s="482" t="s">
        <v>9</v>
      </c>
      <c r="B141" s="482" t="s">
        <v>119</v>
      </c>
      <c r="C141" s="482" t="s">
        <v>120</v>
      </c>
      <c r="D141" s="482" t="s">
        <v>114</v>
      </c>
      <c r="E141" s="482" t="s">
        <v>112</v>
      </c>
      <c r="F141" s="482" t="s">
        <v>113</v>
      </c>
      <c r="G141" s="508" t="s">
        <v>98</v>
      </c>
      <c r="H141" s="482" t="s">
        <v>99</v>
      </c>
      <c r="I141" s="143" t="s">
        <v>100</v>
      </c>
      <c r="J141" s="143" t="s">
        <v>100</v>
      </c>
    </row>
    <row r="142" spans="1:14" ht="16.5" thickBot="1" x14ac:dyDescent="0.3">
      <c r="A142" s="498"/>
      <c r="B142" s="498"/>
      <c r="C142" s="498"/>
      <c r="D142" s="498"/>
      <c r="E142" s="498"/>
      <c r="F142" s="498"/>
      <c r="G142" s="504"/>
      <c r="H142" s="498"/>
      <c r="I142" s="144" t="s">
        <v>101</v>
      </c>
      <c r="J142" s="144" t="s">
        <v>104</v>
      </c>
    </row>
    <row r="143" spans="1:14" ht="37.15" customHeight="1" x14ac:dyDescent="0.25">
      <c r="A143" s="77">
        <v>76</v>
      </c>
      <c r="B143" s="61"/>
      <c r="C143" s="62"/>
      <c r="D143" s="62"/>
      <c r="E143" s="62"/>
      <c r="F143" s="62"/>
      <c r="G143" s="63"/>
      <c r="H143" s="62"/>
      <c r="I143" s="294"/>
      <c r="J143" s="281"/>
      <c r="K143" s="210" t="str">
        <f>IF(AND(COUNTA(B143:F143)&gt;0,L143=1),"Belge Tarihi,Belge Numarası ve KDV Dahil Tutar doldurulduktan sonra KDV Hariç Tutar doldurulabilir.","")</f>
        <v/>
      </c>
      <c r="L143" s="209">
        <f>IF(COUNTA(G143:H143)+COUNTA(J143)=3,0,1)</f>
        <v>1</v>
      </c>
      <c r="M143" s="211">
        <f>IF(L143=1,0,100000000)</f>
        <v>0</v>
      </c>
    </row>
    <row r="144" spans="1:14" ht="37.15" customHeight="1" x14ac:dyDescent="0.25">
      <c r="A144" s="58">
        <v>77</v>
      </c>
      <c r="B144" s="36"/>
      <c r="C144" s="37"/>
      <c r="D144" s="37"/>
      <c r="E144" s="37"/>
      <c r="F144" s="37"/>
      <c r="G144" s="38"/>
      <c r="H144" s="37"/>
      <c r="I144" s="287"/>
      <c r="J144" s="283"/>
      <c r="K144" s="210" t="str">
        <f t="shared" ref="K144:K157" si="22">IF(AND(COUNTA(B144:F144)&gt;0,L144=1),"Belge Tarihi,Belge Numarası ve KDV Dahil Tutar doldurulduktan sonra KDV Hariç Tutar doldurulabilir.","")</f>
        <v/>
      </c>
      <c r="L144" s="209">
        <f t="shared" ref="L144:L157" si="23">IF(COUNTA(G144:H144)+COUNTA(J144)=3,0,1)</f>
        <v>1</v>
      </c>
      <c r="M144" s="211">
        <f t="shared" ref="M144:M157" si="24">IF(L144=1,0,100000000)</f>
        <v>0</v>
      </c>
    </row>
    <row r="145" spans="1:15" ht="37.15" customHeight="1" x14ac:dyDescent="0.25">
      <c r="A145" s="58">
        <v>78</v>
      </c>
      <c r="B145" s="36"/>
      <c r="C145" s="37"/>
      <c r="D145" s="37"/>
      <c r="E145" s="37"/>
      <c r="F145" s="37"/>
      <c r="G145" s="38"/>
      <c r="H145" s="37"/>
      <c r="I145" s="287"/>
      <c r="J145" s="283"/>
      <c r="K145" s="210" t="str">
        <f t="shared" si="22"/>
        <v/>
      </c>
      <c r="L145" s="209">
        <f t="shared" si="23"/>
        <v>1</v>
      </c>
      <c r="M145" s="211">
        <f t="shared" si="24"/>
        <v>0</v>
      </c>
    </row>
    <row r="146" spans="1:15" ht="37.15" customHeight="1" x14ac:dyDescent="0.25">
      <c r="A146" s="58">
        <v>79</v>
      </c>
      <c r="B146" s="36"/>
      <c r="C146" s="37"/>
      <c r="D146" s="37"/>
      <c r="E146" s="37"/>
      <c r="F146" s="37"/>
      <c r="G146" s="38"/>
      <c r="H146" s="37"/>
      <c r="I146" s="287"/>
      <c r="J146" s="283"/>
      <c r="K146" s="210" t="str">
        <f t="shared" si="22"/>
        <v/>
      </c>
      <c r="L146" s="209">
        <f t="shared" si="23"/>
        <v>1</v>
      </c>
      <c r="M146" s="211">
        <f t="shared" si="24"/>
        <v>0</v>
      </c>
    </row>
    <row r="147" spans="1:15" ht="37.15" customHeight="1" x14ac:dyDescent="0.25">
      <c r="A147" s="58">
        <v>80</v>
      </c>
      <c r="B147" s="36"/>
      <c r="C147" s="37"/>
      <c r="D147" s="37"/>
      <c r="E147" s="37"/>
      <c r="F147" s="37"/>
      <c r="G147" s="38"/>
      <c r="H147" s="37"/>
      <c r="I147" s="287"/>
      <c r="J147" s="283"/>
      <c r="K147" s="210" t="str">
        <f t="shared" si="22"/>
        <v/>
      </c>
      <c r="L147" s="209">
        <f t="shared" si="23"/>
        <v>1</v>
      </c>
      <c r="M147" s="211">
        <f t="shared" si="24"/>
        <v>0</v>
      </c>
    </row>
    <row r="148" spans="1:15" ht="37.15" customHeight="1" x14ac:dyDescent="0.25">
      <c r="A148" s="58">
        <v>81</v>
      </c>
      <c r="B148" s="36"/>
      <c r="C148" s="37"/>
      <c r="D148" s="37"/>
      <c r="E148" s="37"/>
      <c r="F148" s="37"/>
      <c r="G148" s="38"/>
      <c r="H148" s="37"/>
      <c r="I148" s="287"/>
      <c r="J148" s="283"/>
      <c r="K148" s="210" t="str">
        <f t="shared" si="22"/>
        <v/>
      </c>
      <c r="L148" s="209">
        <f t="shared" si="23"/>
        <v>1</v>
      </c>
      <c r="M148" s="211">
        <f t="shared" si="24"/>
        <v>0</v>
      </c>
    </row>
    <row r="149" spans="1:15" ht="37.15" customHeight="1" x14ac:dyDescent="0.25">
      <c r="A149" s="59">
        <v>82</v>
      </c>
      <c r="B149" s="39"/>
      <c r="C149" s="40"/>
      <c r="D149" s="40"/>
      <c r="E149" s="40"/>
      <c r="F149" s="40"/>
      <c r="G149" s="85"/>
      <c r="H149" s="40"/>
      <c r="I149" s="295"/>
      <c r="J149" s="288"/>
      <c r="K149" s="210" t="str">
        <f t="shared" si="22"/>
        <v/>
      </c>
      <c r="L149" s="209">
        <f t="shared" si="23"/>
        <v>1</v>
      </c>
      <c r="M149" s="211">
        <f t="shared" si="24"/>
        <v>0</v>
      </c>
    </row>
    <row r="150" spans="1:15" ht="37.15" customHeight="1" x14ac:dyDescent="0.25">
      <c r="A150" s="59">
        <v>83</v>
      </c>
      <c r="B150" s="39"/>
      <c r="C150" s="40"/>
      <c r="D150" s="40"/>
      <c r="E150" s="40"/>
      <c r="F150" s="40"/>
      <c r="G150" s="85"/>
      <c r="H150" s="40"/>
      <c r="I150" s="295"/>
      <c r="J150" s="288"/>
      <c r="K150" s="210" t="str">
        <f t="shared" si="22"/>
        <v/>
      </c>
      <c r="L150" s="209">
        <f t="shared" si="23"/>
        <v>1</v>
      </c>
      <c r="M150" s="211">
        <f t="shared" si="24"/>
        <v>0</v>
      </c>
    </row>
    <row r="151" spans="1:15" ht="37.15" customHeight="1" x14ac:dyDescent="0.25">
      <c r="A151" s="59">
        <v>84</v>
      </c>
      <c r="B151" s="39"/>
      <c r="C151" s="40"/>
      <c r="D151" s="40"/>
      <c r="E151" s="40"/>
      <c r="F151" s="40"/>
      <c r="G151" s="85"/>
      <c r="H151" s="40"/>
      <c r="I151" s="295"/>
      <c r="J151" s="288"/>
      <c r="K151" s="210" t="str">
        <f t="shared" si="22"/>
        <v/>
      </c>
      <c r="L151" s="209">
        <f t="shared" si="23"/>
        <v>1</v>
      </c>
      <c r="M151" s="211">
        <f t="shared" si="24"/>
        <v>0</v>
      </c>
    </row>
    <row r="152" spans="1:15" ht="37.15" customHeight="1" x14ac:dyDescent="0.25">
      <c r="A152" s="59">
        <v>85</v>
      </c>
      <c r="B152" s="39"/>
      <c r="C152" s="40"/>
      <c r="D152" s="40"/>
      <c r="E152" s="40"/>
      <c r="F152" s="40"/>
      <c r="G152" s="85"/>
      <c r="H152" s="40"/>
      <c r="I152" s="295"/>
      <c r="J152" s="288"/>
      <c r="K152" s="210" t="str">
        <f t="shared" si="22"/>
        <v/>
      </c>
      <c r="L152" s="209">
        <f t="shared" si="23"/>
        <v>1</v>
      </c>
      <c r="M152" s="211">
        <f t="shared" si="24"/>
        <v>0</v>
      </c>
    </row>
    <row r="153" spans="1:15" ht="37.15" customHeight="1" x14ac:dyDescent="0.25">
      <c r="A153" s="59">
        <v>86</v>
      </c>
      <c r="B153" s="39"/>
      <c r="C153" s="40"/>
      <c r="D153" s="40"/>
      <c r="E153" s="40"/>
      <c r="F153" s="40"/>
      <c r="G153" s="85"/>
      <c r="H153" s="40"/>
      <c r="I153" s="295"/>
      <c r="J153" s="288"/>
      <c r="K153" s="210" t="str">
        <f t="shared" si="22"/>
        <v/>
      </c>
      <c r="L153" s="209">
        <f t="shared" si="23"/>
        <v>1</v>
      </c>
      <c r="M153" s="211">
        <f t="shared" si="24"/>
        <v>0</v>
      </c>
    </row>
    <row r="154" spans="1:15" ht="37.15" customHeight="1" x14ac:dyDescent="0.25">
      <c r="A154" s="59">
        <v>87</v>
      </c>
      <c r="B154" s="39"/>
      <c r="C154" s="40"/>
      <c r="D154" s="40"/>
      <c r="E154" s="40"/>
      <c r="F154" s="40"/>
      <c r="G154" s="85"/>
      <c r="H154" s="40"/>
      <c r="I154" s="295"/>
      <c r="J154" s="288"/>
      <c r="K154" s="210" t="str">
        <f t="shared" si="22"/>
        <v/>
      </c>
      <c r="L154" s="209">
        <f t="shared" si="23"/>
        <v>1</v>
      </c>
      <c r="M154" s="211">
        <f t="shared" si="24"/>
        <v>0</v>
      </c>
    </row>
    <row r="155" spans="1:15" ht="37.15" customHeight="1" x14ac:dyDescent="0.25">
      <c r="A155" s="59">
        <v>88</v>
      </c>
      <c r="B155" s="39"/>
      <c r="C155" s="40"/>
      <c r="D155" s="40"/>
      <c r="E155" s="40"/>
      <c r="F155" s="40"/>
      <c r="G155" s="85"/>
      <c r="H155" s="40"/>
      <c r="I155" s="295"/>
      <c r="J155" s="288"/>
      <c r="K155" s="210" t="str">
        <f t="shared" si="22"/>
        <v/>
      </c>
      <c r="L155" s="209">
        <f t="shared" si="23"/>
        <v>1</v>
      </c>
      <c r="M155" s="211">
        <f t="shared" si="24"/>
        <v>0</v>
      </c>
    </row>
    <row r="156" spans="1:15" ht="37.15" customHeight="1" x14ac:dyDescent="0.25">
      <c r="A156" s="59">
        <v>89</v>
      </c>
      <c r="B156" s="39"/>
      <c r="C156" s="40"/>
      <c r="D156" s="40"/>
      <c r="E156" s="40"/>
      <c r="F156" s="40"/>
      <c r="G156" s="85"/>
      <c r="H156" s="40"/>
      <c r="I156" s="295"/>
      <c r="J156" s="288"/>
      <c r="K156" s="210" t="str">
        <f t="shared" si="22"/>
        <v/>
      </c>
      <c r="L156" s="209">
        <f t="shared" si="23"/>
        <v>1</v>
      </c>
      <c r="M156" s="211">
        <f t="shared" si="24"/>
        <v>0</v>
      </c>
      <c r="N156" s="53"/>
      <c r="O156" s="53"/>
    </row>
    <row r="157" spans="1:15" ht="37.15" customHeight="1" thickBot="1" x14ac:dyDescent="0.3">
      <c r="A157" s="78">
        <v>90</v>
      </c>
      <c r="B157" s="43"/>
      <c r="C157" s="44"/>
      <c r="D157" s="44"/>
      <c r="E157" s="44"/>
      <c r="F157" s="44"/>
      <c r="G157" s="87"/>
      <c r="H157" s="44"/>
      <c r="I157" s="296"/>
      <c r="J157" s="289"/>
      <c r="K157" s="210" t="str">
        <f t="shared" si="22"/>
        <v/>
      </c>
      <c r="L157" s="209">
        <f t="shared" si="23"/>
        <v>1</v>
      </c>
      <c r="M157" s="211">
        <f t="shared" si="24"/>
        <v>0</v>
      </c>
      <c r="N157" s="213">
        <f>IF(COUNTA(G143:J157)&gt;0,1,0)</f>
        <v>0</v>
      </c>
    </row>
    <row r="158" spans="1:15" ht="37.15" customHeight="1" thickBot="1" x14ac:dyDescent="0.3">
      <c r="A158" s="509" t="s">
        <v>178</v>
      </c>
      <c r="B158" s="509"/>
      <c r="C158" s="509"/>
      <c r="D158" s="509"/>
      <c r="E158" s="509"/>
      <c r="F158" s="509"/>
      <c r="G158" s="510"/>
      <c r="H158" s="10" t="s">
        <v>51</v>
      </c>
      <c r="I158" s="297">
        <f>SUM(I143:I157)+I131</f>
        <v>0</v>
      </c>
      <c r="J158" s="332"/>
      <c r="K158" s="122"/>
      <c r="L158" s="206">
        <f>IF(I158&gt;I131,ROW(A162),0)</f>
        <v>0</v>
      </c>
    </row>
    <row r="159" spans="1:15" x14ac:dyDescent="0.25">
      <c r="A159" s="49" t="s">
        <v>164</v>
      </c>
      <c r="K159" s="212" t="str">
        <f t="shared" ref="K159" si="25">IF(AND(I159&gt;0,J159=""),"KDV Dahil Tutar Yazılmalıdır.","")</f>
        <v/>
      </c>
    </row>
    <row r="161" spans="2:8" ht="21" x14ac:dyDescent="0.35">
      <c r="B161" s="358" t="s">
        <v>48</v>
      </c>
      <c r="C161" s="346">
        <f ca="1">IF(imzatarihi&gt;0,imzatarihi,"")</f>
        <v>46027</v>
      </c>
      <c r="D161" s="358" t="s">
        <v>49</v>
      </c>
      <c r="E161" s="456" t="str">
        <f>IF(kurulusyetkilisi&gt;0,kurulusyetkilisi,"")</f>
        <v/>
      </c>
      <c r="F161" s="456"/>
      <c r="G161" s="456"/>
      <c r="H161" s="456"/>
    </row>
    <row r="162" spans="2:8" ht="21" x14ac:dyDescent="0.35">
      <c r="B162" s="349"/>
      <c r="C162" s="349"/>
      <c r="D162" s="358" t="s">
        <v>50</v>
      </c>
      <c r="E162" s="349"/>
      <c r="F162" s="349"/>
      <c r="G162" s="361"/>
      <c r="H162" s="349"/>
    </row>
    <row r="186" spans="14:15" x14ac:dyDescent="0.25">
      <c r="N186" s="53"/>
      <c r="O186" s="53"/>
    </row>
  </sheetData>
  <sheetProtection algorithmName="SHA-512" hashValue="DfyUhGyyl7LL8jijHZAa2YHLfPh4ywdk1NC0G2ga9n2n5fZfxo7btYHj6cbGDfbKPqpY4ZBGnuQrS9MvjE4faQ==" saltValue="2JKMURh0qp8AfA4KIsvg/g==" spinCount="100000" sheet="1" objects="1" scenarios="1"/>
  <mergeCells count="102">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A60:A61"/>
    <mergeCell ref="B60:B61"/>
    <mergeCell ref="C60:C61"/>
    <mergeCell ref="D60:D61"/>
    <mergeCell ref="E60:E61"/>
    <mergeCell ref="C87:C88"/>
    <mergeCell ref="D87:D88"/>
    <mergeCell ref="E87:E88"/>
    <mergeCell ref="H114:H115"/>
    <mergeCell ref="A82:J82"/>
    <mergeCell ref="A83:J83"/>
    <mergeCell ref="G33:G34"/>
    <mergeCell ref="H33:H34"/>
    <mergeCell ref="A28:J28"/>
    <mergeCell ref="A29:J29"/>
    <mergeCell ref="A30:J30"/>
    <mergeCell ref="A31:B31"/>
    <mergeCell ref="C31:J31"/>
    <mergeCell ref="A5:B5"/>
    <mergeCell ref="C5:J5"/>
    <mergeCell ref="E26:H26"/>
    <mergeCell ref="A23:G23"/>
    <mergeCell ref="A32:B32"/>
    <mergeCell ref="C32:J32"/>
    <mergeCell ref="A33:A34"/>
    <mergeCell ref="B33:B34"/>
    <mergeCell ref="C33:C34"/>
    <mergeCell ref="D33:D34"/>
    <mergeCell ref="E33:E34"/>
    <mergeCell ref="F33:F34"/>
    <mergeCell ref="A1:J1"/>
    <mergeCell ref="A2:J2"/>
    <mergeCell ref="A3:J3"/>
    <mergeCell ref="A4:B4"/>
    <mergeCell ref="C4:J4"/>
    <mergeCell ref="G6:G7"/>
    <mergeCell ref="H6:H7"/>
    <mergeCell ref="A6:A7"/>
    <mergeCell ref="B6:B7"/>
    <mergeCell ref="C6:C7"/>
    <mergeCell ref="D6:D7"/>
    <mergeCell ref="E6:E7"/>
    <mergeCell ref="F6:F7"/>
    <mergeCell ref="E161:H161"/>
    <mergeCell ref="E114:E115"/>
    <mergeCell ref="F114:F115"/>
    <mergeCell ref="G114:G115"/>
    <mergeCell ref="A55:J55"/>
    <mergeCell ref="A56:J56"/>
    <mergeCell ref="A58:B58"/>
    <mergeCell ref="C58:J58"/>
    <mergeCell ref="A59:B59"/>
    <mergeCell ref="C59:J59"/>
    <mergeCell ref="A57:J57"/>
    <mergeCell ref="A131:G131"/>
    <mergeCell ref="A104:G104"/>
    <mergeCell ref="A136:J136"/>
    <mergeCell ref="A137:J137"/>
    <mergeCell ref="A138:J138"/>
    <mergeCell ref="A85:B85"/>
    <mergeCell ref="C85:J85"/>
    <mergeCell ref="A86:B86"/>
    <mergeCell ref="C86:J86"/>
    <mergeCell ref="A111:J111"/>
    <mergeCell ref="A109:J109"/>
    <mergeCell ref="A110:J110"/>
    <mergeCell ref="A112:B112"/>
    <mergeCell ref="A139:B139"/>
    <mergeCell ref="C139:J139"/>
    <mergeCell ref="A158:G158"/>
    <mergeCell ref="A140:B140"/>
    <mergeCell ref="A113:B113"/>
    <mergeCell ref="H87:H88"/>
    <mergeCell ref="G87:G88"/>
    <mergeCell ref="F87:F88"/>
    <mergeCell ref="E53:H53"/>
    <mergeCell ref="E80:H80"/>
    <mergeCell ref="E107:H107"/>
    <mergeCell ref="E134:H134"/>
    <mergeCell ref="C112:J112"/>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1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O186"/>
  <sheetViews>
    <sheetView zoomScale="80" zoomScaleNormal="80" zoomScaleSheetLayoutView="50" workbookViewId="0">
      <selection activeCell="B8" sqref="B8"/>
    </sheetView>
  </sheetViews>
  <sheetFormatPr defaultColWidth="8.85546875" defaultRowHeight="15.75" x14ac:dyDescent="0.25"/>
  <cols>
    <col min="1" max="1" width="6.5703125" style="49" customWidth="1"/>
    <col min="2" max="2" width="15.28515625" style="49" customWidth="1"/>
    <col min="3" max="3" width="19.7109375" style="49" customWidth="1"/>
    <col min="4" max="4" width="45.7109375" style="49" customWidth="1"/>
    <col min="5" max="5" width="41.7109375" style="49" customWidth="1"/>
    <col min="6" max="6" width="40.7109375" style="49" customWidth="1"/>
    <col min="7" max="7" width="16.7109375" style="293" customWidth="1"/>
    <col min="8" max="8" width="30.7109375" style="49" customWidth="1"/>
    <col min="9" max="10" width="16.7109375" style="49" customWidth="1"/>
    <col min="11" max="11" width="51.28515625" style="121" customWidth="1"/>
    <col min="12" max="12" width="8.85546875" style="49" hidden="1" customWidth="1"/>
    <col min="13" max="13" width="28.7109375" style="49" hidden="1" customWidth="1"/>
    <col min="14" max="14" width="11.7109375" style="49" hidden="1" customWidth="1"/>
    <col min="15" max="15" width="0" style="49" hidden="1" customWidth="1"/>
    <col min="16" max="16384" width="8.85546875" style="49"/>
  </cols>
  <sheetData>
    <row r="1" spans="1:15" x14ac:dyDescent="0.25">
      <c r="A1" s="496" t="s">
        <v>118</v>
      </c>
      <c r="B1" s="496"/>
      <c r="C1" s="496"/>
      <c r="D1" s="496"/>
      <c r="E1" s="496"/>
      <c r="F1" s="496"/>
      <c r="G1" s="496"/>
      <c r="H1" s="496"/>
      <c r="I1" s="496"/>
      <c r="J1" s="496"/>
      <c r="K1" s="145"/>
      <c r="L1" s="146"/>
      <c r="O1" s="202" t="str">
        <f>CONCATENATE("A1:J",SUM(N:N)*27)</f>
        <v>A1:J27</v>
      </c>
    </row>
    <row r="2" spans="1:15" ht="15.6" customHeight="1" x14ac:dyDescent="0.25">
      <c r="A2" s="484" t="str">
        <f>IF(YilDonem&lt;&gt;"",CONCATENATE(YilDonem," dönemine aittir."),"")</f>
        <v/>
      </c>
      <c r="B2" s="484"/>
      <c r="C2" s="484"/>
      <c r="D2" s="484"/>
      <c r="E2" s="484"/>
      <c r="F2" s="484"/>
      <c r="G2" s="484"/>
      <c r="H2" s="484"/>
      <c r="I2" s="484"/>
      <c r="J2" s="484"/>
      <c r="K2" s="120"/>
      <c r="L2" s="81"/>
      <c r="M2" s="81"/>
    </row>
    <row r="3" spans="1:15" ht="15.95" customHeight="1" thickBot="1" x14ac:dyDescent="0.3">
      <c r="A3" s="505" t="s">
        <v>122</v>
      </c>
      <c r="B3" s="505"/>
      <c r="C3" s="505"/>
      <c r="D3" s="505"/>
      <c r="E3" s="505"/>
      <c r="F3" s="505"/>
      <c r="G3" s="505"/>
      <c r="H3" s="505"/>
      <c r="I3" s="505"/>
      <c r="J3" s="505"/>
      <c r="K3" s="120"/>
      <c r="L3" s="81"/>
      <c r="M3" s="81"/>
    </row>
    <row r="4" spans="1:15" ht="31.7" customHeight="1" thickBot="1" x14ac:dyDescent="0.3">
      <c r="A4" s="486" t="s">
        <v>1</v>
      </c>
      <c r="B4" s="487"/>
      <c r="C4" s="488" t="str">
        <f>IF(ProjeNo&gt;0,ProjeNo,"")</f>
        <v/>
      </c>
      <c r="D4" s="489"/>
      <c r="E4" s="489"/>
      <c r="F4" s="489"/>
      <c r="G4" s="489"/>
      <c r="H4" s="489"/>
      <c r="I4" s="489"/>
      <c r="J4" s="490"/>
    </row>
    <row r="5" spans="1:15" ht="31.7" customHeight="1" thickBot="1" x14ac:dyDescent="0.3">
      <c r="A5" s="491" t="s">
        <v>14</v>
      </c>
      <c r="B5" s="492"/>
      <c r="C5" s="512" t="str">
        <f>IF(ProjeAdi&gt;0,ProjeAdi,"")</f>
        <v/>
      </c>
      <c r="D5" s="513"/>
      <c r="E5" s="513"/>
      <c r="F5" s="513"/>
      <c r="G5" s="513"/>
      <c r="H5" s="513"/>
      <c r="I5" s="513"/>
      <c r="J5" s="514"/>
    </row>
    <row r="6" spans="1:15" ht="51.95" customHeight="1" thickBot="1" x14ac:dyDescent="0.3">
      <c r="A6" s="482" t="s">
        <v>9</v>
      </c>
      <c r="B6" s="482" t="s">
        <v>119</v>
      </c>
      <c r="C6" s="482" t="s">
        <v>120</v>
      </c>
      <c r="D6" s="482" t="s">
        <v>114</v>
      </c>
      <c r="E6" s="482" t="s">
        <v>112</v>
      </c>
      <c r="F6" s="482" t="s">
        <v>113</v>
      </c>
      <c r="G6" s="508" t="s">
        <v>98</v>
      </c>
      <c r="H6" s="482" t="s">
        <v>99</v>
      </c>
      <c r="I6" s="143" t="s">
        <v>100</v>
      </c>
      <c r="J6" s="143" t="s">
        <v>100</v>
      </c>
      <c r="N6" s="53"/>
      <c r="O6" s="53"/>
    </row>
    <row r="7" spans="1:15" ht="16.5" thickBot="1" x14ac:dyDescent="0.3">
      <c r="A7" s="498"/>
      <c r="B7" s="498"/>
      <c r="C7" s="498"/>
      <c r="D7" s="498"/>
      <c r="E7" s="498"/>
      <c r="F7" s="498"/>
      <c r="G7" s="504"/>
      <c r="H7" s="498"/>
      <c r="I7" s="144" t="s">
        <v>101</v>
      </c>
      <c r="J7" s="144" t="s">
        <v>104</v>
      </c>
    </row>
    <row r="8" spans="1:15" ht="37.15" customHeight="1" x14ac:dyDescent="0.25">
      <c r="A8" s="60">
        <v>1</v>
      </c>
      <c r="B8" s="61"/>
      <c r="C8" s="62"/>
      <c r="D8" s="62"/>
      <c r="E8" s="62"/>
      <c r="F8" s="62"/>
      <c r="G8" s="63"/>
      <c r="H8" s="62"/>
      <c r="I8" s="298"/>
      <c r="J8" s="299"/>
      <c r="K8" s="210" t="str">
        <f>IF(AND(COUNTA(B8:F8)&gt;0,L8=1),"Belge Tarihi,Belge Numarası ve KDV Dahil Tutar doldurulduktan sonra KDV Hariç Tutar doldurulabilir.","")</f>
        <v/>
      </c>
      <c r="L8" s="209">
        <f>IF(COUNTA(G8:H8)+COUNTA(J8)=3,0,1)</f>
        <v>1</v>
      </c>
      <c r="M8" s="211">
        <f>IF(L8=1,0,100000000)</f>
        <v>0</v>
      </c>
    </row>
    <row r="9" spans="1:15" ht="37.15" customHeight="1" x14ac:dyDescent="0.25">
      <c r="A9" s="54">
        <v>2</v>
      </c>
      <c r="B9" s="36"/>
      <c r="C9" s="37"/>
      <c r="D9" s="37"/>
      <c r="E9" s="37"/>
      <c r="F9" s="37"/>
      <c r="G9" s="38"/>
      <c r="H9" s="37"/>
      <c r="I9" s="291"/>
      <c r="J9" s="300"/>
      <c r="K9" s="210" t="str">
        <f t="shared" ref="K9:K22" si="0">IF(AND(COUNTA(B9:F9)&gt;0,L9=1),"Belge Tarihi,Belge Numarası ve KDV Dahil Tutar doldurulduktan sonra KDV Hariç Tutar doldurulabilir.","")</f>
        <v/>
      </c>
      <c r="L9" s="209">
        <f t="shared" ref="L9:L22" si="1">IF(COUNTA(G9:H9)+COUNTA(J9)=3,0,1)</f>
        <v>1</v>
      </c>
      <c r="M9" s="211">
        <f t="shared" ref="M9:M22" si="2">IF(L9=1,0,100000000)</f>
        <v>0</v>
      </c>
    </row>
    <row r="10" spans="1:15" ht="37.15" customHeight="1" x14ac:dyDescent="0.25">
      <c r="A10" s="54">
        <v>3</v>
      </c>
      <c r="B10" s="36"/>
      <c r="C10" s="37"/>
      <c r="D10" s="37"/>
      <c r="E10" s="37"/>
      <c r="F10" s="37"/>
      <c r="G10" s="38"/>
      <c r="H10" s="37"/>
      <c r="I10" s="291"/>
      <c r="J10" s="300"/>
      <c r="K10" s="210" t="str">
        <f t="shared" si="0"/>
        <v/>
      </c>
      <c r="L10" s="209">
        <f t="shared" si="1"/>
        <v>1</v>
      </c>
      <c r="M10" s="211">
        <f t="shared" si="2"/>
        <v>0</v>
      </c>
    </row>
    <row r="11" spans="1:15" ht="37.15" customHeight="1" x14ac:dyDescent="0.25">
      <c r="A11" s="54">
        <v>4</v>
      </c>
      <c r="B11" s="36"/>
      <c r="C11" s="37"/>
      <c r="D11" s="37"/>
      <c r="E11" s="37"/>
      <c r="F11" s="37"/>
      <c r="G11" s="38"/>
      <c r="H11" s="37"/>
      <c r="I11" s="291"/>
      <c r="J11" s="300"/>
      <c r="K11" s="210" t="str">
        <f t="shared" si="0"/>
        <v/>
      </c>
      <c r="L11" s="209">
        <f t="shared" si="1"/>
        <v>1</v>
      </c>
      <c r="M11" s="211">
        <f t="shared" si="2"/>
        <v>0</v>
      </c>
    </row>
    <row r="12" spans="1:15" ht="37.15" customHeight="1" x14ac:dyDescent="0.25">
      <c r="A12" s="54">
        <v>5</v>
      </c>
      <c r="B12" s="36"/>
      <c r="C12" s="37"/>
      <c r="D12" s="37"/>
      <c r="E12" s="37"/>
      <c r="F12" s="37"/>
      <c r="G12" s="38"/>
      <c r="H12" s="37"/>
      <c r="I12" s="291"/>
      <c r="J12" s="300"/>
      <c r="K12" s="210" t="str">
        <f t="shared" si="0"/>
        <v/>
      </c>
      <c r="L12" s="209">
        <f t="shared" si="1"/>
        <v>1</v>
      </c>
      <c r="M12" s="211">
        <f t="shared" si="2"/>
        <v>0</v>
      </c>
    </row>
    <row r="13" spans="1:15" ht="37.15" customHeight="1" x14ac:dyDescent="0.25">
      <c r="A13" s="54">
        <v>6</v>
      </c>
      <c r="B13" s="36"/>
      <c r="C13" s="37"/>
      <c r="D13" s="37"/>
      <c r="E13" s="37"/>
      <c r="F13" s="37"/>
      <c r="G13" s="38"/>
      <c r="H13" s="37"/>
      <c r="I13" s="291"/>
      <c r="J13" s="300"/>
      <c r="K13" s="210" t="str">
        <f t="shared" si="0"/>
        <v/>
      </c>
      <c r="L13" s="209">
        <f t="shared" si="1"/>
        <v>1</v>
      </c>
      <c r="M13" s="211">
        <f t="shared" si="2"/>
        <v>0</v>
      </c>
    </row>
    <row r="14" spans="1:15" ht="37.15" customHeight="1" x14ac:dyDescent="0.25">
      <c r="A14" s="55">
        <v>7</v>
      </c>
      <c r="B14" s="39"/>
      <c r="C14" s="40"/>
      <c r="D14" s="40"/>
      <c r="E14" s="40"/>
      <c r="F14" s="40"/>
      <c r="G14" s="85"/>
      <c r="H14" s="40"/>
      <c r="I14" s="301"/>
      <c r="J14" s="302"/>
      <c r="K14" s="210" t="str">
        <f t="shared" si="0"/>
        <v/>
      </c>
      <c r="L14" s="209">
        <f t="shared" si="1"/>
        <v>1</v>
      </c>
      <c r="M14" s="211">
        <f t="shared" si="2"/>
        <v>0</v>
      </c>
    </row>
    <row r="15" spans="1:15" ht="37.15" customHeight="1" x14ac:dyDescent="0.25">
      <c r="A15" s="55">
        <v>8</v>
      </c>
      <c r="B15" s="39"/>
      <c r="C15" s="40"/>
      <c r="D15" s="40"/>
      <c r="E15" s="40"/>
      <c r="F15" s="40"/>
      <c r="G15" s="85"/>
      <c r="H15" s="40"/>
      <c r="I15" s="301"/>
      <c r="J15" s="302"/>
      <c r="K15" s="210" t="str">
        <f t="shared" si="0"/>
        <v/>
      </c>
      <c r="L15" s="209">
        <f t="shared" si="1"/>
        <v>1</v>
      </c>
      <c r="M15" s="211">
        <f t="shared" si="2"/>
        <v>0</v>
      </c>
    </row>
    <row r="16" spans="1:15" ht="37.15" customHeight="1" x14ac:dyDescent="0.25">
      <c r="A16" s="55">
        <v>9</v>
      </c>
      <c r="B16" s="39"/>
      <c r="C16" s="40"/>
      <c r="D16" s="40"/>
      <c r="E16" s="40"/>
      <c r="F16" s="40"/>
      <c r="G16" s="85"/>
      <c r="H16" s="40"/>
      <c r="I16" s="301"/>
      <c r="J16" s="302"/>
      <c r="K16" s="210" t="str">
        <f t="shared" si="0"/>
        <v/>
      </c>
      <c r="L16" s="209">
        <f t="shared" si="1"/>
        <v>1</v>
      </c>
      <c r="M16" s="211">
        <f t="shared" si="2"/>
        <v>0</v>
      </c>
    </row>
    <row r="17" spans="1:14" ht="37.15" customHeight="1" x14ac:dyDescent="0.25">
      <c r="A17" s="55">
        <v>10</v>
      </c>
      <c r="B17" s="39"/>
      <c r="C17" s="40"/>
      <c r="D17" s="40"/>
      <c r="E17" s="40"/>
      <c r="F17" s="40"/>
      <c r="G17" s="85"/>
      <c r="H17" s="40"/>
      <c r="I17" s="301"/>
      <c r="J17" s="302"/>
      <c r="K17" s="210" t="str">
        <f t="shared" si="0"/>
        <v/>
      </c>
      <c r="L17" s="209">
        <f t="shared" si="1"/>
        <v>1</v>
      </c>
      <c r="M17" s="211">
        <f t="shared" si="2"/>
        <v>0</v>
      </c>
    </row>
    <row r="18" spans="1:14" ht="37.15" customHeight="1" x14ac:dyDescent="0.25">
      <c r="A18" s="55">
        <v>11</v>
      </c>
      <c r="B18" s="39"/>
      <c r="C18" s="40"/>
      <c r="D18" s="40"/>
      <c r="E18" s="40"/>
      <c r="F18" s="40"/>
      <c r="G18" s="85"/>
      <c r="H18" s="40"/>
      <c r="I18" s="301"/>
      <c r="J18" s="302"/>
      <c r="K18" s="210" t="str">
        <f t="shared" si="0"/>
        <v/>
      </c>
      <c r="L18" s="209">
        <f t="shared" si="1"/>
        <v>1</v>
      </c>
      <c r="M18" s="211">
        <f t="shared" si="2"/>
        <v>0</v>
      </c>
    </row>
    <row r="19" spans="1:14" ht="37.15" customHeight="1" x14ac:dyDescent="0.25">
      <c r="A19" s="55">
        <v>12</v>
      </c>
      <c r="B19" s="39"/>
      <c r="C19" s="40"/>
      <c r="D19" s="40"/>
      <c r="E19" s="40"/>
      <c r="F19" s="40"/>
      <c r="G19" s="85"/>
      <c r="H19" s="40"/>
      <c r="I19" s="301"/>
      <c r="J19" s="302"/>
      <c r="K19" s="210" t="str">
        <f t="shared" si="0"/>
        <v/>
      </c>
      <c r="L19" s="209">
        <f t="shared" si="1"/>
        <v>1</v>
      </c>
      <c r="M19" s="211">
        <f t="shared" si="2"/>
        <v>0</v>
      </c>
    </row>
    <row r="20" spans="1:14" ht="37.15" customHeight="1" x14ac:dyDescent="0.25">
      <c r="A20" s="55">
        <v>13</v>
      </c>
      <c r="B20" s="39"/>
      <c r="C20" s="40"/>
      <c r="D20" s="40"/>
      <c r="E20" s="40"/>
      <c r="F20" s="40"/>
      <c r="G20" s="85"/>
      <c r="H20" s="40"/>
      <c r="I20" s="301"/>
      <c r="J20" s="302"/>
      <c r="K20" s="210" t="str">
        <f t="shared" si="0"/>
        <v/>
      </c>
      <c r="L20" s="209">
        <f t="shared" si="1"/>
        <v>1</v>
      </c>
      <c r="M20" s="211">
        <f t="shared" si="2"/>
        <v>0</v>
      </c>
    </row>
    <row r="21" spans="1:14" ht="37.15" customHeight="1" x14ac:dyDescent="0.25">
      <c r="A21" s="55">
        <v>14</v>
      </c>
      <c r="B21" s="39"/>
      <c r="C21" s="40"/>
      <c r="D21" s="40"/>
      <c r="E21" s="40"/>
      <c r="F21" s="40"/>
      <c r="G21" s="85"/>
      <c r="H21" s="40"/>
      <c r="I21" s="301"/>
      <c r="J21" s="302"/>
      <c r="K21" s="210" t="str">
        <f t="shared" si="0"/>
        <v/>
      </c>
      <c r="L21" s="209">
        <f t="shared" si="1"/>
        <v>1</v>
      </c>
      <c r="M21" s="211">
        <f t="shared" si="2"/>
        <v>0</v>
      </c>
    </row>
    <row r="22" spans="1:14" ht="37.15" customHeight="1" thickBot="1" x14ac:dyDescent="0.3">
      <c r="A22" s="55">
        <v>15</v>
      </c>
      <c r="B22" s="43"/>
      <c r="C22" s="44"/>
      <c r="D22" s="44"/>
      <c r="E22" s="44"/>
      <c r="F22" s="44"/>
      <c r="G22" s="87"/>
      <c r="H22" s="44"/>
      <c r="I22" s="303"/>
      <c r="J22" s="304"/>
      <c r="K22" s="210" t="str">
        <f t="shared" si="0"/>
        <v/>
      </c>
      <c r="L22" s="209">
        <f t="shared" si="1"/>
        <v>1</v>
      </c>
      <c r="M22" s="211">
        <f t="shared" si="2"/>
        <v>0</v>
      </c>
      <c r="N22" s="49">
        <v>1</v>
      </c>
    </row>
    <row r="23" spans="1:14" ht="37.15" customHeight="1" thickBot="1" x14ac:dyDescent="0.3">
      <c r="A23" s="506" t="s">
        <v>178</v>
      </c>
      <c r="B23" s="506"/>
      <c r="C23" s="506"/>
      <c r="D23" s="506"/>
      <c r="E23" s="506"/>
      <c r="F23" s="506"/>
      <c r="G23" s="511"/>
      <c r="H23" s="9" t="s">
        <v>51</v>
      </c>
      <c r="I23" s="305">
        <f>SUM(I8:I22)</f>
        <v>0</v>
      </c>
      <c r="J23" s="333"/>
      <c r="K23" s="122"/>
    </row>
    <row r="24" spans="1:14" x14ac:dyDescent="0.25">
      <c r="A24" s="49" t="s">
        <v>164</v>
      </c>
      <c r="K24" s="212" t="str">
        <f t="shared" ref="K24" si="3">IF(AND(I24&gt;0,J24=""),"KDV Dahil Tutar Yazılmalıdır.","")</f>
        <v/>
      </c>
    </row>
    <row r="26" spans="1:14" ht="21" x14ac:dyDescent="0.35">
      <c r="B26" s="358" t="s">
        <v>48</v>
      </c>
      <c r="C26" s="346">
        <f ca="1">IF(imzatarihi&gt;0,imzatarihi,"")</f>
        <v>46027</v>
      </c>
      <c r="D26" s="358" t="s">
        <v>49</v>
      </c>
      <c r="E26" s="456" t="str">
        <f>IF(kurulusyetkilisi&gt;0,kurulusyetkilisi,"")</f>
        <v/>
      </c>
      <c r="F26" s="456"/>
      <c r="G26" s="456"/>
      <c r="H26" s="456"/>
    </row>
    <row r="27" spans="1:14" ht="21" x14ac:dyDescent="0.35">
      <c r="B27" s="349"/>
      <c r="C27" s="349"/>
      <c r="D27" s="358" t="s">
        <v>50</v>
      </c>
      <c r="E27" s="349"/>
      <c r="F27" s="349"/>
      <c r="G27" s="361"/>
      <c r="H27" s="349"/>
    </row>
    <row r="28" spans="1:14" x14ac:dyDescent="0.25">
      <c r="A28" s="496" t="s">
        <v>118</v>
      </c>
      <c r="B28" s="496"/>
      <c r="C28" s="496"/>
      <c r="D28" s="496"/>
      <c r="E28" s="496"/>
      <c r="F28" s="496"/>
      <c r="G28" s="496"/>
      <c r="H28" s="496"/>
      <c r="I28" s="496"/>
      <c r="J28" s="496"/>
      <c r="K28" s="145"/>
      <c r="L28" s="146"/>
    </row>
    <row r="29" spans="1:14" ht="15.6" customHeight="1" x14ac:dyDescent="0.25">
      <c r="A29" s="484" t="str">
        <f>IF(YilDonem&lt;&gt;"",CONCATENATE(YilDonem," dönemine aittir."),"")</f>
        <v/>
      </c>
      <c r="B29" s="484"/>
      <c r="C29" s="484"/>
      <c r="D29" s="484"/>
      <c r="E29" s="484"/>
      <c r="F29" s="484"/>
      <c r="G29" s="484"/>
      <c r="H29" s="484"/>
      <c r="I29" s="484"/>
      <c r="J29" s="484"/>
      <c r="K29" s="120"/>
      <c r="L29" s="81"/>
      <c r="M29" s="81"/>
    </row>
    <row r="30" spans="1:14" ht="15.95" customHeight="1" thickBot="1" x14ac:dyDescent="0.3">
      <c r="A30" s="505" t="s">
        <v>122</v>
      </c>
      <c r="B30" s="505"/>
      <c r="C30" s="505"/>
      <c r="D30" s="505"/>
      <c r="E30" s="505"/>
      <c r="F30" s="505"/>
      <c r="G30" s="505"/>
      <c r="H30" s="505"/>
      <c r="I30" s="505"/>
      <c r="J30" s="505"/>
      <c r="K30" s="120"/>
      <c r="L30" s="81"/>
      <c r="M30" s="81"/>
    </row>
    <row r="31" spans="1:14" ht="31.7" customHeight="1" thickBot="1" x14ac:dyDescent="0.3">
      <c r="A31" s="486" t="s">
        <v>1</v>
      </c>
      <c r="B31" s="487"/>
      <c r="C31" s="488" t="str">
        <f>IF(ProjeNo&gt;0,ProjeNo,"")</f>
        <v/>
      </c>
      <c r="D31" s="489"/>
      <c r="E31" s="489"/>
      <c r="F31" s="489"/>
      <c r="G31" s="489"/>
      <c r="H31" s="489"/>
      <c r="I31" s="489"/>
      <c r="J31" s="490"/>
    </row>
    <row r="32" spans="1:14" ht="31.7" customHeight="1" thickBot="1" x14ac:dyDescent="0.3">
      <c r="A32" s="491" t="s">
        <v>14</v>
      </c>
      <c r="B32" s="492"/>
      <c r="C32" s="512" t="str">
        <f>IF(ProjeAdi&gt;0,ProjeAdi,"")</f>
        <v/>
      </c>
      <c r="D32" s="513"/>
      <c r="E32" s="513"/>
      <c r="F32" s="513"/>
      <c r="G32" s="513"/>
      <c r="H32" s="513"/>
      <c r="I32" s="513"/>
      <c r="J32" s="514"/>
    </row>
    <row r="33" spans="1:15" ht="51.95" customHeight="1" thickBot="1" x14ac:dyDescent="0.3">
      <c r="A33" s="482" t="s">
        <v>9</v>
      </c>
      <c r="B33" s="482" t="s">
        <v>119</v>
      </c>
      <c r="C33" s="482" t="s">
        <v>120</v>
      </c>
      <c r="D33" s="482" t="s">
        <v>114</v>
      </c>
      <c r="E33" s="482" t="s">
        <v>112</v>
      </c>
      <c r="F33" s="482" t="s">
        <v>113</v>
      </c>
      <c r="G33" s="508" t="s">
        <v>98</v>
      </c>
      <c r="H33" s="482" t="s">
        <v>99</v>
      </c>
      <c r="I33" s="143" t="s">
        <v>100</v>
      </c>
      <c r="J33" s="143" t="s">
        <v>100</v>
      </c>
    </row>
    <row r="34" spans="1:15" ht="16.5" thickBot="1" x14ac:dyDescent="0.3">
      <c r="A34" s="498"/>
      <c r="B34" s="498"/>
      <c r="C34" s="498"/>
      <c r="D34" s="498"/>
      <c r="E34" s="498"/>
      <c r="F34" s="498"/>
      <c r="G34" s="504"/>
      <c r="H34" s="498"/>
      <c r="I34" s="144" t="s">
        <v>101</v>
      </c>
      <c r="J34" s="144" t="s">
        <v>104</v>
      </c>
    </row>
    <row r="35" spans="1:15" ht="37.15" customHeight="1" x14ac:dyDescent="0.25">
      <c r="A35" s="60">
        <v>16</v>
      </c>
      <c r="B35" s="61"/>
      <c r="C35" s="62"/>
      <c r="D35" s="62"/>
      <c r="E35" s="62"/>
      <c r="F35" s="62"/>
      <c r="G35" s="63"/>
      <c r="H35" s="62"/>
      <c r="I35" s="298"/>
      <c r="J35" s="299"/>
      <c r="K35" s="210" t="str">
        <f>IF(AND(COUNTA(B35:F35)&gt;0,L35=1),"Belge Tarihi,Belge Numarası ve KDV Dahil Tutar doldurulduktan sonra KDV Hariç Tutar doldurulabilir.","")</f>
        <v/>
      </c>
      <c r="L35" s="209">
        <f>IF(COUNTA(G35:H35)+COUNTA(J35)=3,0,1)</f>
        <v>1</v>
      </c>
      <c r="M35" s="211">
        <f>IF(L35=1,0,100000000)</f>
        <v>0</v>
      </c>
    </row>
    <row r="36" spans="1:15" ht="37.15" customHeight="1" x14ac:dyDescent="0.25">
      <c r="A36" s="54">
        <v>17</v>
      </c>
      <c r="B36" s="36"/>
      <c r="C36" s="37"/>
      <c r="D36" s="37"/>
      <c r="E36" s="37"/>
      <c r="F36" s="37"/>
      <c r="G36" s="38"/>
      <c r="H36" s="37"/>
      <c r="I36" s="291"/>
      <c r="J36" s="300"/>
      <c r="K36" s="210" t="str">
        <f t="shared" ref="K36:K49" si="4">IF(AND(COUNTA(B36:F36)&gt;0,L36=1),"Belge Tarihi,Belge Numarası ve KDV Dahil Tutar doldurulduktan sonra KDV Hariç Tutar doldurulabilir.","")</f>
        <v/>
      </c>
      <c r="L36" s="209">
        <f t="shared" ref="L36:L49" si="5">IF(COUNTA(G36:H36)+COUNTA(J36)=3,0,1)</f>
        <v>1</v>
      </c>
      <c r="M36" s="211">
        <f t="shared" ref="M36:M49" si="6">IF(L36=1,0,100000000)</f>
        <v>0</v>
      </c>
      <c r="N36" s="53"/>
      <c r="O36" s="53"/>
    </row>
    <row r="37" spans="1:15" ht="37.15" customHeight="1" x14ac:dyDescent="0.25">
      <c r="A37" s="54">
        <v>18</v>
      </c>
      <c r="B37" s="36"/>
      <c r="C37" s="37"/>
      <c r="D37" s="37"/>
      <c r="E37" s="37"/>
      <c r="F37" s="37"/>
      <c r="G37" s="38"/>
      <c r="H37" s="37"/>
      <c r="I37" s="291"/>
      <c r="J37" s="300"/>
      <c r="K37" s="210" t="str">
        <f t="shared" si="4"/>
        <v/>
      </c>
      <c r="L37" s="209">
        <f t="shared" si="5"/>
        <v>1</v>
      </c>
      <c r="M37" s="211">
        <f t="shared" si="6"/>
        <v>0</v>
      </c>
    </row>
    <row r="38" spans="1:15" ht="37.15" customHeight="1" x14ac:dyDescent="0.25">
      <c r="A38" s="54">
        <v>19</v>
      </c>
      <c r="B38" s="36"/>
      <c r="C38" s="37"/>
      <c r="D38" s="37"/>
      <c r="E38" s="37"/>
      <c r="F38" s="37"/>
      <c r="G38" s="38"/>
      <c r="H38" s="37"/>
      <c r="I38" s="291"/>
      <c r="J38" s="300"/>
      <c r="K38" s="210" t="str">
        <f t="shared" si="4"/>
        <v/>
      </c>
      <c r="L38" s="209">
        <f t="shared" si="5"/>
        <v>1</v>
      </c>
      <c r="M38" s="211">
        <f t="shared" si="6"/>
        <v>0</v>
      </c>
    </row>
    <row r="39" spans="1:15" ht="37.15" customHeight="1" x14ac:dyDescent="0.25">
      <c r="A39" s="54">
        <v>20</v>
      </c>
      <c r="B39" s="36"/>
      <c r="C39" s="37"/>
      <c r="D39" s="37"/>
      <c r="E39" s="37"/>
      <c r="F39" s="37"/>
      <c r="G39" s="38"/>
      <c r="H39" s="37"/>
      <c r="I39" s="291"/>
      <c r="J39" s="300"/>
      <c r="K39" s="210" t="str">
        <f t="shared" si="4"/>
        <v/>
      </c>
      <c r="L39" s="209">
        <f t="shared" si="5"/>
        <v>1</v>
      </c>
      <c r="M39" s="211">
        <f t="shared" si="6"/>
        <v>0</v>
      </c>
    </row>
    <row r="40" spans="1:15" ht="37.15" customHeight="1" x14ac:dyDescent="0.25">
      <c r="A40" s="54">
        <v>21</v>
      </c>
      <c r="B40" s="36"/>
      <c r="C40" s="37"/>
      <c r="D40" s="37"/>
      <c r="E40" s="37"/>
      <c r="F40" s="37"/>
      <c r="G40" s="38"/>
      <c r="H40" s="37"/>
      <c r="I40" s="291"/>
      <c r="J40" s="300"/>
      <c r="K40" s="210" t="str">
        <f t="shared" si="4"/>
        <v/>
      </c>
      <c r="L40" s="209">
        <f t="shared" si="5"/>
        <v>1</v>
      </c>
      <c r="M40" s="211">
        <f t="shared" si="6"/>
        <v>0</v>
      </c>
    </row>
    <row r="41" spans="1:15" ht="37.15" customHeight="1" x14ac:dyDescent="0.25">
      <c r="A41" s="55">
        <v>22</v>
      </c>
      <c r="B41" s="39"/>
      <c r="C41" s="40"/>
      <c r="D41" s="40"/>
      <c r="E41" s="40"/>
      <c r="F41" s="40"/>
      <c r="G41" s="85"/>
      <c r="H41" s="40"/>
      <c r="I41" s="301"/>
      <c r="J41" s="302"/>
      <c r="K41" s="210" t="str">
        <f t="shared" si="4"/>
        <v/>
      </c>
      <c r="L41" s="209">
        <f t="shared" si="5"/>
        <v>1</v>
      </c>
      <c r="M41" s="211">
        <f t="shared" si="6"/>
        <v>0</v>
      </c>
    </row>
    <row r="42" spans="1:15" ht="37.15" customHeight="1" x14ac:dyDescent="0.25">
      <c r="A42" s="55">
        <v>23</v>
      </c>
      <c r="B42" s="39"/>
      <c r="C42" s="40"/>
      <c r="D42" s="40"/>
      <c r="E42" s="40"/>
      <c r="F42" s="40"/>
      <c r="G42" s="85"/>
      <c r="H42" s="40"/>
      <c r="I42" s="301"/>
      <c r="J42" s="302"/>
      <c r="K42" s="210" t="str">
        <f t="shared" si="4"/>
        <v/>
      </c>
      <c r="L42" s="209">
        <f t="shared" si="5"/>
        <v>1</v>
      </c>
      <c r="M42" s="211">
        <f t="shared" si="6"/>
        <v>0</v>
      </c>
    </row>
    <row r="43" spans="1:15" ht="37.15" customHeight="1" x14ac:dyDescent="0.25">
      <c r="A43" s="55">
        <v>24</v>
      </c>
      <c r="B43" s="39"/>
      <c r="C43" s="40"/>
      <c r="D43" s="40"/>
      <c r="E43" s="40"/>
      <c r="F43" s="40"/>
      <c r="G43" s="85"/>
      <c r="H43" s="40"/>
      <c r="I43" s="301"/>
      <c r="J43" s="302"/>
      <c r="K43" s="210" t="str">
        <f t="shared" si="4"/>
        <v/>
      </c>
      <c r="L43" s="209">
        <f t="shared" si="5"/>
        <v>1</v>
      </c>
      <c r="M43" s="211">
        <f t="shared" si="6"/>
        <v>0</v>
      </c>
    </row>
    <row r="44" spans="1:15" ht="37.15" customHeight="1" x14ac:dyDescent="0.25">
      <c r="A44" s="55">
        <v>25</v>
      </c>
      <c r="B44" s="39"/>
      <c r="C44" s="40"/>
      <c r="D44" s="40"/>
      <c r="E44" s="40"/>
      <c r="F44" s="40"/>
      <c r="G44" s="85"/>
      <c r="H44" s="40"/>
      <c r="I44" s="301"/>
      <c r="J44" s="302"/>
      <c r="K44" s="210" t="str">
        <f t="shared" si="4"/>
        <v/>
      </c>
      <c r="L44" s="209">
        <f t="shared" si="5"/>
        <v>1</v>
      </c>
      <c r="M44" s="211">
        <f t="shared" si="6"/>
        <v>0</v>
      </c>
    </row>
    <row r="45" spans="1:15" ht="37.15" customHeight="1" x14ac:dyDescent="0.25">
      <c r="A45" s="55">
        <v>26</v>
      </c>
      <c r="B45" s="39"/>
      <c r="C45" s="40"/>
      <c r="D45" s="40"/>
      <c r="E45" s="40"/>
      <c r="F45" s="40"/>
      <c r="G45" s="85"/>
      <c r="H45" s="40"/>
      <c r="I45" s="301"/>
      <c r="J45" s="302"/>
      <c r="K45" s="210" t="str">
        <f t="shared" si="4"/>
        <v/>
      </c>
      <c r="L45" s="209">
        <f t="shared" si="5"/>
        <v>1</v>
      </c>
      <c r="M45" s="211">
        <f t="shared" si="6"/>
        <v>0</v>
      </c>
    </row>
    <row r="46" spans="1:15" ht="37.15" customHeight="1" x14ac:dyDescent="0.25">
      <c r="A46" s="55">
        <v>27</v>
      </c>
      <c r="B46" s="39"/>
      <c r="C46" s="40"/>
      <c r="D46" s="40"/>
      <c r="E46" s="40"/>
      <c r="F46" s="40"/>
      <c r="G46" s="85"/>
      <c r="H46" s="40"/>
      <c r="I46" s="301"/>
      <c r="J46" s="302"/>
      <c r="K46" s="210" t="str">
        <f t="shared" si="4"/>
        <v/>
      </c>
      <c r="L46" s="209">
        <f t="shared" si="5"/>
        <v>1</v>
      </c>
      <c r="M46" s="211">
        <f t="shared" si="6"/>
        <v>0</v>
      </c>
    </row>
    <row r="47" spans="1:15" ht="37.15" customHeight="1" x14ac:dyDescent="0.25">
      <c r="A47" s="55">
        <v>28</v>
      </c>
      <c r="B47" s="39"/>
      <c r="C47" s="40"/>
      <c r="D47" s="40"/>
      <c r="E47" s="40"/>
      <c r="F47" s="40"/>
      <c r="G47" s="85"/>
      <c r="H47" s="40"/>
      <c r="I47" s="301"/>
      <c r="J47" s="302"/>
      <c r="K47" s="210" t="str">
        <f t="shared" si="4"/>
        <v/>
      </c>
      <c r="L47" s="209">
        <f t="shared" si="5"/>
        <v>1</v>
      </c>
      <c r="M47" s="211">
        <f t="shared" si="6"/>
        <v>0</v>
      </c>
    </row>
    <row r="48" spans="1:15" ht="37.15" customHeight="1" x14ac:dyDescent="0.25">
      <c r="A48" s="55">
        <v>29</v>
      </c>
      <c r="B48" s="39"/>
      <c r="C48" s="40"/>
      <c r="D48" s="40"/>
      <c r="E48" s="40"/>
      <c r="F48" s="40"/>
      <c r="G48" s="85"/>
      <c r="H48" s="40"/>
      <c r="I48" s="301"/>
      <c r="J48" s="302"/>
      <c r="K48" s="210" t="str">
        <f t="shared" si="4"/>
        <v/>
      </c>
      <c r="L48" s="209">
        <f t="shared" si="5"/>
        <v>1</v>
      </c>
      <c r="M48" s="211">
        <f t="shared" si="6"/>
        <v>0</v>
      </c>
    </row>
    <row r="49" spans="1:14" ht="37.15" customHeight="1" thickBot="1" x14ac:dyDescent="0.3">
      <c r="A49" s="56">
        <v>30</v>
      </c>
      <c r="B49" s="43"/>
      <c r="C49" s="44"/>
      <c r="D49" s="44"/>
      <c r="E49" s="44"/>
      <c r="F49" s="44"/>
      <c r="G49" s="87"/>
      <c r="H49" s="44"/>
      <c r="I49" s="303"/>
      <c r="J49" s="304"/>
      <c r="K49" s="210" t="str">
        <f t="shared" si="4"/>
        <v/>
      </c>
      <c r="L49" s="209">
        <f t="shared" si="5"/>
        <v>1</v>
      </c>
      <c r="M49" s="211">
        <f t="shared" si="6"/>
        <v>0</v>
      </c>
      <c r="N49" s="213">
        <f>IF(COUNTA(G35:J49)&gt;0,1,0)</f>
        <v>0</v>
      </c>
    </row>
    <row r="50" spans="1:14" ht="37.15" customHeight="1" thickBot="1" x14ac:dyDescent="0.3">
      <c r="A50" s="509" t="s">
        <v>178</v>
      </c>
      <c r="B50" s="509"/>
      <c r="C50" s="509"/>
      <c r="D50" s="509"/>
      <c r="E50" s="509"/>
      <c r="F50" s="509"/>
      <c r="G50" s="510"/>
      <c r="H50" s="10" t="s">
        <v>51</v>
      </c>
      <c r="I50" s="305">
        <f>SUM(I35:I49)+I23</f>
        <v>0</v>
      </c>
      <c r="J50" s="333"/>
      <c r="K50" s="122"/>
    </row>
    <row r="51" spans="1:14" x14ac:dyDescent="0.25">
      <c r="A51" s="49" t="s">
        <v>164</v>
      </c>
      <c r="K51" s="212" t="str">
        <f t="shared" ref="K51" si="7">IF(AND(I51&gt;0,J51=""),"KDV Dahil Tutar Yazılmalıdır.","")</f>
        <v/>
      </c>
    </row>
    <row r="53" spans="1:14" ht="21" x14ac:dyDescent="0.35">
      <c r="B53" s="358" t="s">
        <v>48</v>
      </c>
      <c r="C53" s="346">
        <f ca="1">IF(imzatarihi&gt;0,imzatarihi,"")</f>
        <v>46027</v>
      </c>
      <c r="D53" s="358" t="s">
        <v>49</v>
      </c>
      <c r="E53" s="456" t="str">
        <f>IF(kurulusyetkilisi&gt;0,kurulusyetkilisi,"")</f>
        <v/>
      </c>
      <c r="F53" s="456"/>
      <c r="G53" s="456"/>
      <c r="H53" s="456"/>
    </row>
    <row r="54" spans="1:14" ht="21" x14ac:dyDescent="0.35">
      <c r="B54" s="349"/>
      <c r="C54" s="349"/>
      <c r="D54" s="358" t="s">
        <v>50</v>
      </c>
      <c r="E54" s="349"/>
      <c r="F54" s="349"/>
      <c r="G54" s="361"/>
      <c r="H54" s="349"/>
    </row>
    <row r="55" spans="1:14" x14ac:dyDescent="0.25">
      <c r="A55" s="496" t="s">
        <v>118</v>
      </c>
      <c r="B55" s="496"/>
      <c r="C55" s="496"/>
      <c r="D55" s="496"/>
      <c r="E55" s="496"/>
      <c r="F55" s="496"/>
      <c r="G55" s="496"/>
      <c r="H55" s="496"/>
      <c r="I55" s="496"/>
      <c r="J55" s="496"/>
      <c r="K55" s="145"/>
      <c r="L55" s="146"/>
    </row>
    <row r="56" spans="1:14" ht="15.6" customHeight="1" x14ac:dyDescent="0.25">
      <c r="A56" s="484" t="str">
        <f>IF(YilDonem&lt;&gt;"",CONCATENATE(YilDonem," dönemine aittir."),"")</f>
        <v/>
      </c>
      <c r="B56" s="484"/>
      <c r="C56" s="484"/>
      <c r="D56" s="484"/>
      <c r="E56" s="484"/>
      <c r="F56" s="484"/>
      <c r="G56" s="484"/>
      <c r="H56" s="484"/>
      <c r="I56" s="484"/>
      <c r="J56" s="484"/>
      <c r="K56" s="120"/>
      <c r="L56" s="81"/>
      <c r="M56" s="81"/>
    </row>
    <row r="57" spans="1:14" ht="15.95" customHeight="1" thickBot="1" x14ac:dyDescent="0.3">
      <c r="A57" s="505" t="s">
        <v>122</v>
      </c>
      <c r="B57" s="505"/>
      <c r="C57" s="505"/>
      <c r="D57" s="505"/>
      <c r="E57" s="505"/>
      <c r="F57" s="505"/>
      <c r="G57" s="505"/>
      <c r="H57" s="505"/>
      <c r="I57" s="505"/>
      <c r="J57" s="505"/>
      <c r="K57" s="120"/>
      <c r="L57" s="81"/>
      <c r="M57" s="81"/>
    </row>
    <row r="58" spans="1:14" ht="31.7" customHeight="1" thickBot="1" x14ac:dyDescent="0.3">
      <c r="A58" s="486" t="s">
        <v>1</v>
      </c>
      <c r="B58" s="487"/>
      <c r="C58" s="488" t="str">
        <f>IF(ProjeNo&gt;0,ProjeNo,"")</f>
        <v/>
      </c>
      <c r="D58" s="489"/>
      <c r="E58" s="489"/>
      <c r="F58" s="489"/>
      <c r="G58" s="489"/>
      <c r="H58" s="489"/>
      <c r="I58" s="489"/>
      <c r="J58" s="490"/>
    </row>
    <row r="59" spans="1:14" ht="31.7" customHeight="1" thickBot="1" x14ac:dyDescent="0.3">
      <c r="A59" s="491" t="s">
        <v>14</v>
      </c>
      <c r="B59" s="492"/>
      <c r="C59" s="512" t="str">
        <f>IF(ProjeAdi&gt;0,ProjeAdi,"")</f>
        <v/>
      </c>
      <c r="D59" s="513"/>
      <c r="E59" s="513"/>
      <c r="F59" s="513"/>
      <c r="G59" s="513"/>
      <c r="H59" s="513"/>
      <c r="I59" s="513"/>
      <c r="J59" s="514"/>
    </row>
    <row r="60" spans="1:14" ht="51.95" customHeight="1" thickBot="1" x14ac:dyDescent="0.3">
      <c r="A60" s="482" t="s">
        <v>9</v>
      </c>
      <c r="B60" s="482" t="s">
        <v>119</v>
      </c>
      <c r="C60" s="482" t="s">
        <v>120</v>
      </c>
      <c r="D60" s="482" t="s">
        <v>114</v>
      </c>
      <c r="E60" s="482" t="s">
        <v>112</v>
      </c>
      <c r="F60" s="482" t="s">
        <v>113</v>
      </c>
      <c r="G60" s="508" t="s">
        <v>98</v>
      </c>
      <c r="H60" s="482" t="s">
        <v>99</v>
      </c>
      <c r="I60" s="143" t="s">
        <v>100</v>
      </c>
      <c r="J60" s="143" t="s">
        <v>100</v>
      </c>
    </row>
    <row r="61" spans="1:14" ht="16.5" thickBot="1" x14ac:dyDescent="0.3">
      <c r="A61" s="498"/>
      <c r="B61" s="498"/>
      <c r="C61" s="498"/>
      <c r="D61" s="498"/>
      <c r="E61" s="498"/>
      <c r="F61" s="498"/>
      <c r="G61" s="504"/>
      <c r="H61" s="498"/>
      <c r="I61" s="144" t="s">
        <v>101</v>
      </c>
      <c r="J61" s="144" t="s">
        <v>104</v>
      </c>
    </row>
    <row r="62" spans="1:14" ht="37.15" customHeight="1" x14ac:dyDescent="0.25">
      <c r="A62" s="77">
        <v>31</v>
      </c>
      <c r="B62" s="61"/>
      <c r="C62" s="62"/>
      <c r="D62" s="62"/>
      <c r="E62" s="62"/>
      <c r="F62" s="62"/>
      <c r="G62" s="63"/>
      <c r="H62" s="62"/>
      <c r="I62" s="298"/>
      <c r="J62" s="299"/>
      <c r="K62" s="210" t="str">
        <f>IF(AND(COUNTA(B62:F62)&gt;0,L62=1),"Belge Tarihi,Belge Numarası ve KDV Dahil Tutar doldurulduktan sonra KDV Hariç Tutar doldurulabilir.","")</f>
        <v/>
      </c>
      <c r="L62" s="209">
        <f>IF(COUNTA(G62:H62)+COUNTA(J62)=3,0,1)</f>
        <v>1</v>
      </c>
      <c r="M62" s="211">
        <f>IF(L62=1,0,100000000)</f>
        <v>0</v>
      </c>
    </row>
    <row r="63" spans="1:14" ht="37.15" customHeight="1" x14ac:dyDescent="0.25">
      <c r="A63" s="58">
        <v>32</v>
      </c>
      <c r="B63" s="36"/>
      <c r="C63" s="37"/>
      <c r="D63" s="37"/>
      <c r="E63" s="37"/>
      <c r="F63" s="37"/>
      <c r="G63" s="38"/>
      <c r="H63" s="37"/>
      <c r="I63" s="291"/>
      <c r="J63" s="300"/>
      <c r="K63" s="210" t="str">
        <f t="shared" ref="K63:K76" si="8">IF(AND(COUNTA(B63:F63)&gt;0,L63=1),"Belge Tarihi,Belge Numarası ve KDV Dahil Tutar doldurulduktan sonra KDV Hariç Tutar doldurulabilir.","")</f>
        <v/>
      </c>
      <c r="L63" s="209">
        <f t="shared" ref="L63:L76" si="9">IF(COUNTA(G63:H63)+COUNTA(J63)=3,0,1)</f>
        <v>1</v>
      </c>
      <c r="M63" s="211">
        <f t="shared" ref="M63:M76" si="10">IF(L63=1,0,100000000)</f>
        <v>0</v>
      </c>
    </row>
    <row r="64" spans="1:14" ht="37.15" customHeight="1" x14ac:dyDescent="0.25">
      <c r="A64" s="58">
        <v>33</v>
      </c>
      <c r="B64" s="36"/>
      <c r="C64" s="37"/>
      <c r="D64" s="37"/>
      <c r="E64" s="37"/>
      <c r="F64" s="37"/>
      <c r="G64" s="38"/>
      <c r="H64" s="37"/>
      <c r="I64" s="291"/>
      <c r="J64" s="300"/>
      <c r="K64" s="210" t="str">
        <f t="shared" si="8"/>
        <v/>
      </c>
      <c r="L64" s="209">
        <f t="shared" si="9"/>
        <v>1</v>
      </c>
      <c r="M64" s="211">
        <f t="shared" si="10"/>
        <v>0</v>
      </c>
    </row>
    <row r="65" spans="1:15" ht="37.15" customHeight="1" x14ac:dyDescent="0.25">
      <c r="A65" s="58">
        <v>34</v>
      </c>
      <c r="B65" s="36"/>
      <c r="C65" s="37"/>
      <c r="D65" s="37"/>
      <c r="E65" s="37"/>
      <c r="F65" s="37"/>
      <c r="G65" s="38"/>
      <c r="H65" s="37"/>
      <c r="I65" s="291"/>
      <c r="J65" s="300"/>
      <c r="K65" s="210" t="str">
        <f t="shared" si="8"/>
        <v/>
      </c>
      <c r="L65" s="209">
        <f t="shared" si="9"/>
        <v>1</v>
      </c>
      <c r="M65" s="211">
        <f t="shared" si="10"/>
        <v>0</v>
      </c>
    </row>
    <row r="66" spans="1:15" ht="37.15" customHeight="1" x14ac:dyDescent="0.25">
      <c r="A66" s="58">
        <v>35</v>
      </c>
      <c r="B66" s="36"/>
      <c r="C66" s="37"/>
      <c r="D66" s="37"/>
      <c r="E66" s="37"/>
      <c r="F66" s="37"/>
      <c r="G66" s="38"/>
      <c r="H66" s="37"/>
      <c r="I66" s="291"/>
      <c r="J66" s="300"/>
      <c r="K66" s="210" t="str">
        <f t="shared" si="8"/>
        <v/>
      </c>
      <c r="L66" s="209">
        <f t="shared" si="9"/>
        <v>1</v>
      </c>
      <c r="M66" s="211">
        <f t="shared" si="10"/>
        <v>0</v>
      </c>
      <c r="N66" s="53"/>
      <c r="O66" s="53"/>
    </row>
    <row r="67" spans="1:15" ht="37.15" customHeight="1" x14ac:dyDescent="0.25">
      <c r="A67" s="58">
        <v>36</v>
      </c>
      <c r="B67" s="36"/>
      <c r="C67" s="37"/>
      <c r="D67" s="37"/>
      <c r="E67" s="37"/>
      <c r="F67" s="37"/>
      <c r="G67" s="38"/>
      <c r="H67" s="37"/>
      <c r="I67" s="291"/>
      <c r="J67" s="300"/>
      <c r="K67" s="210" t="str">
        <f t="shared" si="8"/>
        <v/>
      </c>
      <c r="L67" s="209">
        <f t="shared" si="9"/>
        <v>1</v>
      </c>
      <c r="M67" s="211">
        <f t="shared" si="10"/>
        <v>0</v>
      </c>
    </row>
    <row r="68" spans="1:15" ht="37.15" customHeight="1" x14ac:dyDescent="0.25">
      <c r="A68" s="58">
        <v>37</v>
      </c>
      <c r="B68" s="39"/>
      <c r="C68" s="40"/>
      <c r="D68" s="40"/>
      <c r="E68" s="40"/>
      <c r="F68" s="40"/>
      <c r="G68" s="85"/>
      <c r="H68" s="40"/>
      <c r="I68" s="301"/>
      <c r="J68" s="302"/>
      <c r="K68" s="210" t="str">
        <f t="shared" si="8"/>
        <v/>
      </c>
      <c r="L68" s="209">
        <f t="shared" si="9"/>
        <v>1</v>
      </c>
      <c r="M68" s="211">
        <f t="shared" si="10"/>
        <v>0</v>
      </c>
    </row>
    <row r="69" spans="1:15" ht="37.15" customHeight="1" x14ac:dyDescent="0.25">
      <c r="A69" s="59">
        <v>38</v>
      </c>
      <c r="B69" s="39"/>
      <c r="C69" s="40"/>
      <c r="D69" s="40"/>
      <c r="E69" s="40"/>
      <c r="F69" s="40"/>
      <c r="G69" s="85"/>
      <c r="H69" s="40"/>
      <c r="I69" s="301"/>
      <c r="J69" s="302"/>
      <c r="K69" s="210" t="str">
        <f t="shared" si="8"/>
        <v/>
      </c>
      <c r="L69" s="209">
        <f t="shared" si="9"/>
        <v>1</v>
      </c>
      <c r="M69" s="211">
        <f t="shared" si="10"/>
        <v>0</v>
      </c>
    </row>
    <row r="70" spans="1:15" ht="37.15" customHeight="1" x14ac:dyDescent="0.25">
      <c r="A70" s="59">
        <v>39</v>
      </c>
      <c r="B70" s="39"/>
      <c r="C70" s="40"/>
      <c r="D70" s="40"/>
      <c r="E70" s="40"/>
      <c r="F70" s="40"/>
      <c r="G70" s="85"/>
      <c r="H70" s="40"/>
      <c r="I70" s="301"/>
      <c r="J70" s="302"/>
      <c r="K70" s="210" t="str">
        <f t="shared" si="8"/>
        <v/>
      </c>
      <c r="L70" s="209">
        <f t="shared" si="9"/>
        <v>1</v>
      </c>
      <c r="M70" s="211">
        <f t="shared" si="10"/>
        <v>0</v>
      </c>
    </row>
    <row r="71" spans="1:15" ht="37.15" customHeight="1" x14ac:dyDescent="0.25">
      <c r="A71" s="59">
        <v>40</v>
      </c>
      <c r="B71" s="39"/>
      <c r="C71" s="40"/>
      <c r="D71" s="40"/>
      <c r="E71" s="40"/>
      <c r="F71" s="40"/>
      <c r="G71" s="85"/>
      <c r="H71" s="40"/>
      <c r="I71" s="301"/>
      <c r="J71" s="302"/>
      <c r="K71" s="210" t="str">
        <f t="shared" si="8"/>
        <v/>
      </c>
      <c r="L71" s="209">
        <f t="shared" si="9"/>
        <v>1</v>
      </c>
      <c r="M71" s="211">
        <f t="shared" si="10"/>
        <v>0</v>
      </c>
    </row>
    <row r="72" spans="1:15" ht="37.15" customHeight="1" x14ac:dyDescent="0.25">
      <c r="A72" s="59">
        <v>41</v>
      </c>
      <c r="B72" s="39"/>
      <c r="C72" s="40"/>
      <c r="D72" s="40"/>
      <c r="E72" s="40"/>
      <c r="F72" s="40"/>
      <c r="G72" s="85"/>
      <c r="H72" s="40"/>
      <c r="I72" s="301"/>
      <c r="J72" s="302"/>
      <c r="K72" s="210" t="str">
        <f t="shared" si="8"/>
        <v/>
      </c>
      <c r="L72" s="209">
        <f t="shared" si="9"/>
        <v>1</v>
      </c>
      <c r="M72" s="211">
        <f t="shared" si="10"/>
        <v>0</v>
      </c>
    </row>
    <row r="73" spans="1:15" ht="37.15" customHeight="1" x14ac:dyDescent="0.25">
      <c r="A73" s="59">
        <v>42</v>
      </c>
      <c r="B73" s="39"/>
      <c r="C73" s="40"/>
      <c r="D73" s="40"/>
      <c r="E73" s="40"/>
      <c r="F73" s="40"/>
      <c r="G73" s="85"/>
      <c r="H73" s="40"/>
      <c r="I73" s="301"/>
      <c r="J73" s="302"/>
      <c r="K73" s="210" t="str">
        <f t="shared" si="8"/>
        <v/>
      </c>
      <c r="L73" s="209">
        <f t="shared" si="9"/>
        <v>1</v>
      </c>
      <c r="M73" s="211">
        <f t="shared" si="10"/>
        <v>0</v>
      </c>
    </row>
    <row r="74" spans="1:15" ht="37.15" customHeight="1" x14ac:dyDescent="0.25">
      <c r="A74" s="59">
        <v>43</v>
      </c>
      <c r="B74" s="39"/>
      <c r="C74" s="40"/>
      <c r="D74" s="40"/>
      <c r="E74" s="40"/>
      <c r="F74" s="40"/>
      <c r="G74" s="85"/>
      <c r="H74" s="40"/>
      <c r="I74" s="301"/>
      <c r="J74" s="302"/>
      <c r="K74" s="210" t="str">
        <f t="shared" si="8"/>
        <v/>
      </c>
      <c r="L74" s="209">
        <f t="shared" si="9"/>
        <v>1</v>
      </c>
      <c r="M74" s="211">
        <f t="shared" si="10"/>
        <v>0</v>
      </c>
    </row>
    <row r="75" spans="1:15" ht="37.15" customHeight="1" x14ac:dyDescent="0.25">
      <c r="A75" s="59">
        <v>44</v>
      </c>
      <c r="B75" s="39"/>
      <c r="C75" s="40"/>
      <c r="D75" s="40"/>
      <c r="E75" s="40"/>
      <c r="F75" s="40"/>
      <c r="G75" s="85"/>
      <c r="H75" s="40"/>
      <c r="I75" s="301"/>
      <c r="J75" s="302"/>
      <c r="K75" s="210" t="str">
        <f t="shared" si="8"/>
        <v/>
      </c>
      <c r="L75" s="209">
        <f t="shared" si="9"/>
        <v>1</v>
      </c>
      <c r="M75" s="211">
        <f t="shared" si="10"/>
        <v>0</v>
      </c>
    </row>
    <row r="76" spans="1:15" ht="37.15" customHeight="1" thickBot="1" x14ac:dyDescent="0.3">
      <c r="A76" s="78">
        <v>45</v>
      </c>
      <c r="B76" s="43"/>
      <c r="C76" s="44"/>
      <c r="D76" s="44"/>
      <c r="E76" s="44"/>
      <c r="F76" s="44"/>
      <c r="G76" s="87"/>
      <c r="H76" s="44"/>
      <c r="I76" s="303"/>
      <c r="J76" s="304"/>
      <c r="K76" s="210" t="str">
        <f t="shared" si="8"/>
        <v/>
      </c>
      <c r="L76" s="209">
        <f t="shared" si="9"/>
        <v>1</v>
      </c>
      <c r="M76" s="211">
        <f t="shared" si="10"/>
        <v>0</v>
      </c>
      <c r="N76" s="213">
        <f>IF(COUNTA(G62:J76)&gt;0,1,0)</f>
        <v>0</v>
      </c>
    </row>
    <row r="77" spans="1:15" ht="37.15" customHeight="1" thickBot="1" x14ac:dyDescent="0.3">
      <c r="A77" s="509" t="s">
        <v>178</v>
      </c>
      <c r="B77" s="509"/>
      <c r="C77" s="509"/>
      <c r="D77" s="509"/>
      <c r="E77" s="509"/>
      <c r="F77" s="509"/>
      <c r="G77" s="510"/>
      <c r="H77" s="10" t="s">
        <v>51</v>
      </c>
      <c r="I77" s="305">
        <f>SUM(I62:I76)+I50</f>
        <v>0</v>
      </c>
      <c r="J77" s="333"/>
      <c r="K77" s="122"/>
    </row>
    <row r="78" spans="1:15" x14ac:dyDescent="0.25">
      <c r="A78" s="49" t="s">
        <v>164</v>
      </c>
      <c r="K78" s="212" t="str">
        <f t="shared" ref="K78" si="11">IF(AND(I78&gt;0,J78=""),"KDV Dahil Tutar Yazılmalıdır.","")</f>
        <v/>
      </c>
    </row>
    <row r="80" spans="1:15" ht="21" x14ac:dyDescent="0.35">
      <c r="B80" s="358" t="s">
        <v>48</v>
      </c>
      <c r="C80" s="346">
        <f ca="1">IF(imzatarihi&gt;0,imzatarihi,"")</f>
        <v>46027</v>
      </c>
      <c r="D80" s="358" t="s">
        <v>49</v>
      </c>
      <c r="E80" s="456" t="str">
        <f>IF(kurulusyetkilisi&gt;0,kurulusyetkilisi,"")</f>
        <v/>
      </c>
      <c r="F80" s="456"/>
      <c r="G80" s="456"/>
      <c r="H80" s="456"/>
    </row>
    <row r="81" spans="1:15" ht="21" x14ac:dyDescent="0.35">
      <c r="B81" s="349"/>
      <c r="C81" s="349"/>
      <c r="D81" s="358" t="s">
        <v>50</v>
      </c>
      <c r="E81" s="349"/>
      <c r="F81" s="349"/>
      <c r="G81" s="361"/>
      <c r="H81" s="349"/>
    </row>
    <row r="82" spans="1:15" x14ac:dyDescent="0.25">
      <c r="A82" s="496" t="s">
        <v>118</v>
      </c>
      <c r="B82" s="496"/>
      <c r="C82" s="496"/>
      <c r="D82" s="496"/>
      <c r="E82" s="496"/>
      <c r="F82" s="496"/>
      <c r="G82" s="496"/>
      <c r="H82" s="496"/>
      <c r="I82" s="496"/>
      <c r="J82" s="496"/>
      <c r="K82" s="145"/>
      <c r="L82" s="146"/>
    </row>
    <row r="83" spans="1:15" ht="15.6" customHeight="1" x14ac:dyDescent="0.25">
      <c r="A83" s="484" t="str">
        <f>IF(YilDonem&lt;&gt;"",CONCATENATE(YilDonem," dönemine aittir."),"")</f>
        <v/>
      </c>
      <c r="B83" s="484"/>
      <c r="C83" s="484"/>
      <c r="D83" s="484"/>
      <c r="E83" s="484"/>
      <c r="F83" s="484"/>
      <c r="G83" s="484"/>
      <c r="H83" s="484"/>
      <c r="I83" s="484"/>
      <c r="J83" s="484"/>
      <c r="K83" s="120"/>
      <c r="L83" s="81"/>
      <c r="M83" s="81"/>
    </row>
    <row r="84" spans="1:15" ht="15.95" customHeight="1" thickBot="1" x14ac:dyDescent="0.3">
      <c r="A84" s="505" t="s">
        <v>122</v>
      </c>
      <c r="B84" s="505"/>
      <c r="C84" s="505"/>
      <c r="D84" s="505"/>
      <c r="E84" s="505"/>
      <c r="F84" s="505"/>
      <c r="G84" s="505"/>
      <c r="H84" s="505"/>
      <c r="I84" s="505"/>
      <c r="J84" s="505"/>
      <c r="K84" s="120"/>
      <c r="L84" s="81"/>
      <c r="M84" s="81"/>
    </row>
    <row r="85" spans="1:15" ht="31.7" customHeight="1" thickBot="1" x14ac:dyDescent="0.3">
      <c r="A85" s="486" t="s">
        <v>1</v>
      </c>
      <c r="B85" s="487"/>
      <c r="C85" s="488" t="str">
        <f>IF(ProjeNo&gt;0,ProjeNo,"")</f>
        <v/>
      </c>
      <c r="D85" s="489"/>
      <c r="E85" s="489"/>
      <c r="F85" s="489"/>
      <c r="G85" s="489"/>
      <c r="H85" s="489"/>
      <c r="I85" s="489"/>
      <c r="J85" s="490"/>
    </row>
    <row r="86" spans="1:15" ht="31.7" customHeight="1" thickBot="1" x14ac:dyDescent="0.3">
      <c r="A86" s="491" t="s">
        <v>14</v>
      </c>
      <c r="B86" s="492"/>
      <c r="C86" s="512" t="str">
        <f>IF(ProjeAdi&gt;0,ProjeAdi,"")</f>
        <v/>
      </c>
      <c r="D86" s="513"/>
      <c r="E86" s="513"/>
      <c r="F86" s="513"/>
      <c r="G86" s="513"/>
      <c r="H86" s="513"/>
      <c r="I86" s="513"/>
      <c r="J86" s="514"/>
    </row>
    <row r="87" spans="1:15" ht="51.95" customHeight="1" thickBot="1" x14ac:dyDescent="0.3">
      <c r="A87" s="482" t="s">
        <v>9</v>
      </c>
      <c r="B87" s="482" t="s">
        <v>119</v>
      </c>
      <c r="C87" s="482" t="s">
        <v>120</v>
      </c>
      <c r="D87" s="482" t="s">
        <v>114</v>
      </c>
      <c r="E87" s="482" t="s">
        <v>112</v>
      </c>
      <c r="F87" s="482" t="s">
        <v>113</v>
      </c>
      <c r="G87" s="508" t="s">
        <v>98</v>
      </c>
      <c r="H87" s="482" t="s">
        <v>99</v>
      </c>
      <c r="I87" s="143" t="s">
        <v>100</v>
      </c>
      <c r="J87" s="143" t="s">
        <v>100</v>
      </c>
    </row>
    <row r="88" spans="1:15" ht="16.5" thickBot="1" x14ac:dyDescent="0.3">
      <c r="A88" s="498"/>
      <c r="B88" s="498"/>
      <c r="C88" s="498"/>
      <c r="D88" s="498"/>
      <c r="E88" s="498"/>
      <c r="F88" s="498"/>
      <c r="G88" s="504"/>
      <c r="H88" s="498"/>
      <c r="I88" s="144" t="s">
        <v>101</v>
      </c>
      <c r="J88" s="144" t="s">
        <v>104</v>
      </c>
    </row>
    <row r="89" spans="1:15" ht="37.15" customHeight="1" x14ac:dyDescent="0.25">
      <c r="A89" s="77">
        <v>46</v>
      </c>
      <c r="B89" s="61"/>
      <c r="C89" s="62"/>
      <c r="D89" s="62"/>
      <c r="E89" s="62"/>
      <c r="F89" s="62"/>
      <c r="G89" s="63"/>
      <c r="H89" s="62"/>
      <c r="I89" s="298"/>
      <c r="J89" s="299"/>
      <c r="K89" s="210" t="str">
        <f>IF(AND(COUNTA(B89:F89)&gt;0,L89=1),"Belge Tarihi,Belge Numarası ve KDV Dahil Tutar doldurulduktan sonra KDV Hariç Tutar doldurulabilir.","")</f>
        <v/>
      </c>
      <c r="L89" s="209">
        <f>IF(COUNTA(G89:H89)+COUNTA(J89)=3,0,1)</f>
        <v>1</v>
      </c>
      <c r="M89" s="211">
        <f>IF(L89=1,0,100000000)</f>
        <v>0</v>
      </c>
    </row>
    <row r="90" spans="1:15" ht="37.15" customHeight="1" x14ac:dyDescent="0.25">
      <c r="A90" s="58">
        <v>47</v>
      </c>
      <c r="B90" s="36"/>
      <c r="C90" s="37"/>
      <c r="D90" s="37"/>
      <c r="E90" s="37"/>
      <c r="F90" s="37"/>
      <c r="G90" s="38"/>
      <c r="H90" s="37"/>
      <c r="I90" s="291"/>
      <c r="J90" s="300"/>
      <c r="K90" s="210" t="str">
        <f t="shared" ref="K90:K103" si="12">IF(AND(COUNTA(B90:F90)&gt;0,L90=1),"Belge Tarihi,Belge Numarası ve KDV Dahil Tutar doldurulduktan sonra KDV Hariç Tutar doldurulabilir.","")</f>
        <v/>
      </c>
      <c r="L90" s="209">
        <f t="shared" ref="L90:L103" si="13">IF(COUNTA(G90:H90)+COUNTA(J90)=3,0,1)</f>
        <v>1</v>
      </c>
      <c r="M90" s="211">
        <f t="shared" ref="M90:M103" si="14">IF(L90=1,0,100000000)</f>
        <v>0</v>
      </c>
    </row>
    <row r="91" spans="1:15" ht="37.15" customHeight="1" x14ac:dyDescent="0.25">
      <c r="A91" s="58">
        <v>48</v>
      </c>
      <c r="B91" s="36"/>
      <c r="C91" s="37"/>
      <c r="D91" s="37"/>
      <c r="E91" s="37"/>
      <c r="F91" s="37"/>
      <c r="G91" s="38"/>
      <c r="H91" s="37"/>
      <c r="I91" s="291"/>
      <c r="J91" s="300"/>
      <c r="K91" s="210" t="str">
        <f t="shared" si="12"/>
        <v/>
      </c>
      <c r="L91" s="209">
        <f t="shared" si="13"/>
        <v>1</v>
      </c>
      <c r="M91" s="211">
        <f t="shared" si="14"/>
        <v>0</v>
      </c>
    </row>
    <row r="92" spans="1:15" ht="37.15" customHeight="1" x14ac:dyDescent="0.25">
      <c r="A92" s="58">
        <v>49</v>
      </c>
      <c r="B92" s="36"/>
      <c r="C92" s="37"/>
      <c r="D92" s="37"/>
      <c r="E92" s="37"/>
      <c r="F92" s="37"/>
      <c r="G92" s="38"/>
      <c r="H92" s="37"/>
      <c r="I92" s="291"/>
      <c r="J92" s="300"/>
      <c r="K92" s="210" t="str">
        <f t="shared" si="12"/>
        <v/>
      </c>
      <c r="L92" s="209">
        <f t="shared" si="13"/>
        <v>1</v>
      </c>
      <c r="M92" s="211">
        <f t="shared" si="14"/>
        <v>0</v>
      </c>
    </row>
    <row r="93" spans="1:15" ht="37.15" customHeight="1" x14ac:dyDescent="0.25">
      <c r="A93" s="58">
        <v>50</v>
      </c>
      <c r="B93" s="36"/>
      <c r="C93" s="37"/>
      <c r="D93" s="37"/>
      <c r="E93" s="37"/>
      <c r="F93" s="37"/>
      <c r="G93" s="38"/>
      <c r="H93" s="37"/>
      <c r="I93" s="291"/>
      <c r="J93" s="300"/>
      <c r="K93" s="210" t="str">
        <f t="shared" si="12"/>
        <v/>
      </c>
      <c r="L93" s="209">
        <f t="shared" si="13"/>
        <v>1</v>
      </c>
      <c r="M93" s="211">
        <f t="shared" si="14"/>
        <v>0</v>
      </c>
    </row>
    <row r="94" spans="1:15" ht="37.15" customHeight="1" x14ac:dyDescent="0.25">
      <c r="A94" s="58">
        <v>51</v>
      </c>
      <c r="B94" s="36"/>
      <c r="C94" s="37"/>
      <c r="D94" s="37"/>
      <c r="E94" s="37"/>
      <c r="F94" s="37"/>
      <c r="G94" s="38"/>
      <c r="H94" s="37"/>
      <c r="I94" s="291"/>
      <c r="J94" s="300"/>
      <c r="K94" s="210" t="str">
        <f t="shared" si="12"/>
        <v/>
      </c>
      <c r="L94" s="209">
        <f t="shared" si="13"/>
        <v>1</v>
      </c>
      <c r="M94" s="211">
        <f t="shared" si="14"/>
        <v>0</v>
      </c>
    </row>
    <row r="95" spans="1:15" ht="37.15" customHeight="1" x14ac:dyDescent="0.25">
      <c r="A95" s="59">
        <v>52</v>
      </c>
      <c r="B95" s="39"/>
      <c r="C95" s="40"/>
      <c r="D95" s="40"/>
      <c r="E95" s="40"/>
      <c r="F95" s="40"/>
      <c r="G95" s="85"/>
      <c r="H95" s="40"/>
      <c r="I95" s="301"/>
      <c r="J95" s="302"/>
      <c r="K95" s="210" t="str">
        <f t="shared" si="12"/>
        <v/>
      </c>
      <c r="L95" s="209">
        <f t="shared" si="13"/>
        <v>1</v>
      </c>
      <c r="M95" s="211">
        <f t="shared" si="14"/>
        <v>0</v>
      </c>
    </row>
    <row r="96" spans="1:15" ht="37.15" customHeight="1" x14ac:dyDescent="0.25">
      <c r="A96" s="59">
        <v>53</v>
      </c>
      <c r="B96" s="39"/>
      <c r="C96" s="40"/>
      <c r="D96" s="40"/>
      <c r="E96" s="40"/>
      <c r="F96" s="40"/>
      <c r="G96" s="85"/>
      <c r="H96" s="40"/>
      <c r="I96" s="301"/>
      <c r="J96" s="302"/>
      <c r="K96" s="210" t="str">
        <f t="shared" si="12"/>
        <v/>
      </c>
      <c r="L96" s="209">
        <f t="shared" si="13"/>
        <v>1</v>
      </c>
      <c r="M96" s="211">
        <f t="shared" si="14"/>
        <v>0</v>
      </c>
      <c r="N96" s="53"/>
      <c r="O96" s="53"/>
    </row>
    <row r="97" spans="1:14" ht="37.15" customHeight="1" x14ac:dyDescent="0.25">
      <c r="A97" s="59">
        <v>54</v>
      </c>
      <c r="B97" s="39"/>
      <c r="C97" s="40"/>
      <c r="D97" s="40"/>
      <c r="E97" s="40"/>
      <c r="F97" s="40"/>
      <c r="G97" s="85"/>
      <c r="H97" s="40"/>
      <c r="I97" s="301"/>
      <c r="J97" s="302"/>
      <c r="K97" s="210" t="str">
        <f t="shared" si="12"/>
        <v/>
      </c>
      <c r="L97" s="209">
        <f t="shared" si="13"/>
        <v>1</v>
      </c>
      <c r="M97" s="211">
        <f t="shared" si="14"/>
        <v>0</v>
      </c>
    </row>
    <row r="98" spans="1:14" ht="37.15" customHeight="1" x14ac:dyDescent="0.25">
      <c r="A98" s="59">
        <v>55</v>
      </c>
      <c r="B98" s="39"/>
      <c r="C98" s="40"/>
      <c r="D98" s="40"/>
      <c r="E98" s="40"/>
      <c r="F98" s="40"/>
      <c r="G98" s="85"/>
      <c r="H98" s="40"/>
      <c r="I98" s="301"/>
      <c r="J98" s="302"/>
      <c r="K98" s="210" t="str">
        <f t="shared" si="12"/>
        <v/>
      </c>
      <c r="L98" s="209">
        <f t="shared" si="13"/>
        <v>1</v>
      </c>
      <c r="M98" s="211">
        <f t="shared" si="14"/>
        <v>0</v>
      </c>
    </row>
    <row r="99" spans="1:14" ht="37.15" customHeight="1" x14ac:dyDescent="0.25">
      <c r="A99" s="59">
        <v>56</v>
      </c>
      <c r="B99" s="39"/>
      <c r="C99" s="40"/>
      <c r="D99" s="40"/>
      <c r="E99" s="40"/>
      <c r="F99" s="40"/>
      <c r="G99" s="85"/>
      <c r="H99" s="40"/>
      <c r="I99" s="301"/>
      <c r="J99" s="302"/>
      <c r="K99" s="210" t="str">
        <f t="shared" si="12"/>
        <v/>
      </c>
      <c r="L99" s="209">
        <f t="shared" si="13"/>
        <v>1</v>
      </c>
      <c r="M99" s="211">
        <f t="shared" si="14"/>
        <v>0</v>
      </c>
    </row>
    <row r="100" spans="1:14" ht="37.15" customHeight="1" x14ac:dyDescent="0.25">
      <c r="A100" s="59">
        <v>57</v>
      </c>
      <c r="B100" s="39"/>
      <c r="C100" s="40"/>
      <c r="D100" s="40"/>
      <c r="E100" s="40"/>
      <c r="F100" s="40"/>
      <c r="G100" s="85"/>
      <c r="H100" s="40"/>
      <c r="I100" s="301"/>
      <c r="J100" s="302"/>
      <c r="K100" s="210" t="str">
        <f t="shared" si="12"/>
        <v/>
      </c>
      <c r="L100" s="209">
        <f t="shared" si="13"/>
        <v>1</v>
      </c>
      <c r="M100" s="211">
        <f t="shared" si="14"/>
        <v>0</v>
      </c>
    </row>
    <row r="101" spans="1:14" ht="37.15" customHeight="1" x14ac:dyDescent="0.25">
      <c r="A101" s="59">
        <v>58</v>
      </c>
      <c r="B101" s="39"/>
      <c r="C101" s="40"/>
      <c r="D101" s="40"/>
      <c r="E101" s="40"/>
      <c r="F101" s="40"/>
      <c r="G101" s="85"/>
      <c r="H101" s="40"/>
      <c r="I101" s="301"/>
      <c r="J101" s="302"/>
      <c r="K101" s="210" t="str">
        <f t="shared" si="12"/>
        <v/>
      </c>
      <c r="L101" s="209">
        <f t="shared" si="13"/>
        <v>1</v>
      </c>
      <c r="M101" s="211">
        <f t="shared" si="14"/>
        <v>0</v>
      </c>
    </row>
    <row r="102" spans="1:14" ht="37.15" customHeight="1" x14ac:dyDescent="0.25">
      <c r="A102" s="59">
        <v>59</v>
      </c>
      <c r="B102" s="39"/>
      <c r="C102" s="40"/>
      <c r="D102" s="40"/>
      <c r="E102" s="40"/>
      <c r="F102" s="40"/>
      <c r="G102" s="85"/>
      <c r="H102" s="40"/>
      <c r="I102" s="301"/>
      <c r="J102" s="302"/>
      <c r="K102" s="210" t="str">
        <f t="shared" si="12"/>
        <v/>
      </c>
      <c r="L102" s="209">
        <f t="shared" si="13"/>
        <v>1</v>
      </c>
      <c r="M102" s="211">
        <f t="shared" si="14"/>
        <v>0</v>
      </c>
    </row>
    <row r="103" spans="1:14" ht="37.15" customHeight="1" thickBot="1" x14ac:dyDescent="0.3">
      <c r="A103" s="78">
        <v>60</v>
      </c>
      <c r="B103" s="43"/>
      <c r="C103" s="44"/>
      <c r="D103" s="44"/>
      <c r="E103" s="44"/>
      <c r="F103" s="44"/>
      <c r="G103" s="87"/>
      <c r="H103" s="44"/>
      <c r="I103" s="303"/>
      <c r="J103" s="304"/>
      <c r="K103" s="210" t="str">
        <f t="shared" si="12"/>
        <v/>
      </c>
      <c r="L103" s="209">
        <f t="shared" si="13"/>
        <v>1</v>
      </c>
      <c r="M103" s="211">
        <f t="shared" si="14"/>
        <v>0</v>
      </c>
      <c r="N103" s="213">
        <f>IF(COUNTA(G89:J103)&gt;0,1,0)</f>
        <v>0</v>
      </c>
    </row>
    <row r="104" spans="1:14" ht="37.15" customHeight="1" thickBot="1" x14ac:dyDescent="0.3">
      <c r="A104" s="509" t="s">
        <v>178</v>
      </c>
      <c r="B104" s="509"/>
      <c r="C104" s="509"/>
      <c r="D104" s="509"/>
      <c r="E104" s="509"/>
      <c r="F104" s="509"/>
      <c r="G104" s="510"/>
      <c r="H104" s="10" t="s">
        <v>51</v>
      </c>
      <c r="I104" s="305">
        <f>SUM(I89:I103)+I77</f>
        <v>0</v>
      </c>
      <c r="J104" s="333"/>
      <c r="K104" s="122"/>
    </row>
    <row r="105" spans="1:14" x14ac:dyDescent="0.25">
      <c r="A105" s="49" t="s">
        <v>164</v>
      </c>
      <c r="K105" s="212" t="str">
        <f t="shared" ref="K105" si="15">IF(AND(I105&gt;0,J105=""),"KDV Dahil Tutar Yazılmalıdır.","")</f>
        <v/>
      </c>
    </row>
    <row r="107" spans="1:14" ht="21" x14ac:dyDescent="0.35">
      <c r="B107" s="358" t="s">
        <v>48</v>
      </c>
      <c r="C107" s="346">
        <f ca="1">IF(imzatarihi&gt;0,imzatarihi,"")</f>
        <v>46027</v>
      </c>
      <c r="D107" s="358" t="s">
        <v>49</v>
      </c>
      <c r="E107" s="456" t="str">
        <f>IF(kurulusyetkilisi&gt;0,kurulusyetkilisi,"")</f>
        <v/>
      </c>
      <c r="F107" s="456"/>
      <c r="G107" s="456"/>
      <c r="H107" s="456"/>
    </row>
    <row r="108" spans="1:14" ht="21" x14ac:dyDescent="0.35">
      <c r="B108" s="349"/>
      <c r="C108" s="349"/>
      <c r="D108" s="358" t="s">
        <v>50</v>
      </c>
      <c r="E108" s="349"/>
      <c r="F108" s="349"/>
      <c r="G108" s="361"/>
      <c r="H108" s="349"/>
    </row>
    <row r="109" spans="1:14" x14ac:dyDescent="0.25">
      <c r="A109" s="496" t="s">
        <v>118</v>
      </c>
      <c r="B109" s="496"/>
      <c r="C109" s="496"/>
      <c r="D109" s="496"/>
      <c r="E109" s="496"/>
      <c r="F109" s="496"/>
      <c r="G109" s="496"/>
      <c r="H109" s="496"/>
      <c r="I109" s="496"/>
      <c r="J109" s="496"/>
      <c r="K109" s="145"/>
      <c r="L109" s="146"/>
    </row>
    <row r="110" spans="1:14" ht="15.6" customHeight="1" x14ac:dyDescent="0.25">
      <c r="A110" s="484" t="str">
        <f>IF(YilDonem&lt;&gt;"",CONCATENATE(YilDonem," dönemine aittir."),"")</f>
        <v/>
      </c>
      <c r="B110" s="484"/>
      <c r="C110" s="484"/>
      <c r="D110" s="484"/>
      <c r="E110" s="484"/>
      <c r="F110" s="484"/>
      <c r="G110" s="484"/>
      <c r="H110" s="484"/>
      <c r="I110" s="484"/>
      <c r="J110" s="484"/>
      <c r="K110" s="120"/>
      <c r="L110" s="81"/>
      <c r="M110" s="81"/>
    </row>
    <row r="111" spans="1:14" ht="15.95" customHeight="1" thickBot="1" x14ac:dyDescent="0.3">
      <c r="A111" s="505" t="s">
        <v>122</v>
      </c>
      <c r="B111" s="505"/>
      <c r="C111" s="505"/>
      <c r="D111" s="505"/>
      <c r="E111" s="505"/>
      <c r="F111" s="505"/>
      <c r="G111" s="505"/>
      <c r="H111" s="505"/>
      <c r="I111" s="505"/>
      <c r="J111" s="505"/>
      <c r="K111" s="120"/>
      <c r="L111" s="81"/>
      <c r="M111" s="81"/>
    </row>
    <row r="112" spans="1:14" ht="31.7" customHeight="1" thickBot="1" x14ac:dyDescent="0.3">
      <c r="A112" s="486" t="s">
        <v>1</v>
      </c>
      <c r="B112" s="487"/>
      <c r="C112" s="488" t="str">
        <f>IF(ProjeNo&gt;0,ProjeNo,"")</f>
        <v/>
      </c>
      <c r="D112" s="489"/>
      <c r="E112" s="489"/>
      <c r="F112" s="489"/>
      <c r="G112" s="489"/>
      <c r="H112" s="489"/>
      <c r="I112" s="489"/>
      <c r="J112" s="490"/>
    </row>
    <row r="113" spans="1:15" ht="31.7" customHeight="1" thickBot="1" x14ac:dyDescent="0.3">
      <c r="A113" s="491" t="s">
        <v>14</v>
      </c>
      <c r="B113" s="492"/>
      <c r="C113" s="512" t="str">
        <f>IF(ProjeAdi&gt;0,ProjeAdi,"")</f>
        <v/>
      </c>
      <c r="D113" s="513"/>
      <c r="E113" s="513"/>
      <c r="F113" s="513"/>
      <c r="G113" s="513"/>
      <c r="H113" s="513"/>
      <c r="I113" s="513"/>
      <c r="J113" s="514"/>
    </row>
    <row r="114" spans="1:15" ht="51.95" customHeight="1" thickBot="1" x14ac:dyDescent="0.3">
      <c r="A114" s="482" t="s">
        <v>9</v>
      </c>
      <c r="B114" s="482" t="s">
        <v>119</v>
      </c>
      <c r="C114" s="482" t="s">
        <v>120</v>
      </c>
      <c r="D114" s="482" t="s">
        <v>114</v>
      </c>
      <c r="E114" s="482" t="s">
        <v>112</v>
      </c>
      <c r="F114" s="482" t="s">
        <v>113</v>
      </c>
      <c r="G114" s="508" t="s">
        <v>98</v>
      </c>
      <c r="H114" s="482" t="s">
        <v>99</v>
      </c>
      <c r="I114" s="143" t="s">
        <v>100</v>
      </c>
      <c r="J114" s="143" t="s">
        <v>100</v>
      </c>
    </row>
    <row r="115" spans="1:15" ht="16.5" thickBot="1" x14ac:dyDescent="0.3">
      <c r="A115" s="498"/>
      <c r="B115" s="498"/>
      <c r="C115" s="498"/>
      <c r="D115" s="498"/>
      <c r="E115" s="498"/>
      <c r="F115" s="498"/>
      <c r="G115" s="504"/>
      <c r="H115" s="498"/>
      <c r="I115" s="144" t="s">
        <v>101</v>
      </c>
      <c r="J115" s="144" t="s">
        <v>104</v>
      </c>
    </row>
    <row r="116" spans="1:15" ht="37.15" customHeight="1" x14ac:dyDescent="0.25">
      <c r="A116" s="77">
        <v>61</v>
      </c>
      <c r="B116" s="61"/>
      <c r="C116" s="62"/>
      <c r="D116" s="62"/>
      <c r="E116" s="62"/>
      <c r="F116" s="62"/>
      <c r="G116" s="63"/>
      <c r="H116" s="62"/>
      <c r="I116" s="298"/>
      <c r="J116" s="299"/>
      <c r="K116" s="210" t="str">
        <f>IF(AND(COUNTA(B116:F116)&gt;0,L116=1),"Belge Tarihi,Belge Numarası ve KDV Dahil Tutar doldurulduktan sonra KDV Hariç Tutar doldurulabilir.","")</f>
        <v/>
      </c>
      <c r="L116" s="209">
        <f>IF(COUNTA(G116:H116)+COUNTA(J116)=3,0,1)</f>
        <v>1</v>
      </c>
      <c r="M116" s="211">
        <f>IF(L116=1,0,100000000)</f>
        <v>0</v>
      </c>
    </row>
    <row r="117" spans="1:15" ht="37.15" customHeight="1" x14ac:dyDescent="0.25">
      <c r="A117" s="58">
        <v>62</v>
      </c>
      <c r="B117" s="36"/>
      <c r="C117" s="37"/>
      <c r="D117" s="37"/>
      <c r="E117" s="37"/>
      <c r="F117" s="37"/>
      <c r="G117" s="38"/>
      <c r="H117" s="37"/>
      <c r="I117" s="291"/>
      <c r="J117" s="300"/>
      <c r="K117" s="210" t="str">
        <f t="shared" ref="K117:K130" si="16">IF(AND(COUNTA(B117:F117)&gt;0,L117=1),"Belge Tarihi,Belge Numarası ve KDV Dahil Tutar doldurulduktan sonra KDV Hariç Tutar doldurulabilir.","")</f>
        <v/>
      </c>
      <c r="L117" s="209">
        <f t="shared" ref="L117:L130" si="17">IF(COUNTA(G117:H117)+COUNTA(J117)=3,0,1)</f>
        <v>1</v>
      </c>
      <c r="M117" s="211">
        <f t="shared" ref="M117:M130" si="18">IF(L117=1,0,100000000)</f>
        <v>0</v>
      </c>
    </row>
    <row r="118" spans="1:15" ht="37.15" customHeight="1" x14ac:dyDescent="0.25">
      <c r="A118" s="58">
        <v>63</v>
      </c>
      <c r="B118" s="36"/>
      <c r="C118" s="37"/>
      <c r="D118" s="37"/>
      <c r="E118" s="37"/>
      <c r="F118" s="37"/>
      <c r="G118" s="38"/>
      <c r="H118" s="37"/>
      <c r="I118" s="291"/>
      <c r="J118" s="300"/>
      <c r="K118" s="210" t="str">
        <f t="shared" si="16"/>
        <v/>
      </c>
      <c r="L118" s="209">
        <f t="shared" si="17"/>
        <v>1</v>
      </c>
      <c r="M118" s="211">
        <f t="shared" si="18"/>
        <v>0</v>
      </c>
    </row>
    <row r="119" spans="1:15" ht="37.15" customHeight="1" x14ac:dyDescent="0.25">
      <c r="A119" s="58">
        <v>64</v>
      </c>
      <c r="B119" s="36"/>
      <c r="C119" s="37"/>
      <c r="D119" s="37"/>
      <c r="E119" s="37"/>
      <c r="F119" s="37"/>
      <c r="G119" s="38"/>
      <c r="H119" s="37"/>
      <c r="I119" s="291"/>
      <c r="J119" s="300"/>
      <c r="K119" s="210" t="str">
        <f t="shared" si="16"/>
        <v/>
      </c>
      <c r="L119" s="209">
        <f t="shared" si="17"/>
        <v>1</v>
      </c>
      <c r="M119" s="211">
        <f t="shared" si="18"/>
        <v>0</v>
      </c>
    </row>
    <row r="120" spans="1:15" ht="37.15" customHeight="1" x14ac:dyDescent="0.25">
      <c r="A120" s="58">
        <v>65</v>
      </c>
      <c r="B120" s="36"/>
      <c r="C120" s="37"/>
      <c r="D120" s="37"/>
      <c r="E120" s="37"/>
      <c r="F120" s="37"/>
      <c r="G120" s="38"/>
      <c r="H120" s="37"/>
      <c r="I120" s="291"/>
      <c r="J120" s="300"/>
      <c r="K120" s="210" t="str">
        <f t="shared" si="16"/>
        <v/>
      </c>
      <c r="L120" s="209">
        <f t="shared" si="17"/>
        <v>1</v>
      </c>
      <c r="M120" s="211">
        <f t="shared" si="18"/>
        <v>0</v>
      </c>
    </row>
    <row r="121" spans="1:15" ht="37.15" customHeight="1" x14ac:dyDescent="0.25">
      <c r="A121" s="58">
        <v>66</v>
      </c>
      <c r="B121" s="36"/>
      <c r="C121" s="37"/>
      <c r="D121" s="37"/>
      <c r="E121" s="37"/>
      <c r="F121" s="37"/>
      <c r="G121" s="38"/>
      <c r="H121" s="37"/>
      <c r="I121" s="291"/>
      <c r="J121" s="300"/>
      <c r="K121" s="210" t="str">
        <f t="shared" si="16"/>
        <v/>
      </c>
      <c r="L121" s="209">
        <f t="shared" si="17"/>
        <v>1</v>
      </c>
      <c r="M121" s="211">
        <f t="shared" si="18"/>
        <v>0</v>
      </c>
    </row>
    <row r="122" spans="1:15" ht="37.15" customHeight="1" x14ac:dyDescent="0.25">
      <c r="A122" s="59">
        <v>67</v>
      </c>
      <c r="B122" s="39"/>
      <c r="C122" s="40"/>
      <c r="D122" s="40"/>
      <c r="E122" s="40"/>
      <c r="F122" s="40"/>
      <c r="G122" s="85"/>
      <c r="H122" s="40"/>
      <c r="I122" s="301"/>
      <c r="J122" s="302"/>
      <c r="K122" s="210" t="str">
        <f t="shared" si="16"/>
        <v/>
      </c>
      <c r="L122" s="209">
        <f t="shared" si="17"/>
        <v>1</v>
      </c>
      <c r="M122" s="211">
        <f t="shared" si="18"/>
        <v>0</v>
      </c>
    </row>
    <row r="123" spans="1:15" ht="37.15" customHeight="1" x14ac:dyDescent="0.25">
      <c r="A123" s="59">
        <v>68</v>
      </c>
      <c r="B123" s="39"/>
      <c r="C123" s="40"/>
      <c r="D123" s="40"/>
      <c r="E123" s="40"/>
      <c r="F123" s="40"/>
      <c r="G123" s="85"/>
      <c r="H123" s="40"/>
      <c r="I123" s="301"/>
      <c r="J123" s="302"/>
      <c r="K123" s="210" t="str">
        <f t="shared" si="16"/>
        <v/>
      </c>
      <c r="L123" s="209">
        <f t="shared" si="17"/>
        <v>1</v>
      </c>
      <c r="M123" s="211">
        <f t="shared" si="18"/>
        <v>0</v>
      </c>
    </row>
    <row r="124" spans="1:15" ht="37.15" customHeight="1" x14ac:dyDescent="0.25">
      <c r="A124" s="59">
        <v>69</v>
      </c>
      <c r="B124" s="39"/>
      <c r="C124" s="40"/>
      <c r="D124" s="40"/>
      <c r="E124" s="40"/>
      <c r="F124" s="40"/>
      <c r="G124" s="85"/>
      <c r="H124" s="40"/>
      <c r="I124" s="301"/>
      <c r="J124" s="302"/>
      <c r="K124" s="210" t="str">
        <f t="shared" si="16"/>
        <v/>
      </c>
      <c r="L124" s="209">
        <f t="shared" si="17"/>
        <v>1</v>
      </c>
      <c r="M124" s="211">
        <f t="shared" si="18"/>
        <v>0</v>
      </c>
    </row>
    <row r="125" spans="1:15" ht="37.15" customHeight="1" x14ac:dyDescent="0.25">
      <c r="A125" s="59">
        <v>70</v>
      </c>
      <c r="B125" s="39"/>
      <c r="C125" s="40"/>
      <c r="D125" s="40"/>
      <c r="E125" s="40"/>
      <c r="F125" s="40"/>
      <c r="G125" s="85"/>
      <c r="H125" s="40"/>
      <c r="I125" s="301"/>
      <c r="J125" s="302"/>
      <c r="K125" s="210" t="str">
        <f t="shared" si="16"/>
        <v/>
      </c>
      <c r="L125" s="209">
        <f t="shared" si="17"/>
        <v>1</v>
      </c>
      <c r="M125" s="211">
        <f t="shared" si="18"/>
        <v>0</v>
      </c>
    </row>
    <row r="126" spans="1:15" ht="37.15" customHeight="1" x14ac:dyDescent="0.25">
      <c r="A126" s="59">
        <v>71</v>
      </c>
      <c r="B126" s="39"/>
      <c r="C126" s="40"/>
      <c r="D126" s="40"/>
      <c r="E126" s="40"/>
      <c r="F126" s="40"/>
      <c r="G126" s="85"/>
      <c r="H126" s="40"/>
      <c r="I126" s="301"/>
      <c r="J126" s="302"/>
      <c r="K126" s="210" t="str">
        <f t="shared" si="16"/>
        <v/>
      </c>
      <c r="L126" s="209">
        <f t="shared" si="17"/>
        <v>1</v>
      </c>
      <c r="M126" s="211">
        <f t="shared" si="18"/>
        <v>0</v>
      </c>
      <c r="N126" s="53"/>
      <c r="O126" s="53"/>
    </row>
    <row r="127" spans="1:15" ht="37.15" customHeight="1" x14ac:dyDescent="0.25">
      <c r="A127" s="59">
        <v>72</v>
      </c>
      <c r="B127" s="39"/>
      <c r="C127" s="40"/>
      <c r="D127" s="40"/>
      <c r="E127" s="40"/>
      <c r="F127" s="40"/>
      <c r="G127" s="85"/>
      <c r="H127" s="40"/>
      <c r="I127" s="301"/>
      <c r="J127" s="302"/>
      <c r="K127" s="210" t="str">
        <f t="shared" si="16"/>
        <v/>
      </c>
      <c r="L127" s="209">
        <f t="shared" si="17"/>
        <v>1</v>
      </c>
      <c r="M127" s="211">
        <f t="shared" si="18"/>
        <v>0</v>
      </c>
    </row>
    <row r="128" spans="1:15" ht="37.15" customHeight="1" x14ac:dyDescent="0.25">
      <c r="A128" s="59">
        <v>73</v>
      </c>
      <c r="B128" s="39"/>
      <c r="C128" s="40"/>
      <c r="D128" s="40"/>
      <c r="E128" s="40"/>
      <c r="F128" s="40"/>
      <c r="G128" s="85"/>
      <c r="H128" s="40"/>
      <c r="I128" s="301"/>
      <c r="J128" s="302"/>
      <c r="K128" s="210" t="str">
        <f t="shared" si="16"/>
        <v/>
      </c>
      <c r="L128" s="209">
        <f t="shared" si="17"/>
        <v>1</v>
      </c>
      <c r="M128" s="211">
        <f t="shared" si="18"/>
        <v>0</v>
      </c>
    </row>
    <row r="129" spans="1:14" ht="37.15" customHeight="1" x14ac:dyDescent="0.25">
      <c r="A129" s="59">
        <v>74</v>
      </c>
      <c r="B129" s="39"/>
      <c r="C129" s="40"/>
      <c r="D129" s="40"/>
      <c r="E129" s="40"/>
      <c r="F129" s="40"/>
      <c r="G129" s="85"/>
      <c r="H129" s="40"/>
      <c r="I129" s="301"/>
      <c r="J129" s="302"/>
      <c r="K129" s="210" t="str">
        <f t="shared" si="16"/>
        <v/>
      </c>
      <c r="L129" s="209">
        <f t="shared" si="17"/>
        <v>1</v>
      </c>
      <c r="M129" s="211">
        <f t="shared" si="18"/>
        <v>0</v>
      </c>
    </row>
    <row r="130" spans="1:14" ht="37.15" customHeight="1" thickBot="1" x14ac:dyDescent="0.3">
      <c r="A130" s="78">
        <v>75</v>
      </c>
      <c r="B130" s="43"/>
      <c r="C130" s="44"/>
      <c r="D130" s="44"/>
      <c r="E130" s="44"/>
      <c r="F130" s="44"/>
      <c r="G130" s="87"/>
      <c r="H130" s="44"/>
      <c r="I130" s="303"/>
      <c r="J130" s="304"/>
      <c r="K130" s="210" t="str">
        <f t="shared" si="16"/>
        <v/>
      </c>
      <c r="L130" s="209">
        <f t="shared" si="17"/>
        <v>1</v>
      </c>
      <c r="M130" s="211">
        <f t="shared" si="18"/>
        <v>0</v>
      </c>
      <c r="N130" s="213">
        <f>IF(COUNTA(G116:J130)&gt;0,1,0)</f>
        <v>0</v>
      </c>
    </row>
    <row r="131" spans="1:14" ht="37.15" customHeight="1" thickBot="1" x14ac:dyDescent="0.3">
      <c r="A131" s="509" t="s">
        <v>178</v>
      </c>
      <c r="B131" s="509"/>
      <c r="C131" s="509"/>
      <c r="D131" s="509"/>
      <c r="E131" s="509"/>
      <c r="F131" s="509"/>
      <c r="G131" s="510"/>
      <c r="H131" s="10" t="s">
        <v>51</v>
      </c>
      <c r="I131" s="305">
        <f>SUM(I116:I130)+I104</f>
        <v>0</v>
      </c>
      <c r="J131" s="333"/>
      <c r="K131" s="122"/>
    </row>
    <row r="132" spans="1:14" x14ac:dyDescent="0.25">
      <c r="A132" s="49" t="s">
        <v>164</v>
      </c>
      <c r="K132" s="212" t="str">
        <f t="shared" ref="K132" si="19">IF(AND(I132&gt;0,J132=""),"KDV Dahil Tutar Yazılmalıdır.","")</f>
        <v/>
      </c>
    </row>
    <row r="134" spans="1:14" ht="21" x14ac:dyDescent="0.35">
      <c r="B134" s="358" t="s">
        <v>48</v>
      </c>
      <c r="C134" s="346">
        <f ca="1">IF(imzatarihi&gt;0,imzatarihi,"")</f>
        <v>46027</v>
      </c>
      <c r="D134" s="358" t="s">
        <v>49</v>
      </c>
      <c r="E134" s="456" t="str">
        <f>IF(kurulusyetkilisi&gt;0,kurulusyetkilisi,"")</f>
        <v/>
      </c>
      <c r="F134" s="456"/>
      <c r="G134" s="456"/>
      <c r="H134" s="456"/>
    </row>
    <row r="135" spans="1:14" ht="21" x14ac:dyDescent="0.35">
      <c r="B135" s="349"/>
      <c r="C135" s="349"/>
      <c r="D135" s="358" t="s">
        <v>50</v>
      </c>
      <c r="E135" s="349"/>
      <c r="F135" s="349"/>
      <c r="G135" s="361"/>
      <c r="H135" s="349"/>
    </row>
    <row r="136" spans="1:14" x14ac:dyDescent="0.25">
      <c r="A136" s="496" t="s">
        <v>118</v>
      </c>
      <c r="B136" s="496"/>
      <c r="C136" s="496"/>
      <c r="D136" s="496"/>
      <c r="E136" s="496"/>
      <c r="F136" s="496"/>
      <c r="G136" s="496"/>
      <c r="H136" s="496"/>
      <c r="I136" s="496"/>
      <c r="J136" s="496"/>
      <c r="K136" s="145"/>
      <c r="L136" s="146"/>
    </row>
    <row r="137" spans="1:14" ht="15.6" customHeight="1" x14ac:dyDescent="0.25">
      <c r="A137" s="484" t="str">
        <f>IF(YilDonem&lt;&gt;"",CONCATENATE(YilDonem," dönemine aittir."),"")</f>
        <v/>
      </c>
      <c r="B137" s="484"/>
      <c r="C137" s="484"/>
      <c r="D137" s="484"/>
      <c r="E137" s="484"/>
      <c r="F137" s="484"/>
      <c r="G137" s="484"/>
      <c r="H137" s="484"/>
      <c r="I137" s="484"/>
      <c r="J137" s="484"/>
      <c r="K137" s="120"/>
      <c r="L137" s="81"/>
      <c r="M137" s="81"/>
    </row>
    <row r="138" spans="1:14" ht="15.95" customHeight="1" thickBot="1" x14ac:dyDescent="0.3">
      <c r="A138" s="505" t="s">
        <v>122</v>
      </c>
      <c r="B138" s="505"/>
      <c r="C138" s="505"/>
      <c r="D138" s="505"/>
      <c r="E138" s="505"/>
      <c r="F138" s="505"/>
      <c r="G138" s="505"/>
      <c r="H138" s="505"/>
      <c r="I138" s="505"/>
      <c r="J138" s="505"/>
      <c r="K138" s="120"/>
      <c r="L138" s="81"/>
      <c r="M138" s="81"/>
    </row>
    <row r="139" spans="1:14" ht="31.7" customHeight="1" thickBot="1" x14ac:dyDescent="0.3">
      <c r="A139" s="486" t="s">
        <v>1</v>
      </c>
      <c r="B139" s="487"/>
      <c r="C139" s="488" t="str">
        <f>IF(ProjeNo&gt;0,ProjeNo,"")</f>
        <v/>
      </c>
      <c r="D139" s="489"/>
      <c r="E139" s="489"/>
      <c r="F139" s="489"/>
      <c r="G139" s="489"/>
      <c r="H139" s="489"/>
      <c r="I139" s="489"/>
      <c r="J139" s="490"/>
    </row>
    <row r="140" spans="1:14" ht="31.7" customHeight="1" thickBot="1" x14ac:dyDescent="0.3">
      <c r="A140" s="491" t="s">
        <v>14</v>
      </c>
      <c r="B140" s="492"/>
      <c r="C140" s="512" t="str">
        <f>IF(ProjeAdi&gt;0,ProjeAdi,"")</f>
        <v/>
      </c>
      <c r="D140" s="513"/>
      <c r="E140" s="513"/>
      <c r="F140" s="513"/>
      <c r="G140" s="513"/>
      <c r="H140" s="513"/>
      <c r="I140" s="513"/>
      <c r="J140" s="514"/>
    </row>
    <row r="141" spans="1:14" ht="51.95" customHeight="1" thickBot="1" x14ac:dyDescent="0.3">
      <c r="A141" s="482" t="s">
        <v>9</v>
      </c>
      <c r="B141" s="482" t="s">
        <v>119</v>
      </c>
      <c r="C141" s="482" t="s">
        <v>120</v>
      </c>
      <c r="D141" s="482" t="s">
        <v>114</v>
      </c>
      <c r="E141" s="482" t="s">
        <v>112</v>
      </c>
      <c r="F141" s="482" t="s">
        <v>113</v>
      </c>
      <c r="G141" s="508" t="s">
        <v>98</v>
      </c>
      <c r="H141" s="482" t="s">
        <v>99</v>
      </c>
      <c r="I141" s="143" t="s">
        <v>100</v>
      </c>
      <c r="J141" s="143" t="s">
        <v>100</v>
      </c>
    </row>
    <row r="142" spans="1:14" ht="16.5" thickBot="1" x14ac:dyDescent="0.3">
      <c r="A142" s="498"/>
      <c r="B142" s="498"/>
      <c r="C142" s="498"/>
      <c r="D142" s="498"/>
      <c r="E142" s="498"/>
      <c r="F142" s="498"/>
      <c r="G142" s="504"/>
      <c r="H142" s="498"/>
      <c r="I142" s="144" t="s">
        <v>101</v>
      </c>
      <c r="J142" s="144" t="s">
        <v>104</v>
      </c>
    </row>
    <row r="143" spans="1:14" ht="37.15" customHeight="1" x14ac:dyDescent="0.25">
      <c r="A143" s="77">
        <v>76</v>
      </c>
      <c r="B143" s="61"/>
      <c r="C143" s="62"/>
      <c r="D143" s="62"/>
      <c r="E143" s="62"/>
      <c r="F143" s="62"/>
      <c r="G143" s="63"/>
      <c r="H143" s="62"/>
      <c r="I143" s="298"/>
      <c r="J143" s="299"/>
      <c r="K143" s="210" t="str">
        <f>IF(AND(COUNTA(B143:F143)&gt;0,L143=1),"Belge Tarihi,Belge Numarası ve KDV Dahil Tutar doldurulduktan sonra KDV Hariç Tutar doldurulabilir.","")</f>
        <v/>
      </c>
      <c r="L143" s="209">
        <f>IF(COUNTA(G143:H143)+COUNTA(J143)=3,0,1)</f>
        <v>1</v>
      </c>
      <c r="M143" s="211">
        <f>IF(L143=1,0,100000000)</f>
        <v>0</v>
      </c>
    </row>
    <row r="144" spans="1:14" ht="37.15" customHeight="1" x14ac:dyDescent="0.25">
      <c r="A144" s="58">
        <v>77</v>
      </c>
      <c r="B144" s="36"/>
      <c r="C144" s="37"/>
      <c r="D144" s="37"/>
      <c r="E144" s="37"/>
      <c r="F144" s="37"/>
      <c r="G144" s="38"/>
      <c r="H144" s="37"/>
      <c r="I144" s="291"/>
      <c r="J144" s="300"/>
      <c r="K144" s="210" t="str">
        <f t="shared" ref="K144:K157" si="20">IF(AND(COUNTA(B144:F144)&gt;0,L144=1),"Belge Tarihi,Belge Numarası ve KDV Dahil Tutar doldurulduktan sonra KDV Hariç Tutar doldurulabilir.","")</f>
        <v/>
      </c>
      <c r="L144" s="209">
        <f t="shared" ref="L144:L157" si="21">IF(COUNTA(G144:H144)+COUNTA(J144)=3,0,1)</f>
        <v>1</v>
      </c>
      <c r="M144" s="211">
        <f t="shared" ref="M144:M157" si="22">IF(L144=1,0,100000000)</f>
        <v>0</v>
      </c>
    </row>
    <row r="145" spans="1:15" ht="37.15" customHeight="1" x14ac:dyDescent="0.25">
      <c r="A145" s="58">
        <v>78</v>
      </c>
      <c r="B145" s="36"/>
      <c r="C145" s="37"/>
      <c r="D145" s="37"/>
      <c r="E145" s="37"/>
      <c r="F145" s="37"/>
      <c r="G145" s="38"/>
      <c r="H145" s="37"/>
      <c r="I145" s="291"/>
      <c r="J145" s="300"/>
      <c r="K145" s="210" t="str">
        <f t="shared" si="20"/>
        <v/>
      </c>
      <c r="L145" s="209">
        <f t="shared" si="21"/>
        <v>1</v>
      </c>
      <c r="M145" s="211">
        <f t="shared" si="22"/>
        <v>0</v>
      </c>
    </row>
    <row r="146" spans="1:15" ht="37.15" customHeight="1" x14ac:dyDescent="0.25">
      <c r="A146" s="58">
        <v>79</v>
      </c>
      <c r="B146" s="36"/>
      <c r="C146" s="37"/>
      <c r="D146" s="37"/>
      <c r="E146" s="37"/>
      <c r="F146" s="37"/>
      <c r="G146" s="38"/>
      <c r="H146" s="37"/>
      <c r="I146" s="291"/>
      <c r="J146" s="300"/>
      <c r="K146" s="210" t="str">
        <f t="shared" si="20"/>
        <v/>
      </c>
      <c r="L146" s="209">
        <f t="shared" si="21"/>
        <v>1</v>
      </c>
      <c r="M146" s="211">
        <f t="shared" si="22"/>
        <v>0</v>
      </c>
    </row>
    <row r="147" spans="1:15" ht="37.15" customHeight="1" x14ac:dyDescent="0.25">
      <c r="A147" s="58">
        <v>80</v>
      </c>
      <c r="B147" s="36"/>
      <c r="C147" s="37"/>
      <c r="D147" s="37"/>
      <c r="E147" s="37"/>
      <c r="F147" s="37"/>
      <c r="G147" s="38"/>
      <c r="H147" s="37"/>
      <c r="I147" s="291"/>
      <c r="J147" s="300"/>
      <c r="K147" s="210" t="str">
        <f t="shared" si="20"/>
        <v/>
      </c>
      <c r="L147" s="209">
        <f t="shared" si="21"/>
        <v>1</v>
      </c>
      <c r="M147" s="211">
        <f t="shared" si="22"/>
        <v>0</v>
      </c>
    </row>
    <row r="148" spans="1:15" ht="37.15" customHeight="1" x14ac:dyDescent="0.25">
      <c r="A148" s="58">
        <v>81</v>
      </c>
      <c r="B148" s="36"/>
      <c r="C148" s="37"/>
      <c r="D148" s="37"/>
      <c r="E148" s="37"/>
      <c r="F148" s="37"/>
      <c r="G148" s="38"/>
      <c r="H148" s="37"/>
      <c r="I148" s="291"/>
      <c r="J148" s="300"/>
      <c r="K148" s="210" t="str">
        <f t="shared" si="20"/>
        <v/>
      </c>
      <c r="L148" s="209">
        <f t="shared" si="21"/>
        <v>1</v>
      </c>
      <c r="M148" s="211">
        <f t="shared" si="22"/>
        <v>0</v>
      </c>
    </row>
    <row r="149" spans="1:15" ht="37.15" customHeight="1" x14ac:dyDescent="0.25">
      <c r="A149" s="59">
        <v>82</v>
      </c>
      <c r="B149" s="39"/>
      <c r="C149" s="40"/>
      <c r="D149" s="40"/>
      <c r="E149" s="40"/>
      <c r="F149" s="40"/>
      <c r="G149" s="85"/>
      <c r="H149" s="40"/>
      <c r="I149" s="301"/>
      <c r="J149" s="302"/>
      <c r="K149" s="210" t="str">
        <f t="shared" si="20"/>
        <v/>
      </c>
      <c r="L149" s="209">
        <f t="shared" si="21"/>
        <v>1</v>
      </c>
      <c r="M149" s="211">
        <f t="shared" si="22"/>
        <v>0</v>
      </c>
    </row>
    <row r="150" spans="1:15" ht="37.15" customHeight="1" x14ac:dyDescent="0.25">
      <c r="A150" s="59">
        <v>83</v>
      </c>
      <c r="B150" s="39"/>
      <c r="C150" s="40"/>
      <c r="D150" s="40"/>
      <c r="E150" s="40"/>
      <c r="F150" s="40"/>
      <c r="G150" s="85"/>
      <c r="H150" s="40"/>
      <c r="I150" s="301"/>
      <c r="J150" s="302"/>
      <c r="K150" s="210" t="str">
        <f t="shared" si="20"/>
        <v/>
      </c>
      <c r="L150" s="209">
        <f t="shared" si="21"/>
        <v>1</v>
      </c>
      <c r="M150" s="211">
        <f t="shared" si="22"/>
        <v>0</v>
      </c>
    </row>
    <row r="151" spans="1:15" ht="37.15" customHeight="1" x14ac:dyDescent="0.25">
      <c r="A151" s="59">
        <v>84</v>
      </c>
      <c r="B151" s="39"/>
      <c r="C151" s="40"/>
      <c r="D151" s="40"/>
      <c r="E151" s="40"/>
      <c r="F151" s="40"/>
      <c r="G151" s="85"/>
      <c r="H151" s="40"/>
      <c r="I151" s="301"/>
      <c r="J151" s="302"/>
      <c r="K151" s="210" t="str">
        <f t="shared" si="20"/>
        <v/>
      </c>
      <c r="L151" s="209">
        <f t="shared" si="21"/>
        <v>1</v>
      </c>
      <c r="M151" s="211">
        <f t="shared" si="22"/>
        <v>0</v>
      </c>
    </row>
    <row r="152" spans="1:15" ht="37.15" customHeight="1" x14ac:dyDescent="0.25">
      <c r="A152" s="59">
        <v>85</v>
      </c>
      <c r="B152" s="39"/>
      <c r="C152" s="40"/>
      <c r="D152" s="40"/>
      <c r="E152" s="40"/>
      <c r="F152" s="40"/>
      <c r="G152" s="85"/>
      <c r="H152" s="40"/>
      <c r="I152" s="301"/>
      <c r="J152" s="302"/>
      <c r="K152" s="210" t="str">
        <f t="shared" si="20"/>
        <v/>
      </c>
      <c r="L152" s="209">
        <f t="shared" si="21"/>
        <v>1</v>
      </c>
      <c r="M152" s="211">
        <f t="shared" si="22"/>
        <v>0</v>
      </c>
    </row>
    <row r="153" spans="1:15" ht="37.15" customHeight="1" x14ac:dyDescent="0.25">
      <c r="A153" s="59">
        <v>86</v>
      </c>
      <c r="B153" s="39"/>
      <c r="C153" s="40"/>
      <c r="D153" s="40"/>
      <c r="E153" s="40"/>
      <c r="F153" s="40"/>
      <c r="G153" s="85"/>
      <c r="H153" s="40"/>
      <c r="I153" s="301"/>
      <c r="J153" s="302"/>
      <c r="K153" s="210" t="str">
        <f t="shared" si="20"/>
        <v/>
      </c>
      <c r="L153" s="209">
        <f t="shared" si="21"/>
        <v>1</v>
      </c>
      <c r="M153" s="211">
        <f t="shared" si="22"/>
        <v>0</v>
      </c>
    </row>
    <row r="154" spans="1:15" ht="37.15" customHeight="1" x14ac:dyDescent="0.25">
      <c r="A154" s="59">
        <v>87</v>
      </c>
      <c r="B154" s="39"/>
      <c r="C154" s="40"/>
      <c r="D154" s="40"/>
      <c r="E154" s="40"/>
      <c r="F154" s="40"/>
      <c r="G154" s="85"/>
      <c r="H154" s="40"/>
      <c r="I154" s="301"/>
      <c r="J154" s="302"/>
      <c r="K154" s="210" t="str">
        <f t="shared" si="20"/>
        <v/>
      </c>
      <c r="L154" s="209">
        <f t="shared" si="21"/>
        <v>1</v>
      </c>
      <c r="M154" s="211">
        <f t="shared" si="22"/>
        <v>0</v>
      </c>
    </row>
    <row r="155" spans="1:15" ht="37.15" customHeight="1" x14ac:dyDescent="0.25">
      <c r="A155" s="59">
        <v>88</v>
      </c>
      <c r="B155" s="39"/>
      <c r="C155" s="40"/>
      <c r="D155" s="40"/>
      <c r="E155" s="40"/>
      <c r="F155" s="40"/>
      <c r="G155" s="85"/>
      <c r="H155" s="40"/>
      <c r="I155" s="301"/>
      <c r="J155" s="302"/>
      <c r="K155" s="210" t="str">
        <f t="shared" si="20"/>
        <v/>
      </c>
      <c r="L155" s="209">
        <f t="shared" si="21"/>
        <v>1</v>
      </c>
      <c r="M155" s="211">
        <f t="shared" si="22"/>
        <v>0</v>
      </c>
    </row>
    <row r="156" spans="1:15" ht="37.15" customHeight="1" x14ac:dyDescent="0.25">
      <c r="A156" s="59">
        <v>89</v>
      </c>
      <c r="B156" s="39"/>
      <c r="C156" s="40"/>
      <c r="D156" s="40"/>
      <c r="E156" s="40"/>
      <c r="F156" s="40"/>
      <c r="G156" s="85"/>
      <c r="H156" s="40"/>
      <c r="I156" s="301"/>
      <c r="J156" s="302"/>
      <c r="K156" s="210" t="str">
        <f t="shared" si="20"/>
        <v/>
      </c>
      <c r="L156" s="209">
        <f t="shared" si="21"/>
        <v>1</v>
      </c>
      <c r="M156" s="211">
        <f t="shared" si="22"/>
        <v>0</v>
      </c>
      <c r="N156" s="53"/>
      <c r="O156" s="53"/>
    </row>
    <row r="157" spans="1:15" ht="37.15" customHeight="1" thickBot="1" x14ac:dyDescent="0.3">
      <c r="A157" s="78">
        <v>90</v>
      </c>
      <c r="B157" s="43"/>
      <c r="C157" s="44"/>
      <c r="D157" s="44"/>
      <c r="E157" s="44"/>
      <c r="F157" s="44"/>
      <c r="G157" s="87"/>
      <c r="H157" s="44"/>
      <c r="I157" s="303"/>
      <c r="J157" s="304"/>
      <c r="K157" s="210" t="str">
        <f t="shared" si="20"/>
        <v/>
      </c>
      <c r="L157" s="209">
        <f t="shared" si="21"/>
        <v>1</v>
      </c>
      <c r="M157" s="211">
        <f t="shared" si="22"/>
        <v>0</v>
      </c>
      <c r="N157" s="213">
        <f>IF(COUNTA(G143:J157)&gt;0,1,0)</f>
        <v>0</v>
      </c>
    </row>
    <row r="158" spans="1:15" ht="37.15" customHeight="1" thickBot="1" x14ac:dyDescent="0.3">
      <c r="A158" s="509" t="s">
        <v>178</v>
      </c>
      <c r="B158" s="509"/>
      <c r="C158" s="509"/>
      <c r="D158" s="509"/>
      <c r="E158" s="509"/>
      <c r="F158" s="509"/>
      <c r="G158" s="510"/>
      <c r="H158" s="10" t="s">
        <v>51</v>
      </c>
      <c r="I158" s="305">
        <f>SUM(I143:I157)+I131</f>
        <v>0</v>
      </c>
      <c r="J158" s="333"/>
      <c r="K158" s="122"/>
    </row>
    <row r="159" spans="1:15" x14ac:dyDescent="0.25">
      <c r="A159" s="49" t="s">
        <v>164</v>
      </c>
      <c r="K159" s="212" t="str">
        <f t="shared" ref="K159" si="23">IF(AND(I159&gt;0,J159=""),"KDV Dahil Tutar Yazılmalıdır.","")</f>
        <v/>
      </c>
    </row>
    <row r="161" spans="2:8" ht="21" x14ac:dyDescent="0.35">
      <c r="B161" s="358" t="s">
        <v>48</v>
      </c>
      <c r="C161" s="346">
        <f ca="1">IF(imzatarihi&gt;0,imzatarihi,"")</f>
        <v>46027</v>
      </c>
      <c r="D161" s="358" t="s">
        <v>49</v>
      </c>
      <c r="E161" s="456" t="str">
        <f>IF(kurulusyetkilisi&gt;0,kurulusyetkilisi,"")</f>
        <v/>
      </c>
      <c r="F161" s="456"/>
      <c r="G161" s="456"/>
      <c r="H161" s="456"/>
    </row>
    <row r="162" spans="2:8" ht="21" x14ac:dyDescent="0.35">
      <c r="B162" s="349"/>
      <c r="C162" s="349"/>
      <c r="D162" s="358" t="s">
        <v>50</v>
      </c>
      <c r="E162" s="349"/>
      <c r="F162" s="349"/>
      <c r="G162" s="361"/>
      <c r="H162" s="349"/>
    </row>
    <row r="186" spans="14:15" x14ac:dyDescent="0.25">
      <c r="N186" s="53"/>
      <c r="O186" s="53"/>
    </row>
  </sheetData>
  <sheetProtection algorithmName="SHA-512" hashValue="RBqfaci8exDqrFfN+SUvA2IblTsBv76zOUedTtKicfmeg5vUfIi9/0uRLi1DKY2dJbVffS9YM1MhxFJqrBJ0hg==" saltValue="SQrScyfN+31AJCeSEvSQ9g==" spinCount="100000" sheet="1" objects="1" scenarios="1"/>
  <mergeCells count="102">
    <mergeCell ref="A131:G131"/>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 ref="A109:J109"/>
    <mergeCell ref="A110:J110"/>
    <mergeCell ref="A111:J111"/>
    <mergeCell ref="A112:B112"/>
    <mergeCell ref="C112:J112"/>
    <mergeCell ref="A113:B113"/>
    <mergeCell ref="C113:J113"/>
    <mergeCell ref="A114:A115"/>
    <mergeCell ref="B114:B115"/>
    <mergeCell ref="C114:C115"/>
    <mergeCell ref="D114:D115"/>
    <mergeCell ref="E114:E115"/>
    <mergeCell ref="F114:F115"/>
    <mergeCell ref="G114:G115"/>
    <mergeCell ref="H114:H115"/>
    <mergeCell ref="A77:G77"/>
    <mergeCell ref="A82:J82"/>
    <mergeCell ref="A83:J83"/>
    <mergeCell ref="A84:J84"/>
    <mergeCell ref="A85:B85"/>
    <mergeCell ref="C85:J85"/>
    <mergeCell ref="A86:B86"/>
    <mergeCell ref="C86:J86"/>
    <mergeCell ref="A87:A88"/>
    <mergeCell ref="B87:B88"/>
    <mergeCell ref="C87:C88"/>
    <mergeCell ref="D87:D88"/>
    <mergeCell ref="E87:E88"/>
    <mergeCell ref="F87:F88"/>
    <mergeCell ref="G87:G88"/>
    <mergeCell ref="H87:H88"/>
    <mergeCell ref="A57:J57"/>
    <mergeCell ref="A58:B58"/>
    <mergeCell ref="C58:J58"/>
    <mergeCell ref="A59:B59"/>
    <mergeCell ref="C59:J59"/>
    <mergeCell ref="A60:A61"/>
    <mergeCell ref="B60:B61"/>
    <mergeCell ref="C60:C61"/>
    <mergeCell ref="D60:D61"/>
    <mergeCell ref="E60:E61"/>
    <mergeCell ref="F60:F61"/>
    <mergeCell ref="G60:G61"/>
    <mergeCell ref="H60:H61"/>
    <mergeCell ref="A5:B5"/>
    <mergeCell ref="C5:J5"/>
    <mergeCell ref="A1:J1"/>
    <mergeCell ref="A2:J2"/>
    <mergeCell ref="A3:J3"/>
    <mergeCell ref="A4:B4"/>
    <mergeCell ref="C4:J4"/>
    <mergeCell ref="C32:J32"/>
    <mergeCell ref="A33:A34"/>
    <mergeCell ref="B33:B34"/>
    <mergeCell ref="C33:C34"/>
    <mergeCell ref="D33:D34"/>
    <mergeCell ref="E33:E34"/>
    <mergeCell ref="F33:F34"/>
    <mergeCell ref="G33:G34"/>
    <mergeCell ref="H33:H34"/>
    <mergeCell ref="E26:H26"/>
    <mergeCell ref="E53:H53"/>
    <mergeCell ref="E80:H80"/>
    <mergeCell ref="E107:H107"/>
    <mergeCell ref="E134:H134"/>
    <mergeCell ref="E161:H161"/>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 ref="A50:G50"/>
    <mergeCell ref="A55:J55"/>
    <mergeCell ref="A56:J56"/>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zoomScaleNormal="100" workbookViewId="0">
      <selection activeCell="C17" sqref="C17"/>
    </sheetView>
  </sheetViews>
  <sheetFormatPr defaultColWidth="9.140625" defaultRowHeight="15" x14ac:dyDescent="0.25"/>
  <cols>
    <col min="1" max="1" width="31.28515625" style="119" bestFit="1" customWidth="1"/>
    <col min="2" max="2" width="5.28515625" style="178" customWidth="1"/>
    <col min="3" max="3" width="62.42578125" style="119" customWidth="1"/>
    <col min="4" max="4" width="9.140625" style="119"/>
    <col min="5" max="6" width="10.7109375" style="119" customWidth="1"/>
    <col min="7" max="16384" width="9.140625" style="119"/>
  </cols>
  <sheetData>
    <row r="1" spans="1:3" ht="21" x14ac:dyDescent="0.25">
      <c r="A1" s="404" t="s">
        <v>16</v>
      </c>
      <c r="B1" s="404"/>
      <c r="C1" s="404"/>
    </row>
    <row r="3" spans="1:3" ht="21" x14ac:dyDescent="0.25">
      <c r="A3" s="404" t="s">
        <v>160</v>
      </c>
      <c r="B3" s="404"/>
      <c r="C3" s="404"/>
    </row>
    <row r="4" spans="1:3" ht="21.2" x14ac:dyDescent="0.35">
      <c r="A4" s="185"/>
      <c r="B4" s="315"/>
      <c r="C4" s="315"/>
    </row>
    <row r="5" spans="1:3" ht="21.2" customHeight="1" x14ac:dyDescent="0.25">
      <c r="A5" s="407" t="str">
        <f>IF(PKodu&lt;&gt;"",VLOOKUP(PKodu,ProgramAd,2),"1501,1507,1509,1511 KODLU DESTEK PROGRAMLARI")</f>
        <v>1501,1507,1509,1511 KODLU DESTEK PROGRAMLARI</v>
      </c>
      <c r="B5" s="407"/>
      <c r="C5" s="407"/>
    </row>
    <row r="6" spans="1:3" ht="21.2" customHeight="1" x14ac:dyDescent="0.25">
      <c r="A6" s="407"/>
      <c r="B6" s="407"/>
      <c r="C6" s="407"/>
    </row>
    <row r="7" spans="1:3" ht="21.2" x14ac:dyDescent="0.25">
      <c r="A7" s="185" t="s">
        <v>17</v>
      </c>
    </row>
    <row r="8" spans="1:3" ht="21.2" x14ac:dyDescent="0.25">
      <c r="A8" s="404"/>
      <c r="B8" s="404"/>
      <c r="C8" s="404"/>
    </row>
    <row r="9" spans="1:3" ht="28.5" x14ac:dyDescent="0.25">
      <c r="A9" s="405" t="s">
        <v>159</v>
      </c>
      <c r="B9" s="405"/>
      <c r="C9" s="405"/>
    </row>
    <row r="10" spans="1:3" ht="15.75" x14ac:dyDescent="0.25">
      <c r="A10" s="401" t="s">
        <v>158</v>
      </c>
      <c r="B10" s="401"/>
      <c r="C10" s="401"/>
    </row>
    <row r="11" spans="1:3" ht="15.75" x14ac:dyDescent="0.25">
      <c r="A11" s="186"/>
    </row>
    <row r="12" spans="1:3" ht="21.2" x14ac:dyDescent="0.25">
      <c r="A12" s="406" t="str">
        <f>IF(YilDonem&lt;&gt;"",CONCATENATE(YilDonem," dönemine aittir."),"")</f>
        <v/>
      </c>
      <c r="B12" s="406"/>
      <c r="C12" s="406"/>
    </row>
    <row r="13" spans="1:3" ht="15.75" x14ac:dyDescent="0.25">
      <c r="A13" s="186"/>
    </row>
    <row r="14" spans="1:3" ht="15.75" x14ac:dyDescent="0.25">
      <c r="A14" s="186"/>
    </row>
    <row r="15" spans="1:3" ht="18.75" x14ac:dyDescent="0.25">
      <c r="A15" s="187"/>
    </row>
    <row r="16" spans="1:3" ht="15.75" x14ac:dyDescent="0.25">
      <c r="A16" s="188"/>
    </row>
    <row r="17" spans="1:6" ht="30.2" customHeight="1" x14ac:dyDescent="0.25">
      <c r="A17" s="318" t="s">
        <v>18</v>
      </c>
      <c r="B17" s="314" t="s">
        <v>19</v>
      </c>
      <c r="C17" s="276" t="str">
        <f>IF(ProjeNo&gt;0,ProjeNo,"")</f>
        <v/>
      </c>
      <c r="D17" s="363" t="str">
        <f>IF(C22&lt;&gt;"","","SOL TARAFTAKİ BOYALI HÜCRELER DOLDURULMALIDIR.")</f>
        <v>SOL TARAFTAKİ BOYALI HÜCRELER DOLDURULMALIDIR.</v>
      </c>
      <c r="E17" s="363"/>
      <c r="F17" s="363"/>
    </row>
    <row r="18" spans="1:6" ht="30.2" customHeight="1" x14ac:dyDescent="0.25">
      <c r="A18" s="318" t="s">
        <v>20</v>
      </c>
      <c r="B18" s="314" t="s">
        <v>19</v>
      </c>
      <c r="C18" s="189"/>
      <c r="D18" s="363"/>
      <c r="E18" s="363"/>
      <c r="F18" s="363"/>
    </row>
    <row r="19" spans="1:6" ht="45" customHeight="1" x14ac:dyDescent="0.25">
      <c r="A19" s="318" t="s">
        <v>21</v>
      </c>
      <c r="B19" s="314" t="s">
        <v>19</v>
      </c>
      <c r="C19" s="189"/>
      <c r="D19" s="363"/>
      <c r="E19" s="363"/>
      <c r="F19" s="363"/>
    </row>
    <row r="20" spans="1:6" ht="60" customHeight="1" x14ac:dyDescent="0.25">
      <c r="A20" s="318" t="s">
        <v>22</v>
      </c>
      <c r="B20" s="314" t="s">
        <v>19</v>
      </c>
      <c r="C20" s="189"/>
      <c r="D20" s="363"/>
      <c r="E20" s="363"/>
      <c r="F20" s="363"/>
    </row>
    <row r="21" spans="1:6" ht="30.2" customHeight="1" x14ac:dyDescent="0.25">
      <c r="A21" s="318" t="s">
        <v>23</v>
      </c>
      <c r="B21" s="314" t="s">
        <v>19</v>
      </c>
      <c r="C21" s="317"/>
      <c r="D21" s="363"/>
      <c r="E21" s="363"/>
      <c r="F21" s="363"/>
    </row>
    <row r="22" spans="1:6" ht="30.2" customHeight="1" x14ac:dyDescent="0.25">
      <c r="A22" s="318" t="s">
        <v>24</v>
      </c>
      <c r="B22" s="314" t="s">
        <v>19</v>
      </c>
      <c r="C22" s="316"/>
      <c r="D22" s="363"/>
      <c r="E22" s="363"/>
      <c r="F22" s="363"/>
    </row>
    <row r="23" spans="1:6" ht="30.2" customHeight="1" x14ac:dyDescent="0.25">
      <c r="A23" s="318" t="s">
        <v>25</v>
      </c>
      <c r="B23" s="314" t="s">
        <v>19</v>
      </c>
      <c r="C23" s="277" t="str">
        <f>IF('Proje ve Personel Bilgileri'!D8&gt;0,'Proje ve Personel Bilgileri'!D8,"")</f>
        <v/>
      </c>
      <c r="D23" s="363"/>
      <c r="E23" s="363"/>
      <c r="F23" s="363"/>
    </row>
    <row r="24" spans="1:6" ht="30.2" customHeight="1" x14ac:dyDescent="0.25">
      <c r="A24" s="318" t="s">
        <v>26</v>
      </c>
      <c r="B24" s="314" t="s">
        <v>19</v>
      </c>
      <c r="C24" s="278" t="str">
        <f>IF('Proje ve Personel Bilgileri'!D9,'Proje ve Personel Bilgileri'!D9,"")</f>
        <v/>
      </c>
      <c r="D24" s="363"/>
      <c r="E24" s="363"/>
      <c r="F24" s="363"/>
    </row>
    <row r="25" spans="1:6" ht="15.75" x14ac:dyDescent="0.25">
      <c r="A25" s="190"/>
    </row>
    <row r="26" spans="1:6" ht="15.75" x14ac:dyDescent="0.25">
      <c r="A26" s="190"/>
    </row>
    <row r="27" spans="1:6" ht="15.75" x14ac:dyDescent="0.25">
      <c r="A27" s="190"/>
    </row>
    <row r="28" spans="1:6" ht="15.75" x14ac:dyDescent="0.25">
      <c r="A28" s="190"/>
    </row>
    <row r="29" spans="1:6" ht="15.75" x14ac:dyDescent="0.25">
      <c r="A29" s="190"/>
    </row>
    <row r="30" spans="1:6" ht="15.75" x14ac:dyDescent="0.25">
      <c r="A30" s="190"/>
    </row>
    <row r="31" spans="1:6" ht="15.75" x14ac:dyDescent="0.25">
      <c r="A31" s="190"/>
    </row>
    <row r="32" spans="1:6" ht="15.75" x14ac:dyDescent="0.25">
      <c r="A32" s="190"/>
    </row>
    <row r="33" spans="1:3" ht="15.75" x14ac:dyDescent="0.25">
      <c r="A33" s="190"/>
    </row>
    <row r="34" spans="1:3" ht="18.75" x14ac:dyDescent="0.25">
      <c r="A34" s="191"/>
    </row>
    <row r="35" spans="1:3" ht="18.75" x14ac:dyDescent="0.25">
      <c r="A35" s="191"/>
    </row>
    <row r="36" spans="1:3" ht="18.75" x14ac:dyDescent="0.25">
      <c r="A36" s="191"/>
    </row>
    <row r="37" spans="1:3" ht="18.75" x14ac:dyDescent="0.25">
      <c r="A37" s="402" t="s">
        <v>16</v>
      </c>
      <c r="B37" s="402"/>
      <c r="C37" s="402"/>
    </row>
    <row r="38" spans="1:3" ht="18.75" x14ac:dyDescent="0.3">
      <c r="A38" s="403">
        <v>44197</v>
      </c>
      <c r="B38" s="403"/>
      <c r="C38" s="403"/>
    </row>
    <row r="40" spans="1:3" ht="17.25" x14ac:dyDescent="0.3">
      <c r="A40" s="182"/>
      <c r="C40" s="183"/>
    </row>
    <row r="41" spans="1:3" ht="17.25" x14ac:dyDescent="0.3">
      <c r="A41" s="182"/>
      <c r="C41" s="183"/>
    </row>
    <row r="42" spans="1:3" ht="17.25" x14ac:dyDescent="0.3">
      <c r="A42" s="182"/>
      <c r="C42" s="183"/>
    </row>
    <row r="43" spans="1:3" ht="17.25" x14ac:dyDescent="0.3">
      <c r="A43" s="182"/>
      <c r="C43" s="183"/>
    </row>
    <row r="44" spans="1:3" ht="17.25" x14ac:dyDescent="0.3">
      <c r="A44" s="182"/>
      <c r="C44" s="183"/>
    </row>
    <row r="45" spans="1:3" ht="17.25" x14ac:dyDescent="0.3">
      <c r="A45" s="182"/>
      <c r="C45" s="183"/>
    </row>
    <row r="46" spans="1:3" ht="17.25" x14ac:dyDescent="0.3">
      <c r="A46" s="182"/>
      <c r="C46" s="183"/>
    </row>
    <row r="47" spans="1:3" ht="17.25" x14ac:dyDescent="0.3">
      <c r="A47" s="182"/>
      <c r="C47" s="183"/>
    </row>
    <row r="48" spans="1:3" ht="17.25" x14ac:dyDescent="0.25">
      <c r="A48" s="192"/>
    </row>
    <row r="49" spans="1:1" ht="17.25" x14ac:dyDescent="0.25">
      <c r="A49" s="192"/>
    </row>
  </sheetData>
  <sheetProtection algorithmName="SHA-512" hashValue="3C132TZC/J172BvyPMpnThDimM5IvEAL+/Is4go1I6qXaLXXyid97ajGjJsSoNzOrGvEohCKwmD2weOaDxAi2w==" saltValue="TFjy6QRg9Wi43fmWgA8QYA==" spinCount="100000" sheet="1" objects="1" scenarios="1"/>
  <mergeCells count="10">
    <mergeCell ref="D17:F24"/>
    <mergeCell ref="A10:C10"/>
    <mergeCell ref="A37:C37"/>
    <mergeCell ref="A38:C38"/>
    <mergeCell ref="A1:C1"/>
    <mergeCell ref="A3:C3"/>
    <mergeCell ref="A8:C8"/>
    <mergeCell ref="A9:C9"/>
    <mergeCell ref="A12:C12"/>
    <mergeCell ref="A5:C6"/>
  </mergeCells>
  <conditionalFormatting sqref="C17:C24">
    <cfRule type="expression" dxfId="1"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M1699"/>
  <sheetViews>
    <sheetView zoomScale="80" zoomScaleNormal="80" zoomScaleSheetLayoutView="100" workbookViewId="0">
      <selection activeCell="B8" sqref="B8"/>
    </sheetView>
  </sheetViews>
  <sheetFormatPr defaultColWidth="8.85546875" defaultRowHeight="15.75" x14ac:dyDescent="0.25"/>
  <cols>
    <col min="1" max="1" width="6.5703125" style="49" customWidth="1"/>
    <col min="2" max="2" width="14.140625" style="49" customWidth="1"/>
    <col min="3" max="3" width="45.7109375" style="49" customWidth="1"/>
    <col min="4" max="5" width="16.7109375" style="49" customWidth="1"/>
    <col min="6" max="6" width="40.7109375" style="49" customWidth="1"/>
    <col min="7" max="8" width="16.7109375" style="49" customWidth="1"/>
    <col min="9" max="9" width="45.28515625" style="127" customWidth="1"/>
    <col min="10" max="10" width="8.85546875" style="74" hidden="1" customWidth="1"/>
    <col min="11" max="11" width="34.5703125" style="74" hidden="1" customWidth="1"/>
    <col min="12" max="12" width="8.85546875" style="133" hidden="1" customWidth="1"/>
    <col min="13" max="13" width="9.5703125" style="133" hidden="1" customWidth="1"/>
    <col min="14" max="16384" width="8.85546875" style="49"/>
  </cols>
  <sheetData>
    <row r="1" spans="1:13" x14ac:dyDescent="0.25">
      <c r="A1" s="496" t="s">
        <v>126</v>
      </c>
      <c r="B1" s="496"/>
      <c r="C1" s="496"/>
      <c r="D1" s="496"/>
      <c r="E1" s="496"/>
      <c r="F1" s="496"/>
      <c r="G1" s="496"/>
      <c r="H1" s="496"/>
      <c r="I1" s="123"/>
      <c r="J1" s="82"/>
      <c r="K1" s="206" t="str">
        <f>CONCATENATE("A1:H",MAX(J:J))</f>
        <v>A1:H34</v>
      </c>
      <c r="M1" s="202" t="str">
        <f>CONCATENATE("A1:H",MAX(L:L))</f>
        <v>A1:H34</v>
      </c>
    </row>
    <row r="2" spans="1:13" x14ac:dyDescent="0.25">
      <c r="A2" s="484" t="str">
        <f>IF(YilDonem&lt;&gt;"",CONCATENATE(YilDonem," dönemine aittir."),"")</f>
        <v/>
      </c>
      <c r="B2" s="484"/>
      <c r="C2" s="484"/>
      <c r="D2" s="484"/>
      <c r="E2" s="484"/>
      <c r="F2" s="484"/>
      <c r="G2" s="484"/>
      <c r="H2" s="484"/>
      <c r="I2" s="123"/>
      <c r="J2" s="82"/>
      <c r="K2" s="82"/>
    </row>
    <row r="3" spans="1:13" ht="15.95" customHeight="1" thickBot="1" x14ac:dyDescent="0.3">
      <c r="A3" s="515" t="s">
        <v>156</v>
      </c>
      <c r="B3" s="515"/>
      <c r="C3" s="515"/>
      <c r="D3" s="515"/>
      <c r="E3" s="515"/>
      <c r="F3" s="515"/>
      <c r="G3" s="515"/>
      <c r="H3" s="515"/>
      <c r="I3" s="123"/>
      <c r="J3" s="82"/>
      <c r="K3" s="82"/>
    </row>
    <row r="4" spans="1:13" ht="31.7" customHeight="1" thickBot="1" x14ac:dyDescent="0.3">
      <c r="A4" s="516" t="s">
        <v>1</v>
      </c>
      <c r="B4" s="517"/>
      <c r="C4" s="488" t="str">
        <f>IF(ProjeNo&gt;0,ProjeNo,"")</f>
        <v/>
      </c>
      <c r="D4" s="489"/>
      <c r="E4" s="489"/>
      <c r="F4" s="489"/>
      <c r="G4" s="489"/>
      <c r="H4" s="490"/>
      <c r="I4" s="123"/>
      <c r="J4" s="82"/>
      <c r="K4" s="82"/>
    </row>
    <row r="5" spans="1:13" ht="45" customHeight="1" thickBot="1" x14ac:dyDescent="0.3">
      <c r="A5" s="518" t="s">
        <v>14</v>
      </c>
      <c r="B5" s="519"/>
      <c r="C5" s="493" t="str">
        <f>IF(ProjeAdi&gt;0,ProjeAdi,"")</f>
        <v/>
      </c>
      <c r="D5" s="494"/>
      <c r="E5" s="494"/>
      <c r="F5" s="494"/>
      <c r="G5" s="494"/>
      <c r="H5" s="495"/>
      <c r="I5" s="123"/>
      <c r="J5" s="82"/>
      <c r="K5" s="82"/>
    </row>
    <row r="6" spans="1:13" s="53" customFormat="1" ht="37.15" customHeight="1" thickBot="1" x14ac:dyDescent="0.3">
      <c r="A6" s="482" t="s">
        <v>9</v>
      </c>
      <c r="B6" s="482" t="s">
        <v>123</v>
      </c>
      <c r="C6" s="482" t="s">
        <v>124</v>
      </c>
      <c r="D6" s="482" t="s">
        <v>125</v>
      </c>
      <c r="E6" s="482" t="s">
        <v>98</v>
      </c>
      <c r="F6" s="482" t="s">
        <v>99</v>
      </c>
      <c r="G6" s="143" t="s">
        <v>100</v>
      </c>
      <c r="H6" s="143" t="s">
        <v>100</v>
      </c>
      <c r="I6" s="124"/>
      <c r="J6" s="83"/>
      <c r="K6" s="83"/>
      <c r="L6" s="133"/>
      <c r="M6" s="133"/>
    </row>
    <row r="7" spans="1:13" ht="18" customHeight="1" thickBot="1" x14ac:dyDescent="0.3">
      <c r="A7" s="498"/>
      <c r="B7" s="498"/>
      <c r="C7" s="483"/>
      <c r="D7" s="498"/>
      <c r="E7" s="498"/>
      <c r="F7" s="498"/>
      <c r="G7" s="144" t="s">
        <v>101</v>
      </c>
      <c r="H7" s="144" t="s">
        <v>104</v>
      </c>
      <c r="I7" s="123"/>
      <c r="J7" s="82"/>
      <c r="K7" s="82"/>
      <c r="L7" s="134"/>
      <c r="M7" s="134"/>
    </row>
    <row r="8" spans="1:13" ht="18" customHeight="1" x14ac:dyDescent="0.25">
      <c r="A8" s="60">
        <v>1</v>
      </c>
      <c r="B8" s="320"/>
      <c r="C8" s="213" t="s">
        <v>127</v>
      </c>
      <c r="D8" s="321"/>
      <c r="E8" s="322"/>
      <c r="F8" s="323"/>
      <c r="G8" s="306">
        <f>stoktoplam</f>
        <v>0</v>
      </c>
      <c r="H8" s="311"/>
      <c r="I8" s="125"/>
      <c r="J8" s="51"/>
      <c r="K8" s="79"/>
    </row>
    <row r="9" spans="1:13" ht="18" customHeight="1" x14ac:dyDescent="0.25">
      <c r="A9" s="55">
        <v>2</v>
      </c>
      <c r="B9" s="39"/>
      <c r="C9" s="40"/>
      <c r="D9" s="41"/>
      <c r="E9" s="85"/>
      <c r="F9" s="161"/>
      <c r="G9" s="295"/>
      <c r="H9" s="288"/>
      <c r="I9" s="207" t="str">
        <f t="shared" ref="I9:I27" si="0">IF(AND(COUNTA(B9:D9)&gt;0,J9=1),"Belge Tarihi,Belge Numarası ve KDV Dahil Tutar doldurulduktan sonra KDV Hariç Tutar doldurulabilir.","")</f>
        <v/>
      </c>
      <c r="J9" s="209">
        <f t="shared" ref="J9:J27" si="1">IF(COUNTA(E9:F9)+COUNTA(H9)=3,0,1)</f>
        <v>1</v>
      </c>
      <c r="K9" s="208">
        <f t="shared" ref="K9:K27" si="2">IF(J9=1,0,100000000)</f>
        <v>0</v>
      </c>
    </row>
    <row r="10" spans="1:13" ht="18" customHeight="1" x14ac:dyDescent="0.25">
      <c r="A10" s="55">
        <v>3</v>
      </c>
      <c r="B10" s="39"/>
      <c r="C10" s="40"/>
      <c r="D10" s="41"/>
      <c r="E10" s="85"/>
      <c r="F10" s="161"/>
      <c r="G10" s="295"/>
      <c r="H10" s="288"/>
      <c r="I10" s="207" t="str">
        <f t="shared" si="0"/>
        <v/>
      </c>
      <c r="J10" s="209">
        <f t="shared" si="1"/>
        <v>1</v>
      </c>
      <c r="K10" s="208">
        <f t="shared" si="2"/>
        <v>0</v>
      </c>
    </row>
    <row r="11" spans="1:13" ht="18" customHeight="1" x14ac:dyDescent="0.25">
      <c r="A11" s="55">
        <v>4</v>
      </c>
      <c r="B11" s="39"/>
      <c r="C11" s="40"/>
      <c r="D11" s="41"/>
      <c r="E11" s="85"/>
      <c r="F11" s="161"/>
      <c r="G11" s="295"/>
      <c r="H11" s="288"/>
      <c r="I11" s="207" t="str">
        <f t="shared" si="0"/>
        <v/>
      </c>
      <c r="J11" s="209">
        <f t="shared" si="1"/>
        <v>1</v>
      </c>
      <c r="K11" s="208">
        <f t="shared" si="2"/>
        <v>0</v>
      </c>
    </row>
    <row r="12" spans="1:13" ht="18" customHeight="1" x14ac:dyDescent="0.25">
      <c r="A12" s="55">
        <v>5</v>
      </c>
      <c r="B12" s="39"/>
      <c r="C12" s="40"/>
      <c r="D12" s="41"/>
      <c r="E12" s="85"/>
      <c r="F12" s="161"/>
      <c r="G12" s="295"/>
      <c r="H12" s="288"/>
      <c r="I12" s="207" t="str">
        <f t="shared" si="0"/>
        <v/>
      </c>
      <c r="J12" s="209">
        <f t="shared" si="1"/>
        <v>1</v>
      </c>
      <c r="K12" s="208">
        <f t="shared" si="2"/>
        <v>0</v>
      </c>
    </row>
    <row r="13" spans="1:13" ht="18" customHeight="1" x14ac:dyDescent="0.25">
      <c r="A13" s="55">
        <v>6</v>
      </c>
      <c r="B13" s="39"/>
      <c r="C13" s="40"/>
      <c r="D13" s="41"/>
      <c r="E13" s="85"/>
      <c r="F13" s="161"/>
      <c r="G13" s="295"/>
      <c r="H13" s="288"/>
      <c r="I13" s="207" t="str">
        <f t="shared" si="0"/>
        <v/>
      </c>
      <c r="J13" s="209">
        <f t="shared" si="1"/>
        <v>1</v>
      </c>
      <c r="K13" s="208">
        <f t="shared" si="2"/>
        <v>0</v>
      </c>
    </row>
    <row r="14" spans="1:13" ht="18" customHeight="1" x14ac:dyDescent="0.25">
      <c r="A14" s="55">
        <v>7</v>
      </c>
      <c r="B14" s="39"/>
      <c r="C14" s="40"/>
      <c r="D14" s="41"/>
      <c r="E14" s="85"/>
      <c r="F14" s="161"/>
      <c r="G14" s="295"/>
      <c r="H14" s="288"/>
      <c r="I14" s="207" t="str">
        <f t="shared" si="0"/>
        <v/>
      </c>
      <c r="J14" s="209">
        <f t="shared" si="1"/>
        <v>1</v>
      </c>
      <c r="K14" s="208">
        <f t="shared" si="2"/>
        <v>0</v>
      </c>
    </row>
    <row r="15" spans="1:13" ht="18" customHeight="1" x14ac:dyDescent="0.25">
      <c r="A15" s="55">
        <v>8</v>
      </c>
      <c r="B15" s="39"/>
      <c r="C15" s="40"/>
      <c r="D15" s="41"/>
      <c r="E15" s="85"/>
      <c r="F15" s="161"/>
      <c r="G15" s="295"/>
      <c r="H15" s="288"/>
      <c r="I15" s="207" t="str">
        <f t="shared" si="0"/>
        <v/>
      </c>
      <c r="J15" s="209">
        <f t="shared" si="1"/>
        <v>1</v>
      </c>
      <c r="K15" s="208">
        <f t="shared" si="2"/>
        <v>0</v>
      </c>
    </row>
    <row r="16" spans="1:13" ht="18" customHeight="1" x14ac:dyDescent="0.25">
      <c r="A16" s="55">
        <v>9</v>
      </c>
      <c r="B16" s="39"/>
      <c r="C16" s="40"/>
      <c r="D16" s="41"/>
      <c r="E16" s="85"/>
      <c r="F16" s="161"/>
      <c r="G16" s="295"/>
      <c r="H16" s="288"/>
      <c r="I16" s="207" t="str">
        <f t="shared" si="0"/>
        <v/>
      </c>
      <c r="J16" s="209">
        <f t="shared" si="1"/>
        <v>1</v>
      </c>
      <c r="K16" s="208">
        <f t="shared" si="2"/>
        <v>0</v>
      </c>
    </row>
    <row r="17" spans="1:13" ht="18" customHeight="1" x14ac:dyDescent="0.25">
      <c r="A17" s="55">
        <v>10</v>
      </c>
      <c r="B17" s="39"/>
      <c r="C17" s="40"/>
      <c r="D17" s="41"/>
      <c r="E17" s="85"/>
      <c r="F17" s="161"/>
      <c r="G17" s="295"/>
      <c r="H17" s="288"/>
      <c r="I17" s="207" t="str">
        <f t="shared" si="0"/>
        <v/>
      </c>
      <c r="J17" s="209">
        <f t="shared" si="1"/>
        <v>1</v>
      </c>
      <c r="K17" s="208">
        <f t="shared" si="2"/>
        <v>0</v>
      </c>
    </row>
    <row r="18" spans="1:13" ht="18" customHeight="1" x14ac:dyDescent="0.25">
      <c r="A18" s="55">
        <v>11</v>
      </c>
      <c r="B18" s="39"/>
      <c r="C18" s="40"/>
      <c r="D18" s="41"/>
      <c r="E18" s="85"/>
      <c r="F18" s="161"/>
      <c r="G18" s="295"/>
      <c r="H18" s="288"/>
      <c r="I18" s="207" t="str">
        <f t="shared" si="0"/>
        <v/>
      </c>
      <c r="J18" s="209">
        <f t="shared" si="1"/>
        <v>1</v>
      </c>
      <c r="K18" s="208">
        <f t="shared" si="2"/>
        <v>0</v>
      </c>
    </row>
    <row r="19" spans="1:13" ht="18" customHeight="1" x14ac:dyDescent="0.25">
      <c r="A19" s="55">
        <v>12</v>
      </c>
      <c r="B19" s="39"/>
      <c r="C19" s="40"/>
      <c r="D19" s="41"/>
      <c r="E19" s="85"/>
      <c r="F19" s="161"/>
      <c r="G19" s="295"/>
      <c r="H19" s="288"/>
      <c r="I19" s="207" t="str">
        <f t="shared" si="0"/>
        <v/>
      </c>
      <c r="J19" s="209">
        <f t="shared" si="1"/>
        <v>1</v>
      </c>
      <c r="K19" s="208">
        <f t="shared" si="2"/>
        <v>0</v>
      </c>
    </row>
    <row r="20" spans="1:13" ht="18" customHeight="1" x14ac:dyDescent="0.25">
      <c r="A20" s="55">
        <v>13</v>
      </c>
      <c r="B20" s="39"/>
      <c r="C20" s="40"/>
      <c r="D20" s="41"/>
      <c r="E20" s="85"/>
      <c r="F20" s="161"/>
      <c r="G20" s="295"/>
      <c r="H20" s="288"/>
      <c r="I20" s="207" t="str">
        <f t="shared" si="0"/>
        <v/>
      </c>
      <c r="J20" s="209">
        <f t="shared" si="1"/>
        <v>1</v>
      </c>
      <c r="K20" s="208">
        <f t="shared" si="2"/>
        <v>0</v>
      </c>
    </row>
    <row r="21" spans="1:13" ht="18" customHeight="1" x14ac:dyDescent="0.25">
      <c r="A21" s="55">
        <v>14</v>
      </c>
      <c r="B21" s="39"/>
      <c r="C21" s="40"/>
      <c r="D21" s="41"/>
      <c r="E21" s="85"/>
      <c r="F21" s="161"/>
      <c r="G21" s="295"/>
      <c r="H21" s="288"/>
      <c r="I21" s="207" t="str">
        <f t="shared" si="0"/>
        <v/>
      </c>
      <c r="J21" s="209">
        <f t="shared" si="1"/>
        <v>1</v>
      </c>
      <c r="K21" s="208">
        <f t="shared" si="2"/>
        <v>0</v>
      </c>
    </row>
    <row r="22" spans="1:13" ht="18" customHeight="1" x14ac:dyDescent="0.25">
      <c r="A22" s="55">
        <v>15</v>
      </c>
      <c r="B22" s="39"/>
      <c r="C22" s="40"/>
      <c r="D22" s="41"/>
      <c r="E22" s="85"/>
      <c r="F22" s="161"/>
      <c r="G22" s="295"/>
      <c r="H22" s="288"/>
      <c r="I22" s="207" t="str">
        <f t="shared" si="0"/>
        <v/>
      </c>
      <c r="J22" s="209">
        <f t="shared" si="1"/>
        <v>1</v>
      </c>
      <c r="K22" s="208">
        <f t="shared" si="2"/>
        <v>0</v>
      </c>
    </row>
    <row r="23" spans="1:13" ht="18" customHeight="1" x14ac:dyDescent="0.25">
      <c r="A23" s="55">
        <v>16</v>
      </c>
      <c r="B23" s="39"/>
      <c r="C23" s="40"/>
      <c r="D23" s="41"/>
      <c r="E23" s="85"/>
      <c r="F23" s="161"/>
      <c r="G23" s="295"/>
      <c r="H23" s="288"/>
      <c r="I23" s="207" t="str">
        <f t="shared" si="0"/>
        <v/>
      </c>
      <c r="J23" s="209">
        <f t="shared" si="1"/>
        <v>1</v>
      </c>
      <c r="K23" s="208">
        <f t="shared" si="2"/>
        <v>0</v>
      </c>
    </row>
    <row r="24" spans="1:13" ht="18" customHeight="1" x14ac:dyDescent="0.25">
      <c r="A24" s="55">
        <v>17</v>
      </c>
      <c r="B24" s="39"/>
      <c r="C24" s="40"/>
      <c r="D24" s="41"/>
      <c r="E24" s="85"/>
      <c r="F24" s="161"/>
      <c r="G24" s="295"/>
      <c r="H24" s="288"/>
      <c r="I24" s="207" t="str">
        <f t="shared" si="0"/>
        <v/>
      </c>
      <c r="J24" s="209">
        <f t="shared" si="1"/>
        <v>1</v>
      </c>
      <c r="K24" s="208">
        <f t="shared" si="2"/>
        <v>0</v>
      </c>
    </row>
    <row r="25" spans="1:13" ht="18" customHeight="1" x14ac:dyDescent="0.25">
      <c r="A25" s="55">
        <v>18</v>
      </c>
      <c r="B25" s="39"/>
      <c r="C25" s="40"/>
      <c r="D25" s="41"/>
      <c r="E25" s="85"/>
      <c r="F25" s="161"/>
      <c r="G25" s="295"/>
      <c r="H25" s="288"/>
      <c r="I25" s="207" t="str">
        <f t="shared" si="0"/>
        <v/>
      </c>
      <c r="J25" s="209">
        <f t="shared" si="1"/>
        <v>1</v>
      </c>
      <c r="K25" s="208">
        <f t="shared" si="2"/>
        <v>0</v>
      </c>
    </row>
    <row r="26" spans="1:13" ht="18" customHeight="1" x14ac:dyDescent="0.25">
      <c r="A26" s="55">
        <v>19</v>
      </c>
      <c r="B26" s="39"/>
      <c r="C26" s="40"/>
      <c r="D26" s="41"/>
      <c r="E26" s="85"/>
      <c r="F26" s="161"/>
      <c r="G26" s="295"/>
      <c r="H26" s="288"/>
      <c r="I26" s="207" t="str">
        <f t="shared" si="0"/>
        <v/>
      </c>
      <c r="J26" s="209">
        <f t="shared" si="1"/>
        <v>1</v>
      </c>
      <c r="K26" s="208">
        <f t="shared" si="2"/>
        <v>0</v>
      </c>
    </row>
    <row r="27" spans="1:13" ht="18" customHeight="1" thickBot="1" x14ac:dyDescent="0.3">
      <c r="A27" s="56">
        <v>20</v>
      </c>
      <c r="B27" s="43"/>
      <c r="C27" s="44"/>
      <c r="D27" s="45"/>
      <c r="E27" s="87"/>
      <c r="F27" s="307"/>
      <c r="G27" s="296"/>
      <c r="H27" s="289"/>
      <c r="I27" s="207" t="str">
        <f t="shared" si="0"/>
        <v/>
      </c>
      <c r="J27" s="209">
        <f t="shared" si="1"/>
        <v>1</v>
      </c>
      <c r="K27" s="208">
        <f t="shared" si="2"/>
        <v>0</v>
      </c>
    </row>
    <row r="28" spans="1:13" ht="18" customHeight="1" thickBot="1" x14ac:dyDescent="0.3">
      <c r="A28" s="89"/>
      <c r="B28" s="89"/>
      <c r="C28" s="89"/>
      <c r="D28" s="89"/>
      <c r="E28" s="89"/>
      <c r="F28" s="11" t="s">
        <v>51</v>
      </c>
      <c r="G28" s="290">
        <f>SUM(G8:G27)</f>
        <v>0</v>
      </c>
      <c r="H28" s="330"/>
      <c r="I28" s="126"/>
      <c r="J28" s="206">
        <f>IF(G28&gt;0,ROW(A34),34)</f>
        <v>34</v>
      </c>
      <c r="K28" s="82"/>
      <c r="L28" s="132">
        <v>34</v>
      </c>
    </row>
    <row r="29" spans="1:13" x14ac:dyDescent="0.25">
      <c r="A29" s="89"/>
      <c r="B29" s="89"/>
      <c r="C29" s="89"/>
      <c r="D29" s="89"/>
      <c r="E29" s="89"/>
      <c r="F29" s="89"/>
      <c r="G29" s="89"/>
      <c r="H29" s="89"/>
      <c r="I29" s="126"/>
      <c r="J29" s="82"/>
      <c r="K29" s="82"/>
      <c r="L29" s="132"/>
      <c r="M29" s="132"/>
    </row>
    <row r="30" spans="1:13" x14ac:dyDescent="0.25">
      <c r="A30" t="s">
        <v>164</v>
      </c>
      <c r="B30" s="89"/>
      <c r="C30" s="89"/>
      <c r="D30" s="89"/>
      <c r="E30" s="89"/>
      <c r="F30" s="89"/>
      <c r="G30" s="89"/>
      <c r="H30" s="89"/>
      <c r="I30" s="126"/>
      <c r="J30" s="82"/>
      <c r="K30" s="82"/>
    </row>
    <row r="31" spans="1:13" x14ac:dyDescent="0.25">
      <c r="A31" s="89"/>
      <c r="B31" s="89"/>
      <c r="C31" s="89"/>
      <c r="D31" s="89"/>
      <c r="E31" s="89"/>
      <c r="F31" s="89"/>
      <c r="G31" s="89"/>
      <c r="H31" s="89"/>
      <c r="I31" s="126"/>
      <c r="J31" s="82"/>
      <c r="K31" s="82"/>
    </row>
    <row r="32" spans="1:13" ht="21" x14ac:dyDescent="0.35">
      <c r="A32" s="89"/>
      <c r="B32" s="358" t="s">
        <v>48</v>
      </c>
      <c r="C32" s="346">
        <f ca="1">IF(imzatarihi&gt;0,imzatarihi,"")</f>
        <v>46027</v>
      </c>
      <c r="D32" s="497" t="s">
        <v>49</v>
      </c>
      <c r="E32" s="497"/>
      <c r="F32" s="456" t="str">
        <f>IF(kurulusyetkilisi&gt;0,kurulusyetkilisi,"")</f>
        <v/>
      </c>
      <c r="G32" s="456"/>
      <c r="H32" s="456"/>
      <c r="I32" s="126"/>
      <c r="J32" s="82"/>
      <c r="K32" s="82"/>
    </row>
    <row r="33" spans="1:13" ht="21" x14ac:dyDescent="0.35">
      <c r="A33" s="89"/>
      <c r="B33" s="349"/>
      <c r="C33" s="349"/>
      <c r="D33" s="497" t="s">
        <v>50</v>
      </c>
      <c r="E33" s="497"/>
      <c r="F33" s="349"/>
      <c r="G33" s="361"/>
      <c r="H33" s="347"/>
      <c r="I33" s="126"/>
      <c r="J33" s="82"/>
      <c r="K33" s="82"/>
    </row>
    <row r="34" spans="1:13" x14ac:dyDescent="0.25">
      <c r="A34" s="89"/>
      <c r="B34" s="89"/>
      <c r="C34" s="89"/>
      <c r="D34" s="89"/>
      <c r="E34" s="89"/>
      <c r="F34" s="89"/>
      <c r="G34" s="89"/>
      <c r="H34" s="89"/>
      <c r="I34" s="126"/>
      <c r="J34" s="82"/>
      <c r="K34" s="82"/>
    </row>
    <row r="35" spans="1:13" x14ac:dyDescent="0.25">
      <c r="A35" s="496" t="s">
        <v>126</v>
      </c>
      <c r="B35" s="496"/>
      <c r="C35" s="496"/>
      <c r="D35" s="496"/>
      <c r="E35" s="496"/>
      <c r="F35" s="496"/>
      <c r="G35" s="496"/>
      <c r="H35" s="496"/>
      <c r="I35" s="123"/>
      <c r="J35" s="82"/>
      <c r="K35" s="82"/>
    </row>
    <row r="36" spans="1:13" x14ac:dyDescent="0.25">
      <c r="A36" s="484" t="str">
        <f>IF(YilDonem&lt;&gt;"",CONCATENATE(YilDonem," dönemine aittir."),"")</f>
        <v/>
      </c>
      <c r="B36" s="484"/>
      <c r="C36" s="484"/>
      <c r="D36" s="484"/>
      <c r="E36" s="484"/>
      <c r="F36" s="484"/>
      <c r="G36" s="484"/>
      <c r="H36" s="484"/>
      <c r="I36" s="123"/>
      <c r="J36" s="82"/>
      <c r="K36" s="82"/>
    </row>
    <row r="37" spans="1:13" ht="15.95" customHeight="1" thickBot="1" x14ac:dyDescent="0.3">
      <c r="A37" s="515" t="s">
        <v>156</v>
      </c>
      <c r="B37" s="515"/>
      <c r="C37" s="515"/>
      <c r="D37" s="515"/>
      <c r="E37" s="515"/>
      <c r="F37" s="515"/>
      <c r="G37" s="515"/>
      <c r="H37" s="515"/>
      <c r="I37" s="123"/>
      <c r="J37" s="82"/>
      <c r="K37" s="82"/>
    </row>
    <row r="38" spans="1:13" ht="31.7" customHeight="1" thickBot="1" x14ac:dyDescent="0.3">
      <c r="A38" s="516" t="s">
        <v>1</v>
      </c>
      <c r="B38" s="517"/>
      <c r="C38" s="488" t="str">
        <f>IF(ProjeNo&gt;0,ProjeNo,"")</f>
        <v/>
      </c>
      <c r="D38" s="489"/>
      <c r="E38" s="489"/>
      <c r="F38" s="489"/>
      <c r="G38" s="489"/>
      <c r="H38" s="490"/>
      <c r="I38" s="123"/>
      <c r="J38" s="82"/>
      <c r="K38" s="82"/>
    </row>
    <row r="39" spans="1:13" ht="45" customHeight="1" thickBot="1" x14ac:dyDescent="0.3">
      <c r="A39" s="518" t="s">
        <v>14</v>
      </c>
      <c r="B39" s="519"/>
      <c r="C39" s="493" t="str">
        <f>IF(ProjeAdi&gt;0,ProjeAdi,"")</f>
        <v/>
      </c>
      <c r="D39" s="494"/>
      <c r="E39" s="494"/>
      <c r="F39" s="494"/>
      <c r="G39" s="494"/>
      <c r="H39" s="495"/>
      <c r="I39" s="123"/>
      <c r="J39" s="82"/>
      <c r="K39" s="82"/>
    </row>
    <row r="40" spans="1:13" s="53" customFormat="1" ht="37.15" customHeight="1" thickBot="1" x14ac:dyDescent="0.3">
      <c r="A40" s="482" t="s">
        <v>9</v>
      </c>
      <c r="B40" s="482" t="s">
        <v>123</v>
      </c>
      <c r="C40" s="482" t="s">
        <v>124</v>
      </c>
      <c r="D40" s="482" t="s">
        <v>125</v>
      </c>
      <c r="E40" s="482" t="s">
        <v>98</v>
      </c>
      <c r="F40" s="482" t="s">
        <v>99</v>
      </c>
      <c r="G40" s="143" t="s">
        <v>100</v>
      </c>
      <c r="H40" s="143" t="s">
        <v>100</v>
      </c>
      <c r="I40" s="124"/>
      <c r="J40" s="83"/>
      <c r="K40" s="83"/>
      <c r="L40" s="133"/>
      <c r="M40" s="133"/>
    </row>
    <row r="41" spans="1:13" ht="18" customHeight="1" thickBot="1" x14ac:dyDescent="0.3">
      <c r="A41" s="498"/>
      <c r="B41" s="498"/>
      <c r="C41" s="498"/>
      <c r="D41" s="498"/>
      <c r="E41" s="498"/>
      <c r="F41" s="498"/>
      <c r="G41" s="144" t="s">
        <v>101</v>
      </c>
      <c r="H41" s="144" t="s">
        <v>104</v>
      </c>
      <c r="I41" s="123"/>
      <c r="J41" s="82"/>
      <c r="K41" s="82"/>
    </row>
    <row r="42" spans="1:13" ht="18" customHeight="1" x14ac:dyDescent="0.25">
      <c r="A42" s="77">
        <v>21</v>
      </c>
      <c r="B42" s="61"/>
      <c r="C42" s="62"/>
      <c r="D42" s="84"/>
      <c r="E42" s="63"/>
      <c r="F42" s="308"/>
      <c r="G42" s="294"/>
      <c r="H42" s="281"/>
      <c r="I42" s="207" t="str">
        <f>IF(AND(COUNTA(B42:D42)&gt;0,J42=1),"Belge Tarihi,Belge Numarası ve KDV Dahil Tutar doldurulduktan sonra KDV Hariç Tutar doldurulabilir.","")</f>
        <v/>
      </c>
      <c r="J42" s="209">
        <f>IF(COUNTA(E42:F42)+COUNTA(H42)=3,0,1)</f>
        <v>1</v>
      </c>
      <c r="K42" s="208">
        <f>IF(J42=1,0,100000000)</f>
        <v>0</v>
      </c>
      <c r="L42" s="134"/>
      <c r="M42" s="134"/>
    </row>
    <row r="43" spans="1:13" ht="18" customHeight="1" x14ac:dyDescent="0.25">
      <c r="A43" s="59">
        <v>22</v>
      </c>
      <c r="B43" s="39"/>
      <c r="C43" s="40"/>
      <c r="D43" s="41"/>
      <c r="E43" s="85"/>
      <c r="F43" s="309"/>
      <c r="G43" s="295"/>
      <c r="H43" s="288"/>
      <c r="I43" s="207" t="str">
        <f t="shared" ref="I43:I61" si="3">IF(AND(COUNTA(B43:D43)&gt;0,J43=1),"Belge Tarihi,Belge Numarası ve KDV Dahil Tutar doldurulduktan sonra KDV Hariç Tutar doldurulabilir.","")</f>
        <v/>
      </c>
      <c r="J43" s="209">
        <f t="shared" ref="J43:J61" si="4">IF(COUNTA(E43:F43)+COUNTA(H43)=3,0,1)</f>
        <v>1</v>
      </c>
      <c r="K43" s="208">
        <f t="shared" ref="K43:K61" si="5">IF(J43=1,0,100000000)</f>
        <v>0</v>
      </c>
    </row>
    <row r="44" spans="1:13" ht="18" customHeight="1" x14ac:dyDescent="0.25">
      <c r="A44" s="59">
        <v>23</v>
      </c>
      <c r="B44" s="39"/>
      <c r="C44" s="40"/>
      <c r="D44" s="41"/>
      <c r="E44" s="85"/>
      <c r="F44" s="309"/>
      <c r="G44" s="295"/>
      <c r="H44" s="288"/>
      <c r="I44" s="207" t="str">
        <f t="shared" si="3"/>
        <v/>
      </c>
      <c r="J44" s="209">
        <f t="shared" si="4"/>
        <v>1</v>
      </c>
      <c r="K44" s="208">
        <f t="shared" si="5"/>
        <v>0</v>
      </c>
    </row>
    <row r="45" spans="1:13" ht="18" customHeight="1" x14ac:dyDescent="0.25">
      <c r="A45" s="59">
        <v>24</v>
      </c>
      <c r="B45" s="39"/>
      <c r="C45" s="40"/>
      <c r="D45" s="41"/>
      <c r="E45" s="85"/>
      <c r="F45" s="309"/>
      <c r="G45" s="295"/>
      <c r="H45" s="288"/>
      <c r="I45" s="207" t="str">
        <f t="shared" si="3"/>
        <v/>
      </c>
      <c r="J45" s="209">
        <f t="shared" si="4"/>
        <v>1</v>
      </c>
      <c r="K45" s="208">
        <f t="shared" si="5"/>
        <v>0</v>
      </c>
    </row>
    <row r="46" spans="1:13" ht="18" customHeight="1" x14ac:dyDescent="0.25">
      <c r="A46" s="59">
        <v>25</v>
      </c>
      <c r="B46" s="39"/>
      <c r="C46" s="40"/>
      <c r="D46" s="41"/>
      <c r="E46" s="85"/>
      <c r="F46" s="309"/>
      <c r="G46" s="295"/>
      <c r="H46" s="288"/>
      <c r="I46" s="207" t="str">
        <f t="shared" si="3"/>
        <v/>
      </c>
      <c r="J46" s="209">
        <f t="shared" si="4"/>
        <v>1</v>
      </c>
      <c r="K46" s="208">
        <f t="shared" si="5"/>
        <v>0</v>
      </c>
    </row>
    <row r="47" spans="1:13" ht="18" customHeight="1" x14ac:dyDescent="0.25">
      <c r="A47" s="59">
        <v>26</v>
      </c>
      <c r="B47" s="39"/>
      <c r="C47" s="40"/>
      <c r="D47" s="41"/>
      <c r="E47" s="85"/>
      <c r="F47" s="309"/>
      <c r="G47" s="295"/>
      <c r="H47" s="288"/>
      <c r="I47" s="207" t="str">
        <f t="shared" si="3"/>
        <v/>
      </c>
      <c r="J47" s="209">
        <f t="shared" si="4"/>
        <v>1</v>
      </c>
      <c r="K47" s="208">
        <f t="shared" si="5"/>
        <v>0</v>
      </c>
    </row>
    <row r="48" spans="1:13" ht="18" customHeight="1" x14ac:dyDescent="0.25">
      <c r="A48" s="59">
        <v>27</v>
      </c>
      <c r="B48" s="39"/>
      <c r="C48" s="40"/>
      <c r="D48" s="41"/>
      <c r="E48" s="85"/>
      <c r="F48" s="309"/>
      <c r="G48" s="295"/>
      <c r="H48" s="288"/>
      <c r="I48" s="207" t="str">
        <f t="shared" si="3"/>
        <v/>
      </c>
      <c r="J48" s="209">
        <f t="shared" si="4"/>
        <v>1</v>
      </c>
      <c r="K48" s="208">
        <f t="shared" si="5"/>
        <v>0</v>
      </c>
    </row>
    <row r="49" spans="1:12" ht="18" customHeight="1" x14ac:dyDescent="0.25">
      <c r="A49" s="59">
        <v>28</v>
      </c>
      <c r="B49" s="39"/>
      <c r="C49" s="40"/>
      <c r="D49" s="41"/>
      <c r="E49" s="85"/>
      <c r="F49" s="309"/>
      <c r="G49" s="295"/>
      <c r="H49" s="288"/>
      <c r="I49" s="207" t="str">
        <f t="shared" si="3"/>
        <v/>
      </c>
      <c r="J49" s="209">
        <f t="shared" si="4"/>
        <v>1</v>
      </c>
      <c r="K49" s="208">
        <f t="shared" si="5"/>
        <v>0</v>
      </c>
    </row>
    <row r="50" spans="1:12" ht="18" customHeight="1" x14ac:dyDescent="0.25">
      <c r="A50" s="59">
        <v>29</v>
      </c>
      <c r="B50" s="39"/>
      <c r="C50" s="40"/>
      <c r="D50" s="41"/>
      <c r="E50" s="85"/>
      <c r="F50" s="309"/>
      <c r="G50" s="295"/>
      <c r="H50" s="288"/>
      <c r="I50" s="207" t="str">
        <f t="shared" si="3"/>
        <v/>
      </c>
      <c r="J50" s="209">
        <f t="shared" si="4"/>
        <v>1</v>
      </c>
      <c r="K50" s="208">
        <f t="shared" si="5"/>
        <v>0</v>
      </c>
    </row>
    <row r="51" spans="1:12" ht="18" customHeight="1" x14ac:dyDescent="0.25">
      <c r="A51" s="59">
        <v>30</v>
      </c>
      <c r="B51" s="39"/>
      <c r="C51" s="40"/>
      <c r="D51" s="41"/>
      <c r="E51" s="85"/>
      <c r="F51" s="309"/>
      <c r="G51" s="295"/>
      <c r="H51" s="288"/>
      <c r="I51" s="207" t="str">
        <f t="shared" si="3"/>
        <v/>
      </c>
      <c r="J51" s="209">
        <f t="shared" si="4"/>
        <v>1</v>
      </c>
      <c r="K51" s="208">
        <f t="shared" si="5"/>
        <v>0</v>
      </c>
    </row>
    <row r="52" spans="1:12" ht="18" customHeight="1" x14ac:dyDescent="0.25">
      <c r="A52" s="59">
        <v>31</v>
      </c>
      <c r="B52" s="39"/>
      <c r="C52" s="40"/>
      <c r="D52" s="41"/>
      <c r="E52" s="85"/>
      <c r="F52" s="309"/>
      <c r="G52" s="295"/>
      <c r="H52" s="288"/>
      <c r="I52" s="207" t="str">
        <f t="shared" si="3"/>
        <v/>
      </c>
      <c r="J52" s="209">
        <f t="shared" si="4"/>
        <v>1</v>
      </c>
      <c r="K52" s="208">
        <f t="shared" si="5"/>
        <v>0</v>
      </c>
    </row>
    <row r="53" spans="1:12" ht="18" customHeight="1" x14ac:dyDescent="0.25">
      <c r="A53" s="59">
        <v>32</v>
      </c>
      <c r="B53" s="39"/>
      <c r="C53" s="40"/>
      <c r="D53" s="41"/>
      <c r="E53" s="85"/>
      <c r="F53" s="309"/>
      <c r="G53" s="295"/>
      <c r="H53" s="288"/>
      <c r="I53" s="207" t="str">
        <f t="shared" si="3"/>
        <v/>
      </c>
      <c r="J53" s="209">
        <f t="shared" si="4"/>
        <v>1</v>
      </c>
      <c r="K53" s="208">
        <f t="shared" si="5"/>
        <v>0</v>
      </c>
    </row>
    <row r="54" spans="1:12" ht="18" customHeight="1" x14ac:dyDescent="0.25">
      <c r="A54" s="59">
        <v>33</v>
      </c>
      <c r="B54" s="39"/>
      <c r="C54" s="40"/>
      <c r="D54" s="41"/>
      <c r="E54" s="85"/>
      <c r="F54" s="309"/>
      <c r="G54" s="295"/>
      <c r="H54" s="288"/>
      <c r="I54" s="207" t="str">
        <f t="shared" si="3"/>
        <v/>
      </c>
      <c r="J54" s="209">
        <f t="shared" si="4"/>
        <v>1</v>
      </c>
      <c r="K54" s="208">
        <f t="shared" si="5"/>
        <v>0</v>
      </c>
    </row>
    <row r="55" spans="1:12" ht="18" customHeight="1" x14ac:dyDescent="0.25">
      <c r="A55" s="59">
        <v>34</v>
      </c>
      <c r="B55" s="39"/>
      <c r="C55" s="40"/>
      <c r="D55" s="41"/>
      <c r="E55" s="85"/>
      <c r="F55" s="309"/>
      <c r="G55" s="295"/>
      <c r="H55" s="288"/>
      <c r="I55" s="207" t="str">
        <f t="shared" si="3"/>
        <v/>
      </c>
      <c r="J55" s="209">
        <f t="shared" si="4"/>
        <v>1</v>
      </c>
      <c r="K55" s="208">
        <f t="shared" si="5"/>
        <v>0</v>
      </c>
    </row>
    <row r="56" spans="1:12" ht="18" customHeight="1" x14ac:dyDescent="0.25">
      <c r="A56" s="59">
        <v>35</v>
      </c>
      <c r="B56" s="39"/>
      <c r="C56" s="40"/>
      <c r="D56" s="41"/>
      <c r="E56" s="85"/>
      <c r="F56" s="309"/>
      <c r="G56" s="295"/>
      <c r="H56" s="288"/>
      <c r="I56" s="207" t="str">
        <f t="shared" si="3"/>
        <v/>
      </c>
      <c r="J56" s="209">
        <f t="shared" si="4"/>
        <v>1</v>
      </c>
      <c r="K56" s="208">
        <f t="shared" si="5"/>
        <v>0</v>
      </c>
    </row>
    <row r="57" spans="1:12" ht="18" customHeight="1" x14ac:dyDescent="0.25">
      <c r="A57" s="59">
        <v>36</v>
      </c>
      <c r="B57" s="39"/>
      <c r="C57" s="40"/>
      <c r="D57" s="41"/>
      <c r="E57" s="85"/>
      <c r="F57" s="309"/>
      <c r="G57" s="295"/>
      <c r="H57" s="288"/>
      <c r="I57" s="207" t="str">
        <f t="shared" si="3"/>
        <v/>
      </c>
      <c r="J57" s="209">
        <f t="shared" si="4"/>
        <v>1</v>
      </c>
      <c r="K57" s="208">
        <f t="shared" si="5"/>
        <v>0</v>
      </c>
    </row>
    <row r="58" spans="1:12" ht="18" customHeight="1" x14ac:dyDescent="0.25">
      <c r="A58" s="59">
        <v>37</v>
      </c>
      <c r="B58" s="39"/>
      <c r="C58" s="40"/>
      <c r="D58" s="41"/>
      <c r="E58" s="85"/>
      <c r="F58" s="309"/>
      <c r="G58" s="295"/>
      <c r="H58" s="288"/>
      <c r="I58" s="207" t="str">
        <f t="shared" si="3"/>
        <v/>
      </c>
      <c r="J58" s="209">
        <f t="shared" si="4"/>
        <v>1</v>
      </c>
      <c r="K58" s="208">
        <f t="shared" si="5"/>
        <v>0</v>
      </c>
    </row>
    <row r="59" spans="1:12" ht="18" customHeight="1" x14ac:dyDescent="0.25">
      <c r="A59" s="59">
        <v>38</v>
      </c>
      <c r="B59" s="39"/>
      <c r="C59" s="40"/>
      <c r="D59" s="41"/>
      <c r="E59" s="85"/>
      <c r="F59" s="309"/>
      <c r="G59" s="295"/>
      <c r="H59" s="288"/>
      <c r="I59" s="207" t="str">
        <f t="shared" si="3"/>
        <v/>
      </c>
      <c r="J59" s="209">
        <f t="shared" si="4"/>
        <v>1</v>
      </c>
      <c r="K59" s="208">
        <f t="shared" si="5"/>
        <v>0</v>
      </c>
    </row>
    <row r="60" spans="1:12" ht="18" customHeight="1" x14ac:dyDescent="0.25">
      <c r="A60" s="59">
        <v>39</v>
      </c>
      <c r="B60" s="39"/>
      <c r="C60" s="40"/>
      <c r="D60" s="41"/>
      <c r="E60" s="85"/>
      <c r="F60" s="309"/>
      <c r="G60" s="295"/>
      <c r="H60" s="288"/>
      <c r="I60" s="207" t="str">
        <f t="shared" si="3"/>
        <v/>
      </c>
      <c r="J60" s="209">
        <f t="shared" si="4"/>
        <v>1</v>
      </c>
      <c r="K60" s="208">
        <f t="shared" si="5"/>
        <v>0</v>
      </c>
    </row>
    <row r="61" spans="1:12" ht="18" customHeight="1" thickBot="1" x14ac:dyDescent="0.3">
      <c r="A61" s="78">
        <v>40</v>
      </c>
      <c r="B61" s="43"/>
      <c r="C61" s="44"/>
      <c r="D61" s="45"/>
      <c r="E61" s="87"/>
      <c r="F61" s="310"/>
      <c r="G61" s="296"/>
      <c r="H61" s="289"/>
      <c r="I61" s="207" t="str">
        <f t="shared" si="3"/>
        <v/>
      </c>
      <c r="J61" s="209">
        <f t="shared" si="4"/>
        <v>1</v>
      </c>
      <c r="K61" s="208">
        <f t="shared" si="5"/>
        <v>0</v>
      </c>
    </row>
    <row r="62" spans="1:12" ht="18" customHeight="1" thickBot="1" x14ac:dyDescent="0.3">
      <c r="A62" s="89"/>
      <c r="B62" s="89"/>
      <c r="C62" s="89"/>
      <c r="D62" s="89"/>
      <c r="E62" s="89"/>
      <c r="F62" s="11" t="s">
        <v>51</v>
      </c>
      <c r="G62" s="290">
        <f>SUM(G42:G61)+G28</f>
        <v>0</v>
      </c>
      <c r="H62" s="330"/>
      <c r="I62" s="126"/>
      <c r="J62" s="206">
        <f>IF(G62&gt;G28,ROW(A68),0)</f>
        <v>0</v>
      </c>
      <c r="K62" s="82"/>
      <c r="L62" s="202">
        <f>IF(G62&gt;G28,ROW(A68),0)</f>
        <v>0</v>
      </c>
    </row>
    <row r="63" spans="1:12" x14ac:dyDescent="0.25">
      <c r="A63" s="89"/>
      <c r="B63" s="89"/>
      <c r="C63" s="89"/>
      <c r="D63" s="89"/>
      <c r="E63" s="89"/>
      <c r="F63" s="89"/>
      <c r="G63" s="89"/>
      <c r="H63" s="89"/>
      <c r="I63" s="126"/>
      <c r="J63" s="82"/>
      <c r="K63" s="82"/>
    </row>
    <row r="64" spans="1:12" x14ac:dyDescent="0.25">
      <c r="A64" t="s">
        <v>164</v>
      </c>
      <c r="B64" s="89"/>
      <c r="C64" s="89"/>
      <c r="D64" s="89"/>
      <c r="E64" s="89"/>
      <c r="F64" s="89"/>
      <c r="G64" s="89"/>
      <c r="H64" s="89"/>
      <c r="I64" s="126"/>
      <c r="J64" s="82"/>
      <c r="K64" s="82"/>
      <c r="L64" s="132"/>
    </row>
    <row r="65" spans="1:13" x14ac:dyDescent="0.25">
      <c r="A65" s="89"/>
      <c r="B65" s="89"/>
      <c r="C65" s="89"/>
      <c r="D65" s="89"/>
      <c r="E65" s="89"/>
      <c r="F65" s="89"/>
      <c r="G65" s="89"/>
      <c r="H65" s="89"/>
      <c r="I65" s="126"/>
      <c r="J65" s="82"/>
      <c r="K65" s="82"/>
    </row>
    <row r="66" spans="1:13" ht="21" x14ac:dyDescent="0.35">
      <c r="A66" s="89"/>
      <c r="B66" s="358" t="s">
        <v>48</v>
      </c>
      <c r="C66" s="346">
        <f ca="1">IF(imzatarihi&gt;0,imzatarihi,"")</f>
        <v>46027</v>
      </c>
      <c r="D66" s="497" t="s">
        <v>49</v>
      </c>
      <c r="E66" s="497"/>
      <c r="F66" s="456" t="str">
        <f>IF(kurulusyetkilisi&gt;0,kurulusyetkilisi,"")</f>
        <v/>
      </c>
      <c r="G66" s="456"/>
      <c r="H66" s="456"/>
      <c r="I66" s="126"/>
      <c r="J66" s="82"/>
      <c r="K66" s="82"/>
    </row>
    <row r="67" spans="1:13" ht="21" x14ac:dyDescent="0.35">
      <c r="A67" s="89"/>
      <c r="B67" s="349"/>
      <c r="C67" s="349"/>
      <c r="D67" s="497" t="s">
        <v>50</v>
      </c>
      <c r="E67" s="497"/>
      <c r="F67" s="349"/>
      <c r="G67" s="361"/>
      <c r="H67" s="347"/>
      <c r="I67" s="126"/>
      <c r="J67" s="82"/>
      <c r="K67" s="82"/>
    </row>
    <row r="68" spans="1:13" x14ac:dyDescent="0.25">
      <c r="A68" s="89"/>
      <c r="B68" s="89"/>
      <c r="C68" s="89"/>
      <c r="D68" s="89"/>
      <c r="E68" s="89"/>
      <c r="F68" s="89"/>
      <c r="G68" s="89"/>
      <c r="H68" s="89"/>
      <c r="I68" s="126"/>
      <c r="J68" s="82"/>
      <c r="K68" s="82"/>
    </row>
    <row r="69" spans="1:13" x14ac:dyDescent="0.25">
      <c r="A69" s="496" t="s">
        <v>126</v>
      </c>
      <c r="B69" s="496"/>
      <c r="C69" s="496"/>
      <c r="D69" s="496"/>
      <c r="E69" s="496"/>
      <c r="F69" s="496"/>
      <c r="G69" s="496"/>
      <c r="H69" s="496"/>
      <c r="I69" s="123"/>
      <c r="J69" s="82"/>
      <c r="K69" s="82"/>
    </row>
    <row r="70" spans="1:13" x14ac:dyDescent="0.25">
      <c r="A70" s="484" t="str">
        <f>IF(YilDonem&lt;&gt;"",CONCATENATE(YilDonem," dönemine aittir."),"")</f>
        <v/>
      </c>
      <c r="B70" s="484"/>
      <c r="C70" s="484"/>
      <c r="D70" s="484"/>
      <c r="E70" s="484"/>
      <c r="F70" s="484"/>
      <c r="G70" s="484"/>
      <c r="H70" s="484"/>
      <c r="I70" s="123"/>
      <c r="J70" s="82"/>
      <c r="K70" s="82"/>
    </row>
    <row r="71" spans="1:13" ht="15.95" customHeight="1" thickBot="1" x14ac:dyDescent="0.3">
      <c r="A71" s="515" t="s">
        <v>156</v>
      </c>
      <c r="B71" s="515"/>
      <c r="C71" s="515"/>
      <c r="D71" s="515"/>
      <c r="E71" s="515"/>
      <c r="F71" s="515"/>
      <c r="G71" s="515"/>
      <c r="H71" s="515"/>
      <c r="I71" s="123"/>
      <c r="J71" s="82"/>
      <c r="K71" s="82"/>
    </row>
    <row r="72" spans="1:13" ht="31.7" customHeight="1" thickBot="1" x14ac:dyDescent="0.3">
      <c r="A72" s="516" t="s">
        <v>1</v>
      </c>
      <c r="B72" s="517"/>
      <c r="C72" s="488" t="str">
        <f>IF(ProjeNo&gt;0,ProjeNo,"")</f>
        <v/>
      </c>
      <c r="D72" s="489"/>
      <c r="E72" s="489"/>
      <c r="F72" s="489"/>
      <c r="G72" s="489"/>
      <c r="H72" s="490"/>
      <c r="I72" s="123"/>
      <c r="J72" s="82"/>
      <c r="K72" s="82"/>
    </row>
    <row r="73" spans="1:13" ht="45" customHeight="1" thickBot="1" x14ac:dyDescent="0.3">
      <c r="A73" s="518" t="s">
        <v>14</v>
      </c>
      <c r="B73" s="519"/>
      <c r="C73" s="493" t="str">
        <f>IF(ProjeAdi&gt;0,ProjeAdi,"")</f>
        <v/>
      </c>
      <c r="D73" s="494"/>
      <c r="E73" s="494"/>
      <c r="F73" s="494"/>
      <c r="G73" s="494"/>
      <c r="H73" s="495"/>
      <c r="I73" s="123"/>
      <c r="J73" s="82"/>
      <c r="K73" s="82"/>
    </row>
    <row r="74" spans="1:13" s="53" customFormat="1" ht="37.15" customHeight="1" thickBot="1" x14ac:dyDescent="0.3">
      <c r="A74" s="482" t="s">
        <v>9</v>
      </c>
      <c r="B74" s="482" t="s">
        <v>123</v>
      </c>
      <c r="C74" s="482" t="s">
        <v>124</v>
      </c>
      <c r="D74" s="482" t="s">
        <v>125</v>
      </c>
      <c r="E74" s="482" t="s">
        <v>98</v>
      </c>
      <c r="F74" s="482" t="s">
        <v>99</v>
      </c>
      <c r="G74" s="143" t="s">
        <v>100</v>
      </c>
      <c r="H74" s="143" t="s">
        <v>100</v>
      </c>
      <c r="I74" s="124"/>
      <c r="J74" s="83"/>
      <c r="K74" s="83"/>
      <c r="L74" s="133"/>
      <c r="M74" s="133"/>
    </row>
    <row r="75" spans="1:13" ht="18" customHeight="1" thickBot="1" x14ac:dyDescent="0.3">
      <c r="A75" s="498"/>
      <c r="B75" s="498"/>
      <c r="C75" s="498"/>
      <c r="D75" s="498"/>
      <c r="E75" s="498"/>
      <c r="F75" s="498"/>
      <c r="G75" s="144" t="s">
        <v>101</v>
      </c>
      <c r="H75" s="144" t="s">
        <v>104</v>
      </c>
      <c r="I75" s="123"/>
      <c r="J75" s="82"/>
      <c r="K75" s="82"/>
    </row>
    <row r="76" spans="1:13" ht="18" customHeight="1" x14ac:dyDescent="0.25">
      <c r="A76" s="77">
        <v>41</v>
      </c>
      <c r="B76" s="61"/>
      <c r="C76" s="62"/>
      <c r="D76" s="84"/>
      <c r="E76" s="63"/>
      <c r="F76" s="308"/>
      <c r="G76" s="294"/>
      <c r="H76" s="281"/>
      <c r="I76" s="207" t="str">
        <f>IF(AND(COUNTA(B76:D76)&gt;0,J76=1),"Belge Tarihi,Belge Numarası ve KDV Dahil Tutar doldurulduktan sonra KDV Hariç Tutar doldurulabilir.","")</f>
        <v/>
      </c>
      <c r="J76" s="209">
        <f>IF(COUNTA(E76:F76)+COUNTA(H76)=3,0,1)</f>
        <v>1</v>
      </c>
      <c r="K76" s="208">
        <f>IF(J76=1,0,100000000)</f>
        <v>0</v>
      </c>
    </row>
    <row r="77" spans="1:13" ht="18" customHeight="1" x14ac:dyDescent="0.25">
      <c r="A77" s="59">
        <v>42</v>
      </c>
      <c r="B77" s="39"/>
      <c r="C77" s="40"/>
      <c r="D77" s="41"/>
      <c r="E77" s="85"/>
      <c r="F77" s="309"/>
      <c r="G77" s="295"/>
      <c r="H77" s="288"/>
      <c r="I77" s="207" t="str">
        <f t="shared" ref="I77:I95" si="6">IF(AND(COUNTA(B77:D77)&gt;0,J77=1),"Belge Tarihi,Belge Numarası ve KDV Dahil Tutar doldurulduktan sonra KDV Hariç Tutar doldurulabilir.","")</f>
        <v/>
      </c>
      <c r="J77" s="209">
        <f t="shared" ref="J77:J95" si="7">IF(COUNTA(E77:F77)+COUNTA(H77)=3,0,1)</f>
        <v>1</v>
      </c>
      <c r="K77" s="208">
        <f t="shared" ref="K77:K95" si="8">IF(J77=1,0,100000000)</f>
        <v>0</v>
      </c>
      <c r="L77" s="134"/>
      <c r="M77" s="134"/>
    </row>
    <row r="78" spans="1:13" ht="18" customHeight="1" x14ac:dyDescent="0.25">
      <c r="A78" s="59">
        <v>43</v>
      </c>
      <c r="B78" s="39"/>
      <c r="C78" s="40"/>
      <c r="D78" s="41"/>
      <c r="E78" s="85"/>
      <c r="F78" s="309"/>
      <c r="G78" s="295"/>
      <c r="H78" s="288"/>
      <c r="I78" s="207" t="str">
        <f t="shared" si="6"/>
        <v/>
      </c>
      <c r="J78" s="209">
        <f t="shared" si="7"/>
        <v>1</v>
      </c>
      <c r="K78" s="208">
        <f t="shared" si="8"/>
        <v>0</v>
      </c>
    </row>
    <row r="79" spans="1:13" ht="18" customHeight="1" x14ac:dyDescent="0.25">
      <c r="A79" s="59">
        <v>44</v>
      </c>
      <c r="B79" s="39"/>
      <c r="C79" s="40"/>
      <c r="D79" s="41"/>
      <c r="E79" s="85"/>
      <c r="F79" s="309"/>
      <c r="G79" s="295"/>
      <c r="H79" s="288"/>
      <c r="I79" s="207" t="str">
        <f t="shared" si="6"/>
        <v/>
      </c>
      <c r="J79" s="209">
        <f t="shared" si="7"/>
        <v>1</v>
      </c>
      <c r="K79" s="208">
        <f t="shared" si="8"/>
        <v>0</v>
      </c>
    </row>
    <row r="80" spans="1:13" ht="18" customHeight="1" x14ac:dyDescent="0.25">
      <c r="A80" s="59">
        <v>45</v>
      </c>
      <c r="B80" s="39"/>
      <c r="C80" s="40"/>
      <c r="D80" s="41"/>
      <c r="E80" s="85"/>
      <c r="F80" s="309"/>
      <c r="G80" s="295"/>
      <c r="H80" s="288"/>
      <c r="I80" s="207" t="str">
        <f t="shared" si="6"/>
        <v/>
      </c>
      <c r="J80" s="209">
        <f t="shared" si="7"/>
        <v>1</v>
      </c>
      <c r="K80" s="208">
        <f t="shared" si="8"/>
        <v>0</v>
      </c>
    </row>
    <row r="81" spans="1:12" ht="18" customHeight="1" x14ac:dyDescent="0.25">
      <c r="A81" s="59">
        <v>46</v>
      </c>
      <c r="B81" s="39"/>
      <c r="C81" s="40"/>
      <c r="D81" s="41"/>
      <c r="E81" s="85"/>
      <c r="F81" s="309"/>
      <c r="G81" s="295"/>
      <c r="H81" s="288"/>
      <c r="I81" s="207" t="str">
        <f t="shared" si="6"/>
        <v/>
      </c>
      <c r="J81" s="209">
        <f t="shared" si="7"/>
        <v>1</v>
      </c>
      <c r="K81" s="208">
        <f t="shared" si="8"/>
        <v>0</v>
      </c>
    </row>
    <row r="82" spans="1:12" ht="18" customHeight="1" x14ac:dyDescent="0.25">
      <c r="A82" s="59">
        <v>47</v>
      </c>
      <c r="B82" s="39"/>
      <c r="C82" s="40"/>
      <c r="D82" s="41"/>
      <c r="E82" s="85"/>
      <c r="F82" s="309"/>
      <c r="G82" s="295"/>
      <c r="H82" s="288"/>
      <c r="I82" s="207" t="str">
        <f t="shared" si="6"/>
        <v/>
      </c>
      <c r="J82" s="209">
        <f t="shared" si="7"/>
        <v>1</v>
      </c>
      <c r="K82" s="208">
        <f t="shared" si="8"/>
        <v>0</v>
      </c>
    </row>
    <row r="83" spans="1:12" ht="18" customHeight="1" x14ac:dyDescent="0.25">
      <c r="A83" s="59">
        <v>48</v>
      </c>
      <c r="B83" s="39"/>
      <c r="C83" s="40"/>
      <c r="D83" s="41"/>
      <c r="E83" s="85"/>
      <c r="F83" s="309"/>
      <c r="G83" s="295"/>
      <c r="H83" s="288"/>
      <c r="I83" s="207" t="str">
        <f t="shared" si="6"/>
        <v/>
      </c>
      <c r="J83" s="209">
        <f t="shared" si="7"/>
        <v>1</v>
      </c>
      <c r="K83" s="208">
        <f t="shared" si="8"/>
        <v>0</v>
      </c>
    </row>
    <row r="84" spans="1:12" ht="18" customHeight="1" x14ac:dyDescent="0.25">
      <c r="A84" s="59">
        <v>49</v>
      </c>
      <c r="B84" s="39"/>
      <c r="C84" s="40"/>
      <c r="D84" s="41"/>
      <c r="E84" s="85"/>
      <c r="F84" s="309"/>
      <c r="G84" s="295"/>
      <c r="H84" s="288"/>
      <c r="I84" s="207" t="str">
        <f t="shared" si="6"/>
        <v/>
      </c>
      <c r="J84" s="209">
        <f t="shared" si="7"/>
        <v>1</v>
      </c>
      <c r="K84" s="208">
        <f t="shared" si="8"/>
        <v>0</v>
      </c>
    </row>
    <row r="85" spans="1:12" ht="18" customHeight="1" x14ac:dyDescent="0.25">
      <c r="A85" s="59">
        <v>50</v>
      </c>
      <c r="B85" s="39"/>
      <c r="C85" s="40"/>
      <c r="D85" s="41"/>
      <c r="E85" s="85"/>
      <c r="F85" s="309"/>
      <c r="G85" s="295"/>
      <c r="H85" s="288"/>
      <c r="I85" s="207" t="str">
        <f t="shared" si="6"/>
        <v/>
      </c>
      <c r="J85" s="209">
        <f t="shared" si="7"/>
        <v>1</v>
      </c>
      <c r="K85" s="208">
        <f t="shared" si="8"/>
        <v>0</v>
      </c>
    </row>
    <row r="86" spans="1:12" ht="18" customHeight="1" x14ac:dyDescent="0.25">
      <c r="A86" s="59">
        <v>51</v>
      </c>
      <c r="B86" s="39"/>
      <c r="C86" s="40"/>
      <c r="D86" s="41"/>
      <c r="E86" s="85"/>
      <c r="F86" s="309"/>
      <c r="G86" s="295"/>
      <c r="H86" s="288"/>
      <c r="I86" s="207" t="str">
        <f t="shared" si="6"/>
        <v/>
      </c>
      <c r="J86" s="209">
        <f t="shared" si="7"/>
        <v>1</v>
      </c>
      <c r="K86" s="208">
        <f t="shared" si="8"/>
        <v>0</v>
      </c>
    </row>
    <row r="87" spans="1:12" ht="18" customHeight="1" x14ac:dyDescent="0.25">
      <c r="A87" s="59">
        <v>52</v>
      </c>
      <c r="B87" s="39"/>
      <c r="C87" s="40"/>
      <c r="D87" s="41"/>
      <c r="E87" s="85"/>
      <c r="F87" s="309"/>
      <c r="G87" s="295"/>
      <c r="H87" s="288"/>
      <c r="I87" s="207" t="str">
        <f t="shared" si="6"/>
        <v/>
      </c>
      <c r="J87" s="209">
        <f t="shared" si="7"/>
        <v>1</v>
      </c>
      <c r="K87" s="208">
        <f t="shared" si="8"/>
        <v>0</v>
      </c>
    </row>
    <row r="88" spans="1:12" ht="18" customHeight="1" x14ac:dyDescent="0.25">
      <c r="A88" s="59">
        <v>53</v>
      </c>
      <c r="B88" s="39"/>
      <c r="C88" s="40"/>
      <c r="D88" s="41"/>
      <c r="E88" s="85"/>
      <c r="F88" s="309"/>
      <c r="G88" s="295"/>
      <c r="H88" s="288"/>
      <c r="I88" s="207" t="str">
        <f t="shared" si="6"/>
        <v/>
      </c>
      <c r="J88" s="209">
        <f t="shared" si="7"/>
        <v>1</v>
      </c>
      <c r="K88" s="208">
        <f t="shared" si="8"/>
        <v>0</v>
      </c>
    </row>
    <row r="89" spans="1:12" ht="18" customHeight="1" x14ac:dyDescent="0.25">
      <c r="A89" s="59">
        <v>54</v>
      </c>
      <c r="B89" s="39"/>
      <c r="C89" s="40"/>
      <c r="D89" s="41"/>
      <c r="E89" s="85"/>
      <c r="F89" s="309"/>
      <c r="G89" s="295"/>
      <c r="H89" s="288"/>
      <c r="I89" s="207" t="str">
        <f t="shared" si="6"/>
        <v/>
      </c>
      <c r="J89" s="209">
        <f t="shared" si="7"/>
        <v>1</v>
      </c>
      <c r="K89" s="208">
        <f t="shared" si="8"/>
        <v>0</v>
      </c>
    </row>
    <row r="90" spans="1:12" ht="18" customHeight="1" x14ac:dyDescent="0.25">
      <c r="A90" s="59">
        <v>55</v>
      </c>
      <c r="B90" s="39"/>
      <c r="C90" s="40"/>
      <c r="D90" s="41"/>
      <c r="E90" s="85"/>
      <c r="F90" s="309"/>
      <c r="G90" s="295"/>
      <c r="H90" s="288"/>
      <c r="I90" s="207" t="str">
        <f t="shared" si="6"/>
        <v/>
      </c>
      <c r="J90" s="209">
        <f t="shared" si="7"/>
        <v>1</v>
      </c>
      <c r="K90" s="208">
        <f t="shared" si="8"/>
        <v>0</v>
      </c>
    </row>
    <row r="91" spans="1:12" ht="18" customHeight="1" x14ac:dyDescent="0.25">
      <c r="A91" s="59">
        <v>56</v>
      </c>
      <c r="B91" s="39"/>
      <c r="C91" s="40"/>
      <c r="D91" s="41"/>
      <c r="E91" s="85"/>
      <c r="F91" s="309"/>
      <c r="G91" s="295"/>
      <c r="H91" s="288"/>
      <c r="I91" s="207" t="str">
        <f t="shared" si="6"/>
        <v/>
      </c>
      <c r="J91" s="209">
        <f t="shared" si="7"/>
        <v>1</v>
      </c>
      <c r="K91" s="208">
        <f t="shared" si="8"/>
        <v>0</v>
      </c>
    </row>
    <row r="92" spans="1:12" ht="18" customHeight="1" x14ac:dyDescent="0.25">
      <c r="A92" s="59">
        <v>57</v>
      </c>
      <c r="B92" s="39"/>
      <c r="C92" s="40"/>
      <c r="D92" s="41"/>
      <c r="E92" s="85"/>
      <c r="F92" s="309"/>
      <c r="G92" s="295"/>
      <c r="H92" s="288"/>
      <c r="I92" s="207" t="str">
        <f t="shared" si="6"/>
        <v/>
      </c>
      <c r="J92" s="209">
        <f t="shared" si="7"/>
        <v>1</v>
      </c>
      <c r="K92" s="208">
        <f t="shared" si="8"/>
        <v>0</v>
      </c>
    </row>
    <row r="93" spans="1:12" ht="18" customHeight="1" x14ac:dyDescent="0.25">
      <c r="A93" s="59">
        <v>58</v>
      </c>
      <c r="B93" s="39"/>
      <c r="C93" s="40"/>
      <c r="D93" s="41"/>
      <c r="E93" s="85"/>
      <c r="F93" s="309"/>
      <c r="G93" s="295"/>
      <c r="H93" s="288"/>
      <c r="I93" s="207" t="str">
        <f t="shared" si="6"/>
        <v/>
      </c>
      <c r="J93" s="209">
        <f t="shared" si="7"/>
        <v>1</v>
      </c>
      <c r="K93" s="208">
        <f t="shared" si="8"/>
        <v>0</v>
      </c>
    </row>
    <row r="94" spans="1:12" ht="18" customHeight="1" x14ac:dyDescent="0.25">
      <c r="A94" s="59">
        <v>59</v>
      </c>
      <c r="B94" s="39"/>
      <c r="C94" s="40"/>
      <c r="D94" s="41"/>
      <c r="E94" s="85"/>
      <c r="F94" s="309"/>
      <c r="G94" s="295"/>
      <c r="H94" s="288"/>
      <c r="I94" s="207" t="str">
        <f t="shared" si="6"/>
        <v/>
      </c>
      <c r="J94" s="209">
        <f t="shared" si="7"/>
        <v>1</v>
      </c>
      <c r="K94" s="208">
        <f t="shared" si="8"/>
        <v>0</v>
      </c>
    </row>
    <row r="95" spans="1:12" ht="18" customHeight="1" thickBot="1" x14ac:dyDescent="0.3">
      <c r="A95" s="78">
        <v>60</v>
      </c>
      <c r="B95" s="43"/>
      <c r="C95" s="44"/>
      <c r="D95" s="45"/>
      <c r="E95" s="87"/>
      <c r="F95" s="310"/>
      <c r="G95" s="296"/>
      <c r="H95" s="289"/>
      <c r="I95" s="207" t="str">
        <f t="shared" si="6"/>
        <v/>
      </c>
      <c r="J95" s="209">
        <f t="shared" si="7"/>
        <v>1</v>
      </c>
      <c r="K95" s="208">
        <f t="shared" si="8"/>
        <v>0</v>
      </c>
    </row>
    <row r="96" spans="1:12" ht="18" customHeight="1" thickBot="1" x14ac:dyDescent="0.3">
      <c r="A96" s="89"/>
      <c r="B96" s="89"/>
      <c r="C96" s="89"/>
      <c r="D96" s="89"/>
      <c r="E96" s="89"/>
      <c r="F96" s="11" t="s">
        <v>51</v>
      </c>
      <c r="G96" s="290">
        <f>SUM(G76:G95)+G62</f>
        <v>0</v>
      </c>
      <c r="H96" s="330"/>
      <c r="I96" s="126"/>
      <c r="J96" s="206">
        <f>IF(G96&gt;G62,ROW(A102),0)</f>
        <v>0</v>
      </c>
      <c r="K96" s="82"/>
      <c r="L96" s="202">
        <f>IF(G96&gt;G62,ROW(A102),0)</f>
        <v>0</v>
      </c>
    </row>
    <row r="97" spans="1:13" x14ac:dyDescent="0.25">
      <c r="A97" s="89"/>
      <c r="B97" s="89"/>
      <c r="C97" s="89"/>
      <c r="D97" s="89"/>
      <c r="E97" s="89"/>
      <c r="F97" s="89"/>
      <c r="G97" s="89"/>
      <c r="H97" s="89"/>
      <c r="I97" s="126"/>
      <c r="J97" s="82"/>
      <c r="K97" s="82"/>
    </row>
    <row r="98" spans="1:13" x14ac:dyDescent="0.25">
      <c r="A98" t="s">
        <v>164</v>
      </c>
      <c r="B98" s="89"/>
      <c r="C98" s="89"/>
      <c r="D98" s="89"/>
      <c r="E98" s="89"/>
      <c r="F98" s="89"/>
      <c r="G98" s="89"/>
      <c r="H98" s="89"/>
      <c r="I98" s="126"/>
      <c r="J98" s="82"/>
      <c r="K98" s="82"/>
    </row>
    <row r="99" spans="1:13" x14ac:dyDescent="0.25">
      <c r="A99" s="89"/>
      <c r="B99" s="89"/>
      <c r="C99" s="89"/>
      <c r="D99" s="89"/>
      <c r="E99" s="89"/>
      <c r="F99" s="89"/>
      <c r="G99" s="89"/>
      <c r="H99" s="89"/>
      <c r="I99" s="126"/>
      <c r="J99" s="82"/>
      <c r="K99" s="82"/>
      <c r="L99" s="132"/>
    </row>
    <row r="100" spans="1:13" ht="21" x14ac:dyDescent="0.35">
      <c r="A100" s="89"/>
      <c r="B100" s="358" t="s">
        <v>48</v>
      </c>
      <c r="C100" s="346">
        <f ca="1">IF(imzatarihi&gt;0,imzatarihi,"")</f>
        <v>46027</v>
      </c>
      <c r="D100" s="497" t="s">
        <v>49</v>
      </c>
      <c r="E100" s="497"/>
      <c r="F100" s="456" t="str">
        <f>IF(kurulusyetkilisi&gt;0,kurulusyetkilisi,"")</f>
        <v/>
      </c>
      <c r="G100" s="456"/>
      <c r="H100" s="456"/>
      <c r="I100" s="126"/>
      <c r="J100" s="82"/>
      <c r="K100" s="82"/>
    </row>
    <row r="101" spans="1:13" ht="21" x14ac:dyDescent="0.35">
      <c r="A101" s="89"/>
      <c r="B101" s="349"/>
      <c r="C101" s="349"/>
      <c r="D101" s="497" t="s">
        <v>50</v>
      </c>
      <c r="E101" s="497"/>
      <c r="F101" s="349"/>
      <c r="G101" s="361"/>
      <c r="H101" s="347"/>
      <c r="I101" s="126"/>
      <c r="J101" s="82"/>
      <c r="K101" s="82"/>
    </row>
    <row r="102" spans="1:13" x14ac:dyDescent="0.25">
      <c r="A102" s="89"/>
      <c r="B102" s="89"/>
      <c r="C102" s="89"/>
      <c r="D102" s="89"/>
      <c r="E102" s="89"/>
      <c r="F102" s="89"/>
      <c r="G102" s="89"/>
      <c r="H102" s="89"/>
      <c r="I102" s="126"/>
      <c r="J102" s="82"/>
      <c r="K102" s="82"/>
    </row>
    <row r="103" spans="1:13" x14ac:dyDescent="0.25">
      <c r="A103" s="496" t="s">
        <v>126</v>
      </c>
      <c r="B103" s="496"/>
      <c r="C103" s="496"/>
      <c r="D103" s="496"/>
      <c r="E103" s="496"/>
      <c r="F103" s="496"/>
      <c r="G103" s="496"/>
      <c r="H103" s="496"/>
      <c r="I103" s="123"/>
      <c r="J103" s="82"/>
      <c r="K103" s="82"/>
    </row>
    <row r="104" spans="1:13" x14ac:dyDescent="0.25">
      <c r="A104" s="484" t="str">
        <f>IF(YilDonem&lt;&gt;"",CONCATENATE(YilDonem," dönemine aittir."),"")</f>
        <v/>
      </c>
      <c r="B104" s="484"/>
      <c r="C104" s="484"/>
      <c r="D104" s="484"/>
      <c r="E104" s="484"/>
      <c r="F104" s="484"/>
      <c r="G104" s="484"/>
      <c r="H104" s="484"/>
      <c r="I104" s="123"/>
      <c r="J104" s="82"/>
      <c r="K104" s="82"/>
    </row>
    <row r="105" spans="1:13" ht="15.95" customHeight="1" thickBot="1" x14ac:dyDescent="0.3">
      <c r="A105" s="515" t="s">
        <v>156</v>
      </c>
      <c r="B105" s="515"/>
      <c r="C105" s="515"/>
      <c r="D105" s="515"/>
      <c r="E105" s="515"/>
      <c r="F105" s="515"/>
      <c r="G105" s="515"/>
      <c r="H105" s="515"/>
      <c r="I105" s="123"/>
      <c r="J105" s="82"/>
      <c r="K105" s="82"/>
    </row>
    <row r="106" spans="1:13" ht="31.7" customHeight="1" thickBot="1" x14ac:dyDescent="0.3">
      <c r="A106" s="516" t="s">
        <v>1</v>
      </c>
      <c r="B106" s="517"/>
      <c r="C106" s="488" t="str">
        <f>IF(ProjeNo&gt;0,ProjeNo,"")</f>
        <v/>
      </c>
      <c r="D106" s="489"/>
      <c r="E106" s="489"/>
      <c r="F106" s="489"/>
      <c r="G106" s="489"/>
      <c r="H106" s="490"/>
      <c r="I106" s="123"/>
      <c r="J106" s="82"/>
      <c r="K106" s="82"/>
    </row>
    <row r="107" spans="1:13" ht="45" customHeight="1" thickBot="1" x14ac:dyDescent="0.3">
      <c r="A107" s="518" t="s">
        <v>14</v>
      </c>
      <c r="B107" s="519"/>
      <c r="C107" s="493" t="str">
        <f>IF(ProjeAdi&gt;0,ProjeAdi,"")</f>
        <v/>
      </c>
      <c r="D107" s="494"/>
      <c r="E107" s="494"/>
      <c r="F107" s="494"/>
      <c r="G107" s="494"/>
      <c r="H107" s="495"/>
      <c r="I107" s="123"/>
      <c r="J107" s="82"/>
      <c r="K107" s="82"/>
    </row>
    <row r="108" spans="1:13" s="53" customFormat="1" ht="37.15" customHeight="1" thickBot="1" x14ac:dyDescent="0.3">
      <c r="A108" s="482" t="s">
        <v>9</v>
      </c>
      <c r="B108" s="482" t="s">
        <v>123</v>
      </c>
      <c r="C108" s="482" t="s">
        <v>124</v>
      </c>
      <c r="D108" s="482" t="s">
        <v>125</v>
      </c>
      <c r="E108" s="482" t="s">
        <v>98</v>
      </c>
      <c r="F108" s="482" t="s">
        <v>99</v>
      </c>
      <c r="G108" s="143" t="s">
        <v>100</v>
      </c>
      <c r="H108" s="143" t="s">
        <v>100</v>
      </c>
      <c r="I108" s="124"/>
      <c r="J108" s="83"/>
      <c r="K108" s="83"/>
      <c r="L108" s="133"/>
      <c r="M108" s="133"/>
    </row>
    <row r="109" spans="1:13" ht="18" customHeight="1" thickBot="1" x14ac:dyDescent="0.3">
      <c r="A109" s="498"/>
      <c r="B109" s="498"/>
      <c r="C109" s="498"/>
      <c r="D109" s="498"/>
      <c r="E109" s="498"/>
      <c r="F109" s="498"/>
      <c r="G109" s="144" t="s">
        <v>101</v>
      </c>
      <c r="H109" s="144" t="s">
        <v>104</v>
      </c>
      <c r="I109" s="123"/>
      <c r="J109" s="82"/>
      <c r="K109" s="82"/>
    </row>
    <row r="110" spans="1:13" ht="18" customHeight="1" x14ac:dyDescent="0.25">
      <c r="A110" s="77">
        <v>61</v>
      </c>
      <c r="B110" s="61"/>
      <c r="C110" s="62"/>
      <c r="D110" s="84"/>
      <c r="E110" s="63"/>
      <c r="F110" s="308"/>
      <c r="G110" s="294"/>
      <c r="H110" s="281"/>
      <c r="I110" s="207" t="str">
        <f>IF(AND(COUNTA(B110:D110)&gt;0,J110=1),"Belge Tarihi,Belge Numarası ve KDV Dahil Tutar doldurulduktan sonra KDV Hariç Tutar doldurulabilir.","")</f>
        <v/>
      </c>
      <c r="J110" s="209">
        <f>IF(COUNTA(E110:F110)+COUNTA(H110)=3,0,1)</f>
        <v>1</v>
      </c>
      <c r="K110" s="208">
        <f>IF(J110=1,0,100000000)</f>
        <v>0</v>
      </c>
    </row>
    <row r="111" spans="1:13" ht="18" customHeight="1" x14ac:dyDescent="0.25">
      <c r="A111" s="59">
        <v>62</v>
      </c>
      <c r="B111" s="39"/>
      <c r="C111" s="40"/>
      <c r="D111" s="41"/>
      <c r="E111" s="85"/>
      <c r="F111" s="309"/>
      <c r="G111" s="295"/>
      <c r="H111" s="288"/>
      <c r="I111" s="207" t="str">
        <f t="shared" ref="I111:I129" si="9">IF(AND(COUNTA(B111:D111)&gt;0,J111=1),"Belge Tarihi,Belge Numarası ve KDV Dahil Tutar doldurulduktan sonra KDV Hariç Tutar doldurulabilir.","")</f>
        <v/>
      </c>
      <c r="J111" s="209">
        <f t="shared" ref="J111:J129" si="10">IF(COUNTA(E111:F111)+COUNTA(H111)=3,0,1)</f>
        <v>1</v>
      </c>
      <c r="K111" s="208">
        <f t="shared" ref="K111:K129" si="11">IF(J111=1,0,100000000)</f>
        <v>0</v>
      </c>
    </row>
    <row r="112" spans="1:13" ht="18" customHeight="1" x14ac:dyDescent="0.25">
      <c r="A112" s="59">
        <v>63</v>
      </c>
      <c r="B112" s="39"/>
      <c r="C112" s="40"/>
      <c r="D112" s="41"/>
      <c r="E112" s="85"/>
      <c r="F112" s="309"/>
      <c r="G112" s="295"/>
      <c r="H112" s="288"/>
      <c r="I112" s="207" t="str">
        <f t="shared" si="9"/>
        <v/>
      </c>
      <c r="J112" s="209">
        <f t="shared" si="10"/>
        <v>1</v>
      </c>
      <c r="K112" s="208">
        <f t="shared" si="11"/>
        <v>0</v>
      </c>
      <c r="L112" s="134"/>
      <c r="M112" s="134"/>
    </row>
    <row r="113" spans="1:11" ht="18" customHeight="1" x14ac:dyDescent="0.25">
      <c r="A113" s="59">
        <v>64</v>
      </c>
      <c r="B113" s="39"/>
      <c r="C113" s="40"/>
      <c r="D113" s="41"/>
      <c r="E113" s="85"/>
      <c r="F113" s="309"/>
      <c r="G113" s="295"/>
      <c r="H113" s="288"/>
      <c r="I113" s="207" t="str">
        <f t="shared" si="9"/>
        <v/>
      </c>
      <c r="J113" s="209">
        <f t="shared" si="10"/>
        <v>1</v>
      </c>
      <c r="K113" s="208">
        <f t="shared" si="11"/>
        <v>0</v>
      </c>
    </row>
    <row r="114" spans="1:11" ht="18" customHeight="1" x14ac:dyDescent="0.25">
      <c r="A114" s="59">
        <v>65</v>
      </c>
      <c r="B114" s="39"/>
      <c r="C114" s="40"/>
      <c r="D114" s="41"/>
      <c r="E114" s="85"/>
      <c r="F114" s="309"/>
      <c r="G114" s="295"/>
      <c r="H114" s="288"/>
      <c r="I114" s="207" t="str">
        <f t="shared" si="9"/>
        <v/>
      </c>
      <c r="J114" s="209">
        <f t="shared" si="10"/>
        <v>1</v>
      </c>
      <c r="K114" s="208">
        <f t="shared" si="11"/>
        <v>0</v>
      </c>
    </row>
    <row r="115" spans="1:11" ht="18" customHeight="1" x14ac:dyDescent="0.25">
      <c r="A115" s="59">
        <v>66</v>
      </c>
      <c r="B115" s="39"/>
      <c r="C115" s="40"/>
      <c r="D115" s="41"/>
      <c r="E115" s="85"/>
      <c r="F115" s="309"/>
      <c r="G115" s="295"/>
      <c r="H115" s="288"/>
      <c r="I115" s="207" t="str">
        <f t="shared" si="9"/>
        <v/>
      </c>
      <c r="J115" s="209">
        <f t="shared" si="10"/>
        <v>1</v>
      </c>
      <c r="K115" s="208">
        <f t="shared" si="11"/>
        <v>0</v>
      </c>
    </row>
    <row r="116" spans="1:11" ht="18" customHeight="1" x14ac:dyDescent="0.25">
      <c r="A116" s="59">
        <v>67</v>
      </c>
      <c r="B116" s="39"/>
      <c r="C116" s="40"/>
      <c r="D116" s="41"/>
      <c r="E116" s="85"/>
      <c r="F116" s="309"/>
      <c r="G116" s="295"/>
      <c r="H116" s="288"/>
      <c r="I116" s="207" t="str">
        <f t="shared" si="9"/>
        <v/>
      </c>
      <c r="J116" s="209">
        <f t="shared" si="10"/>
        <v>1</v>
      </c>
      <c r="K116" s="208">
        <f t="shared" si="11"/>
        <v>0</v>
      </c>
    </row>
    <row r="117" spans="1:11" ht="18" customHeight="1" x14ac:dyDescent="0.25">
      <c r="A117" s="59">
        <v>68</v>
      </c>
      <c r="B117" s="39"/>
      <c r="C117" s="40"/>
      <c r="D117" s="41"/>
      <c r="E117" s="85"/>
      <c r="F117" s="309"/>
      <c r="G117" s="295"/>
      <c r="H117" s="288"/>
      <c r="I117" s="207" t="str">
        <f t="shared" si="9"/>
        <v/>
      </c>
      <c r="J117" s="209">
        <f t="shared" si="10"/>
        <v>1</v>
      </c>
      <c r="K117" s="208">
        <f t="shared" si="11"/>
        <v>0</v>
      </c>
    </row>
    <row r="118" spans="1:11" ht="18" customHeight="1" x14ac:dyDescent="0.25">
      <c r="A118" s="59">
        <v>69</v>
      </c>
      <c r="B118" s="39"/>
      <c r="C118" s="40"/>
      <c r="D118" s="41"/>
      <c r="E118" s="85"/>
      <c r="F118" s="309"/>
      <c r="G118" s="295"/>
      <c r="H118" s="288"/>
      <c r="I118" s="207" t="str">
        <f t="shared" si="9"/>
        <v/>
      </c>
      <c r="J118" s="209">
        <f t="shared" si="10"/>
        <v>1</v>
      </c>
      <c r="K118" s="208">
        <f t="shared" si="11"/>
        <v>0</v>
      </c>
    </row>
    <row r="119" spans="1:11" ht="18" customHeight="1" x14ac:dyDescent="0.25">
      <c r="A119" s="59">
        <v>70</v>
      </c>
      <c r="B119" s="39"/>
      <c r="C119" s="40"/>
      <c r="D119" s="41"/>
      <c r="E119" s="85"/>
      <c r="F119" s="309"/>
      <c r="G119" s="295"/>
      <c r="H119" s="288"/>
      <c r="I119" s="207" t="str">
        <f t="shared" si="9"/>
        <v/>
      </c>
      <c r="J119" s="209">
        <f t="shared" si="10"/>
        <v>1</v>
      </c>
      <c r="K119" s="208">
        <f t="shared" si="11"/>
        <v>0</v>
      </c>
    </row>
    <row r="120" spans="1:11" ht="18" customHeight="1" x14ac:dyDescent="0.25">
      <c r="A120" s="59">
        <v>71</v>
      </c>
      <c r="B120" s="39"/>
      <c r="C120" s="40"/>
      <c r="D120" s="41"/>
      <c r="E120" s="85"/>
      <c r="F120" s="309"/>
      <c r="G120" s="295"/>
      <c r="H120" s="288"/>
      <c r="I120" s="207" t="str">
        <f t="shared" si="9"/>
        <v/>
      </c>
      <c r="J120" s="209">
        <f t="shared" si="10"/>
        <v>1</v>
      </c>
      <c r="K120" s="208">
        <f t="shared" si="11"/>
        <v>0</v>
      </c>
    </row>
    <row r="121" spans="1:11" ht="18" customHeight="1" x14ac:dyDescent="0.25">
      <c r="A121" s="59">
        <v>72</v>
      </c>
      <c r="B121" s="39"/>
      <c r="C121" s="40"/>
      <c r="D121" s="41"/>
      <c r="E121" s="85"/>
      <c r="F121" s="309"/>
      <c r="G121" s="295"/>
      <c r="H121" s="288"/>
      <c r="I121" s="207" t="str">
        <f t="shared" si="9"/>
        <v/>
      </c>
      <c r="J121" s="209">
        <f t="shared" si="10"/>
        <v>1</v>
      </c>
      <c r="K121" s="208">
        <f t="shared" si="11"/>
        <v>0</v>
      </c>
    </row>
    <row r="122" spans="1:11" ht="18" customHeight="1" x14ac:dyDescent="0.25">
      <c r="A122" s="59">
        <v>73</v>
      </c>
      <c r="B122" s="39"/>
      <c r="C122" s="40"/>
      <c r="D122" s="41"/>
      <c r="E122" s="85"/>
      <c r="F122" s="309"/>
      <c r="G122" s="295"/>
      <c r="H122" s="288"/>
      <c r="I122" s="207" t="str">
        <f t="shared" si="9"/>
        <v/>
      </c>
      <c r="J122" s="209">
        <f t="shared" si="10"/>
        <v>1</v>
      </c>
      <c r="K122" s="208">
        <f t="shared" si="11"/>
        <v>0</v>
      </c>
    </row>
    <row r="123" spans="1:11" ht="18" customHeight="1" x14ac:dyDescent="0.25">
      <c r="A123" s="59">
        <v>74</v>
      </c>
      <c r="B123" s="39"/>
      <c r="C123" s="40"/>
      <c r="D123" s="41"/>
      <c r="E123" s="85"/>
      <c r="F123" s="309"/>
      <c r="G123" s="295"/>
      <c r="H123" s="288"/>
      <c r="I123" s="207" t="str">
        <f t="shared" si="9"/>
        <v/>
      </c>
      <c r="J123" s="209">
        <f t="shared" si="10"/>
        <v>1</v>
      </c>
      <c r="K123" s="208">
        <f t="shared" si="11"/>
        <v>0</v>
      </c>
    </row>
    <row r="124" spans="1:11" ht="18" customHeight="1" x14ac:dyDescent="0.25">
      <c r="A124" s="59">
        <v>75</v>
      </c>
      <c r="B124" s="39"/>
      <c r="C124" s="40"/>
      <c r="D124" s="41"/>
      <c r="E124" s="85"/>
      <c r="F124" s="309"/>
      <c r="G124" s="295"/>
      <c r="H124" s="288"/>
      <c r="I124" s="207" t="str">
        <f t="shared" si="9"/>
        <v/>
      </c>
      <c r="J124" s="209">
        <f t="shared" si="10"/>
        <v>1</v>
      </c>
      <c r="K124" s="208">
        <f t="shared" si="11"/>
        <v>0</v>
      </c>
    </row>
    <row r="125" spans="1:11" ht="18" customHeight="1" x14ac:dyDescent="0.25">
      <c r="A125" s="59">
        <v>76</v>
      </c>
      <c r="B125" s="39"/>
      <c r="C125" s="40"/>
      <c r="D125" s="41"/>
      <c r="E125" s="85"/>
      <c r="F125" s="309"/>
      <c r="G125" s="295"/>
      <c r="H125" s="288"/>
      <c r="I125" s="207" t="str">
        <f t="shared" si="9"/>
        <v/>
      </c>
      <c r="J125" s="209">
        <f t="shared" si="10"/>
        <v>1</v>
      </c>
      <c r="K125" s="208">
        <f t="shared" si="11"/>
        <v>0</v>
      </c>
    </row>
    <row r="126" spans="1:11" ht="18" customHeight="1" x14ac:dyDescent="0.25">
      <c r="A126" s="59">
        <v>77</v>
      </c>
      <c r="B126" s="39"/>
      <c r="C126" s="40"/>
      <c r="D126" s="41"/>
      <c r="E126" s="85"/>
      <c r="F126" s="309"/>
      <c r="G126" s="295"/>
      <c r="H126" s="288"/>
      <c r="I126" s="207" t="str">
        <f t="shared" si="9"/>
        <v/>
      </c>
      <c r="J126" s="209">
        <f t="shared" si="10"/>
        <v>1</v>
      </c>
      <c r="K126" s="208">
        <f t="shared" si="11"/>
        <v>0</v>
      </c>
    </row>
    <row r="127" spans="1:11" ht="18" customHeight="1" x14ac:dyDescent="0.25">
      <c r="A127" s="59">
        <v>78</v>
      </c>
      <c r="B127" s="39"/>
      <c r="C127" s="40"/>
      <c r="D127" s="41"/>
      <c r="E127" s="85"/>
      <c r="F127" s="309"/>
      <c r="G127" s="295"/>
      <c r="H127" s="288"/>
      <c r="I127" s="207" t="str">
        <f t="shared" si="9"/>
        <v/>
      </c>
      <c r="J127" s="209">
        <f t="shared" si="10"/>
        <v>1</v>
      </c>
      <c r="K127" s="208">
        <f t="shared" si="11"/>
        <v>0</v>
      </c>
    </row>
    <row r="128" spans="1:11" ht="18" customHeight="1" x14ac:dyDescent="0.25">
      <c r="A128" s="59">
        <v>79</v>
      </c>
      <c r="B128" s="39"/>
      <c r="C128" s="40"/>
      <c r="D128" s="41"/>
      <c r="E128" s="85"/>
      <c r="F128" s="309"/>
      <c r="G128" s="295"/>
      <c r="H128" s="288"/>
      <c r="I128" s="207" t="str">
        <f t="shared" si="9"/>
        <v/>
      </c>
      <c r="J128" s="209">
        <f t="shared" si="10"/>
        <v>1</v>
      </c>
      <c r="K128" s="208">
        <f t="shared" si="11"/>
        <v>0</v>
      </c>
    </row>
    <row r="129" spans="1:13" ht="18" customHeight="1" thickBot="1" x14ac:dyDescent="0.3">
      <c r="A129" s="78">
        <v>80</v>
      </c>
      <c r="B129" s="43"/>
      <c r="C129" s="44"/>
      <c r="D129" s="45"/>
      <c r="E129" s="87"/>
      <c r="F129" s="310"/>
      <c r="G129" s="296"/>
      <c r="H129" s="289"/>
      <c r="I129" s="207" t="str">
        <f t="shared" si="9"/>
        <v/>
      </c>
      <c r="J129" s="209">
        <f t="shared" si="10"/>
        <v>1</v>
      </c>
      <c r="K129" s="208">
        <f t="shared" si="11"/>
        <v>0</v>
      </c>
    </row>
    <row r="130" spans="1:13" ht="18" customHeight="1" thickBot="1" x14ac:dyDescent="0.3">
      <c r="A130" s="89"/>
      <c r="B130" s="89"/>
      <c r="C130" s="89"/>
      <c r="D130" s="89"/>
      <c r="E130" s="89"/>
      <c r="F130" s="11" t="s">
        <v>51</v>
      </c>
      <c r="G130" s="290">
        <f>SUM(G110:G129)+G96</f>
        <v>0</v>
      </c>
      <c r="H130" s="330"/>
      <c r="I130" s="126"/>
      <c r="J130" s="206">
        <f>IF(G130&gt;G96,ROW(A136),0)</f>
        <v>0</v>
      </c>
      <c r="K130" s="82"/>
      <c r="L130" s="202">
        <f>IF(G130&gt;G96,ROW(A136),0)</f>
        <v>0</v>
      </c>
    </row>
    <row r="131" spans="1:13" x14ac:dyDescent="0.25">
      <c r="A131" s="89"/>
      <c r="B131" s="89"/>
      <c r="C131" s="89"/>
      <c r="D131" s="89"/>
      <c r="E131" s="89"/>
      <c r="F131" s="89"/>
      <c r="G131" s="89"/>
      <c r="H131" s="89"/>
      <c r="I131" s="126"/>
      <c r="J131" s="82"/>
      <c r="K131" s="82"/>
    </row>
    <row r="132" spans="1:13" x14ac:dyDescent="0.25">
      <c r="A132" t="s">
        <v>164</v>
      </c>
      <c r="B132" s="89"/>
      <c r="C132" s="89"/>
      <c r="D132" s="89"/>
      <c r="E132" s="89"/>
      <c r="F132" s="89"/>
      <c r="G132" s="89"/>
      <c r="H132" s="89"/>
      <c r="I132" s="126"/>
      <c r="J132" s="82"/>
      <c r="K132" s="82"/>
    </row>
    <row r="133" spans="1:13" x14ac:dyDescent="0.25">
      <c r="A133" s="89"/>
      <c r="B133" s="89"/>
      <c r="C133" s="89"/>
      <c r="D133" s="89"/>
      <c r="E133" s="89"/>
      <c r="F133" s="89"/>
      <c r="G133" s="89"/>
      <c r="H133" s="89"/>
      <c r="I133" s="126"/>
      <c r="J133" s="82"/>
      <c r="K133" s="82"/>
    </row>
    <row r="134" spans="1:13" ht="21" x14ac:dyDescent="0.35">
      <c r="A134" s="89"/>
      <c r="B134" s="358" t="s">
        <v>48</v>
      </c>
      <c r="C134" s="346">
        <f ca="1">IF(imzatarihi&gt;0,imzatarihi,"")</f>
        <v>46027</v>
      </c>
      <c r="D134" s="497" t="s">
        <v>49</v>
      </c>
      <c r="E134" s="497"/>
      <c r="F134" s="456" t="str">
        <f>IF(kurulusyetkilisi&gt;0,kurulusyetkilisi,"")</f>
        <v/>
      </c>
      <c r="G134" s="456"/>
      <c r="H134" s="456"/>
      <c r="I134" s="126"/>
      <c r="J134" s="82"/>
      <c r="K134" s="82"/>
      <c r="L134" s="132"/>
    </row>
    <row r="135" spans="1:13" ht="21" x14ac:dyDescent="0.35">
      <c r="A135" s="89"/>
      <c r="B135" s="349"/>
      <c r="C135" s="349"/>
      <c r="D135" s="497" t="s">
        <v>50</v>
      </c>
      <c r="E135" s="497"/>
      <c r="F135" s="349"/>
      <c r="G135" s="361"/>
      <c r="H135" s="347"/>
      <c r="I135" s="126"/>
      <c r="J135" s="82"/>
      <c r="K135" s="82"/>
    </row>
    <row r="136" spans="1:13" x14ac:dyDescent="0.25">
      <c r="A136" s="89"/>
      <c r="B136" s="89"/>
      <c r="C136" s="89"/>
      <c r="D136" s="89"/>
      <c r="E136" s="89"/>
      <c r="F136" s="89"/>
      <c r="G136" s="89"/>
      <c r="H136" s="89"/>
      <c r="I136" s="126"/>
      <c r="J136" s="82"/>
      <c r="K136" s="82"/>
    </row>
    <row r="137" spans="1:13" x14ac:dyDescent="0.25">
      <c r="A137" s="496" t="s">
        <v>126</v>
      </c>
      <c r="B137" s="496"/>
      <c r="C137" s="496"/>
      <c r="D137" s="496"/>
      <c r="E137" s="496"/>
      <c r="F137" s="496"/>
      <c r="G137" s="496"/>
      <c r="H137" s="496"/>
      <c r="I137" s="123"/>
      <c r="J137" s="82"/>
      <c r="K137" s="82"/>
    </row>
    <row r="138" spans="1:13" x14ac:dyDescent="0.25">
      <c r="A138" s="484" t="str">
        <f>IF(YilDonem&lt;&gt;"",CONCATENATE(YilDonem," dönemine aittir."),"")</f>
        <v/>
      </c>
      <c r="B138" s="484"/>
      <c r="C138" s="484"/>
      <c r="D138" s="484"/>
      <c r="E138" s="484"/>
      <c r="F138" s="484"/>
      <c r="G138" s="484"/>
      <c r="H138" s="484"/>
      <c r="I138" s="123"/>
      <c r="J138" s="82"/>
      <c r="K138" s="82"/>
    </row>
    <row r="139" spans="1:13" ht="15.95" customHeight="1" thickBot="1" x14ac:dyDescent="0.3">
      <c r="A139" s="515" t="s">
        <v>156</v>
      </c>
      <c r="B139" s="515"/>
      <c r="C139" s="515"/>
      <c r="D139" s="515"/>
      <c r="E139" s="515"/>
      <c r="F139" s="515"/>
      <c r="G139" s="515"/>
      <c r="H139" s="515"/>
      <c r="I139" s="123"/>
      <c r="J139" s="82"/>
      <c r="K139" s="82"/>
    </row>
    <row r="140" spans="1:13" ht="31.7" customHeight="1" thickBot="1" x14ac:dyDescent="0.3">
      <c r="A140" s="516" t="s">
        <v>1</v>
      </c>
      <c r="B140" s="517"/>
      <c r="C140" s="488" t="str">
        <f>IF(ProjeNo&gt;0,ProjeNo,"")</f>
        <v/>
      </c>
      <c r="D140" s="489"/>
      <c r="E140" s="489"/>
      <c r="F140" s="489"/>
      <c r="G140" s="489"/>
      <c r="H140" s="490"/>
      <c r="I140" s="123"/>
      <c r="J140" s="82"/>
      <c r="K140" s="82"/>
    </row>
    <row r="141" spans="1:13" ht="45" customHeight="1" thickBot="1" x14ac:dyDescent="0.3">
      <c r="A141" s="518" t="s">
        <v>14</v>
      </c>
      <c r="B141" s="519"/>
      <c r="C141" s="493" t="str">
        <f>IF(ProjeAdi&gt;0,ProjeAdi,"")</f>
        <v/>
      </c>
      <c r="D141" s="494"/>
      <c r="E141" s="494"/>
      <c r="F141" s="494"/>
      <c r="G141" s="494"/>
      <c r="H141" s="495"/>
      <c r="I141" s="123"/>
      <c r="J141" s="82"/>
      <c r="K141" s="82"/>
    </row>
    <row r="142" spans="1:13" s="53" customFormat="1" ht="37.15" customHeight="1" thickBot="1" x14ac:dyDescent="0.3">
      <c r="A142" s="482" t="s">
        <v>9</v>
      </c>
      <c r="B142" s="482" t="s">
        <v>123</v>
      </c>
      <c r="C142" s="482" t="s">
        <v>124</v>
      </c>
      <c r="D142" s="482" t="s">
        <v>125</v>
      </c>
      <c r="E142" s="482" t="s">
        <v>98</v>
      </c>
      <c r="F142" s="482" t="s">
        <v>99</v>
      </c>
      <c r="G142" s="143" t="s">
        <v>100</v>
      </c>
      <c r="H142" s="143" t="s">
        <v>100</v>
      </c>
      <c r="I142" s="124"/>
      <c r="J142" s="83"/>
      <c r="K142" s="83"/>
      <c r="L142" s="133"/>
      <c r="M142" s="133"/>
    </row>
    <row r="143" spans="1:13" ht="18" customHeight="1" thickBot="1" x14ac:dyDescent="0.3">
      <c r="A143" s="498"/>
      <c r="B143" s="498"/>
      <c r="C143" s="498"/>
      <c r="D143" s="498"/>
      <c r="E143" s="498"/>
      <c r="F143" s="498"/>
      <c r="G143" s="144" t="s">
        <v>101</v>
      </c>
      <c r="H143" s="144" t="s">
        <v>104</v>
      </c>
      <c r="I143" s="123"/>
      <c r="J143" s="82"/>
      <c r="K143" s="82"/>
    </row>
    <row r="144" spans="1:13" ht="18" customHeight="1" x14ac:dyDescent="0.25">
      <c r="A144" s="77">
        <v>81</v>
      </c>
      <c r="B144" s="61"/>
      <c r="C144" s="62"/>
      <c r="D144" s="84"/>
      <c r="E144" s="63"/>
      <c r="F144" s="308"/>
      <c r="G144" s="294"/>
      <c r="H144" s="281"/>
      <c r="I144" s="207" t="str">
        <f>IF(AND(COUNTA(B144:D144)&gt;0,J144=1),"Belge Tarihi,Belge Numarası ve KDV Dahil Tutar doldurulduktan sonra KDV Hariç Tutar doldurulabilir.","")</f>
        <v/>
      </c>
      <c r="J144" s="209">
        <f>IF(COUNTA(E144:F144)+COUNTA(H144)=3,0,1)</f>
        <v>1</v>
      </c>
      <c r="K144" s="208">
        <f>IF(J144=1,0,100000000)</f>
        <v>0</v>
      </c>
    </row>
    <row r="145" spans="1:13" ht="18" customHeight="1" x14ac:dyDescent="0.25">
      <c r="A145" s="59">
        <v>82</v>
      </c>
      <c r="B145" s="39"/>
      <c r="C145" s="40"/>
      <c r="D145" s="41"/>
      <c r="E145" s="85"/>
      <c r="F145" s="309"/>
      <c r="G145" s="295"/>
      <c r="H145" s="288"/>
      <c r="I145" s="207" t="str">
        <f t="shared" ref="I145:I163" si="12">IF(AND(COUNTA(B145:D145)&gt;0,J145=1),"Belge Tarihi,Belge Numarası ve KDV Dahil Tutar doldurulduktan sonra KDV Hariç Tutar doldurulabilir.","")</f>
        <v/>
      </c>
      <c r="J145" s="209">
        <f t="shared" ref="J145:J163" si="13">IF(COUNTA(E145:F145)+COUNTA(H145)=3,0,1)</f>
        <v>1</v>
      </c>
      <c r="K145" s="208">
        <f t="shared" ref="K145:K163" si="14">IF(J145=1,0,100000000)</f>
        <v>0</v>
      </c>
    </row>
    <row r="146" spans="1:13" ht="18" customHeight="1" x14ac:dyDescent="0.25">
      <c r="A146" s="59">
        <v>83</v>
      </c>
      <c r="B146" s="39"/>
      <c r="C146" s="40"/>
      <c r="D146" s="41"/>
      <c r="E146" s="85"/>
      <c r="F146" s="309"/>
      <c r="G146" s="295"/>
      <c r="H146" s="288"/>
      <c r="I146" s="207" t="str">
        <f t="shared" si="12"/>
        <v/>
      </c>
      <c r="J146" s="209">
        <f t="shared" si="13"/>
        <v>1</v>
      </c>
      <c r="K146" s="208">
        <f t="shared" si="14"/>
        <v>0</v>
      </c>
    </row>
    <row r="147" spans="1:13" ht="18" customHeight="1" x14ac:dyDescent="0.25">
      <c r="A147" s="59">
        <v>84</v>
      </c>
      <c r="B147" s="39"/>
      <c r="C147" s="40"/>
      <c r="D147" s="41"/>
      <c r="E147" s="85"/>
      <c r="F147" s="309"/>
      <c r="G147" s="295"/>
      <c r="H147" s="288"/>
      <c r="I147" s="207" t="str">
        <f t="shared" si="12"/>
        <v/>
      </c>
      <c r="J147" s="209">
        <f t="shared" si="13"/>
        <v>1</v>
      </c>
      <c r="K147" s="208">
        <f t="shared" si="14"/>
        <v>0</v>
      </c>
      <c r="L147" s="134"/>
      <c r="M147" s="134"/>
    </row>
    <row r="148" spans="1:13" ht="18" customHeight="1" x14ac:dyDescent="0.25">
      <c r="A148" s="59">
        <v>85</v>
      </c>
      <c r="B148" s="39"/>
      <c r="C148" s="40"/>
      <c r="D148" s="41"/>
      <c r="E148" s="85"/>
      <c r="F148" s="309"/>
      <c r="G148" s="295"/>
      <c r="H148" s="288"/>
      <c r="I148" s="207" t="str">
        <f t="shared" si="12"/>
        <v/>
      </c>
      <c r="J148" s="209">
        <f t="shared" si="13"/>
        <v>1</v>
      </c>
      <c r="K148" s="208">
        <f t="shared" si="14"/>
        <v>0</v>
      </c>
    </row>
    <row r="149" spans="1:13" ht="18" customHeight="1" x14ac:dyDescent="0.25">
      <c r="A149" s="59">
        <v>86</v>
      </c>
      <c r="B149" s="39"/>
      <c r="C149" s="40"/>
      <c r="D149" s="41"/>
      <c r="E149" s="85"/>
      <c r="F149" s="309"/>
      <c r="G149" s="295"/>
      <c r="H149" s="288"/>
      <c r="I149" s="207" t="str">
        <f t="shared" si="12"/>
        <v/>
      </c>
      <c r="J149" s="209">
        <f t="shared" si="13"/>
        <v>1</v>
      </c>
      <c r="K149" s="208">
        <f t="shared" si="14"/>
        <v>0</v>
      </c>
    </row>
    <row r="150" spans="1:13" ht="18" customHeight="1" x14ac:dyDescent="0.25">
      <c r="A150" s="59">
        <v>87</v>
      </c>
      <c r="B150" s="39"/>
      <c r="C150" s="40"/>
      <c r="D150" s="41"/>
      <c r="E150" s="85"/>
      <c r="F150" s="309"/>
      <c r="G150" s="295"/>
      <c r="H150" s="288"/>
      <c r="I150" s="207" t="str">
        <f t="shared" si="12"/>
        <v/>
      </c>
      <c r="J150" s="209">
        <f t="shared" si="13"/>
        <v>1</v>
      </c>
      <c r="K150" s="208">
        <f t="shared" si="14"/>
        <v>0</v>
      </c>
    </row>
    <row r="151" spans="1:13" ht="18" customHeight="1" x14ac:dyDescent="0.25">
      <c r="A151" s="59">
        <v>88</v>
      </c>
      <c r="B151" s="39"/>
      <c r="C151" s="40"/>
      <c r="D151" s="41"/>
      <c r="E151" s="85"/>
      <c r="F151" s="309"/>
      <c r="G151" s="295"/>
      <c r="H151" s="288"/>
      <c r="I151" s="207" t="str">
        <f t="shared" si="12"/>
        <v/>
      </c>
      <c r="J151" s="209">
        <f t="shared" si="13"/>
        <v>1</v>
      </c>
      <c r="K151" s="208">
        <f t="shared" si="14"/>
        <v>0</v>
      </c>
    </row>
    <row r="152" spans="1:13" ht="18" customHeight="1" x14ac:dyDescent="0.25">
      <c r="A152" s="59">
        <v>89</v>
      </c>
      <c r="B152" s="39"/>
      <c r="C152" s="40"/>
      <c r="D152" s="41"/>
      <c r="E152" s="85"/>
      <c r="F152" s="309"/>
      <c r="G152" s="295"/>
      <c r="H152" s="288"/>
      <c r="I152" s="207" t="str">
        <f t="shared" si="12"/>
        <v/>
      </c>
      <c r="J152" s="209">
        <f t="shared" si="13"/>
        <v>1</v>
      </c>
      <c r="K152" s="208">
        <f t="shared" si="14"/>
        <v>0</v>
      </c>
    </row>
    <row r="153" spans="1:13" ht="18" customHeight="1" x14ac:dyDescent="0.25">
      <c r="A153" s="59">
        <v>90</v>
      </c>
      <c r="B153" s="39"/>
      <c r="C153" s="40"/>
      <c r="D153" s="41"/>
      <c r="E153" s="85"/>
      <c r="F153" s="309"/>
      <c r="G153" s="295"/>
      <c r="H153" s="288"/>
      <c r="I153" s="207" t="str">
        <f t="shared" si="12"/>
        <v/>
      </c>
      <c r="J153" s="209">
        <f t="shared" si="13"/>
        <v>1</v>
      </c>
      <c r="K153" s="208">
        <f t="shared" si="14"/>
        <v>0</v>
      </c>
    </row>
    <row r="154" spans="1:13" ht="18" customHeight="1" x14ac:dyDescent="0.25">
      <c r="A154" s="59">
        <v>91</v>
      </c>
      <c r="B154" s="39"/>
      <c r="C154" s="40"/>
      <c r="D154" s="41"/>
      <c r="E154" s="85"/>
      <c r="F154" s="309"/>
      <c r="G154" s="295"/>
      <c r="H154" s="288"/>
      <c r="I154" s="207" t="str">
        <f t="shared" si="12"/>
        <v/>
      </c>
      <c r="J154" s="209">
        <f t="shared" si="13"/>
        <v>1</v>
      </c>
      <c r="K154" s="208">
        <f t="shared" si="14"/>
        <v>0</v>
      </c>
    </row>
    <row r="155" spans="1:13" ht="18" customHeight="1" x14ac:dyDescent="0.25">
      <c r="A155" s="59">
        <v>92</v>
      </c>
      <c r="B155" s="39"/>
      <c r="C155" s="40"/>
      <c r="D155" s="41"/>
      <c r="E155" s="85"/>
      <c r="F155" s="309"/>
      <c r="G155" s="295"/>
      <c r="H155" s="288"/>
      <c r="I155" s="207" t="str">
        <f t="shared" si="12"/>
        <v/>
      </c>
      <c r="J155" s="209">
        <f t="shared" si="13"/>
        <v>1</v>
      </c>
      <c r="K155" s="208">
        <f t="shared" si="14"/>
        <v>0</v>
      </c>
    </row>
    <row r="156" spans="1:13" ht="18" customHeight="1" x14ac:dyDescent="0.25">
      <c r="A156" s="59">
        <v>93</v>
      </c>
      <c r="B156" s="39"/>
      <c r="C156" s="40"/>
      <c r="D156" s="41"/>
      <c r="E156" s="85"/>
      <c r="F156" s="309"/>
      <c r="G156" s="295"/>
      <c r="H156" s="288"/>
      <c r="I156" s="207" t="str">
        <f t="shared" si="12"/>
        <v/>
      </c>
      <c r="J156" s="209">
        <f t="shared" si="13"/>
        <v>1</v>
      </c>
      <c r="K156" s="208">
        <f t="shared" si="14"/>
        <v>0</v>
      </c>
    </row>
    <row r="157" spans="1:13" ht="18" customHeight="1" x14ac:dyDescent="0.25">
      <c r="A157" s="59">
        <v>94</v>
      </c>
      <c r="B157" s="39"/>
      <c r="C157" s="40"/>
      <c r="D157" s="41"/>
      <c r="E157" s="85"/>
      <c r="F157" s="309"/>
      <c r="G157" s="295"/>
      <c r="H157" s="288"/>
      <c r="I157" s="207" t="str">
        <f t="shared" si="12"/>
        <v/>
      </c>
      <c r="J157" s="209">
        <f t="shared" si="13"/>
        <v>1</v>
      </c>
      <c r="K157" s="208">
        <f t="shared" si="14"/>
        <v>0</v>
      </c>
    </row>
    <row r="158" spans="1:13" ht="18" customHeight="1" x14ac:dyDescent="0.25">
      <c r="A158" s="59">
        <v>95</v>
      </c>
      <c r="B158" s="39"/>
      <c r="C158" s="40"/>
      <c r="D158" s="41"/>
      <c r="E158" s="85"/>
      <c r="F158" s="309"/>
      <c r="G158" s="295"/>
      <c r="H158" s="288"/>
      <c r="I158" s="207" t="str">
        <f t="shared" si="12"/>
        <v/>
      </c>
      <c r="J158" s="209">
        <f t="shared" si="13"/>
        <v>1</v>
      </c>
      <c r="K158" s="208">
        <f t="shared" si="14"/>
        <v>0</v>
      </c>
    </row>
    <row r="159" spans="1:13" ht="18" customHeight="1" x14ac:dyDescent="0.25">
      <c r="A159" s="59">
        <v>96</v>
      </c>
      <c r="B159" s="39"/>
      <c r="C159" s="40"/>
      <c r="D159" s="41"/>
      <c r="E159" s="85"/>
      <c r="F159" s="309"/>
      <c r="G159" s="295"/>
      <c r="H159" s="288"/>
      <c r="I159" s="207" t="str">
        <f t="shared" si="12"/>
        <v/>
      </c>
      <c r="J159" s="209">
        <f t="shared" si="13"/>
        <v>1</v>
      </c>
      <c r="K159" s="208">
        <f t="shared" si="14"/>
        <v>0</v>
      </c>
    </row>
    <row r="160" spans="1:13" ht="18" customHeight="1" x14ac:dyDescent="0.25">
      <c r="A160" s="59">
        <v>97</v>
      </c>
      <c r="B160" s="39"/>
      <c r="C160" s="40"/>
      <c r="D160" s="41"/>
      <c r="E160" s="85"/>
      <c r="F160" s="309"/>
      <c r="G160" s="295"/>
      <c r="H160" s="288"/>
      <c r="I160" s="207" t="str">
        <f t="shared" si="12"/>
        <v/>
      </c>
      <c r="J160" s="209">
        <f t="shared" si="13"/>
        <v>1</v>
      </c>
      <c r="K160" s="208">
        <f t="shared" si="14"/>
        <v>0</v>
      </c>
    </row>
    <row r="161" spans="1:13" ht="18" customHeight="1" x14ac:dyDescent="0.25">
      <c r="A161" s="59">
        <v>98</v>
      </c>
      <c r="B161" s="39"/>
      <c r="C161" s="40"/>
      <c r="D161" s="41"/>
      <c r="E161" s="85"/>
      <c r="F161" s="309"/>
      <c r="G161" s="295"/>
      <c r="H161" s="288"/>
      <c r="I161" s="207" t="str">
        <f t="shared" si="12"/>
        <v/>
      </c>
      <c r="J161" s="209">
        <f t="shared" si="13"/>
        <v>1</v>
      </c>
      <c r="K161" s="208">
        <f t="shared" si="14"/>
        <v>0</v>
      </c>
    </row>
    <row r="162" spans="1:13" ht="18" customHeight="1" x14ac:dyDescent="0.25">
      <c r="A162" s="59">
        <v>99</v>
      </c>
      <c r="B162" s="39"/>
      <c r="C162" s="40"/>
      <c r="D162" s="41"/>
      <c r="E162" s="85"/>
      <c r="F162" s="309"/>
      <c r="G162" s="295"/>
      <c r="H162" s="288"/>
      <c r="I162" s="207" t="str">
        <f t="shared" si="12"/>
        <v/>
      </c>
      <c r="J162" s="209">
        <f t="shared" si="13"/>
        <v>1</v>
      </c>
      <c r="K162" s="208">
        <f t="shared" si="14"/>
        <v>0</v>
      </c>
    </row>
    <row r="163" spans="1:13" ht="18" customHeight="1" thickBot="1" x14ac:dyDescent="0.3">
      <c r="A163" s="78">
        <v>100</v>
      </c>
      <c r="B163" s="43"/>
      <c r="C163" s="44"/>
      <c r="D163" s="45"/>
      <c r="E163" s="87"/>
      <c r="F163" s="310"/>
      <c r="G163" s="296"/>
      <c r="H163" s="289"/>
      <c r="I163" s="207" t="str">
        <f t="shared" si="12"/>
        <v/>
      </c>
      <c r="J163" s="209">
        <f t="shared" si="13"/>
        <v>1</v>
      </c>
      <c r="K163" s="208">
        <f t="shared" si="14"/>
        <v>0</v>
      </c>
    </row>
    <row r="164" spans="1:13" ht="18" customHeight="1" thickBot="1" x14ac:dyDescent="0.3">
      <c r="A164" s="89"/>
      <c r="B164" s="89"/>
      <c r="C164" s="89"/>
      <c r="D164" s="89"/>
      <c r="E164" s="89"/>
      <c r="F164" s="11" t="s">
        <v>51</v>
      </c>
      <c r="G164" s="290">
        <f>SUM(G144:G163)+G130</f>
        <v>0</v>
      </c>
      <c r="H164" s="330"/>
      <c r="I164" s="126"/>
      <c r="J164" s="206">
        <f>IF(G164&gt;G130,ROW(A170),0)</f>
        <v>0</v>
      </c>
      <c r="K164" s="82"/>
      <c r="L164" s="202">
        <f>IF(G164&gt;G130,ROW(A170),0)</f>
        <v>0</v>
      </c>
    </row>
    <row r="165" spans="1:13" x14ac:dyDescent="0.25">
      <c r="A165" s="89"/>
      <c r="B165" s="89"/>
      <c r="C165" s="89"/>
      <c r="D165" s="89"/>
      <c r="E165" s="89"/>
      <c r="F165" s="89"/>
      <c r="G165" s="89"/>
      <c r="H165" s="89"/>
      <c r="I165" s="126"/>
      <c r="J165" s="82"/>
      <c r="K165" s="82"/>
    </row>
    <row r="166" spans="1:13" x14ac:dyDescent="0.25">
      <c r="A166" t="s">
        <v>164</v>
      </c>
      <c r="B166" s="89"/>
      <c r="C166" s="89"/>
      <c r="D166" s="89"/>
      <c r="E166" s="89"/>
      <c r="F166" s="89"/>
      <c r="G166" s="89"/>
      <c r="H166" s="89"/>
      <c r="I166" s="126"/>
      <c r="J166" s="82"/>
      <c r="K166" s="82"/>
    </row>
    <row r="167" spans="1:13" x14ac:dyDescent="0.25">
      <c r="A167" s="89"/>
      <c r="B167" s="89"/>
      <c r="C167" s="89"/>
      <c r="D167" s="89"/>
      <c r="E167" s="89"/>
      <c r="F167" s="89"/>
      <c r="G167" s="89"/>
      <c r="H167" s="89"/>
      <c r="I167" s="126"/>
      <c r="J167" s="82"/>
      <c r="K167" s="82"/>
    </row>
    <row r="168" spans="1:13" ht="21" x14ac:dyDescent="0.35">
      <c r="A168" s="89"/>
      <c r="B168" s="358" t="s">
        <v>48</v>
      </c>
      <c r="C168" s="346">
        <f ca="1">IF(imzatarihi&gt;0,imzatarihi,"")</f>
        <v>46027</v>
      </c>
      <c r="D168" s="497" t="s">
        <v>49</v>
      </c>
      <c r="E168" s="497"/>
      <c r="F168" s="456" t="str">
        <f>IF(kurulusyetkilisi&gt;0,kurulusyetkilisi,"")</f>
        <v/>
      </c>
      <c r="G168" s="456"/>
      <c r="H168" s="456"/>
      <c r="I168" s="126"/>
      <c r="J168" s="82"/>
      <c r="K168" s="82"/>
    </row>
    <row r="169" spans="1:13" ht="21" x14ac:dyDescent="0.35">
      <c r="A169" s="89"/>
      <c r="B169" s="349"/>
      <c r="C169" s="349"/>
      <c r="D169" s="497" t="s">
        <v>50</v>
      </c>
      <c r="E169" s="497"/>
      <c r="F169" s="349"/>
      <c r="G169" s="361"/>
      <c r="H169" s="347"/>
      <c r="I169" s="126"/>
      <c r="J169" s="82"/>
      <c r="K169" s="82"/>
      <c r="L169" s="132"/>
    </row>
    <row r="170" spans="1:13" x14ac:dyDescent="0.25">
      <c r="A170" s="89"/>
      <c r="B170" s="89"/>
      <c r="C170" s="89"/>
      <c r="D170" s="89"/>
      <c r="E170" s="89"/>
      <c r="F170" s="89"/>
      <c r="G170" s="89"/>
      <c r="H170" s="89"/>
      <c r="I170" s="126"/>
      <c r="J170" s="82"/>
      <c r="K170" s="82"/>
    </row>
    <row r="171" spans="1:13" x14ac:dyDescent="0.25">
      <c r="A171" s="496" t="s">
        <v>126</v>
      </c>
      <c r="B171" s="496"/>
      <c r="C171" s="496"/>
      <c r="D171" s="496"/>
      <c r="E171" s="496"/>
      <c r="F171" s="496"/>
      <c r="G171" s="496"/>
      <c r="H171" s="496"/>
      <c r="I171" s="123"/>
      <c r="J171" s="82"/>
      <c r="K171" s="82"/>
    </row>
    <row r="172" spans="1:13" x14ac:dyDescent="0.25">
      <c r="A172" s="484" t="str">
        <f>IF(YilDonem&lt;&gt;"",CONCATENATE(YilDonem," dönemine aittir."),"")</f>
        <v/>
      </c>
      <c r="B172" s="484"/>
      <c r="C172" s="484"/>
      <c r="D172" s="484"/>
      <c r="E172" s="484"/>
      <c r="F172" s="484"/>
      <c r="G172" s="484"/>
      <c r="H172" s="484"/>
      <c r="I172" s="123"/>
      <c r="J172" s="82"/>
      <c r="K172" s="82"/>
    </row>
    <row r="173" spans="1:13" ht="15.95" customHeight="1" thickBot="1" x14ac:dyDescent="0.3">
      <c r="A173" s="515" t="s">
        <v>156</v>
      </c>
      <c r="B173" s="515"/>
      <c r="C173" s="515"/>
      <c r="D173" s="515"/>
      <c r="E173" s="515"/>
      <c r="F173" s="515"/>
      <c r="G173" s="515"/>
      <c r="H173" s="515"/>
      <c r="I173" s="123"/>
      <c r="J173" s="82"/>
      <c r="K173" s="82"/>
    </row>
    <row r="174" spans="1:13" ht="31.7" customHeight="1" thickBot="1" x14ac:dyDescent="0.3">
      <c r="A174" s="516" t="s">
        <v>1</v>
      </c>
      <c r="B174" s="517"/>
      <c r="C174" s="488" t="str">
        <f>IF(ProjeNo&gt;0,ProjeNo,"")</f>
        <v/>
      </c>
      <c r="D174" s="489"/>
      <c r="E174" s="489"/>
      <c r="F174" s="489"/>
      <c r="G174" s="489"/>
      <c r="H174" s="490"/>
      <c r="I174" s="123"/>
      <c r="J174" s="82"/>
      <c r="K174" s="82"/>
    </row>
    <row r="175" spans="1:13" ht="45" customHeight="1" thickBot="1" x14ac:dyDescent="0.3">
      <c r="A175" s="518" t="s">
        <v>14</v>
      </c>
      <c r="B175" s="519"/>
      <c r="C175" s="493" t="str">
        <f>IF(ProjeAdi&gt;0,ProjeAdi,"")</f>
        <v/>
      </c>
      <c r="D175" s="494"/>
      <c r="E175" s="494"/>
      <c r="F175" s="494"/>
      <c r="G175" s="494"/>
      <c r="H175" s="495"/>
      <c r="I175" s="123"/>
      <c r="J175" s="82"/>
      <c r="K175" s="82"/>
    </row>
    <row r="176" spans="1:13" s="53" customFormat="1" ht="37.15" customHeight="1" thickBot="1" x14ac:dyDescent="0.3">
      <c r="A176" s="482" t="s">
        <v>9</v>
      </c>
      <c r="B176" s="482" t="s">
        <v>123</v>
      </c>
      <c r="C176" s="482" t="s">
        <v>124</v>
      </c>
      <c r="D176" s="482" t="s">
        <v>125</v>
      </c>
      <c r="E176" s="482" t="s">
        <v>98</v>
      </c>
      <c r="F176" s="482" t="s">
        <v>99</v>
      </c>
      <c r="G176" s="143" t="s">
        <v>100</v>
      </c>
      <c r="H176" s="143" t="s">
        <v>100</v>
      </c>
      <c r="I176" s="124"/>
      <c r="J176" s="83"/>
      <c r="K176" s="83"/>
      <c r="L176" s="133"/>
      <c r="M176" s="133"/>
    </row>
    <row r="177" spans="1:13" ht="18" customHeight="1" thickBot="1" x14ac:dyDescent="0.3">
      <c r="A177" s="498"/>
      <c r="B177" s="498"/>
      <c r="C177" s="498"/>
      <c r="D177" s="498"/>
      <c r="E177" s="498"/>
      <c r="F177" s="498"/>
      <c r="G177" s="144" t="s">
        <v>101</v>
      </c>
      <c r="H177" s="144" t="s">
        <v>104</v>
      </c>
      <c r="I177" s="123"/>
      <c r="J177" s="82"/>
      <c r="K177" s="82"/>
    </row>
    <row r="178" spans="1:13" ht="18" customHeight="1" x14ac:dyDescent="0.25">
      <c r="A178" s="77">
        <v>101</v>
      </c>
      <c r="B178" s="61"/>
      <c r="C178" s="62"/>
      <c r="D178" s="84"/>
      <c r="E178" s="63"/>
      <c r="F178" s="308"/>
      <c r="G178" s="294"/>
      <c r="H178" s="281"/>
      <c r="I178" s="207" t="str">
        <f>IF(AND(COUNTA(B178:D178)&gt;0,J178=1),"Belge Tarihi,Belge Numarası ve KDV Dahil Tutar doldurulduktan sonra KDV Hariç Tutar doldurulabilir.","")</f>
        <v/>
      </c>
      <c r="J178" s="209">
        <f>IF(COUNTA(E178:F178)+COUNTA(H178)=3,0,1)</f>
        <v>1</v>
      </c>
      <c r="K178" s="208">
        <f>IF(J178=1,0,100000000)</f>
        <v>0</v>
      </c>
    </row>
    <row r="179" spans="1:13" ht="18" customHeight="1" x14ac:dyDescent="0.25">
      <c r="A179" s="59">
        <v>102</v>
      </c>
      <c r="B179" s="39"/>
      <c r="C179" s="40"/>
      <c r="D179" s="41"/>
      <c r="E179" s="85"/>
      <c r="F179" s="309"/>
      <c r="G179" s="295"/>
      <c r="H179" s="288"/>
      <c r="I179" s="207" t="str">
        <f t="shared" ref="I179:I197" si="15">IF(AND(COUNTA(B179:D179)&gt;0,J179=1),"Belge Tarihi,Belge Numarası ve KDV Dahil Tutar doldurulduktan sonra KDV Hariç Tutar doldurulabilir.","")</f>
        <v/>
      </c>
      <c r="J179" s="209">
        <f t="shared" ref="J179:J197" si="16">IF(COUNTA(E179:F179)+COUNTA(H179)=3,0,1)</f>
        <v>1</v>
      </c>
      <c r="K179" s="208">
        <f t="shared" ref="K179:K197" si="17">IF(J179=1,0,100000000)</f>
        <v>0</v>
      </c>
    </row>
    <row r="180" spans="1:13" ht="18" customHeight="1" x14ac:dyDescent="0.25">
      <c r="A180" s="59">
        <v>103</v>
      </c>
      <c r="B180" s="39"/>
      <c r="C180" s="40"/>
      <c r="D180" s="41"/>
      <c r="E180" s="85"/>
      <c r="F180" s="309"/>
      <c r="G180" s="295"/>
      <c r="H180" s="288"/>
      <c r="I180" s="207" t="str">
        <f t="shared" si="15"/>
        <v/>
      </c>
      <c r="J180" s="209">
        <f t="shared" si="16"/>
        <v>1</v>
      </c>
      <c r="K180" s="208">
        <f t="shared" si="17"/>
        <v>0</v>
      </c>
    </row>
    <row r="181" spans="1:13" ht="18" customHeight="1" x14ac:dyDescent="0.25">
      <c r="A181" s="59">
        <v>104</v>
      </c>
      <c r="B181" s="39"/>
      <c r="C181" s="40"/>
      <c r="D181" s="41"/>
      <c r="E181" s="85"/>
      <c r="F181" s="309"/>
      <c r="G181" s="295"/>
      <c r="H181" s="288"/>
      <c r="I181" s="207" t="str">
        <f t="shared" si="15"/>
        <v/>
      </c>
      <c r="J181" s="209">
        <f t="shared" si="16"/>
        <v>1</v>
      </c>
      <c r="K181" s="208">
        <f t="shared" si="17"/>
        <v>0</v>
      </c>
    </row>
    <row r="182" spans="1:13" ht="18" customHeight="1" x14ac:dyDescent="0.25">
      <c r="A182" s="59">
        <v>105</v>
      </c>
      <c r="B182" s="39"/>
      <c r="C182" s="40"/>
      <c r="D182" s="41"/>
      <c r="E182" s="85"/>
      <c r="F182" s="309"/>
      <c r="G182" s="295"/>
      <c r="H182" s="288"/>
      <c r="I182" s="207" t="str">
        <f t="shared" si="15"/>
        <v/>
      </c>
      <c r="J182" s="209">
        <f t="shared" si="16"/>
        <v>1</v>
      </c>
      <c r="K182" s="208">
        <f t="shared" si="17"/>
        <v>0</v>
      </c>
      <c r="L182" s="134"/>
      <c r="M182" s="134"/>
    </row>
    <row r="183" spans="1:13" ht="18" customHeight="1" x14ac:dyDescent="0.25">
      <c r="A183" s="59">
        <v>106</v>
      </c>
      <c r="B183" s="39"/>
      <c r="C183" s="40"/>
      <c r="D183" s="41"/>
      <c r="E183" s="85"/>
      <c r="F183" s="309"/>
      <c r="G183" s="295"/>
      <c r="H183" s="288"/>
      <c r="I183" s="207" t="str">
        <f t="shared" si="15"/>
        <v/>
      </c>
      <c r="J183" s="209">
        <f t="shared" si="16"/>
        <v>1</v>
      </c>
      <c r="K183" s="208">
        <f t="shared" si="17"/>
        <v>0</v>
      </c>
    </row>
    <row r="184" spans="1:13" ht="18" customHeight="1" x14ac:dyDescent="0.25">
      <c r="A184" s="59">
        <v>107</v>
      </c>
      <c r="B184" s="39"/>
      <c r="C184" s="40"/>
      <c r="D184" s="41"/>
      <c r="E184" s="85"/>
      <c r="F184" s="309"/>
      <c r="G184" s="295"/>
      <c r="H184" s="288"/>
      <c r="I184" s="207" t="str">
        <f t="shared" si="15"/>
        <v/>
      </c>
      <c r="J184" s="209">
        <f t="shared" si="16"/>
        <v>1</v>
      </c>
      <c r="K184" s="208">
        <f t="shared" si="17"/>
        <v>0</v>
      </c>
    </row>
    <row r="185" spans="1:13" ht="18" customHeight="1" x14ac:dyDescent="0.25">
      <c r="A185" s="59">
        <v>108</v>
      </c>
      <c r="B185" s="39"/>
      <c r="C185" s="40"/>
      <c r="D185" s="41"/>
      <c r="E185" s="85"/>
      <c r="F185" s="309"/>
      <c r="G185" s="295"/>
      <c r="H185" s="288"/>
      <c r="I185" s="207" t="str">
        <f t="shared" si="15"/>
        <v/>
      </c>
      <c r="J185" s="209">
        <f t="shared" si="16"/>
        <v>1</v>
      </c>
      <c r="K185" s="208">
        <f t="shared" si="17"/>
        <v>0</v>
      </c>
    </row>
    <row r="186" spans="1:13" ht="18" customHeight="1" x14ac:dyDescent="0.25">
      <c r="A186" s="59">
        <v>109</v>
      </c>
      <c r="B186" s="39"/>
      <c r="C186" s="40"/>
      <c r="D186" s="41"/>
      <c r="E186" s="85"/>
      <c r="F186" s="309"/>
      <c r="G186" s="295"/>
      <c r="H186" s="288"/>
      <c r="I186" s="207" t="str">
        <f t="shared" si="15"/>
        <v/>
      </c>
      <c r="J186" s="209">
        <f t="shared" si="16"/>
        <v>1</v>
      </c>
      <c r="K186" s="208">
        <f t="shared" si="17"/>
        <v>0</v>
      </c>
    </row>
    <row r="187" spans="1:13" ht="18" customHeight="1" x14ac:dyDescent="0.25">
      <c r="A187" s="59">
        <v>110</v>
      </c>
      <c r="B187" s="39"/>
      <c r="C187" s="40"/>
      <c r="D187" s="41"/>
      <c r="E187" s="85"/>
      <c r="F187" s="309"/>
      <c r="G187" s="295"/>
      <c r="H187" s="288"/>
      <c r="I187" s="207" t="str">
        <f t="shared" si="15"/>
        <v/>
      </c>
      <c r="J187" s="209">
        <f t="shared" si="16"/>
        <v>1</v>
      </c>
      <c r="K187" s="208">
        <f t="shared" si="17"/>
        <v>0</v>
      </c>
    </row>
    <row r="188" spans="1:13" ht="18" customHeight="1" x14ac:dyDescent="0.25">
      <c r="A188" s="59">
        <v>111</v>
      </c>
      <c r="B188" s="39"/>
      <c r="C188" s="40"/>
      <c r="D188" s="41"/>
      <c r="E188" s="85"/>
      <c r="F188" s="309"/>
      <c r="G188" s="295"/>
      <c r="H188" s="288"/>
      <c r="I188" s="207" t="str">
        <f t="shared" si="15"/>
        <v/>
      </c>
      <c r="J188" s="209">
        <f t="shared" si="16"/>
        <v>1</v>
      </c>
      <c r="K188" s="208">
        <f t="shared" si="17"/>
        <v>0</v>
      </c>
    </row>
    <row r="189" spans="1:13" ht="18" customHeight="1" x14ac:dyDescent="0.25">
      <c r="A189" s="59">
        <v>112</v>
      </c>
      <c r="B189" s="39"/>
      <c r="C189" s="40"/>
      <c r="D189" s="41"/>
      <c r="E189" s="85"/>
      <c r="F189" s="309"/>
      <c r="G189" s="295"/>
      <c r="H189" s="288"/>
      <c r="I189" s="207" t="str">
        <f t="shared" si="15"/>
        <v/>
      </c>
      <c r="J189" s="209">
        <f t="shared" si="16"/>
        <v>1</v>
      </c>
      <c r="K189" s="208">
        <f t="shared" si="17"/>
        <v>0</v>
      </c>
    </row>
    <row r="190" spans="1:13" ht="18" customHeight="1" x14ac:dyDescent="0.25">
      <c r="A190" s="59">
        <v>113</v>
      </c>
      <c r="B190" s="39"/>
      <c r="C190" s="40"/>
      <c r="D190" s="41"/>
      <c r="E190" s="85"/>
      <c r="F190" s="309"/>
      <c r="G190" s="295"/>
      <c r="H190" s="288"/>
      <c r="I190" s="207" t="str">
        <f t="shared" si="15"/>
        <v/>
      </c>
      <c r="J190" s="209">
        <f t="shared" si="16"/>
        <v>1</v>
      </c>
      <c r="K190" s="208">
        <f t="shared" si="17"/>
        <v>0</v>
      </c>
    </row>
    <row r="191" spans="1:13" ht="18" customHeight="1" x14ac:dyDescent="0.25">
      <c r="A191" s="59">
        <v>114</v>
      </c>
      <c r="B191" s="39"/>
      <c r="C191" s="40"/>
      <c r="D191" s="41"/>
      <c r="E191" s="85"/>
      <c r="F191" s="309"/>
      <c r="G191" s="295"/>
      <c r="H191" s="288"/>
      <c r="I191" s="207" t="str">
        <f t="shared" si="15"/>
        <v/>
      </c>
      <c r="J191" s="209">
        <f t="shared" si="16"/>
        <v>1</v>
      </c>
      <c r="K191" s="208">
        <f t="shared" si="17"/>
        <v>0</v>
      </c>
    </row>
    <row r="192" spans="1:13" ht="18" customHeight="1" x14ac:dyDescent="0.25">
      <c r="A192" s="59">
        <v>115</v>
      </c>
      <c r="B192" s="39"/>
      <c r="C192" s="40"/>
      <c r="D192" s="41"/>
      <c r="E192" s="85"/>
      <c r="F192" s="309"/>
      <c r="G192" s="295"/>
      <c r="H192" s="288"/>
      <c r="I192" s="207" t="str">
        <f t="shared" si="15"/>
        <v/>
      </c>
      <c r="J192" s="209">
        <f t="shared" si="16"/>
        <v>1</v>
      </c>
      <c r="K192" s="208">
        <f t="shared" si="17"/>
        <v>0</v>
      </c>
    </row>
    <row r="193" spans="1:12" ht="18" customHeight="1" x14ac:dyDescent="0.25">
      <c r="A193" s="59">
        <v>116</v>
      </c>
      <c r="B193" s="39"/>
      <c r="C193" s="40"/>
      <c r="D193" s="41"/>
      <c r="E193" s="85"/>
      <c r="F193" s="309"/>
      <c r="G193" s="295"/>
      <c r="H193" s="288"/>
      <c r="I193" s="207" t="str">
        <f t="shared" si="15"/>
        <v/>
      </c>
      <c r="J193" s="209">
        <f t="shared" si="16"/>
        <v>1</v>
      </c>
      <c r="K193" s="208">
        <f t="shared" si="17"/>
        <v>0</v>
      </c>
    </row>
    <row r="194" spans="1:12" ht="18" customHeight="1" x14ac:dyDescent="0.25">
      <c r="A194" s="59">
        <v>117</v>
      </c>
      <c r="B194" s="39"/>
      <c r="C194" s="40"/>
      <c r="D194" s="41"/>
      <c r="E194" s="85"/>
      <c r="F194" s="309"/>
      <c r="G194" s="295"/>
      <c r="H194" s="288"/>
      <c r="I194" s="207" t="str">
        <f t="shared" si="15"/>
        <v/>
      </c>
      <c r="J194" s="209">
        <f t="shared" si="16"/>
        <v>1</v>
      </c>
      <c r="K194" s="208">
        <f t="shared" si="17"/>
        <v>0</v>
      </c>
    </row>
    <row r="195" spans="1:12" ht="18" customHeight="1" x14ac:dyDescent="0.25">
      <c r="A195" s="59">
        <v>118</v>
      </c>
      <c r="B195" s="39"/>
      <c r="C195" s="40"/>
      <c r="D195" s="41"/>
      <c r="E195" s="85"/>
      <c r="F195" s="309"/>
      <c r="G195" s="295"/>
      <c r="H195" s="288"/>
      <c r="I195" s="207" t="str">
        <f t="shared" si="15"/>
        <v/>
      </c>
      <c r="J195" s="209">
        <f t="shared" si="16"/>
        <v>1</v>
      </c>
      <c r="K195" s="208">
        <f t="shared" si="17"/>
        <v>0</v>
      </c>
    </row>
    <row r="196" spans="1:12" ht="18" customHeight="1" x14ac:dyDescent="0.25">
      <c r="A196" s="59">
        <v>119</v>
      </c>
      <c r="B196" s="39"/>
      <c r="C196" s="40"/>
      <c r="D196" s="41"/>
      <c r="E196" s="85"/>
      <c r="F196" s="309"/>
      <c r="G196" s="295"/>
      <c r="H196" s="288"/>
      <c r="I196" s="207" t="str">
        <f t="shared" si="15"/>
        <v/>
      </c>
      <c r="J196" s="209">
        <f t="shared" si="16"/>
        <v>1</v>
      </c>
      <c r="K196" s="208">
        <f t="shared" si="17"/>
        <v>0</v>
      </c>
    </row>
    <row r="197" spans="1:12" ht="18" customHeight="1" thickBot="1" x14ac:dyDescent="0.3">
      <c r="A197" s="78">
        <v>120</v>
      </c>
      <c r="B197" s="43"/>
      <c r="C197" s="44"/>
      <c r="D197" s="45"/>
      <c r="E197" s="87"/>
      <c r="F197" s="310"/>
      <c r="G197" s="296"/>
      <c r="H197" s="289"/>
      <c r="I197" s="207" t="str">
        <f t="shared" si="15"/>
        <v/>
      </c>
      <c r="J197" s="209">
        <f t="shared" si="16"/>
        <v>1</v>
      </c>
      <c r="K197" s="208">
        <f t="shared" si="17"/>
        <v>0</v>
      </c>
    </row>
    <row r="198" spans="1:12" ht="18" customHeight="1" thickBot="1" x14ac:dyDescent="0.3">
      <c r="A198" s="89"/>
      <c r="B198" s="89"/>
      <c r="C198" s="89"/>
      <c r="D198" s="89"/>
      <c r="E198" s="89"/>
      <c r="F198" s="11" t="s">
        <v>51</v>
      </c>
      <c r="G198" s="290">
        <f>SUM(G178:G197)+G164</f>
        <v>0</v>
      </c>
      <c r="H198" s="330"/>
      <c r="I198" s="126"/>
      <c r="J198" s="206">
        <f>IF(G198&gt;G164,ROW(A204),0)</f>
        <v>0</v>
      </c>
      <c r="K198" s="82"/>
      <c r="L198" s="202">
        <f>IF(G198&gt;G164,ROW(A204),0)</f>
        <v>0</v>
      </c>
    </row>
    <row r="199" spans="1:12" x14ac:dyDescent="0.25">
      <c r="A199" s="89"/>
      <c r="B199" s="89"/>
      <c r="C199" s="89"/>
      <c r="D199" s="89"/>
      <c r="E199" s="89"/>
      <c r="F199" s="89"/>
      <c r="G199" s="89"/>
      <c r="H199" s="89"/>
      <c r="I199" s="126"/>
      <c r="J199" s="82"/>
      <c r="K199" s="82"/>
    </row>
    <row r="200" spans="1:12" x14ac:dyDescent="0.25">
      <c r="A200" t="s">
        <v>164</v>
      </c>
      <c r="B200" s="89"/>
      <c r="C200" s="89"/>
      <c r="D200" s="89"/>
      <c r="E200" s="89"/>
      <c r="F200" s="89"/>
      <c r="G200" s="89"/>
      <c r="H200" s="89"/>
      <c r="I200" s="126"/>
      <c r="J200" s="82"/>
      <c r="K200" s="82"/>
    </row>
    <row r="201" spans="1:12" x14ac:dyDescent="0.25">
      <c r="A201" s="89"/>
      <c r="B201" s="89"/>
      <c r="C201" s="89"/>
      <c r="D201" s="89"/>
      <c r="E201" s="89"/>
      <c r="F201" s="89"/>
      <c r="G201" s="89"/>
      <c r="H201" s="89"/>
      <c r="I201" s="126"/>
      <c r="J201" s="82"/>
      <c r="K201" s="82"/>
    </row>
    <row r="202" spans="1:12" ht="21" x14ac:dyDescent="0.35">
      <c r="A202" s="89"/>
      <c r="B202" s="358" t="s">
        <v>48</v>
      </c>
      <c r="C202" s="346">
        <f ca="1">IF(imzatarihi&gt;0,imzatarihi,"")</f>
        <v>46027</v>
      </c>
      <c r="D202" s="497" t="s">
        <v>49</v>
      </c>
      <c r="E202" s="497"/>
      <c r="F202" s="456" t="str">
        <f>IF(kurulusyetkilisi&gt;0,kurulusyetkilisi,"")</f>
        <v/>
      </c>
      <c r="G202" s="456"/>
      <c r="H202" s="456"/>
      <c r="I202" s="126"/>
      <c r="J202" s="82"/>
      <c r="K202" s="82"/>
    </row>
    <row r="203" spans="1:12" ht="21" x14ac:dyDescent="0.35">
      <c r="A203" s="89"/>
      <c r="B203" s="349"/>
      <c r="C203" s="349"/>
      <c r="D203" s="497" t="s">
        <v>50</v>
      </c>
      <c r="E203" s="497"/>
      <c r="F203" s="349"/>
      <c r="G203" s="361"/>
      <c r="H203" s="347"/>
      <c r="I203" s="126"/>
      <c r="J203" s="82"/>
      <c r="K203" s="82"/>
    </row>
    <row r="204" spans="1:12" x14ac:dyDescent="0.25">
      <c r="A204" s="89"/>
      <c r="B204" s="89"/>
      <c r="C204" s="89"/>
      <c r="D204" s="89"/>
      <c r="E204" s="89"/>
      <c r="F204" s="89"/>
      <c r="G204" s="89"/>
      <c r="H204" s="89"/>
      <c r="I204" s="126"/>
      <c r="J204" s="82"/>
      <c r="K204" s="82"/>
      <c r="L204" s="132"/>
    </row>
    <row r="205" spans="1:12" x14ac:dyDescent="0.25">
      <c r="A205" s="496" t="s">
        <v>126</v>
      </c>
      <c r="B205" s="496"/>
      <c r="C205" s="496"/>
      <c r="D205" s="496"/>
      <c r="E205" s="496"/>
      <c r="F205" s="496"/>
      <c r="G205" s="496"/>
      <c r="H205" s="496"/>
      <c r="I205" s="123"/>
      <c r="J205" s="82"/>
      <c r="K205" s="82"/>
    </row>
    <row r="206" spans="1:12" x14ac:dyDescent="0.25">
      <c r="A206" s="484" t="str">
        <f>IF(YilDonem&lt;&gt;"",CONCATENATE(YilDonem," dönemine aittir."),"")</f>
        <v/>
      </c>
      <c r="B206" s="484"/>
      <c r="C206" s="484"/>
      <c r="D206" s="484"/>
      <c r="E206" s="484"/>
      <c r="F206" s="484"/>
      <c r="G206" s="484"/>
      <c r="H206" s="484"/>
      <c r="I206" s="123"/>
      <c r="J206" s="82"/>
      <c r="K206" s="82"/>
    </row>
    <row r="207" spans="1:12" ht="15.95" customHeight="1" thickBot="1" x14ac:dyDescent="0.3">
      <c r="A207" s="515" t="s">
        <v>156</v>
      </c>
      <c r="B207" s="515"/>
      <c r="C207" s="515"/>
      <c r="D207" s="515"/>
      <c r="E207" s="515"/>
      <c r="F207" s="515"/>
      <c r="G207" s="515"/>
      <c r="H207" s="515"/>
      <c r="I207" s="123"/>
      <c r="J207" s="82"/>
      <c r="K207" s="82"/>
    </row>
    <row r="208" spans="1:12" ht="31.7" customHeight="1" thickBot="1" x14ac:dyDescent="0.3">
      <c r="A208" s="516" t="s">
        <v>1</v>
      </c>
      <c r="B208" s="517"/>
      <c r="C208" s="488" t="str">
        <f>IF(ProjeNo&gt;0,ProjeNo,"")</f>
        <v/>
      </c>
      <c r="D208" s="489"/>
      <c r="E208" s="489"/>
      <c r="F208" s="489"/>
      <c r="G208" s="489"/>
      <c r="H208" s="490"/>
      <c r="I208" s="123"/>
      <c r="J208" s="82"/>
      <c r="K208" s="82"/>
    </row>
    <row r="209" spans="1:13" ht="45" customHeight="1" thickBot="1" x14ac:dyDescent="0.3">
      <c r="A209" s="518" t="s">
        <v>14</v>
      </c>
      <c r="B209" s="519"/>
      <c r="C209" s="493" t="str">
        <f>IF(ProjeAdi&gt;0,ProjeAdi,"")</f>
        <v/>
      </c>
      <c r="D209" s="494"/>
      <c r="E209" s="494"/>
      <c r="F209" s="494"/>
      <c r="G209" s="494"/>
      <c r="H209" s="495"/>
      <c r="I209" s="123"/>
      <c r="J209" s="82"/>
      <c r="K209" s="82"/>
    </row>
    <row r="210" spans="1:13" s="53" customFormat="1" ht="37.15" customHeight="1" thickBot="1" x14ac:dyDescent="0.3">
      <c r="A210" s="482" t="s">
        <v>9</v>
      </c>
      <c r="B210" s="482" t="s">
        <v>123</v>
      </c>
      <c r="C210" s="482" t="s">
        <v>124</v>
      </c>
      <c r="D210" s="482" t="s">
        <v>125</v>
      </c>
      <c r="E210" s="482" t="s">
        <v>98</v>
      </c>
      <c r="F210" s="482" t="s">
        <v>99</v>
      </c>
      <c r="G210" s="143" t="s">
        <v>100</v>
      </c>
      <c r="H210" s="143" t="s">
        <v>100</v>
      </c>
      <c r="I210" s="124"/>
      <c r="J210" s="83"/>
      <c r="K210" s="83"/>
      <c r="L210" s="133"/>
      <c r="M210" s="133"/>
    </row>
    <row r="211" spans="1:13" ht="18" customHeight="1" thickBot="1" x14ac:dyDescent="0.3">
      <c r="A211" s="498"/>
      <c r="B211" s="498"/>
      <c r="C211" s="498"/>
      <c r="D211" s="498"/>
      <c r="E211" s="498"/>
      <c r="F211" s="498"/>
      <c r="G211" s="144" t="s">
        <v>101</v>
      </c>
      <c r="H211" s="144" t="s">
        <v>104</v>
      </c>
      <c r="I211" s="123"/>
      <c r="J211" s="82"/>
      <c r="K211" s="82"/>
    </row>
    <row r="212" spans="1:13" ht="18" customHeight="1" x14ac:dyDescent="0.25">
      <c r="A212" s="77">
        <v>121</v>
      </c>
      <c r="B212" s="61"/>
      <c r="C212" s="62"/>
      <c r="D212" s="84"/>
      <c r="E212" s="63"/>
      <c r="F212" s="308"/>
      <c r="G212" s="294"/>
      <c r="H212" s="281"/>
      <c r="I212" s="207" t="str">
        <f>IF(AND(COUNTA(B212:D212)&gt;0,J212=1),"Belge Tarihi,Belge Numarası ve KDV Dahil Tutar doldurulduktan sonra KDV Hariç Tutar doldurulabilir.","")</f>
        <v/>
      </c>
      <c r="J212" s="209">
        <f>IF(COUNTA(E212:F212)+COUNTA(H212)=3,0,1)</f>
        <v>1</v>
      </c>
      <c r="K212" s="208">
        <f>IF(J212=1,0,100000000)</f>
        <v>0</v>
      </c>
    </row>
    <row r="213" spans="1:13" ht="18" customHeight="1" x14ac:dyDescent="0.25">
      <c r="A213" s="59">
        <v>122</v>
      </c>
      <c r="B213" s="39"/>
      <c r="C213" s="40"/>
      <c r="D213" s="41"/>
      <c r="E213" s="85"/>
      <c r="F213" s="309"/>
      <c r="G213" s="295"/>
      <c r="H213" s="288"/>
      <c r="I213" s="207" t="str">
        <f t="shared" ref="I213:I231" si="18">IF(AND(COUNTA(B213:D213)&gt;0,J213=1),"Belge Tarihi,Belge Numarası ve KDV Dahil Tutar doldurulduktan sonra KDV Hariç Tutar doldurulabilir.","")</f>
        <v/>
      </c>
      <c r="J213" s="209">
        <f t="shared" ref="J213:J231" si="19">IF(COUNTA(E213:F213)+COUNTA(H213)=3,0,1)</f>
        <v>1</v>
      </c>
      <c r="K213" s="208">
        <f t="shared" ref="K213:K231" si="20">IF(J213=1,0,100000000)</f>
        <v>0</v>
      </c>
    </row>
    <row r="214" spans="1:13" ht="18" customHeight="1" x14ac:dyDescent="0.25">
      <c r="A214" s="59">
        <v>123</v>
      </c>
      <c r="B214" s="39"/>
      <c r="C214" s="40"/>
      <c r="D214" s="41"/>
      <c r="E214" s="85"/>
      <c r="F214" s="309"/>
      <c r="G214" s="295"/>
      <c r="H214" s="288"/>
      <c r="I214" s="207" t="str">
        <f t="shared" si="18"/>
        <v/>
      </c>
      <c r="J214" s="209">
        <f t="shared" si="19"/>
        <v>1</v>
      </c>
      <c r="K214" s="208">
        <f t="shared" si="20"/>
        <v>0</v>
      </c>
    </row>
    <row r="215" spans="1:13" ht="18" customHeight="1" x14ac:dyDescent="0.25">
      <c r="A215" s="59">
        <v>124</v>
      </c>
      <c r="B215" s="39"/>
      <c r="C215" s="40"/>
      <c r="D215" s="41"/>
      <c r="E215" s="85"/>
      <c r="F215" s="309"/>
      <c r="G215" s="295"/>
      <c r="H215" s="288"/>
      <c r="I215" s="207" t="str">
        <f t="shared" si="18"/>
        <v/>
      </c>
      <c r="J215" s="209">
        <f t="shared" si="19"/>
        <v>1</v>
      </c>
      <c r="K215" s="208">
        <f t="shared" si="20"/>
        <v>0</v>
      </c>
    </row>
    <row r="216" spans="1:13" ht="18" customHeight="1" x14ac:dyDescent="0.25">
      <c r="A216" s="59">
        <v>125</v>
      </c>
      <c r="B216" s="39"/>
      <c r="C216" s="40"/>
      <c r="D216" s="41"/>
      <c r="E216" s="85"/>
      <c r="F216" s="309"/>
      <c r="G216" s="295"/>
      <c r="H216" s="288"/>
      <c r="I216" s="207" t="str">
        <f t="shared" si="18"/>
        <v/>
      </c>
      <c r="J216" s="209">
        <f t="shared" si="19"/>
        <v>1</v>
      </c>
      <c r="K216" s="208">
        <f t="shared" si="20"/>
        <v>0</v>
      </c>
    </row>
    <row r="217" spans="1:13" ht="18" customHeight="1" x14ac:dyDescent="0.25">
      <c r="A217" s="59">
        <v>126</v>
      </c>
      <c r="B217" s="39"/>
      <c r="C217" s="40"/>
      <c r="D217" s="41"/>
      <c r="E217" s="85"/>
      <c r="F217" s="309"/>
      <c r="G217" s="295"/>
      <c r="H217" s="288"/>
      <c r="I217" s="207" t="str">
        <f t="shared" si="18"/>
        <v/>
      </c>
      <c r="J217" s="209">
        <f t="shared" si="19"/>
        <v>1</v>
      </c>
      <c r="K217" s="208">
        <f t="shared" si="20"/>
        <v>0</v>
      </c>
      <c r="L217" s="134"/>
      <c r="M217" s="134"/>
    </row>
    <row r="218" spans="1:13" ht="18" customHeight="1" x14ac:dyDescent="0.25">
      <c r="A218" s="59">
        <v>127</v>
      </c>
      <c r="B218" s="39"/>
      <c r="C218" s="40"/>
      <c r="D218" s="41"/>
      <c r="E218" s="85"/>
      <c r="F218" s="309"/>
      <c r="G218" s="295"/>
      <c r="H218" s="288"/>
      <c r="I218" s="207" t="str">
        <f t="shared" si="18"/>
        <v/>
      </c>
      <c r="J218" s="209">
        <f t="shared" si="19"/>
        <v>1</v>
      </c>
      <c r="K218" s="208">
        <f t="shared" si="20"/>
        <v>0</v>
      </c>
    </row>
    <row r="219" spans="1:13" ht="18" customHeight="1" x14ac:dyDescent="0.25">
      <c r="A219" s="59">
        <v>128</v>
      </c>
      <c r="B219" s="39"/>
      <c r="C219" s="40"/>
      <c r="D219" s="41"/>
      <c r="E219" s="85"/>
      <c r="F219" s="309"/>
      <c r="G219" s="295"/>
      <c r="H219" s="288"/>
      <c r="I219" s="207" t="str">
        <f t="shared" si="18"/>
        <v/>
      </c>
      <c r="J219" s="209">
        <f t="shared" si="19"/>
        <v>1</v>
      </c>
      <c r="K219" s="208">
        <f t="shared" si="20"/>
        <v>0</v>
      </c>
    </row>
    <row r="220" spans="1:13" ht="18" customHeight="1" x14ac:dyDescent="0.25">
      <c r="A220" s="59">
        <v>129</v>
      </c>
      <c r="B220" s="39"/>
      <c r="C220" s="40"/>
      <c r="D220" s="41"/>
      <c r="E220" s="85"/>
      <c r="F220" s="309"/>
      <c r="G220" s="295"/>
      <c r="H220" s="288"/>
      <c r="I220" s="207" t="str">
        <f t="shared" si="18"/>
        <v/>
      </c>
      <c r="J220" s="209">
        <f t="shared" si="19"/>
        <v>1</v>
      </c>
      <c r="K220" s="208">
        <f t="shared" si="20"/>
        <v>0</v>
      </c>
    </row>
    <row r="221" spans="1:13" ht="18" customHeight="1" x14ac:dyDescent="0.25">
      <c r="A221" s="59">
        <v>130</v>
      </c>
      <c r="B221" s="39"/>
      <c r="C221" s="40"/>
      <c r="D221" s="41"/>
      <c r="E221" s="85"/>
      <c r="F221" s="309"/>
      <c r="G221" s="295"/>
      <c r="H221" s="288"/>
      <c r="I221" s="207" t="str">
        <f t="shared" si="18"/>
        <v/>
      </c>
      <c r="J221" s="209">
        <f t="shared" si="19"/>
        <v>1</v>
      </c>
      <c r="K221" s="208">
        <f t="shared" si="20"/>
        <v>0</v>
      </c>
    </row>
    <row r="222" spans="1:13" ht="18" customHeight="1" x14ac:dyDescent="0.25">
      <c r="A222" s="59">
        <v>131</v>
      </c>
      <c r="B222" s="39"/>
      <c r="C222" s="40"/>
      <c r="D222" s="41"/>
      <c r="E222" s="85"/>
      <c r="F222" s="309"/>
      <c r="G222" s="295"/>
      <c r="H222" s="288"/>
      <c r="I222" s="207" t="str">
        <f t="shared" si="18"/>
        <v/>
      </c>
      <c r="J222" s="209">
        <f t="shared" si="19"/>
        <v>1</v>
      </c>
      <c r="K222" s="208">
        <f t="shared" si="20"/>
        <v>0</v>
      </c>
    </row>
    <row r="223" spans="1:13" ht="18" customHeight="1" x14ac:dyDescent="0.25">
      <c r="A223" s="59">
        <v>132</v>
      </c>
      <c r="B223" s="39"/>
      <c r="C223" s="40"/>
      <c r="D223" s="41"/>
      <c r="E223" s="85"/>
      <c r="F223" s="309"/>
      <c r="G223" s="295"/>
      <c r="H223" s="288"/>
      <c r="I223" s="207" t="str">
        <f t="shared" si="18"/>
        <v/>
      </c>
      <c r="J223" s="209">
        <f t="shared" si="19"/>
        <v>1</v>
      </c>
      <c r="K223" s="208">
        <f t="shared" si="20"/>
        <v>0</v>
      </c>
    </row>
    <row r="224" spans="1:13" ht="18" customHeight="1" x14ac:dyDescent="0.25">
      <c r="A224" s="59">
        <v>133</v>
      </c>
      <c r="B224" s="39"/>
      <c r="C224" s="40"/>
      <c r="D224" s="41"/>
      <c r="E224" s="85"/>
      <c r="F224" s="309"/>
      <c r="G224" s="295"/>
      <c r="H224" s="288"/>
      <c r="I224" s="207" t="str">
        <f t="shared" si="18"/>
        <v/>
      </c>
      <c r="J224" s="209">
        <f t="shared" si="19"/>
        <v>1</v>
      </c>
      <c r="K224" s="208">
        <f t="shared" si="20"/>
        <v>0</v>
      </c>
    </row>
    <row r="225" spans="1:12" ht="18" customHeight="1" x14ac:dyDescent="0.25">
      <c r="A225" s="59">
        <v>134</v>
      </c>
      <c r="B225" s="39"/>
      <c r="C225" s="40"/>
      <c r="D225" s="41"/>
      <c r="E225" s="85"/>
      <c r="F225" s="309"/>
      <c r="G225" s="295"/>
      <c r="H225" s="288"/>
      <c r="I225" s="207" t="str">
        <f t="shared" si="18"/>
        <v/>
      </c>
      <c r="J225" s="209">
        <f t="shared" si="19"/>
        <v>1</v>
      </c>
      <c r="K225" s="208">
        <f t="shared" si="20"/>
        <v>0</v>
      </c>
    </row>
    <row r="226" spans="1:12" ht="18" customHeight="1" x14ac:dyDescent="0.25">
      <c r="A226" s="59">
        <v>135</v>
      </c>
      <c r="B226" s="39"/>
      <c r="C226" s="40"/>
      <c r="D226" s="41"/>
      <c r="E226" s="85"/>
      <c r="F226" s="309"/>
      <c r="G226" s="295"/>
      <c r="H226" s="288"/>
      <c r="I226" s="207" t="str">
        <f t="shared" si="18"/>
        <v/>
      </c>
      <c r="J226" s="209">
        <f t="shared" si="19"/>
        <v>1</v>
      </c>
      <c r="K226" s="208">
        <f t="shared" si="20"/>
        <v>0</v>
      </c>
    </row>
    <row r="227" spans="1:12" ht="18" customHeight="1" x14ac:dyDescent="0.25">
      <c r="A227" s="59">
        <v>136</v>
      </c>
      <c r="B227" s="39"/>
      <c r="C227" s="40"/>
      <c r="D227" s="41"/>
      <c r="E227" s="85"/>
      <c r="F227" s="309"/>
      <c r="G227" s="295"/>
      <c r="H227" s="288"/>
      <c r="I227" s="207" t="str">
        <f t="shared" si="18"/>
        <v/>
      </c>
      <c r="J227" s="209">
        <f t="shared" si="19"/>
        <v>1</v>
      </c>
      <c r="K227" s="208">
        <f t="shared" si="20"/>
        <v>0</v>
      </c>
    </row>
    <row r="228" spans="1:12" ht="18" customHeight="1" x14ac:dyDescent="0.25">
      <c r="A228" s="59">
        <v>137</v>
      </c>
      <c r="B228" s="39"/>
      <c r="C228" s="40"/>
      <c r="D228" s="41"/>
      <c r="E228" s="85"/>
      <c r="F228" s="309"/>
      <c r="G228" s="295"/>
      <c r="H228" s="288"/>
      <c r="I228" s="207" t="str">
        <f t="shared" si="18"/>
        <v/>
      </c>
      <c r="J228" s="209">
        <f t="shared" si="19"/>
        <v>1</v>
      </c>
      <c r="K228" s="208">
        <f t="shared" si="20"/>
        <v>0</v>
      </c>
    </row>
    <row r="229" spans="1:12" ht="18" customHeight="1" x14ac:dyDescent="0.25">
      <c r="A229" s="59">
        <v>138</v>
      </c>
      <c r="B229" s="39"/>
      <c r="C229" s="40"/>
      <c r="D229" s="41"/>
      <c r="E229" s="85"/>
      <c r="F229" s="309"/>
      <c r="G229" s="295"/>
      <c r="H229" s="288"/>
      <c r="I229" s="207" t="str">
        <f t="shared" si="18"/>
        <v/>
      </c>
      <c r="J229" s="209">
        <f t="shared" si="19"/>
        <v>1</v>
      </c>
      <c r="K229" s="208">
        <f t="shared" si="20"/>
        <v>0</v>
      </c>
    </row>
    <row r="230" spans="1:12" ht="18" customHeight="1" x14ac:dyDescent="0.25">
      <c r="A230" s="59">
        <v>139</v>
      </c>
      <c r="B230" s="39"/>
      <c r="C230" s="40"/>
      <c r="D230" s="41"/>
      <c r="E230" s="85"/>
      <c r="F230" s="309"/>
      <c r="G230" s="295"/>
      <c r="H230" s="288"/>
      <c r="I230" s="207" t="str">
        <f t="shared" si="18"/>
        <v/>
      </c>
      <c r="J230" s="209">
        <f t="shared" si="19"/>
        <v>1</v>
      </c>
      <c r="K230" s="208">
        <f t="shared" si="20"/>
        <v>0</v>
      </c>
    </row>
    <row r="231" spans="1:12" ht="18" customHeight="1" thickBot="1" x14ac:dyDescent="0.3">
      <c r="A231" s="78">
        <v>140</v>
      </c>
      <c r="B231" s="43"/>
      <c r="C231" s="44"/>
      <c r="D231" s="45"/>
      <c r="E231" s="87"/>
      <c r="F231" s="310"/>
      <c r="G231" s="296"/>
      <c r="H231" s="289"/>
      <c r="I231" s="207" t="str">
        <f t="shared" si="18"/>
        <v/>
      </c>
      <c r="J231" s="209">
        <f t="shared" si="19"/>
        <v>1</v>
      </c>
      <c r="K231" s="208">
        <f t="shared" si="20"/>
        <v>0</v>
      </c>
    </row>
    <row r="232" spans="1:12" ht="18" customHeight="1" thickBot="1" x14ac:dyDescent="0.3">
      <c r="A232" s="89"/>
      <c r="B232" s="89"/>
      <c r="C232" s="89"/>
      <c r="D232" s="89"/>
      <c r="E232" s="89"/>
      <c r="F232" s="11" t="s">
        <v>51</v>
      </c>
      <c r="G232" s="290">
        <f>SUM(G212:G231)+G198</f>
        <v>0</v>
      </c>
      <c r="H232" s="330"/>
      <c r="I232" s="126"/>
      <c r="J232" s="206">
        <f>IF(G232&gt;G198,ROW(A238),0)</f>
        <v>0</v>
      </c>
      <c r="K232" s="82"/>
      <c r="L232" s="202">
        <f>IF(G232&gt;G198,ROW(A238),0)</f>
        <v>0</v>
      </c>
    </row>
    <row r="233" spans="1:12" x14ac:dyDescent="0.25">
      <c r="A233" s="89"/>
      <c r="B233" s="89"/>
      <c r="C233" s="89"/>
      <c r="D233" s="89"/>
      <c r="E233" s="89"/>
      <c r="F233" s="89"/>
      <c r="G233" s="89"/>
      <c r="H233" s="89"/>
      <c r="I233" s="126"/>
      <c r="J233" s="82"/>
      <c r="K233" s="82"/>
    </row>
    <row r="234" spans="1:12" x14ac:dyDescent="0.25">
      <c r="A234" t="s">
        <v>164</v>
      </c>
      <c r="B234" s="89"/>
      <c r="C234" s="89"/>
      <c r="D234" s="89"/>
      <c r="E234" s="89"/>
      <c r="F234" s="89"/>
      <c r="G234" s="89"/>
      <c r="H234" s="89"/>
      <c r="I234" s="126"/>
      <c r="J234" s="82"/>
      <c r="K234" s="82"/>
    </row>
    <row r="235" spans="1:12" x14ac:dyDescent="0.25">
      <c r="A235" s="89"/>
      <c r="B235" s="89"/>
      <c r="C235" s="89"/>
      <c r="D235" s="89"/>
      <c r="E235" s="89"/>
      <c r="F235" s="89"/>
      <c r="G235" s="89"/>
      <c r="H235" s="89"/>
      <c r="I235" s="126"/>
      <c r="J235" s="82"/>
      <c r="K235" s="82"/>
    </row>
    <row r="236" spans="1:12" ht="21" x14ac:dyDescent="0.35">
      <c r="A236" s="89"/>
      <c r="B236" s="358" t="s">
        <v>48</v>
      </c>
      <c r="C236" s="346">
        <f ca="1">IF(imzatarihi&gt;0,imzatarihi,"")</f>
        <v>46027</v>
      </c>
      <c r="D236" s="497" t="s">
        <v>49</v>
      </c>
      <c r="E236" s="497"/>
      <c r="F236" s="456" t="str">
        <f>IF(kurulusyetkilisi&gt;0,kurulusyetkilisi,"")</f>
        <v/>
      </c>
      <c r="G236" s="456"/>
      <c r="H236" s="456"/>
      <c r="I236" s="126"/>
      <c r="J236" s="82"/>
      <c r="K236" s="82"/>
    </row>
    <row r="237" spans="1:12" ht="21" x14ac:dyDescent="0.35">
      <c r="A237" s="89"/>
      <c r="B237" s="349"/>
      <c r="C237" s="349"/>
      <c r="D237" s="497" t="s">
        <v>50</v>
      </c>
      <c r="E237" s="497"/>
      <c r="F237" s="349"/>
      <c r="G237" s="361"/>
      <c r="H237" s="347"/>
      <c r="I237" s="126"/>
      <c r="J237" s="82"/>
      <c r="K237" s="82"/>
    </row>
    <row r="238" spans="1:12" x14ac:dyDescent="0.25">
      <c r="A238" s="89"/>
      <c r="B238" s="89"/>
      <c r="C238" s="89"/>
      <c r="D238" s="89"/>
      <c r="E238" s="89"/>
      <c r="F238" s="89"/>
      <c r="G238" s="89"/>
      <c r="H238" s="89"/>
      <c r="I238" s="126"/>
      <c r="J238" s="82"/>
      <c r="K238" s="82"/>
    </row>
    <row r="239" spans="1:12" x14ac:dyDescent="0.25">
      <c r="A239" s="496" t="s">
        <v>126</v>
      </c>
      <c r="B239" s="496"/>
      <c r="C239" s="496"/>
      <c r="D239" s="496"/>
      <c r="E239" s="496"/>
      <c r="F239" s="496"/>
      <c r="G239" s="496"/>
      <c r="H239" s="496"/>
      <c r="I239" s="123"/>
      <c r="J239" s="82"/>
      <c r="K239" s="82"/>
      <c r="L239" s="132"/>
    </row>
    <row r="240" spans="1:12" x14ac:dyDescent="0.25">
      <c r="A240" s="484" t="str">
        <f>IF(YilDonem&lt;&gt;"",CONCATENATE(YilDonem," dönemine aittir."),"")</f>
        <v/>
      </c>
      <c r="B240" s="484"/>
      <c r="C240" s="484"/>
      <c r="D240" s="484"/>
      <c r="E240" s="484"/>
      <c r="F240" s="484"/>
      <c r="G240" s="484"/>
      <c r="H240" s="484"/>
      <c r="I240" s="123"/>
      <c r="J240" s="82"/>
      <c r="K240" s="82"/>
    </row>
    <row r="241" spans="1:13" ht="15.95" customHeight="1" thickBot="1" x14ac:dyDescent="0.3">
      <c r="A241" s="515" t="s">
        <v>156</v>
      </c>
      <c r="B241" s="515"/>
      <c r="C241" s="515"/>
      <c r="D241" s="515"/>
      <c r="E241" s="515"/>
      <c r="F241" s="515"/>
      <c r="G241" s="515"/>
      <c r="H241" s="515"/>
      <c r="I241" s="123"/>
      <c r="J241" s="82"/>
      <c r="K241" s="82"/>
    </row>
    <row r="242" spans="1:13" ht="31.7" customHeight="1" thickBot="1" x14ac:dyDescent="0.3">
      <c r="A242" s="516" t="s">
        <v>1</v>
      </c>
      <c r="B242" s="517"/>
      <c r="C242" s="488" t="str">
        <f>IF(ProjeNo&gt;0,ProjeNo,"")</f>
        <v/>
      </c>
      <c r="D242" s="489"/>
      <c r="E242" s="489"/>
      <c r="F242" s="489"/>
      <c r="G242" s="489"/>
      <c r="H242" s="490"/>
      <c r="I242" s="123"/>
      <c r="J242" s="82"/>
      <c r="K242" s="82"/>
    </row>
    <row r="243" spans="1:13" ht="45" customHeight="1" thickBot="1" x14ac:dyDescent="0.3">
      <c r="A243" s="518" t="s">
        <v>14</v>
      </c>
      <c r="B243" s="519"/>
      <c r="C243" s="493" t="str">
        <f>IF(ProjeAdi&gt;0,ProjeAdi,"")</f>
        <v/>
      </c>
      <c r="D243" s="494"/>
      <c r="E243" s="494"/>
      <c r="F243" s="494"/>
      <c r="G243" s="494"/>
      <c r="H243" s="495"/>
      <c r="I243" s="123"/>
      <c r="J243" s="82"/>
      <c r="K243" s="82"/>
    </row>
    <row r="244" spans="1:13" s="53" customFormat="1" ht="37.15" customHeight="1" thickBot="1" x14ac:dyDescent="0.3">
      <c r="A244" s="482" t="s">
        <v>9</v>
      </c>
      <c r="B244" s="482" t="s">
        <v>123</v>
      </c>
      <c r="C244" s="482" t="s">
        <v>124</v>
      </c>
      <c r="D244" s="482" t="s">
        <v>125</v>
      </c>
      <c r="E244" s="482" t="s">
        <v>98</v>
      </c>
      <c r="F244" s="482" t="s">
        <v>99</v>
      </c>
      <c r="G244" s="143" t="s">
        <v>100</v>
      </c>
      <c r="H244" s="143" t="s">
        <v>100</v>
      </c>
      <c r="I244" s="124"/>
      <c r="J244" s="83"/>
      <c r="K244" s="83"/>
      <c r="L244" s="133"/>
      <c r="M244" s="133"/>
    </row>
    <row r="245" spans="1:13" ht="18" customHeight="1" thickBot="1" x14ac:dyDescent="0.3">
      <c r="A245" s="498"/>
      <c r="B245" s="498"/>
      <c r="C245" s="498"/>
      <c r="D245" s="498"/>
      <c r="E245" s="498"/>
      <c r="F245" s="498"/>
      <c r="G245" s="144" t="s">
        <v>101</v>
      </c>
      <c r="H245" s="144" t="s">
        <v>104</v>
      </c>
      <c r="I245" s="123"/>
      <c r="J245" s="82"/>
      <c r="K245" s="82"/>
    </row>
    <row r="246" spans="1:13" ht="18" customHeight="1" x14ac:dyDescent="0.25">
      <c r="A246" s="77">
        <v>141</v>
      </c>
      <c r="B246" s="61"/>
      <c r="C246" s="62"/>
      <c r="D246" s="84"/>
      <c r="E246" s="63"/>
      <c r="F246" s="308"/>
      <c r="G246" s="294"/>
      <c r="H246" s="281"/>
      <c r="I246" s="207" t="str">
        <f>IF(AND(COUNTA(B246:D246)&gt;0,J246=1),"Belge Tarihi,Belge Numarası ve KDV Dahil Tutar doldurulduktan sonra KDV Hariç Tutar doldurulabilir.","")</f>
        <v/>
      </c>
      <c r="J246" s="209">
        <f>IF(COUNTA(E246:F246)+COUNTA(H246)=3,0,1)</f>
        <v>1</v>
      </c>
      <c r="K246" s="208">
        <f>IF(J246=1,0,100000000)</f>
        <v>0</v>
      </c>
    </row>
    <row r="247" spans="1:13" ht="18" customHeight="1" x14ac:dyDescent="0.25">
      <c r="A247" s="59">
        <v>142</v>
      </c>
      <c r="B247" s="39"/>
      <c r="C247" s="40"/>
      <c r="D247" s="41"/>
      <c r="E247" s="85"/>
      <c r="F247" s="309"/>
      <c r="G247" s="295"/>
      <c r="H247" s="288"/>
      <c r="I247" s="207" t="str">
        <f t="shared" ref="I247:I265" si="21">IF(AND(COUNTA(B247:D247)&gt;0,J247=1),"Belge Tarihi,Belge Numarası ve KDV Dahil Tutar doldurulduktan sonra KDV Hariç Tutar doldurulabilir.","")</f>
        <v/>
      </c>
      <c r="J247" s="209">
        <f t="shared" ref="J247:J265" si="22">IF(COUNTA(E247:F247)+COUNTA(H247)=3,0,1)</f>
        <v>1</v>
      </c>
      <c r="K247" s="208">
        <f t="shared" ref="K247:K265" si="23">IF(J247=1,0,100000000)</f>
        <v>0</v>
      </c>
    </row>
    <row r="248" spans="1:13" ht="18" customHeight="1" x14ac:dyDescent="0.25">
      <c r="A248" s="59">
        <v>143</v>
      </c>
      <c r="B248" s="39"/>
      <c r="C248" s="40"/>
      <c r="D248" s="41"/>
      <c r="E248" s="85"/>
      <c r="F248" s="309"/>
      <c r="G248" s="295"/>
      <c r="H248" s="288"/>
      <c r="I248" s="207" t="str">
        <f t="shared" si="21"/>
        <v/>
      </c>
      <c r="J248" s="209">
        <f t="shared" si="22"/>
        <v>1</v>
      </c>
      <c r="K248" s="208">
        <f t="shared" si="23"/>
        <v>0</v>
      </c>
    </row>
    <row r="249" spans="1:13" ht="18" customHeight="1" x14ac:dyDescent="0.25">
      <c r="A249" s="59">
        <v>144</v>
      </c>
      <c r="B249" s="39"/>
      <c r="C249" s="40"/>
      <c r="D249" s="41"/>
      <c r="E249" s="85"/>
      <c r="F249" s="309"/>
      <c r="G249" s="295"/>
      <c r="H249" s="288"/>
      <c r="I249" s="207" t="str">
        <f t="shared" si="21"/>
        <v/>
      </c>
      <c r="J249" s="209">
        <f t="shared" si="22"/>
        <v>1</v>
      </c>
      <c r="K249" s="208">
        <f t="shared" si="23"/>
        <v>0</v>
      </c>
    </row>
    <row r="250" spans="1:13" ht="18" customHeight="1" x14ac:dyDescent="0.25">
      <c r="A250" s="59">
        <v>145</v>
      </c>
      <c r="B250" s="39"/>
      <c r="C250" s="40"/>
      <c r="D250" s="41"/>
      <c r="E250" s="85"/>
      <c r="F250" s="309"/>
      <c r="G250" s="295"/>
      <c r="H250" s="288"/>
      <c r="I250" s="207" t="str">
        <f t="shared" si="21"/>
        <v/>
      </c>
      <c r="J250" s="209">
        <f t="shared" si="22"/>
        <v>1</v>
      </c>
      <c r="K250" s="208">
        <f t="shared" si="23"/>
        <v>0</v>
      </c>
    </row>
    <row r="251" spans="1:13" ht="18" customHeight="1" x14ac:dyDescent="0.25">
      <c r="A251" s="59">
        <v>146</v>
      </c>
      <c r="B251" s="39"/>
      <c r="C251" s="40"/>
      <c r="D251" s="41"/>
      <c r="E251" s="85"/>
      <c r="F251" s="309"/>
      <c r="G251" s="295"/>
      <c r="H251" s="288"/>
      <c r="I251" s="207" t="str">
        <f t="shared" si="21"/>
        <v/>
      </c>
      <c r="J251" s="209">
        <f t="shared" si="22"/>
        <v>1</v>
      </c>
      <c r="K251" s="208">
        <f t="shared" si="23"/>
        <v>0</v>
      </c>
    </row>
    <row r="252" spans="1:13" ht="18" customHeight="1" x14ac:dyDescent="0.25">
      <c r="A252" s="59">
        <v>147</v>
      </c>
      <c r="B252" s="39"/>
      <c r="C252" s="40"/>
      <c r="D252" s="41"/>
      <c r="E252" s="85"/>
      <c r="F252" s="309"/>
      <c r="G252" s="295"/>
      <c r="H252" s="288"/>
      <c r="I252" s="207" t="str">
        <f t="shared" si="21"/>
        <v/>
      </c>
      <c r="J252" s="209">
        <f t="shared" si="22"/>
        <v>1</v>
      </c>
      <c r="K252" s="208">
        <f t="shared" si="23"/>
        <v>0</v>
      </c>
      <c r="L252" s="134"/>
      <c r="M252" s="134"/>
    </row>
    <row r="253" spans="1:13" ht="18" customHeight="1" x14ac:dyDescent="0.25">
      <c r="A253" s="59">
        <v>148</v>
      </c>
      <c r="B253" s="39"/>
      <c r="C253" s="40"/>
      <c r="D253" s="41"/>
      <c r="E253" s="85"/>
      <c r="F253" s="309"/>
      <c r="G253" s="295"/>
      <c r="H253" s="288"/>
      <c r="I253" s="207" t="str">
        <f t="shared" si="21"/>
        <v/>
      </c>
      <c r="J253" s="209">
        <f t="shared" si="22"/>
        <v>1</v>
      </c>
      <c r="K253" s="208">
        <f t="shared" si="23"/>
        <v>0</v>
      </c>
    </row>
    <row r="254" spans="1:13" ht="18" customHeight="1" x14ac:dyDescent="0.25">
      <c r="A254" s="59">
        <v>149</v>
      </c>
      <c r="B254" s="39"/>
      <c r="C254" s="40"/>
      <c r="D254" s="41"/>
      <c r="E254" s="85"/>
      <c r="F254" s="309"/>
      <c r="G254" s="295"/>
      <c r="H254" s="288"/>
      <c r="I254" s="207" t="str">
        <f t="shared" si="21"/>
        <v/>
      </c>
      <c r="J254" s="209">
        <f t="shared" si="22"/>
        <v>1</v>
      </c>
      <c r="K254" s="208">
        <f t="shared" si="23"/>
        <v>0</v>
      </c>
    </row>
    <row r="255" spans="1:13" ht="18" customHeight="1" x14ac:dyDescent="0.25">
      <c r="A255" s="59">
        <v>150</v>
      </c>
      <c r="B255" s="39"/>
      <c r="C255" s="40"/>
      <c r="D255" s="41"/>
      <c r="E255" s="85"/>
      <c r="F255" s="309"/>
      <c r="G255" s="295"/>
      <c r="H255" s="288"/>
      <c r="I255" s="207" t="str">
        <f t="shared" si="21"/>
        <v/>
      </c>
      <c r="J255" s="209">
        <f t="shared" si="22"/>
        <v>1</v>
      </c>
      <c r="K255" s="208">
        <f t="shared" si="23"/>
        <v>0</v>
      </c>
    </row>
    <row r="256" spans="1:13" ht="18" customHeight="1" x14ac:dyDescent="0.25">
      <c r="A256" s="59">
        <v>151</v>
      </c>
      <c r="B256" s="39"/>
      <c r="C256" s="40"/>
      <c r="D256" s="41"/>
      <c r="E256" s="85"/>
      <c r="F256" s="309"/>
      <c r="G256" s="295"/>
      <c r="H256" s="288"/>
      <c r="I256" s="207" t="str">
        <f t="shared" si="21"/>
        <v/>
      </c>
      <c r="J256" s="209">
        <f t="shared" si="22"/>
        <v>1</v>
      </c>
      <c r="K256" s="208">
        <f t="shared" si="23"/>
        <v>0</v>
      </c>
    </row>
    <row r="257" spans="1:12" ht="18" customHeight="1" x14ac:dyDescent="0.25">
      <c r="A257" s="59">
        <v>152</v>
      </c>
      <c r="B257" s="39"/>
      <c r="C257" s="40"/>
      <c r="D257" s="41"/>
      <c r="E257" s="85"/>
      <c r="F257" s="309"/>
      <c r="G257" s="295"/>
      <c r="H257" s="288"/>
      <c r="I257" s="207" t="str">
        <f t="shared" si="21"/>
        <v/>
      </c>
      <c r="J257" s="209">
        <f t="shared" si="22"/>
        <v>1</v>
      </c>
      <c r="K257" s="208">
        <f t="shared" si="23"/>
        <v>0</v>
      </c>
    </row>
    <row r="258" spans="1:12" ht="18" customHeight="1" x14ac:dyDescent="0.25">
      <c r="A258" s="59">
        <v>153</v>
      </c>
      <c r="B258" s="39"/>
      <c r="C258" s="40"/>
      <c r="D258" s="41"/>
      <c r="E258" s="85"/>
      <c r="F258" s="309"/>
      <c r="G258" s="295"/>
      <c r="H258" s="288"/>
      <c r="I258" s="207" t="str">
        <f t="shared" si="21"/>
        <v/>
      </c>
      <c r="J258" s="209">
        <f t="shared" si="22"/>
        <v>1</v>
      </c>
      <c r="K258" s="208">
        <f t="shared" si="23"/>
        <v>0</v>
      </c>
    </row>
    <row r="259" spans="1:12" ht="18" customHeight="1" x14ac:dyDescent="0.25">
      <c r="A259" s="59">
        <v>154</v>
      </c>
      <c r="B259" s="39"/>
      <c r="C259" s="40"/>
      <c r="D259" s="41"/>
      <c r="E259" s="85"/>
      <c r="F259" s="309"/>
      <c r="G259" s="295"/>
      <c r="H259" s="288"/>
      <c r="I259" s="207" t="str">
        <f t="shared" si="21"/>
        <v/>
      </c>
      <c r="J259" s="209">
        <f t="shared" si="22"/>
        <v>1</v>
      </c>
      <c r="K259" s="208">
        <f t="shared" si="23"/>
        <v>0</v>
      </c>
    </row>
    <row r="260" spans="1:12" ht="18" customHeight="1" x14ac:dyDescent="0.25">
      <c r="A260" s="59">
        <v>155</v>
      </c>
      <c r="B260" s="39"/>
      <c r="C260" s="40"/>
      <c r="D260" s="41"/>
      <c r="E260" s="85"/>
      <c r="F260" s="309"/>
      <c r="G260" s="295"/>
      <c r="H260" s="288"/>
      <c r="I260" s="207" t="str">
        <f t="shared" si="21"/>
        <v/>
      </c>
      <c r="J260" s="209">
        <f t="shared" si="22"/>
        <v>1</v>
      </c>
      <c r="K260" s="208">
        <f t="shared" si="23"/>
        <v>0</v>
      </c>
    </row>
    <row r="261" spans="1:12" ht="18" customHeight="1" x14ac:dyDescent="0.25">
      <c r="A261" s="59">
        <v>156</v>
      </c>
      <c r="B261" s="39"/>
      <c r="C261" s="40"/>
      <c r="D261" s="41"/>
      <c r="E261" s="85"/>
      <c r="F261" s="309"/>
      <c r="G261" s="295"/>
      <c r="H261" s="288"/>
      <c r="I261" s="207" t="str">
        <f t="shared" si="21"/>
        <v/>
      </c>
      <c r="J261" s="209">
        <f t="shared" si="22"/>
        <v>1</v>
      </c>
      <c r="K261" s="208">
        <f t="shared" si="23"/>
        <v>0</v>
      </c>
    </row>
    <row r="262" spans="1:12" ht="18" customHeight="1" x14ac:dyDescent="0.25">
      <c r="A262" s="59">
        <v>157</v>
      </c>
      <c r="B262" s="39"/>
      <c r="C262" s="40"/>
      <c r="D262" s="41"/>
      <c r="E262" s="85"/>
      <c r="F262" s="309"/>
      <c r="G262" s="295"/>
      <c r="H262" s="288"/>
      <c r="I262" s="207" t="str">
        <f t="shared" si="21"/>
        <v/>
      </c>
      <c r="J262" s="209">
        <f t="shared" si="22"/>
        <v>1</v>
      </c>
      <c r="K262" s="208">
        <f t="shared" si="23"/>
        <v>0</v>
      </c>
    </row>
    <row r="263" spans="1:12" ht="18" customHeight="1" x14ac:dyDescent="0.25">
      <c r="A263" s="59">
        <v>158</v>
      </c>
      <c r="B263" s="39"/>
      <c r="C263" s="40"/>
      <c r="D263" s="41"/>
      <c r="E263" s="85"/>
      <c r="F263" s="309"/>
      <c r="G263" s="295"/>
      <c r="H263" s="288"/>
      <c r="I263" s="207" t="str">
        <f t="shared" si="21"/>
        <v/>
      </c>
      <c r="J263" s="209">
        <f t="shared" si="22"/>
        <v>1</v>
      </c>
      <c r="K263" s="208">
        <f t="shared" si="23"/>
        <v>0</v>
      </c>
    </row>
    <row r="264" spans="1:12" ht="18" customHeight="1" x14ac:dyDescent="0.25">
      <c r="A264" s="59">
        <v>159</v>
      </c>
      <c r="B264" s="39"/>
      <c r="C264" s="40"/>
      <c r="D264" s="41"/>
      <c r="E264" s="85"/>
      <c r="F264" s="309"/>
      <c r="G264" s="295"/>
      <c r="H264" s="288"/>
      <c r="I264" s="207" t="str">
        <f t="shared" si="21"/>
        <v/>
      </c>
      <c r="J264" s="209">
        <f t="shared" si="22"/>
        <v>1</v>
      </c>
      <c r="K264" s="208">
        <f t="shared" si="23"/>
        <v>0</v>
      </c>
    </row>
    <row r="265" spans="1:12" ht="18" customHeight="1" thickBot="1" x14ac:dyDescent="0.3">
      <c r="A265" s="78">
        <v>160</v>
      </c>
      <c r="B265" s="43"/>
      <c r="C265" s="44"/>
      <c r="D265" s="45"/>
      <c r="E265" s="87"/>
      <c r="F265" s="310"/>
      <c r="G265" s="296"/>
      <c r="H265" s="289"/>
      <c r="I265" s="207" t="str">
        <f t="shared" si="21"/>
        <v/>
      </c>
      <c r="J265" s="209">
        <f t="shared" si="22"/>
        <v>1</v>
      </c>
      <c r="K265" s="208">
        <f t="shared" si="23"/>
        <v>0</v>
      </c>
    </row>
    <row r="266" spans="1:12" ht="18" customHeight="1" thickBot="1" x14ac:dyDescent="0.3">
      <c r="A266" s="89"/>
      <c r="B266" s="89"/>
      <c r="C266" s="89"/>
      <c r="D266" s="89"/>
      <c r="E266" s="89"/>
      <c r="F266" s="11" t="s">
        <v>51</v>
      </c>
      <c r="G266" s="290">
        <f>SUM(G246:G265)+G232</f>
        <v>0</v>
      </c>
      <c r="H266" s="330"/>
      <c r="I266" s="126"/>
      <c r="J266" s="206">
        <f>IF(G266&gt;G232,ROW(A272),0)</f>
        <v>0</v>
      </c>
      <c r="K266" s="82"/>
      <c r="L266" s="202">
        <f>IF(G266&gt;G232,ROW(A272),0)</f>
        <v>0</v>
      </c>
    </row>
    <row r="267" spans="1:12" x14ac:dyDescent="0.25">
      <c r="A267" s="89"/>
      <c r="B267" s="89"/>
      <c r="C267" s="89"/>
      <c r="D267" s="89"/>
      <c r="E267" s="89"/>
      <c r="F267" s="89"/>
      <c r="G267" s="89"/>
      <c r="H267" s="89"/>
      <c r="I267" s="126"/>
      <c r="J267" s="82"/>
      <c r="K267" s="82"/>
    </row>
    <row r="268" spans="1:12" x14ac:dyDescent="0.25">
      <c r="A268" t="s">
        <v>164</v>
      </c>
      <c r="B268" s="89"/>
      <c r="C268" s="89"/>
      <c r="D268" s="89"/>
      <c r="E268" s="89"/>
      <c r="F268" s="89"/>
      <c r="G268" s="89"/>
      <c r="H268" s="89"/>
      <c r="I268" s="126"/>
      <c r="J268" s="82"/>
      <c r="K268" s="82"/>
    </row>
    <row r="269" spans="1:12" x14ac:dyDescent="0.25">
      <c r="A269" s="89"/>
      <c r="B269" s="89"/>
      <c r="C269" s="89"/>
      <c r="D269" s="89"/>
      <c r="E269" s="89"/>
      <c r="F269" s="89"/>
      <c r="G269" s="89"/>
      <c r="H269" s="89"/>
      <c r="I269" s="126"/>
      <c r="J269" s="82"/>
      <c r="K269" s="82"/>
    </row>
    <row r="270" spans="1:12" ht="21" x14ac:dyDescent="0.35">
      <c r="A270" s="89"/>
      <c r="B270" s="358" t="s">
        <v>48</v>
      </c>
      <c r="C270" s="346">
        <f ca="1">IF(imzatarihi&gt;0,imzatarihi,"")</f>
        <v>46027</v>
      </c>
      <c r="D270" s="497" t="s">
        <v>49</v>
      </c>
      <c r="E270" s="497"/>
      <c r="F270" s="456" t="str">
        <f>IF(kurulusyetkilisi&gt;0,kurulusyetkilisi,"")</f>
        <v/>
      </c>
      <c r="G270" s="456"/>
      <c r="H270" s="456"/>
      <c r="I270" s="126"/>
      <c r="J270" s="82"/>
      <c r="K270" s="82"/>
    </row>
    <row r="271" spans="1:12" ht="21" x14ac:dyDescent="0.35">
      <c r="A271" s="89"/>
      <c r="B271" s="349"/>
      <c r="C271" s="349"/>
      <c r="D271" s="497" t="s">
        <v>50</v>
      </c>
      <c r="E271" s="497"/>
      <c r="F271" s="349"/>
      <c r="G271" s="361"/>
      <c r="H271" s="347"/>
      <c r="I271" s="126"/>
      <c r="J271" s="82"/>
      <c r="K271" s="82"/>
    </row>
    <row r="272" spans="1:12" x14ac:dyDescent="0.25">
      <c r="A272" s="89"/>
      <c r="B272" s="89"/>
      <c r="C272" s="89"/>
      <c r="D272" s="89"/>
      <c r="E272" s="89"/>
      <c r="F272" s="89"/>
      <c r="G272" s="89"/>
      <c r="H272" s="89"/>
      <c r="I272" s="126"/>
      <c r="J272" s="82"/>
      <c r="K272" s="82"/>
    </row>
    <row r="273" spans="1:13" x14ac:dyDescent="0.25">
      <c r="A273" s="496" t="s">
        <v>126</v>
      </c>
      <c r="B273" s="496"/>
      <c r="C273" s="496"/>
      <c r="D273" s="496"/>
      <c r="E273" s="496"/>
      <c r="F273" s="496"/>
      <c r="G273" s="496"/>
      <c r="H273" s="496"/>
      <c r="I273" s="123"/>
      <c r="J273" s="82"/>
      <c r="K273" s="82"/>
    </row>
    <row r="274" spans="1:13" x14ac:dyDescent="0.25">
      <c r="A274" s="484" t="str">
        <f>IF(YilDonem&lt;&gt;"",CONCATENATE(YilDonem," dönemine aittir."),"")</f>
        <v/>
      </c>
      <c r="B274" s="484"/>
      <c r="C274" s="484"/>
      <c r="D274" s="484"/>
      <c r="E274" s="484"/>
      <c r="F274" s="484"/>
      <c r="G274" s="484"/>
      <c r="H274" s="484"/>
      <c r="I274" s="123"/>
      <c r="J274" s="82"/>
      <c r="K274" s="82"/>
      <c r="L274" s="132"/>
    </row>
    <row r="275" spans="1:13" ht="15.95" customHeight="1" thickBot="1" x14ac:dyDescent="0.3">
      <c r="A275" s="515" t="s">
        <v>156</v>
      </c>
      <c r="B275" s="515"/>
      <c r="C275" s="515"/>
      <c r="D275" s="515"/>
      <c r="E275" s="515"/>
      <c r="F275" s="515"/>
      <c r="G275" s="515"/>
      <c r="H275" s="515"/>
      <c r="I275" s="123"/>
      <c r="J275" s="82"/>
      <c r="K275" s="82"/>
    </row>
    <row r="276" spans="1:13" ht="31.7" customHeight="1" thickBot="1" x14ac:dyDescent="0.3">
      <c r="A276" s="516" t="s">
        <v>1</v>
      </c>
      <c r="B276" s="517"/>
      <c r="C276" s="488" t="str">
        <f>IF(ProjeNo&gt;0,ProjeNo,"")</f>
        <v/>
      </c>
      <c r="D276" s="489"/>
      <c r="E276" s="489"/>
      <c r="F276" s="489"/>
      <c r="G276" s="489"/>
      <c r="H276" s="490"/>
      <c r="I276" s="123"/>
      <c r="J276" s="82"/>
      <c r="K276" s="82"/>
    </row>
    <row r="277" spans="1:13" ht="45" customHeight="1" thickBot="1" x14ac:dyDescent="0.3">
      <c r="A277" s="518" t="s">
        <v>14</v>
      </c>
      <c r="B277" s="519"/>
      <c r="C277" s="493" t="str">
        <f>IF(ProjeAdi&gt;0,ProjeAdi,"")</f>
        <v/>
      </c>
      <c r="D277" s="494"/>
      <c r="E277" s="494"/>
      <c r="F277" s="494"/>
      <c r="G277" s="494"/>
      <c r="H277" s="495"/>
      <c r="I277" s="123"/>
      <c r="J277" s="82"/>
      <c r="K277" s="82"/>
    </row>
    <row r="278" spans="1:13" s="53" customFormat="1" ht="37.15" customHeight="1" thickBot="1" x14ac:dyDescent="0.3">
      <c r="A278" s="482" t="s">
        <v>9</v>
      </c>
      <c r="B278" s="482" t="s">
        <v>123</v>
      </c>
      <c r="C278" s="482" t="s">
        <v>124</v>
      </c>
      <c r="D278" s="482" t="s">
        <v>125</v>
      </c>
      <c r="E278" s="482" t="s">
        <v>98</v>
      </c>
      <c r="F278" s="482" t="s">
        <v>99</v>
      </c>
      <c r="G278" s="143" t="s">
        <v>100</v>
      </c>
      <c r="H278" s="143" t="s">
        <v>100</v>
      </c>
      <c r="I278" s="124"/>
      <c r="J278" s="83"/>
      <c r="K278" s="83"/>
      <c r="L278" s="133"/>
      <c r="M278" s="133"/>
    </row>
    <row r="279" spans="1:13" ht="18" customHeight="1" thickBot="1" x14ac:dyDescent="0.3">
      <c r="A279" s="498"/>
      <c r="B279" s="498"/>
      <c r="C279" s="498"/>
      <c r="D279" s="498"/>
      <c r="E279" s="498"/>
      <c r="F279" s="498"/>
      <c r="G279" s="144" t="s">
        <v>101</v>
      </c>
      <c r="H279" s="144" t="s">
        <v>104</v>
      </c>
      <c r="I279" s="123"/>
      <c r="J279" s="82"/>
      <c r="K279" s="82"/>
    </row>
    <row r="280" spans="1:13" ht="18" customHeight="1" x14ac:dyDescent="0.25">
      <c r="A280" s="77">
        <v>161</v>
      </c>
      <c r="B280" s="61"/>
      <c r="C280" s="62"/>
      <c r="D280" s="84"/>
      <c r="E280" s="63"/>
      <c r="F280" s="308"/>
      <c r="G280" s="294"/>
      <c r="H280" s="281"/>
      <c r="I280" s="207" t="str">
        <f>IF(AND(COUNTA(B280:D280)&gt;0,J280=1),"Belge Tarihi,Belge Numarası ve KDV Dahil Tutar doldurulduktan sonra KDV Hariç Tutar doldurulabilir.","")</f>
        <v/>
      </c>
      <c r="J280" s="209">
        <f>IF(COUNTA(E280:F280)+COUNTA(H280)=3,0,1)</f>
        <v>1</v>
      </c>
      <c r="K280" s="208">
        <f>IF(J280=1,0,100000000)</f>
        <v>0</v>
      </c>
    </row>
    <row r="281" spans="1:13" ht="18" customHeight="1" x14ac:dyDescent="0.25">
      <c r="A281" s="59">
        <v>162</v>
      </c>
      <c r="B281" s="39"/>
      <c r="C281" s="40"/>
      <c r="D281" s="41"/>
      <c r="E281" s="85"/>
      <c r="F281" s="309"/>
      <c r="G281" s="295"/>
      <c r="H281" s="288"/>
      <c r="I281" s="207" t="str">
        <f t="shared" ref="I281:I299" si="24">IF(AND(COUNTA(B281:D281)&gt;0,J281=1),"Belge Tarihi,Belge Numarası ve KDV Dahil Tutar doldurulduktan sonra KDV Hariç Tutar doldurulabilir.","")</f>
        <v/>
      </c>
      <c r="J281" s="209">
        <f t="shared" ref="J281:J299" si="25">IF(COUNTA(E281:F281)+COUNTA(H281)=3,0,1)</f>
        <v>1</v>
      </c>
      <c r="K281" s="208">
        <f t="shared" ref="K281:K299" si="26">IF(J281=1,0,100000000)</f>
        <v>0</v>
      </c>
    </row>
    <row r="282" spans="1:13" ht="18" customHeight="1" x14ac:dyDescent="0.25">
      <c r="A282" s="59">
        <v>163</v>
      </c>
      <c r="B282" s="39"/>
      <c r="C282" s="40"/>
      <c r="D282" s="41"/>
      <c r="E282" s="85"/>
      <c r="F282" s="309"/>
      <c r="G282" s="295"/>
      <c r="H282" s="288"/>
      <c r="I282" s="207" t="str">
        <f t="shared" si="24"/>
        <v/>
      </c>
      <c r="J282" s="209">
        <f t="shared" si="25"/>
        <v>1</v>
      </c>
      <c r="K282" s="208">
        <f t="shared" si="26"/>
        <v>0</v>
      </c>
    </row>
    <row r="283" spans="1:13" ht="18" customHeight="1" x14ac:dyDescent="0.25">
      <c r="A283" s="59">
        <v>164</v>
      </c>
      <c r="B283" s="39"/>
      <c r="C283" s="40"/>
      <c r="D283" s="41"/>
      <c r="E283" s="85"/>
      <c r="F283" s="309"/>
      <c r="G283" s="295"/>
      <c r="H283" s="288"/>
      <c r="I283" s="207" t="str">
        <f t="shared" si="24"/>
        <v/>
      </c>
      <c r="J283" s="209">
        <f t="shared" si="25"/>
        <v>1</v>
      </c>
      <c r="K283" s="208">
        <f t="shared" si="26"/>
        <v>0</v>
      </c>
    </row>
    <row r="284" spans="1:13" ht="18" customHeight="1" x14ac:dyDescent="0.25">
      <c r="A284" s="59">
        <v>165</v>
      </c>
      <c r="B284" s="39"/>
      <c r="C284" s="40"/>
      <c r="D284" s="41"/>
      <c r="E284" s="85"/>
      <c r="F284" s="309"/>
      <c r="G284" s="295"/>
      <c r="H284" s="288"/>
      <c r="I284" s="207" t="str">
        <f t="shared" si="24"/>
        <v/>
      </c>
      <c r="J284" s="209">
        <f t="shared" si="25"/>
        <v>1</v>
      </c>
      <c r="K284" s="208">
        <f t="shared" si="26"/>
        <v>0</v>
      </c>
    </row>
    <row r="285" spans="1:13" ht="18" customHeight="1" x14ac:dyDescent="0.25">
      <c r="A285" s="59">
        <v>166</v>
      </c>
      <c r="B285" s="39"/>
      <c r="C285" s="40"/>
      <c r="D285" s="41"/>
      <c r="E285" s="85"/>
      <c r="F285" s="309"/>
      <c r="G285" s="295"/>
      <c r="H285" s="288"/>
      <c r="I285" s="207" t="str">
        <f t="shared" si="24"/>
        <v/>
      </c>
      <c r="J285" s="209">
        <f t="shared" si="25"/>
        <v>1</v>
      </c>
      <c r="K285" s="208">
        <f t="shared" si="26"/>
        <v>0</v>
      </c>
    </row>
    <row r="286" spans="1:13" ht="18" customHeight="1" x14ac:dyDescent="0.25">
      <c r="A286" s="59">
        <v>167</v>
      </c>
      <c r="B286" s="39"/>
      <c r="C286" s="40"/>
      <c r="D286" s="41"/>
      <c r="E286" s="85"/>
      <c r="F286" s="309"/>
      <c r="G286" s="295"/>
      <c r="H286" s="288"/>
      <c r="I286" s="207" t="str">
        <f t="shared" si="24"/>
        <v/>
      </c>
      <c r="J286" s="209">
        <f t="shared" si="25"/>
        <v>1</v>
      </c>
      <c r="K286" s="208">
        <f t="shared" si="26"/>
        <v>0</v>
      </c>
    </row>
    <row r="287" spans="1:13" ht="18" customHeight="1" x14ac:dyDescent="0.25">
      <c r="A287" s="59">
        <v>168</v>
      </c>
      <c r="B287" s="39"/>
      <c r="C287" s="40"/>
      <c r="D287" s="41"/>
      <c r="E287" s="85"/>
      <c r="F287" s="309"/>
      <c r="G287" s="295"/>
      <c r="H287" s="288"/>
      <c r="I287" s="207" t="str">
        <f t="shared" si="24"/>
        <v/>
      </c>
      <c r="J287" s="209">
        <f t="shared" si="25"/>
        <v>1</v>
      </c>
      <c r="K287" s="208">
        <f t="shared" si="26"/>
        <v>0</v>
      </c>
      <c r="L287" s="134"/>
      <c r="M287" s="134"/>
    </row>
    <row r="288" spans="1:13" ht="18" customHeight="1" x14ac:dyDescent="0.25">
      <c r="A288" s="59">
        <v>169</v>
      </c>
      <c r="B288" s="39"/>
      <c r="C288" s="40"/>
      <c r="D288" s="41"/>
      <c r="E288" s="85"/>
      <c r="F288" s="309"/>
      <c r="G288" s="295"/>
      <c r="H288" s="288"/>
      <c r="I288" s="207" t="str">
        <f t="shared" si="24"/>
        <v/>
      </c>
      <c r="J288" s="209">
        <f t="shared" si="25"/>
        <v>1</v>
      </c>
      <c r="K288" s="208">
        <f t="shared" si="26"/>
        <v>0</v>
      </c>
    </row>
    <row r="289" spans="1:12" ht="18" customHeight="1" x14ac:dyDescent="0.25">
      <c r="A289" s="59">
        <v>170</v>
      </c>
      <c r="B289" s="39"/>
      <c r="C289" s="40"/>
      <c r="D289" s="41"/>
      <c r="E289" s="85"/>
      <c r="F289" s="309"/>
      <c r="G289" s="295"/>
      <c r="H289" s="288"/>
      <c r="I289" s="207" t="str">
        <f t="shared" si="24"/>
        <v/>
      </c>
      <c r="J289" s="209">
        <f t="shared" si="25"/>
        <v>1</v>
      </c>
      <c r="K289" s="208">
        <f t="shared" si="26"/>
        <v>0</v>
      </c>
    </row>
    <row r="290" spans="1:12" ht="18" customHeight="1" x14ac:dyDescent="0.25">
      <c r="A290" s="59">
        <v>171</v>
      </c>
      <c r="B290" s="39"/>
      <c r="C290" s="40"/>
      <c r="D290" s="41"/>
      <c r="E290" s="85"/>
      <c r="F290" s="309"/>
      <c r="G290" s="295"/>
      <c r="H290" s="288"/>
      <c r="I290" s="207" t="str">
        <f t="shared" si="24"/>
        <v/>
      </c>
      <c r="J290" s="209">
        <f t="shared" si="25"/>
        <v>1</v>
      </c>
      <c r="K290" s="208">
        <f t="shared" si="26"/>
        <v>0</v>
      </c>
    </row>
    <row r="291" spans="1:12" ht="18" customHeight="1" x14ac:dyDescent="0.25">
      <c r="A291" s="59">
        <v>172</v>
      </c>
      <c r="B291" s="39"/>
      <c r="C291" s="40"/>
      <c r="D291" s="41"/>
      <c r="E291" s="85"/>
      <c r="F291" s="309"/>
      <c r="G291" s="295"/>
      <c r="H291" s="288"/>
      <c r="I291" s="207" t="str">
        <f t="shared" si="24"/>
        <v/>
      </c>
      <c r="J291" s="209">
        <f t="shared" si="25"/>
        <v>1</v>
      </c>
      <c r="K291" s="208">
        <f t="shared" si="26"/>
        <v>0</v>
      </c>
    </row>
    <row r="292" spans="1:12" ht="18" customHeight="1" x14ac:dyDescent="0.25">
      <c r="A292" s="59">
        <v>173</v>
      </c>
      <c r="B292" s="39"/>
      <c r="C292" s="40"/>
      <c r="D292" s="41"/>
      <c r="E292" s="85"/>
      <c r="F292" s="309"/>
      <c r="G292" s="295"/>
      <c r="H292" s="288"/>
      <c r="I292" s="207" t="str">
        <f t="shared" si="24"/>
        <v/>
      </c>
      <c r="J292" s="209">
        <f t="shared" si="25"/>
        <v>1</v>
      </c>
      <c r="K292" s="208">
        <f t="shared" si="26"/>
        <v>0</v>
      </c>
    </row>
    <row r="293" spans="1:12" ht="18" customHeight="1" x14ac:dyDescent="0.25">
      <c r="A293" s="59">
        <v>174</v>
      </c>
      <c r="B293" s="39"/>
      <c r="C293" s="40"/>
      <c r="D293" s="41"/>
      <c r="E293" s="85"/>
      <c r="F293" s="309"/>
      <c r="G293" s="295"/>
      <c r="H293" s="288"/>
      <c r="I293" s="207" t="str">
        <f t="shared" si="24"/>
        <v/>
      </c>
      <c r="J293" s="209">
        <f t="shared" si="25"/>
        <v>1</v>
      </c>
      <c r="K293" s="208">
        <f t="shared" si="26"/>
        <v>0</v>
      </c>
    </row>
    <row r="294" spans="1:12" ht="18" customHeight="1" x14ac:dyDescent="0.25">
      <c r="A294" s="59">
        <v>175</v>
      </c>
      <c r="B294" s="39"/>
      <c r="C294" s="40"/>
      <c r="D294" s="41"/>
      <c r="E294" s="85"/>
      <c r="F294" s="309"/>
      <c r="G294" s="295"/>
      <c r="H294" s="288"/>
      <c r="I294" s="207" t="str">
        <f t="shared" si="24"/>
        <v/>
      </c>
      <c r="J294" s="209">
        <f t="shared" si="25"/>
        <v>1</v>
      </c>
      <c r="K294" s="208">
        <f t="shared" si="26"/>
        <v>0</v>
      </c>
    </row>
    <row r="295" spans="1:12" ht="18" customHeight="1" x14ac:dyDescent="0.25">
      <c r="A295" s="59">
        <v>176</v>
      </c>
      <c r="B295" s="39"/>
      <c r="C295" s="40"/>
      <c r="D295" s="41"/>
      <c r="E295" s="85"/>
      <c r="F295" s="309"/>
      <c r="G295" s="295"/>
      <c r="H295" s="288"/>
      <c r="I295" s="207" t="str">
        <f t="shared" si="24"/>
        <v/>
      </c>
      <c r="J295" s="209">
        <f t="shared" si="25"/>
        <v>1</v>
      </c>
      <c r="K295" s="208">
        <f t="shared" si="26"/>
        <v>0</v>
      </c>
    </row>
    <row r="296" spans="1:12" ht="18" customHeight="1" x14ac:dyDescent="0.25">
      <c r="A296" s="59">
        <v>177</v>
      </c>
      <c r="B296" s="39"/>
      <c r="C296" s="40"/>
      <c r="D296" s="41"/>
      <c r="E296" s="85"/>
      <c r="F296" s="309"/>
      <c r="G296" s="295"/>
      <c r="H296" s="288"/>
      <c r="I296" s="207" t="str">
        <f t="shared" si="24"/>
        <v/>
      </c>
      <c r="J296" s="209">
        <f t="shared" si="25"/>
        <v>1</v>
      </c>
      <c r="K296" s="208">
        <f t="shared" si="26"/>
        <v>0</v>
      </c>
    </row>
    <row r="297" spans="1:12" ht="18" customHeight="1" x14ac:dyDescent="0.25">
      <c r="A297" s="59">
        <v>178</v>
      </c>
      <c r="B297" s="39"/>
      <c r="C297" s="40"/>
      <c r="D297" s="41"/>
      <c r="E297" s="85"/>
      <c r="F297" s="309"/>
      <c r="G297" s="295"/>
      <c r="H297" s="288"/>
      <c r="I297" s="207" t="str">
        <f t="shared" si="24"/>
        <v/>
      </c>
      <c r="J297" s="209">
        <f t="shared" si="25"/>
        <v>1</v>
      </c>
      <c r="K297" s="208">
        <f t="shared" si="26"/>
        <v>0</v>
      </c>
    </row>
    <row r="298" spans="1:12" ht="18" customHeight="1" x14ac:dyDescent="0.25">
      <c r="A298" s="59">
        <v>179</v>
      </c>
      <c r="B298" s="39"/>
      <c r="C298" s="40"/>
      <c r="D298" s="41"/>
      <c r="E298" s="85"/>
      <c r="F298" s="309"/>
      <c r="G298" s="295"/>
      <c r="H298" s="288"/>
      <c r="I298" s="207" t="str">
        <f t="shared" si="24"/>
        <v/>
      </c>
      <c r="J298" s="209">
        <f t="shared" si="25"/>
        <v>1</v>
      </c>
      <c r="K298" s="208">
        <f t="shared" si="26"/>
        <v>0</v>
      </c>
    </row>
    <row r="299" spans="1:12" ht="18" customHeight="1" thickBot="1" x14ac:dyDescent="0.3">
      <c r="A299" s="78">
        <v>180</v>
      </c>
      <c r="B299" s="43"/>
      <c r="C299" s="44"/>
      <c r="D299" s="45"/>
      <c r="E299" s="87"/>
      <c r="F299" s="310"/>
      <c r="G299" s="296"/>
      <c r="H299" s="289"/>
      <c r="I299" s="207" t="str">
        <f t="shared" si="24"/>
        <v/>
      </c>
      <c r="J299" s="209">
        <f t="shared" si="25"/>
        <v>1</v>
      </c>
      <c r="K299" s="208">
        <f t="shared" si="26"/>
        <v>0</v>
      </c>
    </row>
    <row r="300" spans="1:12" ht="18" customHeight="1" thickBot="1" x14ac:dyDescent="0.3">
      <c r="A300" s="89"/>
      <c r="B300" s="89"/>
      <c r="C300" s="89"/>
      <c r="D300" s="89"/>
      <c r="E300" s="89"/>
      <c r="F300" s="11" t="s">
        <v>51</v>
      </c>
      <c r="G300" s="290">
        <f>SUM(G280:G299)+G266</f>
        <v>0</v>
      </c>
      <c r="H300" s="330"/>
      <c r="I300" s="126"/>
      <c r="J300" s="206">
        <f>IF(G300&gt;G266,ROW(A306),0)</f>
        <v>0</v>
      </c>
      <c r="K300" s="82"/>
      <c r="L300" s="202">
        <f>IF(G300&gt;G266,ROW(A306),0)</f>
        <v>0</v>
      </c>
    </row>
    <row r="301" spans="1:12" x14ac:dyDescent="0.25">
      <c r="A301" s="89"/>
      <c r="B301" s="89"/>
      <c r="C301" s="89"/>
      <c r="D301" s="89"/>
      <c r="E301" s="89"/>
      <c r="F301" s="89"/>
      <c r="G301" s="89"/>
      <c r="H301" s="89"/>
      <c r="I301" s="126"/>
      <c r="J301" s="82"/>
      <c r="K301" s="82"/>
    </row>
    <row r="302" spans="1:12" x14ac:dyDescent="0.25">
      <c r="A302" t="s">
        <v>164</v>
      </c>
      <c r="B302" s="89"/>
      <c r="C302" s="89"/>
      <c r="D302" s="89"/>
      <c r="E302" s="89"/>
      <c r="F302" s="89"/>
      <c r="G302" s="89"/>
      <c r="H302" s="89"/>
      <c r="I302" s="126"/>
      <c r="J302" s="82"/>
      <c r="K302" s="82"/>
    </row>
    <row r="303" spans="1:12" x14ac:dyDescent="0.25">
      <c r="A303" s="89"/>
      <c r="B303" s="89"/>
      <c r="C303" s="89"/>
      <c r="D303" s="89"/>
      <c r="E303" s="89"/>
      <c r="F303" s="89"/>
      <c r="G303" s="89"/>
      <c r="H303" s="89"/>
      <c r="I303" s="126"/>
      <c r="J303" s="82"/>
      <c r="K303" s="82"/>
    </row>
    <row r="304" spans="1:12" ht="21" x14ac:dyDescent="0.35">
      <c r="A304" s="89"/>
      <c r="B304" s="358" t="s">
        <v>48</v>
      </c>
      <c r="C304" s="346">
        <f ca="1">IF(imzatarihi&gt;0,imzatarihi,"")</f>
        <v>46027</v>
      </c>
      <c r="D304" s="497" t="s">
        <v>49</v>
      </c>
      <c r="E304" s="497"/>
      <c r="F304" s="456" t="str">
        <f>IF(kurulusyetkilisi&gt;0,kurulusyetkilisi,"")</f>
        <v/>
      </c>
      <c r="G304" s="456"/>
      <c r="H304" s="456"/>
      <c r="I304" s="126"/>
      <c r="J304" s="82"/>
      <c r="K304" s="82"/>
    </row>
    <row r="305" spans="1:13" ht="21" x14ac:dyDescent="0.35">
      <c r="A305" s="89"/>
      <c r="B305" s="349"/>
      <c r="C305" s="349"/>
      <c r="D305" s="497" t="s">
        <v>50</v>
      </c>
      <c r="E305" s="497"/>
      <c r="F305" s="349"/>
      <c r="G305" s="361"/>
      <c r="H305" s="347"/>
      <c r="I305" s="126"/>
      <c r="J305" s="82"/>
      <c r="K305" s="82"/>
    </row>
    <row r="306" spans="1:13" x14ac:dyDescent="0.25">
      <c r="A306" s="89"/>
      <c r="B306" s="89"/>
      <c r="C306" s="89"/>
      <c r="D306" s="89"/>
      <c r="E306" s="89"/>
      <c r="F306" s="89"/>
      <c r="G306" s="89"/>
      <c r="H306" s="89"/>
      <c r="I306" s="126"/>
      <c r="J306" s="82"/>
      <c r="K306" s="82"/>
    </row>
    <row r="307" spans="1:13" x14ac:dyDescent="0.25">
      <c r="A307" s="496" t="s">
        <v>126</v>
      </c>
      <c r="B307" s="496"/>
      <c r="C307" s="496"/>
      <c r="D307" s="496"/>
      <c r="E307" s="496"/>
      <c r="F307" s="496"/>
      <c r="G307" s="496"/>
      <c r="H307" s="496"/>
      <c r="I307" s="123"/>
      <c r="J307" s="82"/>
      <c r="K307" s="82"/>
    </row>
    <row r="308" spans="1:13" x14ac:dyDescent="0.25">
      <c r="A308" s="484" t="str">
        <f>IF(YilDonem&lt;&gt;"",CONCATENATE(YilDonem," dönemine aittir."),"")</f>
        <v/>
      </c>
      <c r="B308" s="484"/>
      <c r="C308" s="484"/>
      <c r="D308" s="484"/>
      <c r="E308" s="484"/>
      <c r="F308" s="484"/>
      <c r="G308" s="484"/>
      <c r="H308" s="484"/>
      <c r="I308" s="123"/>
      <c r="J308" s="82"/>
      <c r="K308" s="82"/>
    </row>
    <row r="309" spans="1:13" ht="15.95" customHeight="1" thickBot="1" x14ac:dyDescent="0.3">
      <c r="A309" s="515" t="s">
        <v>156</v>
      </c>
      <c r="B309" s="515"/>
      <c r="C309" s="515"/>
      <c r="D309" s="515"/>
      <c r="E309" s="515"/>
      <c r="F309" s="515"/>
      <c r="G309" s="515"/>
      <c r="H309" s="515"/>
      <c r="I309" s="123"/>
      <c r="J309" s="82"/>
      <c r="K309" s="82"/>
      <c r="L309" s="132"/>
    </row>
    <row r="310" spans="1:13" ht="31.7" customHeight="1" thickBot="1" x14ac:dyDescent="0.3">
      <c r="A310" s="516" t="s">
        <v>1</v>
      </c>
      <c r="B310" s="517"/>
      <c r="C310" s="488" t="str">
        <f>IF(ProjeNo&gt;0,ProjeNo,"")</f>
        <v/>
      </c>
      <c r="D310" s="489"/>
      <c r="E310" s="489"/>
      <c r="F310" s="489"/>
      <c r="G310" s="489"/>
      <c r="H310" s="490"/>
      <c r="I310" s="123"/>
      <c r="J310" s="82"/>
      <c r="K310" s="82"/>
    </row>
    <row r="311" spans="1:13" ht="45" customHeight="1" thickBot="1" x14ac:dyDescent="0.3">
      <c r="A311" s="518" t="s">
        <v>14</v>
      </c>
      <c r="B311" s="519"/>
      <c r="C311" s="493" t="str">
        <f>IF(ProjeAdi&gt;0,ProjeAdi,"")</f>
        <v/>
      </c>
      <c r="D311" s="494"/>
      <c r="E311" s="494"/>
      <c r="F311" s="494"/>
      <c r="G311" s="494"/>
      <c r="H311" s="495"/>
      <c r="I311" s="123"/>
      <c r="J311" s="82"/>
      <c r="K311" s="82"/>
    </row>
    <row r="312" spans="1:13" s="53" customFormat="1" ht="37.15" customHeight="1" thickBot="1" x14ac:dyDescent="0.3">
      <c r="A312" s="482" t="s">
        <v>9</v>
      </c>
      <c r="B312" s="482" t="s">
        <v>123</v>
      </c>
      <c r="C312" s="482" t="s">
        <v>124</v>
      </c>
      <c r="D312" s="482" t="s">
        <v>125</v>
      </c>
      <c r="E312" s="482" t="s">
        <v>98</v>
      </c>
      <c r="F312" s="482" t="s">
        <v>99</v>
      </c>
      <c r="G312" s="143" t="s">
        <v>100</v>
      </c>
      <c r="H312" s="143" t="s">
        <v>100</v>
      </c>
      <c r="I312" s="124"/>
      <c r="J312" s="83"/>
      <c r="K312" s="83"/>
      <c r="L312" s="133"/>
      <c r="M312" s="133"/>
    </row>
    <row r="313" spans="1:13" ht="18" customHeight="1" thickBot="1" x14ac:dyDescent="0.3">
      <c r="A313" s="498"/>
      <c r="B313" s="498"/>
      <c r="C313" s="498"/>
      <c r="D313" s="498"/>
      <c r="E313" s="498"/>
      <c r="F313" s="498"/>
      <c r="G313" s="144" t="s">
        <v>101</v>
      </c>
      <c r="H313" s="144" t="s">
        <v>104</v>
      </c>
      <c r="I313" s="123"/>
      <c r="J313" s="82"/>
      <c r="K313" s="82"/>
    </row>
    <row r="314" spans="1:13" ht="18" customHeight="1" x14ac:dyDescent="0.25">
      <c r="A314" s="77">
        <v>181</v>
      </c>
      <c r="B314" s="61"/>
      <c r="C314" s="62"/>
      <c r="D314" s="84"/>
      <c r="E314" s="63"/>
      <c r="F314" s="308"/>
      <c r="G314" s="294"/>
      <c r="H314" s="281"/>
      <c r="I314" s="207" t="str">
        <f>IF(AND(COUNTA(B314:D314)&gt;0,J314=1),"Belge Tarihi,Belge Numarası ve KDV Dahil Tutar doldurulduktan sonra KDV Hariç Tutar doldurulabilir.","")</f>
        <v/>
      </c>
      <c r="J314" s="209">
        <f>IF(COUNTA(E314:F314)+COUNTA(H314)=3,0,1)</f>
        <v>1</v>
      </c>
      <c r="K314" s="208">
        <f>IF(J314=1,0,100000000)</f>
        <v>0</v>
      </c>
    </row>
    <row r="315" spans="1:13" ht="18" customHeight="1" x14ac:dyDescent="0.25">
      <c r="A315" s="59">
        <v>182</v>
      </c>
      <c r="B315" s="39"/>
      <c r="C315" s="40"/>
      <c r="D315" s="41"/>
      <c r="E315" s="85"/>
      <c r="F315" s="309"/>
      <c r="G315" s="295"/>
      <c r="H315" s="288"/>
      <c r="I315" s="207" t="str">
        <f t="shared" ref="I315:I333" si="27">IF(AND(COUNTA(B315:D315)&gt;0,J315=1),"Belge Tarihi,Belge Numarası ve KDV Dahil Tutar doldurulduktan sonra KDV Hariç Tutar doldurulabilir.","")</f>
        <v/>
      </c>
      <c r="J315" s="209">
        <f t="shared" ref="J315:J333" si="28">IF(COUNTA(E315:F315)+COUNTA(H315)=3,0,1)</f>
        <v>1</v>
      </c>
      <c r="K315" s="208">
        <f t="shared" ref="K315:K333" si="29">IF(J315=1,0,100000000)</f>
        <v>0</v>
      </c>
    </row>
    <row r="316" spans="1:13" ht="18" customHeight="1" x14ac:dyDescent="0.25">
      <c r="A316" s="59">
        <v>183</v>
      </c>
      <c r="B316" s="39"/>
      <c r="C316" s="40"/>
      <c r="D316" s="41"/>
      <c r="E316" s="85"/>
      <c r="F316" s="309"/>
      <c r="G316" s="295"/>
      <c r="H316" s="288"/>
      <c r="I316" s="207" t="str">
        <f t="shared" si="27"/>
        <v/>
      </c>
      <c r="J316" s="209">
        <f t="shared" si="28"/>
        <v>1</v>
      </c>
      <c r="K316" s="208">
        <f t="shared" si="29"/>
        <v>0</v>
      </c>
    </row>
    <row r="317" spans="1:13" ht="18" customHeight="1" x14ac:dyDescent="0.25">
      <c r="A317" s="59">
        <v>184</v>
      </c>
      <c r="B317" s="39"/>
      <c r="C317" s="40"/>
      <c r="D317" s="41"/>
      <c r="E317" s="85"/>
      <c r="F317" s="309"/>
      <c r="G317" s="295"/>
      <c r="H317" s="288"/>
      <c r="I317" s="207" t="str">
        <f t="shared" si="27"/>
        <v/>
      </c>
      <c r="J317" s="209">
        <f t="shared" si="28"/>
        <v>1</v>
      </c>
      <c r="K317" s="208">
        <f t="shared" si="29"/>
        <v>0</v>
      </c>
    </row>
    <row r="318" spans="1:13" ht="18" customHeight="1" x14ac:dyDescent="0.25">
      <c r="A318" s="59">
        <v>185</v>
      </c>
      <c r="B318" s="39"/>
      <c r="C318" s="40"/>
      <c r="D318" s="41"/>
      <c r="E318" s="85"/>
      <c r="F318" s="309"/>
      <c r="G318" s="295"/>
      <c r="H318" s="288"/>
      <c r="I318" s="207" t="str">
        <f t="shared" si="27"/>
        <v/>
      </c>
      <c r="J318" s="209">
        <f t="shared" si="28"/>
        <v>1</v>
      </c>
      <c r="K318" s="208">
        <f t="shared" si="29"/>
        <v>0</v>
      </c>
    </row>
    <row r="319" spans="1:13" ht="18" customHeight="1" x14ac:dyDescent="0.25">
      <c r="A319" s="59">
        <v>186</v>
      </c>
      <c r="B319" s="39"/>
      <c r="C319" s="40"/>
      <c r="D319" s="41"/>
      <c r="E319" s="85"/>
      <c r="F319" s="309"/>
      <c r="G319" s="295"/>
      <c r="H319" s="288"/>
      <c r="I319" s="207" t="str">
        <f t="shared" si="27"/>
        <v/>
      </c>
      <c r="J319" s="209">
        <f t="shared" si="28"/>
        <v>1</v>
      </c>
      <c r="K319" s="208">
        <f t="shared" si="29"/>
        <v>0</v>
      </c>
    </row>
    <row r="320" spans="1:13" ht="18" customHeight="1" x14ac:dyDescent="0.25">
      <c r="A320" s="59">
        <v>187</v>
      </c>
      <c r="B320" s="39"/>
      <c r="C320" s="40"/>
      <c r="D320" s="41"/>
      <c r="E320" s="85"/>
      <c r="F320" s="309"/>
      <c r="G320" s="295"/>
      <c r="H320" s="288"/>
      <c r="I320" s="207" t="str">
        <f t="shared" si="27"/>
        <v/>
      </c>
      <c r="J320" s="209">
        <f t="shared" si="28"/>
        <v>1</v>
      </c>
      <c r="K320" s="208">
        <f t="shared" si="29"/>
        <v>0</v>
      </c>
    </row>
    <row r="321" spans="1:13" ht="18" customHeight="1" x14ac:dyDescent="0.25">
      <c r="A321" s="59">
        <v>188</v>
      </c>
      <c r="B321" s="39"/>
      <c r="C321" s="40"/>
      <c r="D321" s="41"/>
      <c r="E321" s="85"/>
      <c r="F321" s="309"/>
      <c r="G321" s="295"/>
      <c r="H321" s="288"/>
      <c r="I321" s="207" t="str">
        <f t="shared" si="27"/>
        <v/>
      </c>
      <c r="J321" s="209">
        <f t="shared" si="28"/>
        <v>1</v>
      </c>
      <c r="K321" s="208">
        <f t="shared" si="29"/>
        <v>0</v>
      </c>
    </row>
    <row r="322" spans="1:13" ht="18" customHeight="1" x14ac:dyDescent="0.25">
      <c r="A322" s="59">
        <v>189</v>
      </c>
      <c r="B322" s="39"/>
      <c r="C322" s="40"/>
      <c r="D322" s="41"/>
      <c r="E322" s="85"/>
      <c r="F322" s="309"/>
      <c r="G322" s="295"/>
      <c r="H322" s="288"/>
      <c r="I322" s="207" t="str">
        <f t="shared" si="27"/>
        <v/>
      </c>
      <c r="J322" s="209">
        <f t="shared" si="28"/>
        <v>1</v>
      </c>
      <c r="K322" s="208">
        <f t="shared" si="29"/>
        <v>0</v>
      </c>
      <c r="L322" s="134"/>
      <c r="M322" s="134"/>
    </row>
    <row r="323" spans="1:13" ht="18" customHeight="1" x14ac:dyDescent="0.25">
      <c r="A323" s="59">
        <v>190</v>
      </c>
      <c r="B323" s="39"/>
      <c r="C323" s="40"/>
      <c r="D323" s="41"/>
      <c r="E323" s="85"/>
      <c r="F323" s="309"/>
      <c r="G323" s="295"/>
      <c r="H323" s="288"/>
      <c r="I323" s="207" t="str">
        <f t="shared" si="27"/>
        <v/>
      </c>
      <c r="J323" s="209">
        <f t="shared" si="28"/>
        <v>1</v>
      </c>
      <c r="K323" s="208">
        <f t="shared" si="29"/>
        <v>0</v>
      </c>
    </row>
    <row r="324" spans="1:13" ht="18" customHeight="1" x14ac:dyDescent="0.25">
      <c r="A324" s="59">
        <v>191</v>
      </c>
      <c r="B324" s="39"/>
      <c r="C324" s="40"/>
      <c r="D324" s="41"/>
      <c r="E324" s="85"/>
      <c r="F324" s="309"/>
      <c r="G324" s="295"/>
      <c r="H324" s="288"/>
      <c r="I324" s="207" t="str">
        <f t="shared" si="27"/>
        <v/>
      </c>
      <c r="J324" s="209">
        <f t="shared" si="28"/>
        <v>1</v>
      </c>
      <c r="K324" s="208">
        <f t="shared" si="29"/>
        <v>0</v>
      </c>
    </row>
    <row r="325" spans="1:13" ht="18" customHeight="1" x14ac:dyDescent="0.25">
      <c r="A325" s="59">
        <v>192</v>
      </c>
      <c r="B325" s="39"/>
      <c r="C325" s="40"/>
      <c r="D325" s="41"/>
      <c r="E325" s="85"/>
      <c r="F325" s="309"/>
      <c r="G325" s="295"/>
      <c r="H325" s="288"/>
      <c r="I325" s="207" t="str">
        <f t="shared" si="27"/>
        <v/>
      </c>
      <c r="J325" s="209">
        <f t="shared" si="28"/>
        <v>1</v>
      </c>
      <c r="K325" s="208">
        <f t="shared" si="29"/>
        <v>0</v>
      </c>
    </row>
    <row r="326" spans="1:13" ht="18" customHeight="1" x14ac:dyDescent="0.25">
      <c r="A326" s="59">
        <v>193</v>
      </c>
      <c r="B326" s="39"/>
      <c r="C326" s="40"/>
      <c r="D326" s="41"/>
      <c r="E326" s="85"/>
      <c r="F326" s="309"/>
      <c r="G326" s="295"/>
      <c r="H326" s="288"/>
      <c r="I326" s="207" t="str">
        <f t="shared" si="27"/>
        <v/>
      </c>
      <c r="J326" s="209">
        <f t="shared" si="28"/>
        <v>1</v>
      </c>
      <c r="K326" s="208">
        <f t="shared" si="29"/>
        <v>0</v>
      </c>
    </row>
    <row r="327" spans="1:13" ht="18" customHeight="1" x14ac:dyDescent="0.25">
      <c r="A327" s="59">
        <v>194</v>
      </c>
      <c r="B327" s="39"/>
      <c r="C327" s="40"/>
      <c r="D327" s="41"/>
      <c r="E327" s="85"/>
      <c r="F327" s="309"/>
      <c r="G327" s="295"/>
      <c r="H327" s="288"/>
      <c r="I327" s="207" t="str">
        <f t="shared" si="27"/>
        <v/>
      </c>
      <c r="J327" s="209">
        <f t="shared" si="28"/>
        <v>1</v>
      </c>
      <c r="K327" s="208">
        <f t="shared" si="29"/>
        <v>0</v>
      </c>
    </row>
    <row r="328" spans="1:13" ht="18" customHeight="1" x14ac:dyDescent="0.25">
      <c r="A328" s="59">
        <v>195</v>
      </c>
      <c r="B328" s="39"/>
      <c r="C328" s="40"/>
      <c r="D328" s="41"/>
      <c r="E328" s="85"/>
      <c r="F328" s="309"/>
      <c r="G328" s="295"/>
      <c r="H328" s="288"/>
      <c r="I328" s="207" t="str">
        <f t="shared" si="27"/>
        <v/>
      </c>
      <c r="J328" s="209">
        <f t="shared" si="28"/>
        <v>1</v>
      </c>
      <c r="K328" s="208">
        <f t="shared" si="29"/>
        <v>0</v>
      </c>
    </row>
    <row r="329" spans="1:13" ht="18" customHeight="1" x14ac:dyDescent="0.25">
      <c r="A329" s="59">
        <v>196</v>
      </c>
      <c r="B329" s="39"/>
      <c r="C329" s="40"/>
      <c r="D329" s="41"/>
      <c r="E329" s="85"/>
      <c r="F329" s="309"/>
      <c r="G329" s="295"/>
      <c r="H329" s="288"/>
      <c r="I329" s="207" t="str">
        <f t="shared" si="27"/>
        <v/>
      </c>
      <c r="J329" s="209">
        <f t="shared" si="28"/>
        <v>1</v>
      </c>
      <c r="K329" s="208">
        <f t="shared" si="29"/>
        <v>0</v>
      </c>
    </row>
    <row r="330" spans="1:13" ht="18" customHeight="1" x14ac:dyDescent="0.25">
      <c r="A330" s="59">
        <v>197</v>
      </c>
      <c r="B330" s="39"/>
      <c r="C330" s="40"/>
      <c r="D330" s="41"/>
      <c r="E330" s="85"/>
      <c r="F330" s="309"/>
      <c r="G330" s="295"/>
      <c r="H330" s="288"/>
      <c r="I330" s="207" t="str">
        <f t="shared" si="27"/>
        <v/>
      </c>
      <c r="J330" s="209">
        <f t="shared" si="28"/>
        <v>1</v>
      </c>
      <c r="K330" s="208">
        <f t="shared" si="29"/>
        <v>0</v>
      </c>
    </row>
    <row r="331" spans="1:13" ht="18" customHeight="1" x14ac:dyDescent="0.25">
      <c r="A331" s="59">
        <v>198</v>
      </c>
      <c r="B331" s="39"/>
      <c r="C331" s="40"/>
      <c r="D331" s="41"/>
      <c r="E331" s="85"/>
      <c r="F331" s="309"/>
      <c r="G331" s="295"/>
      <c r="H331" s="288"/>
      <c r="I331" s="207" t="str">
        <f t="shared" si="27"/>
        <v/>
      </c>
      <c r="J331" s="209">
        <f t="shared" si="28"/>
        <v>1</v>
      </c>
      <c r="K331" s="208">
        <f t="shared" si="29"/>
        <v>0</v>
      </c>
    </row>
    <row r="332" spans="1:13" ht="18" customHeight="1" x14ac:dyDescent="0.25">
      <c r="A332" s="59">
        <v>199</v>
      </c>
      <c r="B332" s="39"/>
      <c r="C332" s="40"/>
      <c r="D332" s="41"/>
      <c r="E332" s="85"/>
      <c r="F332" s="309"/>
      <c r="G332" s="295"/>
      <c r="H332" s="288"/>
      <c r="I332" s="207" t="str">
        <f t="shared" si="27"/>
        <v/>
      </c>
      <c r="J332" s="209">
        <f t="shared" si="28"/>
        <v>1</v>
      </c>
      <c r="K332" s="208">
        <f t="shared" si="29"/>
        <v>0</v>
      </c>
    </row>
    <row r="333" spans="1:13" ht="18" customHeight="1" thickBot="1" x14ac:dyDescent="0.3">
      <c r="A333" s="78">
        <v>200</v>
      </c>
      <c r="B333" s="43"/>
      <c r="C333" s="44"/>
      <c r="D333" s="45"/>
      <c r="E333" s="87"/>
      <c r="F333" s="310"/>
      <c r="G333" s="296"/>
      <c r="H333" s="289"/>
      <c r="I333" s="207" t="str">
        <f t="shared" si="27"/>
        <v/>
      </c>
      <c r="J333" s="209">
        <f t="shared" si="28"/>
        <v>1</v>
      </c>
      <c r="K333" s="208">
        <f t="shared" si="29"/>
        <v>0</v>
      </c>
    </row>
    <row r="334" spans="1:13" ht="18" customHeight="1" thickBot="1" x14ac:dyDescent="0.3">
      <c r="A334" s="89"/>
      <c r="B334" s="89"/>
      <c r="C334" s="89"/>
      <c r="D334" s="89"/>
      <c r="E334" s="89"/>
      <c r="F334" s="11" t="s">
        <v>51</v>
      </c>
      <c r="G334" s="290">
        <f>SUM(G314:G333)+G300</f>
        <v>0</v>
      </c>
      <c r="H334" s="330"/>
      <c r="I334" s="126"/>
      <c r="J334" s="206">
        <f>IF(G334&gt;G300,ROW(A340),0)</f>
        <v>0</v>
      </c>
      <c r="K334" s="82"/>
      <c r="L334" s="202">
        <f>IF(G334&gt;G300,ROW(A340),0)</f>
        <v>0</v>
      </c>
    </row>
    <row r="335" spans="1:13" x14ac:dyDescent="0.25">
      <c r="A335" s="89"/>
      <c r="B335" s="89"/>
      <c r="C335" s="89"/>
      <c r="D335" s="89"/>
      <c r="E335" s="89"/>
      <c r="F335" s="89"/>
      <c r="G335" s="89"/>
      <c r="H335" s="89"/>
      <c r="I335" s="126"/>
      <c r="J335" s="82"/>
      <c r="K335" s="82"/>
    </row>
    <row r="336" spans="1:13" x14ac:dyDescent="0.25">
      <c r="A336" t="s">
        <v>164</v>
      </c>
      <c r="B336" s="89"/>
      <c r="C336" s="89"/>
      <c r="D336" s="89"/>
      <c r="E336" s="89"/>
      <c r="F336" s="89"/>
      <c r="G336" s="89"/>
      <c r="H336" s="89"/>
      <c r="I336" s="126"/>
      <c r="J336" s="82"/>
      <c r="K336" s="82"/>
    </row>
    <row r="337" spans="1:13" x14ac:dyDescent="0.25">
      <c r="A337" s="89"/>
      <c r="B337" s="89"/>
      <c r="C337" s="89"/>
      <c r="D337" s="89"/>
      <c r="E337" s="89"/>
      <c r="F337" s="89"/>
      <c r="G337" s="89"/>
      <c r="H337" s="89"/>
      <c r="I337" s="126"/>
      <c r="J337" s="82"/>
      <c r="K337" s="82"/>
    </row>
    <row r="338" spans="1:13" ht="21" x14ac:dyDescent="0.35">
      <c r="A338" s="89"/>
      <c r="B338" s="358" t="s">
        <v>48</v>
      </c>
      <c r="C338" s="346">
        <f ca="1">IF(imzatarihi&gt;0,imzatarihi,"")</f>
        <v>46027</v>
      </c>
      <c r="D338" s="497" t="s">
        <v>49</v>
      </c>
      <c r="E338" s="497"/>
      <c r="F338" s="456" t="str">
        <f>IF(kurulusyetkilisi&gt;0,kurulusyetkilisi,"")</f>
        <v/>
      </c>
      <c r="G338" s="456"/>
      <c r="H338" s="456"/>
      <c r="I338" s="126"/>
      <c r="J338" s="82"/>
      <c r="K338" s="82"/>
    </row>
    <row r="339" spans="1:13" ht="21" x14ac:dyDescent="0.35">
      <c r="A339" s="89"/>
      <c r="B339" s="349"/>
      <c r="C339" s="349"/>
      <c r="D339" s="497" t="s">
        <v>50</v>
      </c>
      <c r="E339" s="497"/>
      <c r="F339" s="349"/>
      <c r="G339" s="361"/>
      <c r="H339" s="347"/>
      <c r="I339" s="126"/>
      <c r="J339" s="82"/>
      <c r="K339" s="82"/>
    </row>
    <row r="340" spans="1:13" x14ac:dyDescent="0.25">
      <c r="A340" s="89"/>
      <c r="B340" s="89"/>
      <c r="C340" s="89"/>
      <c r="D340" s="89"/>
      <c r="E340" s="89"/>
      <c r="F340" s="89"/>
      <c r="G340" s="89"/>
      <c r="H340" s="89"/>
      <c r="I340" s="126"/>
      <c r="J340" s="82"/>
      <c r="K340" s="82"/>
    </row>
    <row r="341" spans="1:13" x14ac:dyDescent="0.25">
      <c r="A341" s="496" t="s">
        <v>126</v>
      </c>
      <c r="B341" s="496"/>
      <c r="C341" s="496"/>
      <c r="D341" s="496"/>
      <c r="E341" s="496"/>
      <c r="F341" s="496"/>
      <c r="G341" s="496"/>
      <c r="H341" s="496"/>
      <c r="I341" s="123"/>
      <c r="J341" s="82"/>
      <c r="K341" s="82"/>
    </row>
    <row r="342" spans="1:13" x14ac:dyDescent="0.25">
      <c r="A342" s="484" t="str">
        <f>IF(YilDonem&lt;&gt;"",CONCATENATE(YilDonem," dönemine aittir."),"")</f>
        <v/>
      </c>
      <c r="B342" s="484"/>
      <c r="C342" s="484"/>
      <c r="D342" s="484"/>
      <c r="E342" s="484"/>
      <c r="F342" s="484"/>
      <c r="G342" s="484"/>
      <c r="H342" s="484"/>
      <c r="I342" s="123"/>
      <c r="J342" s="82"/>
      <c r="K342" s="82"/>
    </row>
    <row r="343" spans="1:13" ht="15.95" customHeight="1" thickBot="1" x14ac:dyDescent="0.3">
      <c r="A343" s="515" t="s">
        <v>156</v>
      </c>
      <c r="B343" s="515"/>
      <c r="C343" s="515"/>
      <c r="D343" s="515"/>
      <c r="E343" s="515"/>
      <c r="F343" s="515"/>
      <c r="G343" s="515"/>
      <c r="H343" s="515"/>
      <c r="I343" s="123"/>
      <c r="J343" s="82"/>
      <c r="K343" s="82"/>
    </row>
    <row r="344" spans="1:13" ht="31.7" customHeight="1" thickBot="1" x14ac:dyDescent="0.3">
      <c r="A344" s="516" t="s">
        <v>1</v>
      </c>
      <c r="B344" s="517"/>
      <c r="C344" s="488" t="str">
        <f>IF(ProjeNo&gt;0,ProjeNo,"")</f>
        <v/>
      </c>
      <c r="D344" s="489"/>
      <c r="E344" s="489"/>
      <c r="F344" s="489"/>
      <c r="G344" s="489"/>
      <c r="H344" s="490"/>
      <c r="I344" s="123"/>
      <c r="J344" s="82"/>
      <c r="K344" s="82"/>
      <c r="L344" s="132"/>
    </row>
    <row r="345" spans="1:13" ht="45" customHeight="1" thickBot="1" x14ac:dyDescent="0.3">
      <c r="A345" s="518" t="s">
        <v>14</v>
      </c>
      <c r="B345" s="519"/>
      <c r="C345" s="493" t="str">
        <f>IF(ProjeAdi&gt;0,ProjeAdi,"")</f>
        <v/>
      </c>
      <c r="D345" s="494"/>
      <c r="E345" s="494"/>
      <c r="F345" s="494"/>
      <c r="G345" s="494"/>
      <c r="H345" s="495"/>
      <c r="I345" s="123"/>
      <c r="J345" s="82"/>
      <c r="K345" s="82"/>
    </row>
    <row r="346" spans="1:13" s="53" customFormat="1" ht="37.15" customHeight="1" thickBot="1" x14ac:dyDescent="0.3">
      <c r="A346" s="482" t="s">
        <v>9</v>
      </c>
      <c r="B346" s="482" t="s">
        <v>123</v>
      </c>
      <c r="C346" s="482" t="s">
        <v>124</v>
      </c>
      <c r="D346" s="482" t="s">
        <v>125</v>
      </c>
      <c r="E346" s="482" t="s">
        <v>98</v>
      </c>
      <c r="F346" s="482" t="s">
        <v>99</v>
      </c>
      <c r="G346" s="143" t="s">
        <v>100</v>
      </c>
      <c r="H346" s="143" t="s">
        <v>100</v>
      </c>
      <c r="I346" s="124"/>
      <c r="J346" s="83"/>
      <c r="K346" s="83"/>
      <c r="L346" s="133"/>
      <c r="M346" s="133"/>
    </row>
    <row r="347" spans="1:13" ht="18" customHeight="1" thickBot="1" x14ac:dyDescent="0.3">
      <c r="A347" s="498"/>
      <c r="B347" s="498"/>
      <c r="C347" s="498"/>
      <c r="D347" s="498"/>
      <c r="E347" s="498"/>
      <c r="F347" s="498"/>
      <c r="G347" s="144" t="s">
        <v>101</v>
      </c>
      <c r="H347" s="144" t="s">
        <v>104</v>
      </c>
      <c r="I347" s="123"/>
      <c r="J347" s="82"/>
      <c r="K347" s="82"/>
    </row>
    <row r="348" spans="1:13" ht="18" customHeight="1" x14ac:dyDescent="0.25">
      <c r="A348" s="77">
        <v>201</v>
      </c>
      <c r="B348" s="61"/>
      <c r="C348" s="62"/>
      <c r="D348" s="84"/>
      <c r="E348" s="63"/>
      <c r="F348" s="308"/>
      <c r="G348" s="294"/>
      <c r="H348" s="281"/>
      <c r="I348" s="207" t="str">
        <f>IF(AND(COUNTA(B348:D348)&gt;0,J348=1),"Belge Tarihi,Belge Numarası ve KDV Dahil Tutar doldurulduktan sonra KDV Hariç Tutar doldurulabilir.","")</f>
        <v/>
      </c>
      <c r="J348" s="209">
        <f>IF(COUNTA(E348:F348)+COUNTA(H348)=3,0,1)</f>
        <v>1</v>
      </c>
      <c r="K348" s="208">
        <f>IF(J348=1,0,100000000)</f>
        <v>0</v>
      </c>
    </row>
    <row r="349" spans="1:13" ht="18" customHeight="1" x14ac:dyDescent="0.25">
      <c r="A349" s="59">
        <v>202</v>
      </c>
      <c r="B349" s="39"/>
      <c r="C349" s="40"/>
      <c r="D349" s="41"/>
      <c r="E349" s="85"/>
      <c r="F349" s="309"/>
      <c r="G349" s="295"/>
      <c r="H349" s="288"/>
      <c r="I349" s="207" t="str">
        <f t="shared" ref="I349:I367" si="30">IF(AND(COUNTA(B349:D349)&gt;0,J349=1),"Belge Tarihi,Belge Numarası ve KDV Dahil Tutar doldurulduktan sonra KDV Hariç Tutar doldurulabilir.","")</f>
        <v/>
      </c>
      <c r="J349" s="209">
        <f t="shared" ref="J349:J367" si="31">IF(COUNTA(E349:F349)+COUNTA(H349)=3,0,1)</f>
        <v>1</v>
      </c>
      <c r="K349" s="208">
        <f t="shared" ref="K349:K367" si="32">IF(J349=1,0,100000000)</f>
        <v>0</v>
      </c>
    </row>
    <row r="350" spans="1:13" ht="18" customHeight="1" x14ac:dyDescent="0.25">
      <c r="A350" s="59">
        <v>203</v>
      </c>
      <c r="B350" s="39"/>
      <c r="C350" s="40"/>
      <c r="D350" s="41"/>
      <c r="E350" s="85"/>
      <c r="F350" s="309"/>
      <c r="G350" s="295"/>
      <c r="H350" s="288"/>
      <c r="I350" s="207" t="str">
        <f t="shared" si="30"/>
        <v/>
      </c>
      <c r="J350" s="209">
        <f t="shared" si="31"/>
        <v>1</v>
      </c>
      <c r="K350" s="208">
        <f t="shared" si="32"/>
        <v>0</v>
      </c>
    </row>
    <row r="351" spans="1:13" ht="18" customHeight="1" x14ac:dyDescent="0.25">
      <c r="A351" s="59">
        <v>204</v>
      </c>
      <c r="B351" s="39"/>
      <c r="C351" s="40"/>
      <c r="D351" s="41"/>
      <c r="E351" s="85"/>
      <c r="F351" s="309"/>
      <c r="G351" s="295"/>
      <c r="H351" s="288"/>
      <c r="I351" s="207" t="str">
        <f t="shared" si="30"/>
        <v/>
      </c>
      <c r="J351" s="209">
        <f t="shared" si="31"/>
        <v>1</v>
      </c>
      <c r="K351" s="208">
        <f t="shared" si="32"/>
        <v>0</v>
      </c>
    </row>
    <row r="352" spans="1:13" ht="18" customHeight="1" x14ac:dyDescent="0.25">
      <c r="A352" s="59">
        <v>205</v>
      </c>
      <c r="B352" s="39"/>
      <c r="C352" s="40"/>
      <c r="D352" s="41"/>
      <c r="E352" s="85"/>
      <c r="F352" s="309"/>
      <c r="G352" s="295"/>
      <c r="H352" s="288"/>
      <c r="I352" s="207" t="str">
        <f t="shared" si="30"/>
        <v/>
      </c>
      <c r="J352" s="209">
        <f t="shared" si="31"/>
        <v>1</v>
      </c>
      <c r="K352" s="208">
        <f t="shared" si="32"/>
        <v>0</v>
      </c>
    </row>
    <row r="353" spans="1:13" ht="18" customHeight="1" x14ac:dyDescent="0.25">
      <c r="A353" s="59">
        <v>206</v>
      </c>
      <c r="B353" s="39"/>
      <c r="C353" s="40"/>
      <c r="D353" s="41"/>
      <c r="E353" s="85"/>
      <c r="F353" s="309"/>
      <c r="G353" s="295"/>
      <c r="H353" s="288"/>
      <c r="I353" s="207" t="str">
        <f t="shared" si="30"/>
        <v/>
      </c>
      <c r="J353" s="209">
        <f t="shared" si="31"/>
        <v>1</v>
      </c>
      <c r="K353" s="208">
        <f t="shared" si="32"/>
        <v>0</v>
      </c>
    </row>
    <row r="354" spans="1:13" ht="18" customHeight="1" x14ac:dyDescent="0.25">
      <c r="A354" s="59">
        <v>207</v>
      </c>
      <c r="B354" s="39"/>
      <c r="C354" s="40"/>
      <c r="D354" s="41"/>
      <c r="E354" s="85"/>
      <c r="F354" s="309"/>
      <c r="G354" s="295"/>
      <c r="H354" s="288"/>
      <c r="I354" s="207" t="str">
        <f t="shared" si="30"/>
        <v/>
      </c>
      <c r="J354" s="209">
        <f t="shared" si="31"/>
        <v>1</v>
      </c>
      <c r="K354" s="208">
        <f t="shared" si="32"/>
        <v>0</v>
      </c>
    </row>
    <row r="355" spans="1:13" ht="18" customHeight="1" x14ac:dyDescent="0.25">
      <c r="A355" s="59">
        <v>208</v>
      </c>
      <c r="B355" s="39"/>
      <c r="C355" s="40"/>
      <c r="D355" s="41"/>
      <c r="E355" s="85"/>
      <c r="F355" s="309"/>
      <c r="G355" s="295"/>
      <c r="H355" s="288"/>
      <c r="I355" s="207" t="str">
        <f t="shared" si="30"/>
        <v/>
      </c>
      <c r="J355" s="209">
        <f t="shared" si="31"/>
        <v>1</v>
      </c>
      <c r="K355" s="208">
        <f t="shared" si="32"/>
        <v>0</v>
      </c>
    </row>
    <row r="356" spans="1:13" ht="18" customHeight="1" x14ac:dyDescent="0.25">
      <c r="A356" s="59">
        <v>209</v>
      </c>
      <c r="B356" s="39"/>
      <c r="C356" s="40"/>
      <c r="D356" s="41"/>
      <c r="E356" s="85"/>
      <c r="F356" s="309"/>
      <c r="G356" s="295"/>
      <c r="H356" s="288"/>
      <c r="I356" s="207" t="str">
        <f t="shared" si="30"/>
        <v/>
      </c>
      <c r="J356" s="209">
        <f t="shared" si="31"/>
        <v>1</v>
      </c>
      <c r="K356" s="208">
        <f t="shared" si="32"/>
        <v>0</v>
      </c>
    </row>
    <row r="357" spans="1:13" ht="18" customHeight="1" x14ac:dyDescent="0.25">
      <c r="A357" s="59">
        <v>210</v>
      </c>
      <c r="B357" s="39"/>
      <c r="C357" s="40"/>
      <c r="D357" s="41"/>
      <c r="E357" s="85"/>
      <c r="F357" s="309"/>
      <c r="G357" s="295"/>
      <c r="H357" s="288"/>
      <c r="I357" s="207" t="str">
        <f t="shared" si="30"/>
        <v/>
      </c>
      <c r="J357" s="209">
        <f t="shared" si="31"/>
        <v>1</v>
      </c>
      <c r="K357" s="208">
        <f t="shared" si="32"/>
        <v>0</v>
      </c>
      <c r="L357" s="134"/>
      <c r="M357" s="134"/>
    </row>
    <row r="358" spans="1:13" ht="18" customHeight="1" x14ac:dyDescent="0.25">
      <c r="A358" s="59">
        <v>211</v>
      </c>
      <c r="B358" s="39"/>
      <c r="C358" s="40"/>
      <c r="D358" s="41"/>
      <c r="E358" s="85"/>
      <c r="F358" s="309"/>
      <c r="G358" s="295"/>
      <c r="H358" s="288"/>
      <c r="I358" s="207" t="str">
        <f t="shared" si="30"/>
        <v/>
      </c>
      <c r="J358" s="209">
        <f t="shared" si="31"/>
        <v>1</v>
      </c>
      <c r="K358" s="208">
        <f t="shared" si="32"/>
        <v>0</v>
      </c>
    </row>
    <row r="359" spans="1:13" ht="18" customHeight="1" x14ac:dyDescent="0.25">
      <c r="A359" s="59">
        <v>212</v>
      </c>
      <c r="B359" s="39"/>
      <c r="C359" s="40"/>
      <c r="D359" s="41"/>
      <c r="E359" s="85"/>
      <c r="F359" s="309"/>
      <c r="G359" s="295"/>
      <c r="H359" s="288"/>
      <c r="I359" s="207" t="str">
        <f t="shared" si="30"/>
        <v/>
      </c>
      <c r="J359" s="209">
        <f t="shared" si="31"/>
        <v>1</v>
      </c>
      <c r="K359" s="208">
        <f t="shared" si="32"/>
        <v>0</v>
      </c>
    </row>
    <row r="360" spans="1:13" ht="18" customHeight="1" x14ac:dyDescent="0.25">
      <c r="A360" s="59">
        <v>213</v>
      </c>
      <c r="B360" s="39"/>
      <c r="C360" s="40"/>
      <c r="D360" s="41"/>
      <c r="E360" s="85"/>
      <c r="F360" s="309"/>
      <c r="G360" s="295"/>
      <c r="H360" s="288"/>
      <c r="I360" s="207" t="str">
        <f t="shared" si="30"/>
        <v/>
      </c>
      <c r="J360" s="209">
        <f t="shared" si="31"/>
        <v>1</v>
      </c>
      <c r="K360" s="208">
        <f t="shared" si="32"/>
        <v>0</v>
      </c>
    </row>
    <row r="361" spans="1:13" ht="18" customHeight="1" x14ac:dyDescent="0.25">
      <c r="A361" s="59">
        <v>214</v>
      </c>
      <c r="B361" s="39"/>
      <c r="C361" s="40"/>
      <c r="D361" s="41"/>
      <c r="E361" s="85"/>
      <c r="F361" s="309"/>
      <c r="G361" s="295"/>
      <c r="H361" s="288"/>
      <c r="I361" s="207" t="str">
        <f t="shared" si="30"/>
        <v/>
      </c>
      <c r="J361" s="209">
        <f t="shared" si="31"/>
        <v>1</v>
      </c>
      <c r="K361" s="208">
        <f t="shared" si="32"/>
        <v>0</v>
      </c>
    </row>
    <row r="362" spans="1:13" ht="18" customHeight="1" x14ac:dyDescent="0.25">
      <c r="A362" s="59">
        <v>215</v>
      </c>
      <c r="B362" s="39"/>
      <c r="C362" s="40"/>
      <c r="D362" s="41"/>
      <c r="E362" s="85"/>
      <c r="F362" s="309"/>
      <c r="G362" s="295"/>
      <c r="H362" s="288"/>
      <c r="I362" s="207" t="str">
        <f t="shared" si="30"/>
        <v/>
      </c>
      <c r="J362" s="209">
        <f t="shared" si="31"/>
        <v>1</v>
      </c>
      <c r="K362" s="208">
        <f t="shared" si="32"/>
        <v>0</v>
      </c>
    </row>
    <row r="363" spans="1:13" ht="18" customHeight="1" x14ac:dyDescent="0.25">
      <c r="A363" s="59">
        <v>216</v>
      </c>
      <c r="B363" s="39"/>
      <c r="C363" s="40"/>
      <c r="D363" s="41"/>
      <c r="E363" s="85"/>
      <c r="F363" s="309"/>
      <c r="G363" s="295"/>
      <c r="H363" s="288"/>
      <c r="I363" s="207" t="str">
        <f t="shared" si="30"/>
        <v/>
      </c>
      <c r="J363" s="209">
        <f t="shared" si="31"/>
        <v>1</v>
      </c>
      <c r="K363" s="208">
        <f t="shared" si="32"/>
        <v>0</v>
      </c>
    </row>
    <row r="364" spans="1:13" ht="18" customHeight="1" x14ac:dyDescent="0.25">
      <c r="A364" s="59">
        <v>217</v>
      </c>
      <c r="B364" s="39"/>
      <c r="C364" s="40"/>
      <c r="D364" s="41"/>
      <c r="E364" s="85"/>
      <c r="F364" s="309"/>
      <c r="G364" s="295"/>
      <c r="H364" s="288"/>
      <c r="I364" s="207" t="str">
        <f t="shared" si="30"/>
        <v/>
      </c>
      <c r="J364" s="209">
        <f t="shared" si="31"/>
        <v>1</v>
      </c>
      <c r="K364" s="208">
        <f t="shared" si="32"/>
        <v>0</v>
      </c>
    </row>
    <row r="365" spans="1:13" ht="18" customHeight="1" x14ac:dyDescent="0.25">
      <c r="A365" s="59">
        <v>218</v>
      </c>
      <c r="B365" s="39"/>
      <c r="C365" s="40"/>
      <c r="D365" s="41"/>
      <c r="E365" s="85"/>
      <c r="F365" s="309"/>
      <c r="G365" s="295"/>
      <c r="H365" s="288"/>
      <c r="I365" s="207" t="str">
        <f t="shared" si="30"/>
        <v/>
      </c>
      <c r="J365" s="209">
        <f t="shared" si="31"/>
        <v>1</v>
      </c>
      <c r="K365" s="208">
        <f t="shared" si="32"/>
        <v>0</v>
      </c>
    </row>
    <row r="366" spans="1:13" ht="18" customHeight="1" x14ac:dyDescent="0.25">
      <c r="A366" s="59">
        <v>219</v>
      </c>
      <c r="B366" s="39"/>
      <c r="C366" s="40"/>
      <c r="D366" s="41"/>
      <c r="E366" s="85"/>
      <c r="F366" s="309"/>
      <c r="G366" s="295"/>
      <c r="H366" s="288"/>
      <c r="I366" s="207" t="str">
        <f t="shared" si="30"/>
        <v/>
      </c>
      <c r="J366" s="209">
        <f t="shared" si="31"/>
        <v>1</v>
      </c>
      <c r="K366" s="208">
        <f t="shared" si="32"/>
        <v>0</v>
      </c>
    </row>
    <row r="367" spans="1:13" ht="18" customHeight="1" thickBot="1" x14ac:dyDescent="0.3">
      <c r="A367" s="78">
        <v>220</v>
      </c>
      <c r="B367" s="43"/>
      <c r="C367" s="44"/>
      <c r="D367" s="45"/>
      <c r="E367" s="87"/>
      <c r="F367" s="310"/>
      <c r="G367" s="296"/>
      <c r="H367" s="289"/>
      <c r="I367" s="207" t="str">
        <f t="shared" si="30"/>
        <v/>
      </c>
      <c r="J367" s="209">
        <f t="shared" si="31"/>
        <v>1</v>
      </c>
      <c r="K367" s="208">
        <f t="shared" si="32"/>
        <v>0</v>
      </c>
    </row>
    <row r="368" spans="1:13" ht="18" customHeight="1" thickBot="1" x14ac:dyDescent="0.3">
      <c r="A368" s="89"/>
      <c r="B368" s="89"/>
      <c r="C368" s="89"/>
      <c r="D368" s="89"/>
      <c r="E368" s="89"/>
      <c r="F368" s="11" t="s">
        <v>51</v>
      </c>
      <c r="G368" s="290">
        <f>SUM(G348:G367)+G334</f>
        <v>0</v>
      </c>
      <c r="H368" s="330"/>
      <c r="I368" s="126"/>
      <c r="J368" s="206">
        <f>IF(G368&gt;G334,ROW(A374),0)</f>
        <v>0</v>
      </c>
      <c r="K368" s="82"/>
      <c r="L368" s="202">
        <f>IF(G368&gt;G334,ROW(A374),0)</f>
        <v>0</v>
      </c>
    </row>
    <row r="369" spans="1:13" x14ac:dyDescent="0.25">
      <c r="A369" s="89"/>
      <c r="B369" s="89"/>
      <c r="C369" s="89"/>
      <c r="D369" s="89"/>
      <c r="E369" s="89"/>
      <c r="F369" s="89"/>
      <c r="G369" s="89"/>
      <c r="H369" s="89"/>
      <c r="I369" s="126"/>
      <c r="J369" s="82"/>
      <c r="K369" s="82"/>
    </row>
    <row r="370" spans="1:13" x14ac:dyDescent="0.25">
      <c r="A370" t="s">
        <v>164</v>
      </c>
      <c r="B370" s="89"/>
      <c r="C370" s="89"/>
      <c r="D370" s="89"/>
      <c r="E370" s="89"/>
      <c r="F370" s="89"/>
      <c r="G370" s="89"/>
      <c r="H370" s="89"/>
      <c r="I370" s="126"/>
      <c r="J370" s="82"/>
      <c r="K370" s="82"/>
    </row>
    <row r="371" spans="1:13" x14ac:dyDescent="0.25">
      <c r="A371" s="89"/>
      <c r="B371" s="89"/>
      <c r="C371" s="89"/>
      <c r="D371" s="89"/>
      <c r="E371" s="89"/>
      <c r="F371" s="89"/>
      <c r="G371" s="89"/>
      <c r="H371" s="89"/>
      <c r="I371" s="126"/>
      <c r="J371" s="82"/>
      <c r="K371" s="82"/>
    </row>
    <row r="372" spans="1:13" ht="21" x14ac:dyDescent="0.35">
      <c r="A372" s="89"/>
      <c r="B372" s="358" t="s">
        <v>48</v>
      </c>
      <c r="C372" s="346">
        <f ca="1">IF(imzatarihi&gt;0,imzatarihi,"")</f>
        <v>46027</v>
      </c>
      <c r="D372" s="497" t="s">
        <v>49</v>
      </c>
      <c r="E372" s="497"/>
      <c r="F372" s="456" t="str">
        <f>IF(kurulusyetkilisi&gt;0,kurulusyetkilisi,"")</f>
        <v/>
      </c>
      <c r="G372" s="456"/>
      <c r="H372" s="456"/>
      <c r="I372" s="126"/>
      <c r="J372" s="82"/>
      <c r="K372" s="82"/>
    </row>
    <row r="373" spans="1:13" ht="21" x14ac:dyDescent="0.35">
      <c r="A373" s="89"/>
      <c r="B373" s="349"/>
      <c r="C373" s="349"/>
      <c r="D373" s="497" t="s">
        <v>50</v>
      </c>
      <c r="E373" s="497"/>
      <c r="F373" s="349"/>
      <c r="G373" s="361"/>
      <c r="H373" s="347"/>
      <c r="I373" s="126"/>
      <c r="J373" s="82"/>
      <c r="K373" s="82"/>
    </row>
    <row r="374" spans="1:13" x14ac:dyDescent="0.25">
      <c r="A374" s="89"/>
      <c r="B374" s="89"/>
      <c r="C374" s="89"/>
      <c r="D374" s="89"/>
      <c r="E374" s="89"/>
      <c r="F374" s="89"/>
      <c r="G374" s="89"/>
      <c r="H374" s="89"/>
      <c r="I374" s="126"/>
      <c r="J374" s="82"/>
      <c r="K374" s="82"/>
    </row>
    <row r="375" spans="1:13" x14ac:dyDescent="0.25">
      <c r="A375" s="496" t="s">
        <v>126</v>
      </c>
      <c r="B375" s="496"/>
      <c r="C375" s="496"/>
      <c r="D375" s="496"/>
      <c r="E375" s="496"/>
      <c r="F375" s="496"/>
      <c r="G375" s="496"/>
      <c r="H375" s="496"/>
      <c r="I375" s="123"/>
      <c r="J375" s="82"/>
      <c r="K375" s="82"/>
    </row>
    <row r="376" spans="1:13" x14ac:dyDescent="0.25">
      <c r="A376" s="484" t="str">
        <f>IF(YilDonem&lt;&gt;"",CONCATENATE(YilDonem," dönemine aittir."),"")</f>
        <v/>
      </c>
      <c r="B376" s="484"/>
      <c r="C376" s="484"/>
      <c r="D376" s="484"/>
      <c r="E376" s="484"/>
      <c r="F376" s="484"/>
      <c r="G376" s="484"/>
      <c r="H376" s="484"/>
      <c r="I376" s="123"/>
      <c r="J376" s="82"/>
      <c r="K376" s="82"/>
    </row>
    <row r="377" spans="1:13" ht="15.95" customHeight="1" thickBot="1" x14ac:dyDescent="0.3">
      <c r="A377" s="515" t="s">
        <v>156</v>
      </c>
      <c r="B377" s="515"/>
      <c r="C377" s="515"/>
      <c r="D377" s="515"/>
      <c r="E377" s="515"/>
      <c r="F377" s="515"/>
      <c r="G377" s="515"/>
      <c r="H377" s="515"/>
      <c r="I377" s="123"/>
      <c r="J377" s="82"/>
      <c r="K377" s="82"/>
    </row>
    <row r="378" spans="1:13" ht="31.7" customHeight="1" thickBot="1" x14ac:dyDescent="0.3">
      <c r="A378" s="516" t="s">
        <v>1</v>
      </c>
      <c r="B378" s="517"/>
      <c r="C378" s="488" t="str">
        <f>IF(ProjeNo&gt;0,ProjeNo,"")</f>
        <v/>
      </c>
      <c r="D378" s="489"/>
      <c r="E378" s="489"/>
      <c r="F378" s="489"/>
      <c r="G378" s="489"/>
      <c r="H378" s="490"/>
      <c r="I378" s="123"/>
      <c r="J378" s="82"/>
      <c r="K378" s="82"/>
    </row>
    <row r="379" spans="1:13" ht="45" customHeight="1" thickBot="1" x14ac:dyDescent="0.3">
      <c r="A379" s="518" t="s">
        <v>14</v>
      </c>
      <c r="B379" s="519"/>
      <c r="C379" s="493" t="str">
        <f>IF(ProjeAdi&gt;0,ProjeAdi,"")</f>
        <v/>
      </c>
      <c r="D379" s="494"/>
      <c r="E379" s="494"/>
      <c r="F379" s="494"/>
      <c r="G379" s="494"/>
      <c r="H379" s="495"/>
      <c r="I379" s="123"/>
      <c r="J379" s="82"/>
      <c r="K379" s="82"/>
      <c r="L379" s="132"/>
    </row>
    <row r="380" spans="1:13" s="53" customFormat="1" ht="37.15" customHeight="1" thickBot="1" x14ac:dyDescent="0.3">
      <c r="A380" s="482" t="s">
        <v>9</v>
      </c>
      <c r="B380" s="482" t="s">
        <v>123</v>
      </c>
      <c r="C380" s="482" t="s">
        <v>124</v>
      </c>
      <c r="D380" s="482" t="s">
        <v>125</v>
      </c>
      <c r="E380" s="482" t="s">
        <v>98</v>
      </c>
      <c r="F380" s="482" t="s">
        <v>99</v>
      </c>
      <c r="G380" s="143" t="s">
        <v>100</v>
      </c>
      <c r="H380" s="143" t="s">
        <v>100</v>
      </c>
      <c r="I380" s="124"/>
      <c r="J380" s="83"/>
      <c r="K380" s="83"/>
      <c r="L380" s="133"/>
      <c r="M380" s="133"/>
    </row>
    <row r="381" spans="1:13" ht="18" customHeight="1" thickBot="1" x14ac:dyDescent="0.3">
      <c r="A381" s="498"/>
      <c r="B381" s="498"/>
      <c r="C381" s="498"/>
      <c r="D381" s="498"/>
      <c r="E381" s="498"/>
      <c r="F381" s="498"/>
      <c r="G381" s="144" t="s">
        <v>101</v>
      </c>
      <c r="H381" s="144" t="s">
        <v>104</v>
      </c>
      <c r="I381" s="123"/>
      <c r="J381" s="82"/>
      <c r="K381" s="82"/>
    </row>
    <row r="382" spans="1:13" ht="18" customHeight="1" x14ac:dyDescent="0.25">
      <c r="A382" s="77">
        <v>221</v>
      </c>
      <c r="B382" s="61"/>
      <c r="C382" s="62"/>
      <c r="D382" s="84"/>
      <c r="E382" s="63"/>
      <c r="F382" s="308"/>
      <c r="G382" s="294"/>
      <c r="H382" s="281"/>
      <c r="I382" s="207" t="str">
        <f>IF(AND(COUNTA(B382:D382)&gt;0,J382=1),"Belge Tarihi,Belge Numarası ve KDV Dahil Tutar doldurulduktan sonra KDV Hariç Tutar doldurulabilir.","")</f>
        <v/>
      </c>
      <c r="J382" s="209">
        <f>IF(COUNTA(E382:F382)+COUNTA(H382)=3,0,1)</f>
        <v>1</v>
      </c>
      <c r="K382" s="208">
        <f>IF(J382=1,0,100000000)</f>
        <v>0</v>
      </c>
    </row>
    <row r="383" spans="1:13" ht="18" customHeight="1" x14ac:dyDescent="0.25">
      <c r="A383" s="59">
        <v>222</v>
      </c>
      <c r="B383" s="39"/>
      <c r="C383" s="40"/>
      <c r="D383" s="41"/>
      <c r="E383" s="85"/>
      <c r="F383" s="309"/>
      <c r="G383" s="295"/>
      <c r="H383" s="288"/>
      <c r="I383" s="207" t="str">
        <f t="shared" ref="I383:I401" si="33">IF(AND(COUNTA(B383:D383)&gt;0,J383=1),"Belge Tarihi,Belge Numarası ve KDV Dahil Tutar doldurulduktan sonra KDV Hariç Tutar doldurulabilir.","")</f>
        <v/>
      </c>
      <c r="J383" s="209">
        <f t="shared" ref="J383:J401" si="34">IF(COUNTA(E383:F383)+COUNTA(H383)=3,0,1)</f>
        <v>1</v>
      </c>
      <c r="K383" s="208">
        <f t="shared" ref="K383:K401" si="35">IF(J383=1,0,100000000)</f>
        <v>0</v>
      </c>
    </row>
    <row r="384" spans="1:13" ht="18" customHeight="1" x14ac:dyDescent="0.25">
      <c r="A384" s="59">
        <v>223</v>
      </c>
      <c r="B384" s="39"/>
      <c r="C384" s="40"/>
      <c r="D384" s="41"/>
      <c r="E384" s="85"/>
      <c r="F384" s="309"/>
      <c r="G384" s="295"/>
      <c r="H384" s="288"/>
      <c r="I384" s="207" t="str">
        <f t="shared" si="33"/>
        <v/>
      </c>
      <c r="J384" s="209">
        <f t="shared" si="34"/>
        <v>1</v>
      </c>
      <c r="K384" s="208">
        <f t="shared" si="35"/>
        <v>0</v>
      </c>
    </row>
    <row r="385" spans="1:13" ht="18" customHeight="1" x14ac:dyDescent="0.25">
      <c r="A385" s="59">
        <v>224</v>
      </c>
      <c r="B385" s="39"/>
      <c r="C385" s="40"/>
      <c r="D385" s="41"/>
      <c r="E385" s="85"/>
      <c r="F385" s="309"/>
      <c r="G385" s="295"/>
      <c r="H385" s="288"/>
      <c r="I385" s="207" t="str">
        <f t="shared" si="33"/>
        <v/>
      </c>
      <c r="J385" s="209">
        <f t="shared" si="34"/>
        <v>1</v>
      </c>
      <c r="K385" s="208">
        <f t="shared" si="35"/>
        <v>0</v>
      </c>
    </row>
    <row r="386" spans="1:13" ht="18" customHeight="1" x14ac:dyDescent="0.25">
      <c r="A386" s="59">
        <v>225</v>
      </c>
      <c r="B386" s="39"/>
      <c r="C386" s="40"/>
      <c r="D386" s="41"/>
      <c r="E386" s="85"/>
      <c r="F386" s="309"/>
      <c r="G386" s="295"/>
      <c r="H386" s="288"/>
      <c r="I386" s="207" t="str">
        <f t="shared" si="33"/>
        <v/>
      </c>
      <c r="J386" s="209">
        <f t="shared" si="34"/>
        <v>1</v>
      </c>
      <c r="K386" s="208">
        <f t="shared" si="35"/>
        <v>0</v>
      </c>
    </row>
    <row r="387" spans="1:13" ht="18" customHeight="1" x14ac:dyDescent="0.25">
      <c r="A387" s="59">
        <v>226</v>
      </c>
      <c r="B387" s="39"/>
      <c r="C387" s="40"/>
      <c r="D387" s="41"/>
      <c r="E387" s="85"/>
      <c r="F387" s="309"/>
      <c r="G387" s="295"/>
      <c r="H387" s="288"/>
      <c r="I387" s="207" t="str">
        <f t="shared" si="33"/>
        <v/>
      </c>
      <c r="J387" s="209">
        <f t="shared" si="34"/>
        <v>1</v>
      </c>
      <c r="K387" s="208">
        <f t="shared" si="35"/>
        <v>0</v>
      </c>
    </row>
    <row r="388" spans="1:13" ht="18" customHeight="1" x14ac:dyDescent="0.25">
      <c r="A388" s="59">
        <v>227</v>
      </c>
      <c r="B388" s="39"/>
      <c r="C388" s="40"/>
      <c r="D388" s="41"/>
      <c r="E388" s="85"/>
      <c r="F388" s="309"/>
      <c r="G388" s="295"/>
      <c r="H388" s="288"/>
      <c r="I388" s="207" t="str">
        <f t="shared" si="33"/>
        <v/>
      </c>
      <c r="J388" s="209">
        <f t="shared" si="34"/>
        <v>1</v>
      </c>
      <c r="K388" s="208">
        <f t="shared" si="35"/>
        <v>0</v>
      </c>
    </row>
    <row r="389" spans="1:13" ht="18" customHeight="1" x14ac:dyDescent="0.25">
      <c r="A389" s="59">
        <v>228</v>
      </c>
      <c r="B389" s="39"/>
      <c r="C389" s="40"/>
      <c r="D389" s="41"/>
      <c r="E389" s="85"/>
      <c r="F389" s="309"/>
      <c r="G389" s="295"/>
      <c r="H389" s="288"/>
      <c r="I389" s="207" t="str">
        <f t="shared" si="33"/>
        <v/>
      </c>
      <c r="J389" s="209">
        <f t="shared" si="34"/>
        <v>1</v>
      </c>
      <c r="K389" s="208">
        <f t="shared" si="35"/>
        <v>0</v>
      </c>
    </row>
    <row r="390" spans="1:13" ht="18" customHeight="1" x14ac:dyDescent="0.25">
      <c r="A390" s="59">
        <v>229</v>
      </c>
      <c r="B390" s="39"/>
      <c r="C390" s="40"/>
      <c r="D390" s="41"/>
      <c r="E390" s="85"/>
      <c r="F390" s="309"/>
      <c r="G390" s="295"/>
      <c r="H390" s="288"/>
      <c r="I390" s="207" t="str">
        <f t="shared" si="33"/>
        <v/>
      </c>
      <c r="J390" s="209">
        <f t="shared" si="34"/>
        <v>1</v>
      </c>
      <c r="K390" s="208">
        <f t="shared" si="35"/>
        <v>0</v>
      </c>
    </row>
    <row r="391" spans="1:13" ht="18" customHeight="1" x14ac:dyDescent="0.25">
      <c r="A391" s="59">
        <v>230</v>
      </c>
      <c r="B391" s="39"/>
      <c r="C391" s="40"/>
      <c r="D391" s="41"/>
      <c r="E391" s="85"/>
      <c r="F391" s="309"/>
      <c r="G391" s="295"/>
      <c r="H391" s="288"/>
      <c r="I391" s="207" t="str">
        <f t="shared" si="33"/>
        <v/>
      </c>
      <c r="J391" s="209">
        <f t="shared" si="34"/>
        <v>1</v>
      </c>
      <c r="K391" s="208">
        <f t="shared" si="35"/>
        <v>0</v>
      </c>
    </row>
    <row r="392" spans="1:13" ht="18" customHeight="1" x14ac:dyDescent="0.25">
      <c r="A392" s="59">
        <v>231</v>
      </c>
      <c r="B392" s="39"/>
      <c r="C392" s="40"/>
      <c r="D392" s="41"/>
      <c r="E392" s="85"/>
      <c r="F392" s="309"/>
      <c r="G392" s="295"/>
      <c r="H392" s="288"/>
      <c r="I392" s="207" t="str">
        <f t="shared" si="33"/>
        <v/>
      </c>
      <c r="J392" s="209">
        <f t="shared" si="34"/>
        <v>1</v>
      </c>
      <c r="K392" s="208">
        <f t="shared" si="35"/>
        <v>0</v>
      </c>
      <c r="L392" s="134"/>
      <c r="M392" s="134"/>
    </row>
    <row r="393" spans="1:13" ht="18" customHeight="1" x14ac:dyDescent="0.25">
      <c r="A393" s="59">
        <v>232</v>
      </c>
      <c r="B393" s="39"/>
      <c r="C393" s="40"/>
      <c r="D393" s="41"/>
      <c r="E393" s="85"/>
      <c r="F393" s="309"/>
      <c r="G393" s="295"/>
      <c r="H393" s="288"/>
      <c r="I393" s="207" t="str">
        <f t="shared" si="33"/>
        <v/>
      </c>
      <c r="J393" s="209">
        <f t="shared" si="34"/>
        <v>1</v>
      </c>
      <c r="K393" s="208">
        <f t="shared" si="35"/>
        <v>0</v>
      </c>
    </row>
    <row r="394" spans="1:13" ht="18" customHeight="1" x14ac:dyDescent="0.25">
      <c r="A394" s="59">
        <v>233</v>
      </c>
      <c r="B394" s="39"/>
      <c r="C394" s="40"/>
      <c r="D394" s="41"/>
      <c r="E394" s="85"/>
      <c r="F394" s="309"/>
      <c r="G394" s="295"/>
      <c r="H394" s="288"/>
      <c r="I394" s="207" t="str">
        <f t="shared" si="33"/>
        <v/>
      </c>
      <c r="J394" s="209">
        <f t="shared" si="34"/>
        <v>1</v>
      </c>
      <c r="K394" s="208">
        <f t="shared" si="35"/>
        <v>0</v>
      </c>
    </row>
    <row r="395" spans="1:13" ht="18" customHeight="1" x14ac:dyDescent="0.25">
      <c r="A395" s="59">
        <v>234</v>
      </c>
      <c r="B395" s="39"/>
      <c r="C395" s="40"/>
      <c r="D395" s="41"/>
      <c r="E395" s="85"/>
      <c r="F395" s="309"/>
      <c r="G395" s="295"/>
      <c r="H395" s="288"/>
      <c r="I395" s="207" t="str">
        <f t="shared" si="33"/>
        <v/>
      </c>
      <c r="J395" s="209">
        <f t="shared" si="34"/>
        <v>1</v>
      </c>
      <c r="K395" s="208">
        <f t="shared" si="35"/>
        <v>0</v>
      </c>
    </row>
    <row r="396" spans="1:13" ht="18" customHeight="1" x14ac:dyDescent="0.25">
      <c r="A396" s="59">
        <v>235</v>
      </c>
      <c r="B396" s="39"/>
      <c r="C396" s="40"/>
      <c r="D396" s="41"/>
      <c r="E396" s="85"/>
      <c r="F396" s="309"/>
      <c r="G396" s="295"/>
      <c r="H396" s="288"/>
      <c r="I396" s="207" t="str">
        <f t="shared" si="33"/>
        <v/>
      </c>
      <c r="J396" s="209">
        <f t="shared" si="34"/>
        <v>1</v>
      </c>
      <c r="K396" s="208">
        <f t="shared" si="35"/>
        <v>0</v>
      </c>
    </row>
    <row r="397" spans="1:13" ht="18" customHeight="1" x14ac:dyDescent="0.25">
      <c r="A397" s="59">
        <v>236</v>
      </c>
      <c r="B397" s="39"/>
      <c r="C397" s="40"/>
      <c r="D397" s="41"/>
      <c r="E397" s="85"/>
      <c r="F397" s="309"/>
      <c r="G397" s="295"/>
      <c r="H397" s="288"/>
      <c r="I397" s="207" t="str">
        <f t="shared" si="33"/>
        <v/>
      </c>
      <c r="J397" s="209">
        <f t="shared" si="34"/>
        <v>1</v>
      </c>
      <c r="K397" s="208">
        <f t="shared" si="35"/>
        <v>0</v>
      </c>
    </row>
    <row r="398" spans="1:13" ht="18" customHeight="1" x14ac:dyDescent="0.25">
      <c r="A398" s="59">
        <v>237</v>
      </c>
      <c r="B398" s="39"/>
      <c r="C398" s="40"/>
      <c r="D398" s="41"/>
      <c r="E398" s="85"/>
      <c r="F398" s="309"/>
      <c r="G398" s="295"/>
      <c r="H398" s="288"/>
      <c r="I398" s="207" t="str">
        <f t="shared" si="33"/>
        <v/>
      </c>
      <c r="J398" s="209">
        <f t="shared" si="34"/>
        <v>1</v>
      </c>
      <c r="K398" s="208">
        <f t="shared" si="35"/>
        <v>0</v>
      </c>
    </row>
    <row r="399" spans="1:13" ht="18" customHeight="1" x14ac:dyDescent="0.25">
      <c r="A399" s="59">
        <v>238</v>
      </c>
      <c r="B399" s="39"/>
      <c r="C399" s="40"/>
      <c r="D399" s="41"/>
      <c r="E399" s="85"/>
      <c r="F399" s="309"/>
      <c r="G399" s="295"/>
      <c r="H399" s="288"/>
      <c r="I399" s="207" t="str">
        <f t="shared" si="33"/>
        <v/>
      </c>
      <c r="J399" s="209">
        <f t="shared" si="34"/>
        <v>1</v>
      </c>
      <c r="K399" s="208">
        <f t="shared" si="35"/>
        <v>0</v>
      </c>
    </row>
    <row r="400" spans="1:13" ht="18" customHeight="1" x14ac:dyDescent="0.25">
      <c r="A400" s="59">
        <v>239</v>
      </c>
      <c r="B400" s="39"/>
      <c r="C400" s="40"/>
      <c r="D400" s="41"/>
      <c r="E400" s="85"/>
      <c r="F400" s="309"/>
      <c r="G400" s="295"/>
      <c r="H400" s="288"/>
      <c r="I400" s="207" t="str">
        <f t="shared" si="33"/>
        <v/>
      </c>
      <c r="J400" s="209">
        <f t="shared" si="34"/>
        <v>1</v>
      </c>
      <c r="K400" s="208">
        <f t="shared" si="35"/>
        <v>0</v>
      </c>
    </row>
    <row r="401" spans="1:13" ht="18" customHeight="1" thickBot="1" x14ac:dyDescent="0.3">
      <c r="A401" s="78">
        <v>240</v>
      </c>
      <c r="B401" s="43"/>
      <c r="C401" s="44"/>
      <c r="D401" s="45"/>
      <c r="E401" s="87"/>
      <c r="F401" s="310"/>
      <c r="G401" s="296"/>
      <c r="H401" s="289"/>
      <c r="I401" s="207" t="str">
        <f t="shared" si="33"/>
        <v/>
      </c>
      <c r="J401" s="209">
        <f t="shared" si="34"/>
        <v>1</v>
      </c>
      <c r="K401" s="208">
        <f t="shared" si="35"/>
        <v>0</v>
      </c>
    </row>
    <row r="402" spans="1:13" ht="18" customHeight="1" thickBot="1" x14ac:dyDescent="0.3">
      <c r="A402" s="89"/>
      <c r="B402" s="89"/>
      <c r="C402" s="89"/>
      <c r="D402" s="89"/>
      <c r="E402" s="89"/>
      <c r="F402" s="11" t="s">
        <v>51</v>
      </c>
      <c r="G402" s="290">
        <f>SUM(G382:G401)+G368</f>
        <v>0</v>
      </c>
      <c r="H402" s="330"/>
      <c r="I402" s="126"/>
      <c r="J402" s="206">
        <f>IF(G402&gt;G368,ROW(A408),0)</f>
        <v>0</v>
      </c>
      <c r="K402" s="82"/>
      <c r="L402" s="202">
        <f>IF(G402&gt;G368,ROW(A408),0)</f>
        <v>0</v>
      </c>
    </row>
    <row r="403" spans="1:13" x14ac:dyDescent="0.25">
      <c r="A403" s="89"/>
      <c r="B403" s="89"/>
      <c r="C403" s="89"/>
      <c r="D403" s="89"/>
      <c r="E403" s="89"/>
      <c r="F403" s="89"/>
      <c r="G403" s="89"/>
      <c r="H403" s="89"/>
      <c r="I403" s="126"/>
      <c r="J403" s="82"/>
      <c r="K403" s="82"/>
    </row>
    <row r="404" spans="1:13" x14ac:dyDescent="0.25">
      <c r="A404" t="s">
        <v>164</v>
      </c>
      <c r="B404" s="89"/>
      <c r="C404" s="89"/>
      <c r="D404" s="89"/>
      <c r="E404" s="89"/>
      <c r="F404" s="89"/>
      <c r="G404" s="89"/>
      <c r="H404" s="89"/>
      <c r="I404" s="126"/>
      <c r="J404" s="82"/>
      <c r="K404" s="82"/>
    </row>
    <row r="405" spans="1:13" x14ac:dyDescent="0.25">
      <c r="A405" s="89"/>
      <c r="B405" s="89"/>
      <c r="C405" s="89"/>
      <c r="D405" s="89"/>
      <c r="E405" s="89"/>
      <c r="F405" s="89"/>
      <c r="G405" s="89"/>
      <c r="H405" s="89"/>
      <c r="I405" s="126"/>
      <c r="J405" s="82"/>
      <c r="K405" s="82"/>
    </row>
    <row r="406" spans="1:13" ht="21" x14ac:dyDescent="0.35">
      <c r="A406" s="89"/>
      <c r="B406" s="358" t="s">
        <v>48</v>
      </c>
      <c r="C406" s="346">
        <f ca="1">IF(imzatarihi&gt;0,imzatarihi,"")</f>
        <v>46027</v>
      </c>
      <c r="D406" s="497" t="s">
        <v>49</v>
      </c>
      <c r="E406" s="497"/>
      <c r="F406" s="456" t="str">
        <f>IF(kurulusyetkilisi&gt;0,kurulusyetkilisi,"")</f>
        <v/>
      </c>
      <c r="G406" s="456"/>
      <c r="H406" s="456"/>
      <c r="I406" s="126"/>
      <c r="J406" s="82"/>
      <c r="K406" s="82"/>
    </row>
    <row r="407" spans="1:13" ht="21" x14ac:dyDescent="0.35">
      <c r="A407" s="89"/>
      <c r="B407" s="349"/>
      <c r="C407" s="349"/>
      <c r="D407" s="497" t="s">
        <v>50</v>
      </c>
      <c r="E407" s="497"/>
      <c r="F407" s="349"/>
      <c r="G407" s="361"/>
      <c r="H407" s="347"/>
      <c r="I407" s="126"/>
      <c r="J407" s="82"/>
      <c r="K407" s="82"/>
    </row>
    <row r="408" spans="1:13" x14ac:dyDescent="0.25">
      <c r="A408" s="89"/>
      <c r="B408" s="89"/>
      <c r="C408" s="89"/>
      <c r="D408" s="89"/>
      <c r="E408" s="89"/>
      <c r="F408" s="89"/>
      <c r="G408" s="89"/>
      <c r="H408" s="89"/>
      <c r="I408" s="126"/>
      <c r="J408" s="82"/>
      <c r="K408" s="82"/>
    </row>
    <row r="409" spans="1:13" x14ac:dyDescent="0.25">
      <c r="A409" s="496" t="s">
        <v>126</v>
      </c>
      <c r="B409" s="496"/>
      <c r="C409" s="496"/>
      <c r="D409" s="496"/>
      <c r="E409" s="496"/>
      <c r="F409" s="496"/>
      <c r="G409" s="496"/>
      <c r="H409" s="496"/>
      <c r="I409" s="123"/>
      <c r="J409" s="82"/>
      <c r="K409" s="82"/>
    </row>
    <row r="410" spans="1:13" x14ac:dyDescent="0.25">
      <c r="A410" s="484" t="str">
        <f>IF(YilDonem&lt;&gt;"",CONCATENATE(YilDonem," dönemine aittir."),"")</f>
        <v/>
      </c>
      <c r="B410" s="484"/>
      <c r="C410" s="484"/>
      <c r="D410" s="484"/>
      <c r="E410" s="484"/>
      <c r="F410" s="484"/>
      <c r="G410" s="484"/>
      <c r="H410" s="484"/>
      <c r="I410" s="123"/>
      <c r="J410" s="82"/>
      <c r="K410" s="82"/>
    </row>
    <row r="411" spans="1:13" ht="15.95" customHeight="1" thickBot="1" x14ac:dyDescent="0.3">
      <c r="A411" s="515" t="s">
        <v>156</v>
      </c>
      <c r="B411" s="515"/>
      <c r="C411" s="515"/>
      <c r="D411" s="515"/>
      <c r="E411" s="515"/>
      <c r="F411" s="515"/>
      <c r="G411" s="515"/>
      <c r="H411" s="515"/>
      <c r="I411" s="123"/>
      <c r="J411" s="82"/>
      <c r="K411" s="82"/>
    </row>
    <row r="412" spans="1:13" ht="31.7" customHeight="1" thickBot="1" x14ac:dyDescent="0.3">
      <c r="A412" s="516" t="s">
        <v>1</v>
      </c>
      <c r="B412" s="517"/>
      <c r="C412" s="488" t="str">
        <f>IF(ProjeNo&gt;0,ProjeNo,"")</f>
        <v/>
      </c>
      <c r="D412" s="489"/>
      <c r="E412" s="489"/>
      <c r="F412" s="489"/>
      <c r="G412" s="489"/>
      <c r="H412" s="490"/>
      <c r="I412" s="123"/>
      <c r="J412" s="82"/>
      <c r="K412" s="82"/>
    </row>
    <row r="413" spans="1:13" ht="45" customHeight="1" thickBot="1" x14ac:dyDescent="0.3">
      <c r="A413" s="518" t="s">
        <v>14</v>
      </c>
      <c r="B413" s="519"/>
      <c r="C413" s="493" t="str">
        <f>IF(ProjeAdi&gt;0,ProjeAdi,"")</f>
        <v/>
      </c>
      <c r="D413" s="494"/>
      <c r="E413" s="494"/>
      <c r="F413" s="494"/>
      <c r="G413" s="494"/>
      <c r="H413" s="495"/>
      <c r="I413" s="123"/>
      <c r="J413" s="82"/>
      <c r="K413" s="82"/>
    </row>
    <row r="414" spans="1:13" s="53" customFormat="1" ht="37.15" customHeight="1" thickBot="1" x14ac:dyDescent="0.3">
      <c r="A414" s="482" t="s">
        <v>9</v>
      </c>
      <c r="B414" s="482" t="s">
        <v>123</v>
      </c>
      <c r="C414" s="482" t="s">
        <v>124</v>
      </c>
      <c r="D414" s="482" t="s">
        <v>125</v>
      </c>
      <c r="E414" s="482" t="s">
        <v>98</v>
      </c>
      <c r="F414" s="482" t="s">
        <v>99</v>
      </c>
      <c r="G414" s="143" t="s">
        <v>100</v>
      </c>
      <c r="H414" s="143" t="s">
        <v>100</v>
      </c>
      <c r="I414" s="124"/>
      <c r="J414" s="83"/>
      <c r="K414" s="83"/>
      <c r="L414" s="132"/>
      <c r="M414" s="133"/>
    </row>
    <row r="415" spans="1:13" ht="18" customHeight="1" thickBot="1" x14ac:dyDescent="0.3">
      <c r="A415" s="498"/>
      <c r="B415" s="498"/>
      <c r="C415" s="498"/>
      <c r="D415" s="498"/>
      <c r="E415" s="498"/>
      <c r="F415" s="498"/>
      <c r="G415" s="144" t="s">
        <v>101</v>
      </c>
      <c r="H415" s="144" t="s">
        <v>104</v>
      </c>
      <c r="I415" s="123"/>
      <c r="J415" s="82"/>
      <c r="K415" s="82"/>
    </row>
    <row r="416" spans="1:13" ht="18" customHeight="1" x14ac:dyDescent="0.25">
      <c r="A416" s="77">
        <v>241</v>
      </c>
      <c r="B416" s="61"/>
      <c r="C416" s="62"/>
      <c r="D416" s="84"/>
      <c r="E416" s="63"/>
      <c r="F416" s="308"/>
      <c r="G416" s="294"/>
      <c r="H416" s="281"/>
      <c r="I416" s="207" t="str">
        <f>IF(AND(COUNTA(B416:D416)&gt;0,J416=1),"Belge Tarihi,Belge Numarası ve KDV Dahil Tutar doldurulduktan sonra KDV Hariç Tutar doldurulabilir.","")</f>
        <v/>
      </c>
      <c r="J416" s="209">
        <f>IF(COUNTA(E416:F416)+COUNTA(H416)=3,0,1)</f>
        <v>1</v>
      </c>
      <c r="K416" s="208">
        <f>IF(J416=1,0,100000000)</f>
        <v>0</v>
      </c>
    </row>
    <row r="417" spans="1:13" ht="18" customHeight="1" x14ac:dyDescent="0.25">
      <c r="A417" s="59">
        <v>242</v>
      </c>
      <c r="B417" s="39"/>
      <c r="C417" s="40"/>
      <c r="D417" s="41"/>
      <c r="E417" s="85"/>
      <c r="F417" s="309"/>
      <c r="G417" s="295"/>
      <c r="H417" s="288"/>
      <c r="I417" s="207" t="str">
        <f t="shared" ref="I417:I435" si="36">IF(AND(COUNTA(B417:D417)&gt;0,J417=1),"Belge Tarihi,Belge Numarası ve KDV Dahil Tutar doldurulduktan sonra KDV Hariç Tutar doldurulabilir.","")</f>
        <v/>
      </c>
      <c r="J417" s="209">
        <f t="shared" ref="J417:J435" si="37">IF(COUNTA(E417:F417)+COUNTA(H417)=3,0,1)</f>
        <v>1</v>
      </c>
      <c r="K417" s="208">
        <f t="shared" ref="K417:K435" si="38">IF(J417=1,0,100000000)</f>
        <v>0</v>
      </c>
    </row>
    <row r="418" spans="1:13" ht="18" customHeight="1" x14ac:dyDescent="0.25">
      <c r="A418" s="59">
        <v>243</v>
      </c>
      <c r="B418" s="39"/>
      <c r="C418" s="40"/>
      <c r="D418" s="41"/>
      <c r="E418" s="85"/>
      <c r="F418" s="309"/>
      <c r="G418" s="295"/>
      <c r="H418" s="288"/>
      <c r="I418" s="207" t="str">
        <f t="shared" si="36"/>
        <v/>
      </c>
      <c r="J418" s="209">
        <f t="shared" si="37"/>
        <v>1</v>
      </c>
      <c r="K418" s="208">
        <f t="shared" si="38"/>
        <v>0</v>
      </c>
    </row>
    <row r="419" spans="1:13" ht="18" customHeight="1" x14ac:dyDescent="0.25">
      <c r="A419" s="59">
        <v>244</v>
      </c>
      <c r="B419" s="39"/>
      <c r="C419" s="40"/>
      <c r="D419" s="41"/>
      <c r="E419" s="85"/>
      <c r="F419" s="309"/>
      <c r="G419" s="295"/>
      <c r="H419" s="288"/>
      <c r="I419" s="207" t="str">
        <f t="shared" si="36"/>
        <v/>
      </c>
      <c r="J419" s="209">
        <f t="shared" si="37"/>
        <v>1</v>
      </c>
      <c r="K419" s="208">
        <f t="shared" si="38"/>
        <v>0</v>
      </c>
    </row>
    <row r="420" spans="1:13" ht="18" customHeight="1" x14ac:dyDescent="0.25">
      <c r="A420" s="59">
        <v>245</v>
      </c>
      <c r="B420" s="39"/>
      <c r="C420" s="40"/>
      <c r="D420" s="41"/>
      <c r="E420" s="85"/>
      <c r="F420" s="309"/>
      <c r="G420" s="295"/>
      <c r="H420" s="288"/>
      <c r="I420" s="207" t="str">
        <f t="shared" si="36"/>
        <v/>
      </c>
      <c r="J420" s="209">
        <f t="shared" si="37"/>
        <v>1</v>
      </c>
      <c r="K420" s="208">
        <f t="shared" si="38"/>
        <v>0</v>
      </c>
    </row>
    <row r="421" spans="1:13" ht="18" customHeight="1" x14ac:dyDescent="0.25">
      <c r="A421" s="59">
        <v>246</v>
      </c>
      <c r="B421" s="39"/>
      <c r="C421" s="40"/>
      <c r="D421" s="41"/>
      <c r="E421" s="85"/>
      <c r="F421" s="309"/>
      <c r="G421" s="295"/>
      <c r="H421" s="288"/>
      <c r="I421" s="207" t="str">
        <f t="shared" si="36"/>
        <v/>
      </c>
      <c r="J421" s="209">
        <f t="shared" si="37"/>
        <v>1</v>
      </c>
      <c r="K421" s="208">
        <f t="shared" si="38"/>
        <v>0</v>
      </c>
    </row>
    <row r="422" spans="1:13" ht="18" customHeight="1" x14ac:dyDescent="0.25">
      <c r="A422" s="59">
        <v>247</v>
      </c>
      <c r="B422" s="39"/>
      <c r="C422" s="40"/>
      <c r="D422" s="41"/>
      <c r="E422" s="85"/>
      <c r="F422" s="309"/>
      <c r="G422" s="295"/>
      <c r="H422" s="288"/>
      <c r="I422" s="207" t="str">
        <f t="shared" si="36"/>
        <v/>
      </c>
      <c r="J422" s="209">
        <f t="shared" si="37"/>
        <v>1</v>
      </c>
      <c r="K422" s="208">
        <f t="shared" si="38"/>
        <v>0</v>
      </c>
    </row>
    <row r="423" spans="1:13" ht="18" customHeight="1" x14ac:dyDescent="0.25">
      <c r="A423" s="59">
        <v>248</v>
      </c>
      <c r="B423" s="39"/>
      <c r="C423" s="40"/>
      <c r="D423" s="41"/>
      <c r="E423" s="85"/>
      <c r="F423" s="309"/>
      <c r="G423" s="295"/>
      <c r="H423" s="288"/>
      <c r="I423" s="207" t="str">
        <f t="shared" si="36"/>
        <v/>
      </c>
      <c r="J423" s="209">
        <f t="shared" si="37"/>
        <v>1</v>
      </c>
      <c r="K423" s="208">
        <f t="shared" si="38"/>
        <v>0</v>
      </c>
    </row>
    <row r="424" spans="1:13" ht="18" customHeight="1" x14ac:dyDescent="0.25">
      <c r="A424" s="59">
        <v>249</v>
      </c>
      <c r="B424" s="39"/>
      <c r="C424" s="40"/>
      <c r="D424" s="41"/>
      <c r="E424" s="85"/>
      <c r="F424" s="309"/>
      <c r="G424" s="295"/>
      <c r="H424" s="288"/>
      <c r="I424" s="207" t="str">
        <f t="shared" si="36"/>
        <v/>
      </c>
      <c r="J424" s="209">
        <f t="shared" si="37"/>
        <v>1</v>
      </c>
      <c r="K424" s="208">
        <f t="shared" si="38"/>
        <v>0</v>
      </c>
    </row>
    <row r="425" spans="1:13" ht="18" customHeight="1" x14ac:dyDescent="0.25">
      <c r="A425" s="59">
        <v>250</v>
      </c>
      <c r="B425" s="39"/>
      <c r="C425" s="40"/>
      <c r="D425" s="41"/>
      <c r="E425" s="85"/>
      <c r="F425" s="309"/>
      <c r="G425" s="295"/>
      <c r="H425" s="288"/>
      <c r="I425" s="207" t="str">
        <f t="shared" si="36"/>
        <v/>
      </c>
      <c r="J425" s="209">
        <f t="shared" si="37"/>
        <v>1</v>
      </c>
      <c r="K425" s="208">
        <f t="shared" si="38"/>
        <v>0</v>
      </c>
    </row>
    <row r="426" spans="1:13" ht="18" customHeight="1" x14ac:dyDescent="0.25">
      <c r="A426" s="59">
        <v>251</v>
      </c>
      <c r="B426" s="39"/>
      <c r="C426" s="40"/>
      <c r="D426" s="41"/>
      <c r="E426" s="85"/>
      <c r="F426" s="309"/>
      <c r="G426" s="295"/>
      <c r="H426" s="288"/>
      <c r="I426" s="207" t="str">
        <f t="shared" si="36"/>
        <v/>
      </c>
      <c r="J426" s="209">
        <f t="shared" si="37"/>
        <v>1</v>
      </c>
      <c r="K426" s="208">
        <f t="shared" si="38"/>
        <v>0</v>
      </c>
    </row>
    <row r="427" spans="1:13" ht="18" customHeight="1" x14ac:dyDescent="0.25">
      <c r="A427" s="59">
        <v>252</v>
      </c>
      <c r="B427" s="39"/>
      <c r="C427" s="40"/>
      <c r="D427" s="41"/>
      <c r="E427" s="85"/>
      <c r="F427" s="309"/>
      <c r="G427" s="295"/>
      <c r="H427" s="288"/>
      <c r="I427" s="207" t="str">
        <f t="shared" si="36"/>
        <v/>
      </c>
      <c r="J427" s="209">
        <f t="shared" si="37"/>
        <v>1</v>
      </c>
      <c r="K427" s="208">
        <f t="shared" si="38"/>
        <v>0</v>
      </c>
      <c r="L427" s="134"/>
      <c r="M427" s="134"/>
    </row>
    <row r="428" spans="1:13" ht="18" customHeight="1" x14ac:dyDescent="0.25">
      <c r="A428" s="59">
        <v>253</v>
      </c>
      <c r="B428" s="39"/>
      <c r="C428" s="40"/>
      <c r="D428" s="41"/>
      <c r="E428" s="85"/>
      <c r="F428" s="309"/>
      <c r="G428" s="295"/>
      <c r="H428" s="288"/>
      <c r="I428" s="207" t="str">
        <f t="shared" si="36"/>
        <v/>
      </c>
      <c r="J428" s="209">
        <f t="shared" si="37"/>
        <v>1</v>
      </c>
      <c r="K428" s="208">
        <f t="shared" si="38"/>
        <v>0</v>
      </c>
    </row>
    <row r="429" spans="1:13" ht="18" customHeight="1" x14ac:dyDescent="0.25">
      <c r="A429" s="59">
        <v>254</v>
      </c>
      <c r="B429" s="39"/>
      <c r="C429" s="40"/>
      <c r="D429" s="41"/>
      <c r="E429" s="85"/>
      <c r="F429" s="309"/>
      <c r="G429" s="295"/>
      <c r="H429" s="288"/>
      <c r="I429" s="207" t="str">
        <f t="shared" si="36"/>
        <v/>
      </c>
      <c r="J429" s="209">
        <f t="shared" si="37"/>
        <v>1</v>
      </c>
      <c r="K429" s="208">
        <f t="shared" si="38"/>
        <v>0</v>
      </c>
    </row>
    <row r="430" spans="1:13" ht="18" customHeight="1" x14ac:dyDescent="0.25">
      <c r="A430" s="59">
        <v>255</v>
      </c>
      <c r="B430" s="39"/>
      <c r="C430" s="40"/>
      <c r="D430" s="41"/>
      <c r="E430" s="85"/>
      <c r="F430" s="309"/>
      <c r="G430" s="295"/>
      <c r="H430" s="288"/>
      <c r="I430" s="207" t="str">
        <f t="shared" si="36"/>
        <v/>
      </c>
      <c r="J430" s="209">
        <f t="shared" si="37"/>
        <v>1</v>
      </c>
      <c r="K430" s="208">
        <f t="shared" si="38"/>
        <v>0</v>
      </c>
    </row>
    <row r="431" spans="1:13" ht="18" customHeight="1" x14ac:dyDescent="0.25">
      <c r="A431" s="59">
        <v>256</v>
      </c>
      <c r="B431" s="39"/>
      <c r="C431" s="40"/>
      <c r="D431" s="41"/>
      <c r="E431" s="85"/>
      <c r="F431" s="309"/>
      <c r="G431" s="295"/>
      <c r="H431" s="288"/>
      <c r="I431" s="207" t="str">
        <f t="shared" si="36"/>
        <v/>
      </c>
      <c r="J431" s="209">
        <f t="shared" si="37"/>
        <v>1</v>
      </c>
      <c r="K431" s="208">
        <f t="shared" si="38"/>
        <v>0</v>
      </c>
    </row>
    <row r="432" spans="1:13" ht="18" customHeight="1" x14ac:dyDescent="0.25">
      <c r="A432" s="59">
        <v>257</v>
      </c>
      <c r="B432" s="39"/>
      <c r="C432" s="40"/>
      <c r="D432" s="41"/>
      <c r="E432" s="85"/>
      <c r="F432" s="309"/>
      <c r="G432" s="295"/>
      <c r="H432" s="288"/>
      <c r="I432" s="207" t="str">
        <f t="shared" si="36"/>
        <v/>
      </c>
      <c r="J432" s="209">
        <f t="shared" si="37"/>
        <v>1</v>
      </c>
      <c r="K432" s="208">
        <f t="shared" si="38"/>
        <v>0</v>
      </c>
    </row>
    <row r="433" spans="1:13" ht="18" customHeight="1" x14ac:dyDescent="0.25">
      <c r="A433" s="59">
        <v>258</v>
      </c>
      <c r="B433" s="39"/>
      <c r="C433" s="40"/>
      <c r="D433" s="41"/>
      <c r="E433" s="85"/>
      <c r="F433" s="309"/>
      <c r="G433" s="295"/>
      <c r="H433" s="288"/>
      <c r="I433" s="207" t="str">
        <f t="shared" si="36"/>
        <v/>
      </c>
      <c r="J433" s="209">
        <f t="shared" si="37"/>
        <v>1</v>
      </c>
      <c r="K433" s="208">
        <f t="shared" si="38"/>
        <v>0</v>
      </c>
    </row>
    <row r="434" spans="1:13" ht="18" customHeight="1" x14ac:dyDescent="0.25">
      <c r="A434" s="59">
        <v>259</v>
      </c>
      <c r="B434" s="39"/>
      <c r="C434" s="40"/>
      <c r="D434" s="41"/>
      <c r="E434" s="85"/>
      <c r="F434" s="309"/>
      <c r="G434" s="295"/>
      <c r="H434" s="288"/>
      <c r="I434" s="207" t="str">
        <f t="shared" si="36"/>
        <v/>
      </c>
      <c r="J434" s="209">
        <f t="shared" si="37"/>
        <v>1</v>
      </c>
      <c r="K434" s="208">
        <f t="shared" si="38"/>
        <v>0</v>
      </c>
    </row>
    <row r="435" spans="1:13" ht="18" customHeight="1" thickBot="1" x14ac:dyDescent="0.3">
      <c r="A435" s="78">
        <v>260</v>
      </c>
      <c r="B435" s="43"/>
      <c r="C435" s="44"/>
      <c r="D435" s="45"/>
      <c r="E435" s="87"/>
      <c r="F435" s="310"/>
      <c r="G435" s="296"/>
      <c r="H435" s="289"/>
      <c r="I435" s="207" t="str">
        <f t="shared" si="36"/>
        <v/>
      </c>
      <c r="J435" s="209">
        <f t="shared" si="37"/>
        <v>1</v>
      </c>
      <c r="K435" s="208">
        <f t="shared" si="38"/>
        <v>0</v>
      </c>
    </row>
    <row r="436" spans="1:13" ht="18" customHeight="1" thickBot="1" x14ac:dyDescent="0.3">
      <c r="A436" s="89"/>
      <c r="B436" s="89"/>
      <c r="C436" s="89"/>
      <c r="D436" s="89"/>
      <c r="E436" s="89"/>
      <c r="F436" s="11" t="s">
        <v>51</v>
      </c>
      <c r="G436" s="290">
        <f>SUM(G416:G435)+G402</f>
        <v>0</v>
      </c>
      <c r="H436" s="330"/>
      <c r="I436" s="126"/>
      <c r="J436" s="206">
        <f>IF(G436&gt;G402,ROW(A442),0)</f>
        <v>0</v>
      </c>
      <c r="K436" s="82"/>
      <c r="L436" s="202">
        <f>IF(G436&gt;G402,ROW(A442),0)</f>
        <v>0</v>
      </c>
    </row>
    <row r="437" spans="1:13" x14ac:dyDescent="0.25">
      <c r="A437" s="89"/>
      <c r="B437" s="89"/>
      <c r="C437" s="89"/>
      <c r="D437" s="89"/>
      <c r="E437" s="89"/>
      <c r="F437" s="89"/>
      <c r="G437" s="89"/>
      <c r="H437" s="89"/>
      <c r="I437" s="126"/>
      <c r="J437" s="82"/>
      <c r="K437" s="82"/>
    </row>
    <row r="438" spans="1:13" x14ac:dyDescent="0.25">
      <c r="A438" t="s">
        <v>164</v>
      </c>
      <c r="B438" s="89"/>
      <c r="C438" s="89"/>
      <c r="D438" s="89"/>
      <c r="E438" s="89"/>
      <c r="F438" s="89"/>
      <c r="G438" s="89"/>
      <c r="H438" s="89"/>
      <c r="I438" s="126"/>
      <c r="J438" s="82"/>
      <c r="K438" s="82"/>
    </row>
    <row r="439" spans="1:13" x14ac:dyDescent="0.25">
      <c r="A439" s="89"/>
      <c r="B439" s="89"/>
      <c r="C439" s="89"/>
      <c r="D439" s="89"/>
      <c r="E439" s="89"/>
      <c r="F439" s="89"/>
      <c r="G439" s="89"/>
      <c r="H439" s="89"/>
      <c r="I439" s="126"/>
      <c r="J439" s="82"/>
      <c r="K439" s="82"/>
    </row>
    <row r="440" spans="1:13" ht="21" x14ac:dyDescent="0.35">
      <c r="A440" s="89"/>
      <c r="B440" s="358" t="s">
        <v>48</v>
      </c>
      <c r="C440" s="346">
        <f ca="1">IF(imzatarihi&gt;0,imzatarihi,"")</f>
        <v>46027</v>
      </c>
      <c r="D440" s="497" t="s">
        <v>49</v>
      </c>
      <c r="E440" s="497"/>
      <c r="F440" s="456" t="str">
        <f>IF(kurulusyetkilisi&gt;0,kurulusyetkilisi,"")</f>
        <v/>
      </c>
      <c r="G440" s="456"/>
      <c r="H440" s="456"/>
      <c r="I440" s="126"/>
      <c r="J440" s="82"/>
      <c r="K440" s="82"/>
    </row>
    <row r="441" spans="1:13" ht="21" x14ac:dyDescent="0.35">
      <c r="A441" s="89"/>
      <c r="B441" s="349"/>
      <c r="C441" s="349"/>
      <c r="D441" s="497" t="s">
        <v>50</v>
      </c>
      <c r="E441" s="497"/>
      <c r="F441" s="349"/>
      <c r="G441" s="361"/>
      <c r="H441" s="347"/>
      <c r="I441" s="126"/>
      <c r="J441" s="82"/>
      <c r="K441" s="82"/>
    </row>
    <row r="442" spans="1:13" x14ac:dyDescent="0.25">
      <c r="A442" s="89"/>
      <c r="B442" s="89"/>
      <c r="C442" s="89"/>
      <c r="D442" s="89"/>
      <c r="E442" s="89"/>
      <c r="F442" s="89"/>
      <c r="G442" s="89"/>
      <c r="H442" s="89"/>
      <c r="I442" s="126"/>
      <c r="J442" s="82"/>
      <c r="K442" s="82"/>
    </row>
    <row r="443" spans="1:13" x14ac:dyDescent="0.25">
      <c r="A443" s="496" t="s">
        <v>126</v>
      </c>
      <c r="B443" s="496"/>
      <c r="C443" s="496"/>
      <c r="D443" s="496"/>
      <c r="E443" s="496"/>
      <c r="F443" s="496"/>
      <c r="G443" s="496"/>
      <c r="H443" s="496"/>
      <c r="I443" s="123"/>
      <c r="J443" s="82"/>
      <c r="K443" s="82"/>
    </row>
    <row r="444" spans="1:13" x14ac:dyDescent="0.25">
      <c r="A444" s="484" t="str">
        <f>IF(YilDonem&lt;&gt;"",CONCATENATE(YilDonem," dönemine aittir."),"")</f>
        <v/>
      </c>
      <c r="B444" s="484"/>
      <c r="C444" s="484"/>
      <c r="D444" s="484"/>
      <c r="E444" s="484"/>
      <c r="F444" s="484"/>
      <c r="G444" s="484"/>
      <c r="H444" s="484"/>
      <c r="I444" s="123"/>
      <c r="J444" s="82"/>
      <c r="K444" s="82"/>
    </row>
    <row r="445" spans="1:13" ht="15.95" customHeight="1" thickBot="1" x14ac:dyDescent="0.3">
      <c r="A445" s="515" t="s">
        <v>156</v>
      </c>
      <c r="B445" s="515"/>
      <c r="C445" s="515"/>
      <c r="D445" s="515"/>
      <c r="E445" s="515"/>
      <c r="F445" s="515"/>
      <c r="G445" s="515"/>
      <c r="H445" s="515"/>
      <c r="I445" s="123"/>
      <c r="J445" s="82"/>
      <c r="K445" s="82"/>
    </row>
    <row r="446" spans="1:13" ht="31.7" customHeight="1" thickBot="1" x14ac:dyDescent="0.3">
      <c r="A446" s="516" t="s">
        <v>1</v>
      </c>
      <c r="B446" s="517"/>
      <c r="C446" s="488" t="str">
        <f>IF(ProjeNo&gt;0,ProjeNo,"")</f>
        <v/>
      </c>
      <c r="D446" s="489"/>
      <c r="E446" s="489"/>
      <c r="F446" s="489"/>
      <c r="G446" s="489"/>
      <c r="H446" s="490"/>
      <c r="I446" s="123"/>
      <c r="J446" s="82"/>
      <c r="K446" s="82"/>
    </row>
    <row r="447" spans="1:13" ht="45" customHeight="1" thickBot="1" x14ac:dyDescent="0.3">
      <c r="A447" s="518" t="s">
        <v>14</v>
      </c>
      <c r="B447" s="519"/>
      <c r="C447" s="493" t="str">
        <f>IF(ProjeAdi&gt;0,ProjeAdi,"")</f>
        <v/>
      </c>
      <c r="D447" s="494"/>
      <c r="E447" s="494"/>
      <c r="F447" s="494"/>
      <c r="G447" s="494"/>
      <c r="H447" s="495"/>
      <c r="I447" s="123"/>
      <c r="J447" s="82"/>
      <c r="K447" s="82"/>
    </row>
    <row r="448" spans="1:13" s="53" customFormat="1" ht="37.15" customHeight="1" thickBot="1" x14ac:dyDescent="0.3">
      <c r="A448" s="482" t="s">
        <v>9</v>
      </c>
      <c r="B448" s="482" t="s">
        <v>123</v>
      </c>
      <c r="C448" s="482" t="s">
        <v>124</v>
      </c>
      <c r="D448" s="482" t="s">
        <v>125</v>
      </c>
      <c r="E448" s="482" t="s">
        <v>98</v>
      </c>
      <c r="F448" s="482" t="s">
        <v>99</v>
      </c>
      <c r="G448" s="143" t="s">
        <v>100</v>
      </c>
      <c r="H448" s="143" t="s">
        <v>100</v>
      </c>
      <c r="I448" s="124"/>
      <c r="J448" s="83"/>
      <c r="K448" s="83"/>
      <c r="L448" s="133"/>
      <c r="M448" s="133"/>
    </row>
    <row r="449" spans="1:13" ht="18" customHeight="1" thickBot="1" x14ac:dyDescent="0.3">
      <c r="A449" s="498"/>
      <c r="B449" s="498"/>
      <c r="C449" s="498"/>
      <c r="D449" s="498"/>
      <c r="E449" s="498"/>
      <c r="F449" s="498"/>
      <c r="G449" s="144" t="s">
        <v>101</v>
      </c>
      <c r="H449" s="144" t="s">
        <v>104</v>
      </c>
      <c r="I449" s="123"/>
      <c r="J449" s="82"/>
      <c r="K449" s="82"/>
      <c r="L449" s="132"/>
    </row>
    <row r="450" spans="1:13" ht="18" customHeight="1" x14ac:dyDescent="0.25">
      <c r="A450" s="77">
        <v>261</v>
      </c>
      <c r="B450" s="61"/>
      <c r="C450" s="62"/>
      <c r="D450" s="84"/>
      <c r="E450" s="63"/>
      <c r="F450" s="308"/>
      <c r="G450" s="294"/>
      <c r="H450" s="281"/>
      <c r="I450" s="207" t="str">
        <f>IF(AND(COUNTA(B450:D450)&gt;0,J450=1),"Belge Tarihi,Belge Numarası ve KDV Dahil Tutar doldurulduktan sonra KDV Hariç Tutar doldurulabilir.","")</f>
        <v/>
      </c>
      <c r="J450" s="209">
        <f>IF(COUNTA(E450:F450)+COUNTA(H450)=3,0,1)</f>
        <v>1</v>
      </c>
      <c r="K450" s="208">
        <f>IF(J450=1,0,100000000)</f>
        <v>0</v>
      </c>
    </row>
    <row r="451" spans="1:13" ht="18" customHeight="1" x14ac:dyDescent="0.25">
      <c r="A451" s="59">
        <v>262</v>
      </c>
      <c r="B451" s="39"/>
      <c r="C451" s="40"/>
      <c r="D451" s="41"/>
      <c r="E451" s="85"/>
      <c r="F451" s="309"/>
      <c r="G451" s="295"/>
      <c r="H451" s="288"/>
      <c r="I451" s="207" t="str">
        <f t="shared" ref="I451:I469" si="39">IF(AND(COUNTA(B451:D451)&gt;0,J451=1),"Belge Tarihi,Belge Numarası ve KDV Dahil Tutar doldurulduktan sonra KDV Hariç Tutar doldurulabilir.","")</f>
        <v/>
      </c>
      <c r="J451" s="209">
        <f t="shared" ref="J451:J469" si="40">IF(COUNTA(E451:F451)+COUNTA(H451)=3,0,1)</f>
        <v>1</v>
      </c>
      <c r="K451" s="208">
        <f t="shared" ref="K451:K469" si="41">IF(J451=1,0,100000000)</f>
        <v>0</v>
      </c>
    </row>
    <row r="452" spans="1:13" ht="18" customHeight="1" x14ac:dyDescent="0.25">
      <c r="A452" s="59">
        <v>263</v>
      </c>
      <c r="B452" s="39"/>
      <c r="C452" s="40"/>
      <c r="D452" s="41"/>
      <c r="E452" s="85"/>
      <c r="F452" s="309"/>
      <c r="G452" s="295"/>
      <c r="H452" s="288"/>
      <c r="I452" s="207" t="str">
        <f t="shared" si="39"/>
        <v/>
      </c>
      <c r="J452" s="209">
        <f t="shared" si="40"/>
        <v>1</v>
      </c>
      <c r="K452" s="208">
        <f t="shared" si="41"/>
        <v>0</v>
      </c>
    </row>
    <row r="453" spans="1:13" ht="18" customHeight="1" x14ac:dyDescent="0.25">
      <c r="A453" s="59">
        <v>264</v>
      </c>
      <c r="B453" s="39"/>
      <c r="C453" s="40"/>
      <c r="D453" s="41"/>
      <c r="E453" s="85"/>
      <c r="F453" s="309"/>
      <c r="G453" s="295"/>
      <c r="H453" s="288"/>
      <c r="I453" s="207" t="str">
        <f t="shared" si="39"/>
        <v/>
      </c>
      <c r="J453" s="209">
        <f t="shared" si="40"/>
        <v>1</v>
      </c>
      <c r="K453" s="208">
        <f t="shared" si="41"/>
        <v>0</v>
      </c>
    </row>
    <row r="454" spans="1:13" ht="18" customHeight="1" x14ac:dyDescent="0.25">
      <c r="A454" s="59">
        <v>265</v>
      </c>
      <c r="B454" s="39"/>
      <c r="C454" s="40"/>
      <c r="D454" s="41"/>
      <c r="E454" s="85"/>
      <c r="F454" s="309"/>
      <c r="G454" s="295"/>
      <c r="H454" s="288"/>
      <c r="I454" s="207" t="str">
        <f t="shared" si="39"/>
        <v/>
      </c>
      <c r="J454" s="209">
        <f t="shared" si="40"/>
        <v>1</v>
      </c>
      <c r="K454" s="208">
        <f t="shared" si="41"/>
        <v>0</v>
      </c>
    </row>
    <row r="455" spans="1:13" ht="18" customHeight="1" x14ac:dyDescent="0.25">
      <c r="A455" s="59">
        <v>266</v>
      </c>
      <c r="B455" s="39"/>
      <c r="C455" s="40"/>
      <c r="D455" s="41"/>
      <c r="E455" s="85"/>
      <c r="F455" s="309"/>
      <c r="G455" s="295"/>
      <c r="H455" s="288"/>
      <c r="I455" s="207" t="str">
        <f t="shared" si="39"/>
        <v/>
      </c>
      <c r="J455" s="209">
        <f t="shared" si="40"/>
        <v>1</v>
      </c>
      <c r="K455" s="208">
        <f t="shared" si="41"/>
        <v>0</v>
      </c>
    </row>
    <row r="456" spans="1:13" ht="18" customHeight="1" x14ac:dyDescent="0.25">
      <c r="A456" s="59">
        <v>267</v>
      </c>
      <c r="B456" s="39"/>
      <c r="C456" s="40"/>
      <c r="D456" s="41"/>
      <c r="E456" s="85"/>
      <c r="F456" s="309"/>
      <c r="G456" s="295"/>
      <c r="H456" s="288"/>
      <c r="I456" s="207" t="str">
        <f t="shared" si="39"/>
        <v/>
      </c>
      <c r="J456" s="209">
        <f t="shared" si="40"/>
        <v>1</v>
      </c>
      <c r="K456" s="208">
        <f t="shared" si="41"/>
        <v>0</v>
      </c>
    </row>
    <row r="457" spans="1:13" ht="18" customHeight="1" x14ac:dyDescent="0.25">
      <c r="A457" s="59">
        <v>268</v>
      </c>
      <c r="B457" s="39"/>
      <c r="C457" s="40"/>
      <c r="D457" s="41"/>
      <c r="E457" s="85"/>
      <c r="F457" s="309"/>
      <c r="G457" s="295"/>
      <c r="H457" s="288"/>
      <c r="I457" s="207" t="str">
        <f t="shared" si="39"/>
        <v/>
      </c>
      <c r="J457" s="209">
        <f t="shared" si="40"/>
        <v>1</v>
      </c>
      <c r="K457" s="208">
        <f t="shared" si="41"/>
        <v>0</v>
      </c>
    </row>
    <row r="458" spans="1:13" ht="18" customHeight="1" x14ac:dyDescent="0.25">
      <c r="A458" s="59">
        <v>269</v>
      </c>
      <c r="B458" s="39"/>
      <c r="C458" s="40"/>
      <c r="D458" s="41"/>
      <c r="E458" s="85"/>
      <c r="F458" s="309"/>
      <c r="G458" s="295"/>
      <c r="H458" s="288"/>
      <c r="I458" s="207" t="str">
        <f t="shared" si="39"/>
        <v/>
      </c>
      <c r="J458" s="209">
        <f t="shared" si="40"/>
        <v>1</v>
      </c>
      <c r="K458" s="208">
        <f t="shared" si="41"/>
        <v>0</v>
      </c>
    </row>
    <row r="459" spans="1:13" ht="18" customHeight="1" x14ac:dyDescent="0.25">
      <c r="A459" s="59">
        <v>270</v>
      </c>
      <c r="B459" s="39"/>
      <c r="C459" s="40"/>
      <c r="D459" s="41"/>
      <c r="E459" s="85"/>
      <c r="F459" s="309"/>
      <c r="G459" s="295"/>
      <c r="H459" s="288"/>
      <c r="I459" s="207" t="str">
        <f t="shared" si="39"/>
        <v/>
      </c>
      <c r="J459" s="209">
        <f t="shared" si="40"/>
        <v>1</v>
      </c>
      <c r="K459" s="208">
        <f t="shared" si="41"/>
        <v>0</v>
      </c>
    </row>
    <row r="460" spans="1:13" ht="18" customHeight="1" x14ac:dyDescent="0.25">
      <c r="A460" s="59">
        <v>271</v>
      </c>
      <c r="B460" s="39"/>
      <c r="C460" s="40"/>
      <c r="D460" s="41"/>
      <c r="E460" s="85"/>
      <c r="F460" s="309"/>
      <c r="G460" s="295"/>
      <c r="H460" s="288"/>
      <c r="I460" s="207" t="str">
        <f t="shared" si="39"/>
        <v/>
      </c>
      <c r="J460" s="209">
        <f t="shared" si="40"/>
        <v>1</v>
      </c>
      <c r="K460" s="208">
        <f t="shared" si="41"/>
        <v>0</v>
      </c>
    </row>
    <row r="461" spans="1:13" ht="18" customHeight="1" x14ac:dyDescent="0.25">
      <c r="A461" s="59">
        <v>272</v>
      </c>
      <c r="B461" s="39"/>
      <c r="C461" s="40"/>
      <c r="D461" s="41"/>
      <c r="E461" s="85"/>
      <c r="F461" s="309"/>
      <c r="G461" s="295"/>
      <c r="H461" s="288"/>
      <c r="I461" s="207" t="str">
        <f t="shared" si="39"/>
        <v/>
      </c>
      <c r="J461" s="209">
        <f t="shared" si="40"/>
        <v>1</v>
      </c>
      <c r="K461" s="208">
        <f t="shared" si="41"/>
        <v>0</v>
      </c>
    </row>
    <row r="462" spans="1:13" ht="18" customHeight="1" x14ac:dyDescent="0.25">
      <c r="A462" s="59">
        <v>273</v>
      </c>
      <c r="B462" s="39"/>
      <c r="C462" s="40"/>
      <c r="D462" s="41"/>
      <c r="E462" s="85"/>
      <c r="F462" s="309"/>
      <c r="G462" s="295"/>
      <c r="H462" s="288"/>
      <c r="I462" s="207" t="str">
        <f t="shared" si="39"/>
        <v/>
      </c>
      <c r="J462" s="209">
        <f t="shared" si="40"/>
        <v>1</v>
      </c>
      <c r="K462" s="208">
        <f t="shared" si="41"/>
        <v>0</v>
      </c>
      <c r="L462" s="134"/>
      <c r="M462" s="134"/>
    </row>
    <row r="463" spans="1:13" ht="18" customHeight="1" x14ac:dyDescent="0.25">
      <c r="A463" s="59">
        <v>274</v>
      </c>
      <c r="B463" s="39"/>
      <c r="C463" s="40"/>
      <c r="D463" s="41"/>
      <c r="E463" s="85"/>
      <c r="F463" s="309"/>
      <c r="G463" s="295"/>
      <c r="H463" s="288"/>
      <c r="I463" s="207" t="str">
        <f t="shared" si="39"/>
        <v/>
      </c>
      <c r="J463" s="209">
        <f t="shared" si="40"/>
        <v>1</v>
      </c>
      <c r="K463" s="208">
        <f t="shared" si="41"/>
        <v>0</v>
      </c>
    </row>
    <row r="464" spans="1:13" ht="18" customHeight="1" x14ac:dyDescent="0.25">
      <c r="A464" s="59">
        <v>275</v>
      </c>
      <c r="B464" s="39"/>
      <c r="C464" s="40"/>
      <c r="D464" s="41"/>
      <c r="E464" s="85"/>
      <c r="F464" s="309"/>
      <c r="G464" s="295"/>
      <c r="H464" s="288"/>
      <c r="I464" s="207" t="str">
        <f t="shared" si="39"/>
        <v/>
      </c>
      <c r="J464" s="209">
        <f t="shared" si="40"/>
        <v>1</v>
      </c>
      <c r="K464" s="208">
        <f t="shared" si="41"/>
        <v>0</v>
      </c>
    </row>
    <row r="465" spans="1:12" ht="18" customHeight="1" x14ac:dyDescent="0.25">
      <c r="A465" s="59">
        <v>276</v>
      </c>
      <c r="B465" s="39"/>
      <c r="C465" s="40"/>
      <c r="D465" s="41"/>
      <c r="E465" s="85"/>
      <c r="F465" s="309"/>
      <c r="G465" s="295"/>
      <c r="H465" s="288"/>
      <c r="I465" s="207" t="str">
        <f t="shared" si="39"/>
        <v/>
      </c>
      <c r="J465" s="209">
        <f t="shared" si="40"/>
        <v>1</v>
      </c>
      <c r="K465" s="208">
        <f t="shared" si="41"/>
        <v>0</v>
      </c>
    </row>
    <row r="466" spans="1:12" ht="18" customHeight="1" x14ac:dyDescent="0.25">
      <c r="A466" s="59">
        <v>277</v>
      </c>
      <c r="B466" s="39"/>
      <c r="C466" s="40"/>
      <c r="D466" s="41"/>
      <c r="E466" s="85"/>
      <c r="F466" s="309"/>
      <c r="G466" s="295"/>
      <c r="H466" s="288"/>
      <c r="I466" s="207" t="str">
        <f t="shared" si="39"/>
        <v/>
      </c>
      <c r="J466" s="209">
        <f t="shared" si="40"/>
        <v>1</v>
      </c>
      <c r="K466" s="208">
        <f t="shared" si="41"/>
        <v>0</v>
      </c>
    </row>
    <row r="467" spans="1:12" ht="18" customHeight="1" x14ac:dyDescent="0.25">
      <c r="A467" s="59">
        <v>278</v>
      </c>
      <c r="B467" s="39"/>
      <c r="C467" s="40"/>
      <c r="D467" s="41"/>
      <c r="E467" s="85"/>
      <c r="F467" s="309"/>
      <c r="G467" s="295"/>
      <c r="H467" s="288"/>
      <c r="I467" s="207" t="str">
        <f t="shared" si="39"/>
        <v/>
      </c>
      <c r="J467" s="209">
        <f t="shared" si="40"/>
        <v>1</v>
      </c>
      <c r="K467" s="208">
        <f t="shared" si="41"/>
        <v>0</v>
      </c>
    </row>
    <row r="468" spans="1:12" ht="18" customHeight="1" x14ac:dyDescent="0.25">
      <c r="A468" s="59">
        <v>279</v>
      </c>
      <c r="B468" s="39"/>
      <c r="C468" s="40"/>
      <c r="D468" s="41"/>
      <c r="E468" s="85"/>
      <c r="F468" s="309"/>
      <c r="G468" s="295"/>
      <c r="H468" s="288"/>
      <c r="I468" s="207" t="str">
        <f t="shared" si="39"/>
        <v/>
      </c>
      <c r="J468" s="209">
        <f t="shared" si="40"/>
        <v>1</v>
      </c>
      <c r="K468" s="208">
        <f t="shared" si="41"/>
        <v>0</v>
      </c>
    </row>
    <row r="469" spans="1:12" ht="18" customHeight="1" thickBot="1" x14ac:dyDescent="0.3">
      <c r="A469" s="78">
        <v>280</v>
      </c>
      <c r="B469" s="43"/>
      <c r="C469" s="44"/>
      <c r="D469" s="45"/>
      <c r="E469" s="87"/>
      <c r="F469" s="310"/>
      <c r="G469" s="296"/>
      <c r="H469" s="289"/>
      <c r="I469" s="207" t="str">
        <f t="shared" si="39"/>
        <v/>
      </c>
      <c r="J469" s="209">
        <f t="shared" si="40"/>
        <v>1</v>
      </c>
      <c r="K469" s="208">
        <f t="shared" si="41"/>
        <v>0</v>
      </c>
    </row>
    <row r="470" spans="1:12" ht="18" customHeight="1" thickBot="1" x14ac:dyDescent="0.3">
      <c r="A470" s="89"/>
      <c r="B470" s="89"/>
      <c r="C470" s="89"/>
      <c r="D470" s="89"/>
      <c r="E470" s="89"/>
      <c r="F470" s="11" t="s">
        <v>51</v>
      </c>
      <c r="G470" s="290">
        <f>SUM(G450:G469)+G436</f>
        <v>0</v>
      </c>
      <c r="H470" s="330"/>
      <c r="I470" s="126"/>
      <c r="J470" s="206">
        <f>IF(G470&gt;G436,ROW(A476),0)</f>
        <v>0</v>
      </c>
      <c r="K470" s="82"/>
      <c r="L470" s="202">
        <f>IF(G470&gt;G436,ROW(A476),0)</f>
        <v>0</v>
      </c>
    </row>
    <row r="471" spans="1:12" x14ac:dyDescent="0.25">
      <c r="A471" s="89"/>
      <c r="B471" s="89"/>
      <c r="C471" s="89"/>
      <c r="D471" s="89"/>
      <c r="E471" s="89"/>
      <c r="F471" s="89"/>
      <c r="G471" s="89"/>
      <c r="H471" s="89"/>
      <c r="I471" s="126"/>
      <c r="J471" s="82"/>
      <c r="K471" s="82"/>
    </row>
    <row r="472" spans="1:12" x14ac:dyDescent="0.25">
      <c r="A472" t="s">
        <v>164</v>
      </c>
      <c r="B472" s="89"/>
      <c r="C472" s="89"/>
      <c r="D472" s="89"/>
      <c r="E472" s="89"/>
      <c r="F472" s="89"/>
      <c r="G472" s="89"/>
      <c r="H472" s="89"/>
      <c r="I472" s="126"/>
      <c r="J472" s="82"/>
      <c r="K472" s="82"/>
    </row>
    <row r="473" spans="1:12" x14ac:dyDescent="0.25">
      <c r="A473" s="89"/>
      <c r="B473" s="89"/>
      <c r="C473" s="89"/>
      <c r="D473" s="89"/>
      <c r="E473" s="89"/>
      <c r="F473" s="89"/>
      <c r="G473" s="89"/>
      <c r="H473" s="89"/>
      <c r="I473" s="126"/>
      <c r="J473" s="82"/>
      <c r="K473" s="82"/>
    </row>
    <row r="474" spans="1:12" ht="21" x14ac:dyDescent="0.35">
      <c r="A474" s="89"/>
      <c r="B474" s="358" t="s">
        <v>48</v>
      </c>
      <c r="C474" s="346">
        <f ca="1">IF(imzatarihi&gt;0,imzatarihi,"")</f>
        <v>46027</v>
      </c>
      <c r="D474" s="497" t="s">
        <v>49</v>
      </c>
      <c r="E474" s="497"/>
      <c r="F474" s="456" t="str">
        <f>IF(kurulusyetkilisi&gt;0,kurulusyetkilisi,"")</f>
        <v/>
      </c>
      <c r="G474" s="456"/>
      <c r="H474" s="456"/>
      <c r="I474" s="126"/>
      <c r="J474" s="82"/>
      <c r="K474" s="82"/>
    </row>
    <row r="475" spans="1:12" ht="21" x14ac:dyDescent="0.35">
      <c r="A475" s="89"/>
      <c r="B475" s="349"/>
      <c r="C475" s="349"/>
      <c r="D475" s="497" t="s">
        <v>50</v>
      </c>
      <c r="E475" s="497"/>
      <c r="F475" s="349"/>
      <c r="G475" s="361"/>
      <c r="H475" s="347"/>
      <c r="I475" s="126"/>
      <c r="J475" s="82"/>
      <c r="K475" s="82"/>
    </row>
    <row r="476" spans="1:12" x14ac:dyDescent="0.25">
      <c r="A476" s="89"/>
      <c r="B476" s="89"/>
      <c r="C476" s="89"/>
      <c r="D476" s="89"/>
      <c r="E476" s="89"/>
      <c r="F476" s="89"/>
      <c r="G476" s="89"/>
      <c r="H476" s="89"/>
      <c r="I476" s="126"/>
      <c r="J476" s="82"/>
      <c r="K476" s="82"/>
    </row>
    <row r="477" spans="1:12" x14ac:dyDescent="0.25">
      <c r="A477" s="496" t="s">
        <v>126</v>
      </c>
      <c r="B477" s="496"/>
      <c r="C477" s="496"/>
      <c r="D477" s="496"/>
      <c r="E477" s="496"/>
      <c r="F477" s="496"/>
      <c r="G477" s="496"/>
      <c r="H477" s="496"/>
      <c r="I477" s="123"/>
      <c r="J477" s="82"/>
      <c r="K477" s="82"/>
    </row>
    <row r="478" spans="1:12" x14ac:dyDescent="0.25">
      <c r="A478" s="484" t="str">
        <f>IF(YilDonem&lt;&gt;"",CONCATENATE(YilDonem," dönemine aittir."),"")</f>
        <v/>
      </c>
      <c r="B478" s="484"/>
      <c r="C478" s="484"/>
      <c r="D478" s="484"/>
      <c r="E478" s="484"/>
      <c r="F478" s="484"/>
      <c r="G478" s="484"/>
      <c r="H478" s="484"/>
      <c r="I478" s="123"/>
      <c r="J478" s="82"/>
      <c r="K478" s="82"/>
    </row>
    <row r="479" spans="1:12" ht="15.95" customHeight="1" thickBot="1" x14ac:dyDescent="0.3">
      <c r="A479" s="515" t="s">
        <v>156</v>
      </c>
      <c r="B479" s="515"/>
      <c r="C479" s="515"/>
      <c r="D479" s="515"/>
      <c r="E479" s="515"/>
      <c r="F479" s="515"/>
      <c r="G479" s="515"/>
      <c r="H479" s="515"/>
      <c r="I479" s="123"/>
      <c r="J479" s="82"/>
      <c r="K479" s="82"/>
    </row>
    <row r="480" spans="1:12" ht="31.7" customHeight="1" thickBot="1" x14ac:dyDescent="0.3">
      <c r="A480" s="516" t="s">
        <v>1</v>
      </c>
      <c r="B480" s="517"/>
      <c r="C480" s="488" t="str">
        <f>IF(ProjeNo&gt;0,ProjeNo,"")</f>
        <v/>
      </c>
      <c r="D480" s="489"/>
      <c r="E480" s="489"/>
      <c r="F480" s="489"/>
      <c r="G480" s="489"/>
      <c r="H480" s="490"/>
      <c r="I480" s="123"/>
      <c r="J480" s="82"/>
      <c r="K480" s="82"/>
    </row>
    <row r="481" spans="1:13" ht="45" customHeight="1" thickBot="1" x14ac:dyDescent="0.3">
      <c r="A481" s="518" t="s">
        <v>14</v>
      </c>
      <c r="B481" s="519"/>
      <c r="C481" s="493" t="str">
        <f>IF(ProjeAdi&gt;0,ProjeAdi,"")</f>
        <v/>
      </c>
      <c r="D481" s="494"/>
      <c r="E481" s="494"/>
      <c r="F481" s="494"/>
      <c r="G481" s="494"/>
      <c r="H481" s="495"/>
      <c r="I481" s="123"/>
      <c r="J481" s="82"/>
      <c r="K481" s="82"/>
    </row>
    <row r="482" spans="1:13" s="53" customFormat="1" ht="37.15" customHeight="1" thickBot="1" x14ac:dyDescent="0.3">
      <c r="A482" s="482" t="s">
        <v>9</v>
      </c>
      <c r="B482" s="482" t="s">
        <v>123</v>
      </c>
      <c r="C482" s="482" t="s">
        <v>124</v>
      </c>
      <c r="D482" s="482" t="s">
        <v>125</v>
      </c>
      <c r="E482" s="482" t="s">
        <v>98</v>
      </c>
      <c r="F482" s="482" t="s">
        <v>99</v>
      </c>
      <c r="G482" s="143" t="s">
        <v>100</v>
      </c>
      <c r="H482" s="143" t="s">
        <v>100</v>
      </c>
      <c r="I482" s="124"/>
      <c r="J482" s="83"/>
      <c r="K482" s="83"/>
      <c r="L482" s="133"/>
      <c r="M482" s="133"/>
    </row>
    <row r="483" spans="1:13" ht="18" customHeight="1" thickBot="1" x14ac:dyDescent="0.3">
      <c r="A483" s="498"/>
      <c r="B483" s="498"/>
      <c r="C483" s="498"/>
      <c r="D483" s="498"/>
      <c r="E483" s="498"/>
      <c r="F483" s="498"/>
      <c r="G483" s="144" t="s">
        <v>101</v>
      </c>
      <c r="H483" s="144" t="s">
        <v>104</v>
      </c>
      <c r="I483" s="123"/>
      <c r="J483" s="82"/>
      <c r="K483" s="82"/>
    </row>
    <row r="484" spans="1:13" ht="18" customHeight="1" x14ac:dyDescent="0.25">
      <c r="A484" s="77">
        <v>281</v>
      </c>
      <c r="B484" s="61"/>
      <c r="C484" s="62"/>
      <c r="D484" s="84"/>
      <c r="E484" s="63"/>
      <c r="F484" s="308"/>
      <c r="G484" s="294"/>
      <c r="H484" s="281"/>
      <c r="I484" s="207" t="str">
        <f>IF(AND(COUNTA(B484:D484)&gt;0,J484=1),"Belge Tarihi,Belge Numarası ve KDV Dahil Tutar doldurulduktan sonra KDV Hariç Tutar doldurulabilir.","")</f>
        <v/>
      </c>
      <c r="J484" s="209">
        <f>IF(COUNTA(E484:F484)+COUNTA(H484)=3,0,1)</f>
        <v>1</v>
      </c>
      <c r="K484" s="208">
        <f>IF(J484=1,0,100000000)</f>
        <v>0</v>
      </c>
      <c r="L484" s="132"/>
    </row>
    <row r="485" spans="1:13" ht="18" customHeight="1" x14ac:dyDescent="0.25">
      <c r="A485" s="59">
        <v>282</v>
      </c>
      <c r="B485" s="39"/>
      <c r="C485" s="40"/>
      <c r="D485" s="41"/>
      <c r="E485" s="85"/>
      <c r="F485" s="309"/>
      <c r="G485" s="295"/>
      <c r="H485" s="288"/>
      <c r="I485" s="207" t="str">
        <f t="shared" ref="I485:I503" si="42">IF(AND(COUNTA(B485:D485)&gt;0,J485=1),"Belge Tarihi,Belge Numarası ve KDV Dahil Tutar doldurulduktan sonra KDV Hariç Tutar doldurulabilir.","")</f>
        <v/>
      </c>
      <c r="J485" s="209">
        <f t="shared" ref="J485:J503" si="43">IF(COUNTA(E485:F485)+COUNTA(H485)=3,0,1)</f>
        <v>1</v>
      </c>
      <c r="K485" s="208">
        <f t="shared" ref="K485:K503" si="44">IF(J485=1,0,100000000)</f>
        <v>0</v>
      </c>
    </row>
    <row r="486" spans="1:13" ht="18" customHeight="1" x14ac:dyDescent="0.25">
      <c r="A486" s="59">
        <v>283</v>
      </c>
      <c r="B486" s="39"/>
      <c r="C486" s="40"/>
      <c r="D486" s="41"/>
      <c r="E486" s="85"/>
      <c r="F486" s="309"/>
      <c r="G486" s="295"/>
      <c r="H486" s="288"/>
      <c r="I486" s="207" t="str">
        <f t="shared" si="42"/>
        <v/>
      </c>
      <c r="J486" s="209">
        <f t="shared" si="43"/>
        <v>1</v>
      </c>
      <c r="K486" s="208">
        <f t="shared" si="44"/>
        <v>0</v>
      </c>
    </row>
    <row r="487" spans="1:13" ht="18" customHeight="1" x14ac:dyDescent="0.25">
      <c r="A487" s="59">
        <v>284</v>
      </c>
      <c r="B487" s="39"/>
      <c r="C487" s="40"/>
      <c r="D487" s="41"/>
      <c r="E487" s="85"/>
      <c r="F487" s="309"/>
      <c r="G487" s="295"/>
      <c r="H487" s="288"/>
      <c r="I487" s="207" t="str">
        <f t="shared" si="42"/>
        <v/>
      </c>
      <c r="J487" s="209">
        <f t="shared" si="43"/>
        <v>1</v>
      </c>
      <c r="K487" s="208">
        <f t="shared" si="44"/>
        <v>0</v>
      </c>
    </row>
    <row r="488" spans="1:13" ht="18" customHeight="1" x14ac:dyDescent="0.25">
      <c r="A488" s="59">
        <v>285</v>
      </c>
      <c r="B488" s="39"/>
      <c r="C488" s="40"/>
      <c r="D488" s="41"/>
      <c r="E488" s="85"/>
      <c r="F488" s="309"/>
      <c r="G488" s="295"/>
      <c r="H488" s="288"/>
      <c r="I488" s="207" t="str">
        <f t="shared" si="42"/>
        <v/>
      </c>
      <c r="J488" s="209">
        <f t="shared" si="43"/>
        <v>1</v>
      </c>
      <c r="K488" s="208">
        <f t="shared" si="44"/>
        <v>0</v>
      </c>
    </row>
    <row r="489" spans="1:13" ht="18" customHeight="1" x14ac:dyDescent="0.25">
      <c r="A489" s="59">
        <v>286</v>
      </c>
      <c r="B489" s="39"/>
      <c r="C489" s="40"/>
      <c r="D489" s="41"/>
      <c r="E489" s="85"/>
      <c r="F489" s="309"/>
      <c r="G489" s="295"/>
      <c r="H489" s="288"/>
      <c r="I489" s="207" t="str">
        <f t="shared" si="42"/>
        <v/>
      </c>
      <c r="J489" s="209">
        <f t="shared" si="43"/>
        <v>1</v>
      </c>
      <c r="K489" s="208">
        <f t="shared" si="44"/>
        <v>0</v>
      </c>
    </row>
    <row r="490" spans="1:13" ht="18" customHeight="1" x14ac:dyDescent="0.25">
      <c r="A490" s="59">
        <v>287</v>
      </c>
      <c r="B490" s="39"/>
      <c r="C490" s="40"/>
      <c r="D490" s="41"/>
      <c r="E490" s="85"/>
      <c r="F490" s="309"/>
      <c r="G490" s="295"/>
      <c r="H490" s="288"/>
      <c r="I490" s="207" t="str">
        <f t="shared" si="42"/>
        <v/>
      </c>
      <c r="J490" s="209">
        <f t="shared" si="43"/>
        <v>1</v>
      </c>
      <c r="K490" s="208">
        <f t="shared" si="44"/>
        <v>0</v>
      </c>
    </row>
    <row r="491" spans="1:13" ht="18" customHeight="1" x14ac:dyDescent="0.25">
      <c r="A491" s="59">
        <v>288</v>
      </c>
      <c r="B491" s="39"/>
      <c r="C491" s="40"/>
      <c r="D491" s="41"/>
      <c r="E491" s="85"/>
      <c r="F491" s="309"/>
      <c r="G491" s="295"/>
      <c r="H491" s="288"/>
      <c r="I491" s="207" t="str">
        <f t="shared" si="42"/>
        <v/>
      </c>
      <c r="J491" s="209">
        <f t="shared" si="43"/>
        <v>1</v>
      </c>
      <c r="K491" s="208">
        <f t="shared" si="44"/>
        <v>0</v>
      </c>
    </row>
    <row r="492" spans="1:13" ht="18" customHeight="1" x14ac:dyDescent="0.25">
      <c r="A492" s="59">
        <v>289</v>
      </c>
      <c r="B492" s="39"/>
      <c r="C492" s="40"/>
      <c r="D492" s="41"/>
      <c r="E492" s="85"/>
      <c r="F492" s="309"/>
      <c r="G492" s="295"/>
      <c r="H492" s="288"/>
      <c r="I492" s="207" t="str">
        <f t="shared" si="42"/>
        <v/>
      </c>
      <c r="J492" s="209">
        <f t="shared" si="43"/>
        <v>1</v>
      </c>
      <c r="K492" s="208">
        <f t="shared" si="44"/>
        <v>0</v>
      </c>
    </row>
    <row r="493" spans="1:13" ht="18" customHeight="1" x14ac:dyDescent="0.25">
      <c r="A493" s="59">
        <v>290</v>
      </c>
      <c r="B493" s="39"/>
      <c r="C493" s="40"/>
      <c r="D493" s="41"/>
      <c r="E493" s="85"/>
      <c r="F493" s="309"/>
      <c r="G493" s="295"/>
      <c r="H493" s="288"/>
      <c r="I493" s="207" t="str">
        <f t="shared" si="42"/>
        <v/>
      </c>
      <c r="J493" s="209">
        <f t="shared" si="43"/>
        <v>1</v>
      </c>
      <c r="K493" s="208">
        <f t="shared" si="44"/>
        <v>0</v>
      </c>
    </row>
    <row r="494" spans="1:13" ht="18" customHeight="1" x14ac:dyDescent="0.25">
      <c r="A494" s="59">
        <v>291</v>
      </c>
      <c r="B494" s="39"/>
      <c r="C494" s="40"/>
      <c r="D494" s="41"/>
      <c r="E494" s="85"/>
      <c r="F494" s="309"/>
      <c r="G494" s="295"/>
      <c r="H494" s="288"/>
      <c r="I494" s="207" t="str">
        <f t="shared" si="42"/>
        <v/>
      </c>
      <c r="J494" s="209">
        <f t="shared" si="43"/>
        <v>1</v>
      </c>
      <c r="K494" s="208">
        <f t="shared" si="44"/>
        <v>0</v>
      </c>
    </row>
    <row r="495" spans="1:13" ht="18" customHeight="1" x14ac:dyDescent="0.25">
      <c r="A495" s="59">
        <v>292</v>
      </c>
      <c r="B495" s="39"/>
      <c r="C495" s="40"/>
      <c r="D495" s="41"/>
      <c r="E495" s="85"/>
      <c r="F495" s="309"/>
      <c r="G495" s="295"/>
      <c r="H495" s="288"/>
      <c r="I495" s="207" t="str">
        <f t="shared" si="42"/>
        <v/>
      </c>
      <c r="J495" s="209">
        <f t="shared" si="43"/>
        <v>1</v>
      </c>
      <c r="K495" s="208">
        <f t="shared" si="44"/>
        <v>0</v>
      </c>
    </row>
    <row r="496" spans="1:13" ht="18" customHeight="1" x14ac:dyDescent="0.25">
      <c r="A496" s="59">
        <v>293</v>
      </c>
      <c r="B496" s="39"/>
      <c r="C496" s="40"/>
      <c r="D496" s="41"/>
      <c r="E496" s="85"/>
      <c r="F496" s="309"/>
      <c r="G496" s="295"/>
      <c r="H496" s="288"/>
      <c r="I496" s="207" t="str">
        <f t="shared" si="42"/>
        <v/>
      </c>
      <c r="J496" s="209">
        <f t="shared" si="43"/>
        <v>1</v>
      </c>
      <c r="K496" s="208">
        <f t="shared" si="44"/>
        <v>0</v>
      </c>
    </row>
    <row r="497" spans="1:13" ht="18" customHeight="1" x14ac:dyDescent="0.25">
      <c r="A497" s="59">
        <v>294</v>
      </c>
      <c r="B497" s="39"/>
      <c r="C497" s="40"/>
      <c r="D497" s="41"/>
      <c r="E497" s="85"/>
      <c r="F497" s="309"/>
      <c r="G497" s="295"/>
      <c r="H497" s="288"/>
      <c r="I497" s="207" t="str">
        <f t="shared" si="42"/>
        <v/>
      </c>
      <c r="J497" s="209">
        <f t="shared" si="43"/>
        <v>1</v>
      </c>
      <c r="K497" s="208">
        <f t="shared" si="44"/>
        <v>0</v>
      </c>
      <c r="L497" s="134"/>
      <c r="M497" s="134"/>
    </row>
    <row r="498" spans="1:13" ht="18" customHeight="1" x14ac:dyDescent="0.25">
      <c r="A498" s="59">
        <v>295</v>
      </c>
      <c r="B498" s="39"/>
      <c r="C498" s="40"/>
      <c r="D498" s="41"/>
      <c r="E498" s="85"/>
      <c r="F498" s="309"/>
      <c r="G498" s="295"/>
      <c r="H498" s="288"/>
      <c r="I498" s="207" t="str">
        <f t="shared" si="42"/>
        <v/>
      </c>
      <c r="J498" s="209">
        <f t="shared" si="43"/>
        <v>1</v>
      </c>
      <c r="K498" s="208">
        <f t="shared" si="44"/>
        <v>0</v>
      </c>
    </row>
    <row r="499" spans="1:13" ht="18" customHeight="1" x14ac:dyDescent="0.25">
      <c r="A499" s="59">
        <v>296</v>
      </c>
      <c r="B499" s="39"/>
      <c r="C499" s="40"/>
      <c r="D499" s="41"/>
      <c r="E499" s="85"/>
      <c r="F499" s="309"/>
      <c r="G499" s="295"/>
      <c r="H499" s="288"/>
      <c r="I499" s="207" t="str">
        <f t="shared" si="42"/>
        <v/>
      </c>
      <c r="J499" s="209">
        <f t="shared" si="43"/>
        <v>1</v>
      </c>
      <c r="K499" s="208">
        <f t="shared" si="44"/>
        <v>0</v>
      </c>
    </row>
    <row r="500" spans="1:13" ht="18" customHeight="1" x14ac:dyDescent="0.25">
      <c r="A500" s="59">
        <v>297</v>
      </c>
      <c r="B500" s="39"/>
      <c r="C500" s="40"/>
      <c r="D500" s="41"/>
      <c r="E500" s="85"/>
      <c r="F500" s="309"/>
      <c r="G500" s="295"/>
      <c r="H500" s="288"/>
      <c r="I500" s="207" t="str">
        <f t="shared" si="42"/>
        <v/>
      </c>
      <c r="J500" s="209">
        <f t="shared" si="43"/>
        <v>1</v>
      </c>
      <c r="K500" s="208">
        <f t="shared" si="44"/>
        <v>0</v>
      </c>
    </row>
    <row r="501" spans="1:13" ht="18" customHeight="1" x14ac:dyDescent="0.25">
      <c r="A501" s="59">
        <v>298</v>
      </c>
      <c r="B501" s="39"/>
      <c r="C501" s="40"/>
      <c r="D501" s="41"/>
      <c r="E501" s="85"/>
      <c r="F501" s="309"/>
      <c r="G501" s="295"/>
      <c r="H501" s="288"/>
      <c r="I501" s="207" t="str">
        <f t="shared" si="42"/>
        <v/>
      </c>
      <c r="J501" s="209">
        <f t="shared" si="43"/>
        <v>1</v>
      </c>
      <c r="K501" s="208">
        <f t="shared" si="44"/>
        <v>0</v>
      </c>
    </row>
    <row r="502" spans="1:13" ht="18" customHeight="1" x14ac:dyDescent="0.25">
      <c r="A502" s="59">
        <v>299</v>
      </c>
      <c r="B502" s="39"/>
      <c r="C502" s="40"/>
      <c r="D502" s="41"/>
      <c r="E502" s="85"/>
      <c r="F502" s="309"/>
      <c r="G502" s="295"/>
      <c r="H502" s="288"/>
      <c r="I502" s="207" t="str">
        <f t="shared" si="42"/>
        <v/>
      </c>
      <c r="J502" s="209">
        <f t="shared" si="43"/>
        <v>1</v>
      </c>
      <c r="K502" s="208">
        <f t="shared" si="44"/>
        <v>0</v>
      </c>
    </row>
    <row r="503" spans="1:13" ht="18" customHeight="1" thickBot="1" x14ac:dyDescent="0.3">
      <c r="A503" s="78">
        <v>300</v>
      </c>
      <c r="B503" s="43"/>
      <c r="C503" s="44"/>
      <c r="D503" s="45"/>
      <c r="E503" s="87"/>
      <c r="F503" s="310"/>
      <c r="G503" s="296"/>
      <c r="H503" s="289"/>
      <c r="I503" s="207" t="str">
        <f t="shared" si="42"/>
        <v/>
      </c>
      <c r="J503" s="209">
        <f t="shared" si="43"/>
        <v>1</v>
      </c>
      <c r="K503" s="208">
        <f t="shared" si="44"/>
        <v>0</v>
      </c>
    </row>
    <row r="504" spans="1:13" ht="18" customHeight="1" thickBot="1" x14ac:dyDescent="0.3">
      <c r="A504" s="89"/>
      <c r="B504" s="89"/>
      <c r="C504" s="89"/>
      <c r="D504" s="89"/>
      <c r="E504" s="89"/>
      <c r="F504" s="11" t="s">
        <v>51</v>
      </c>
      <c r="G504" s="290">
        <f>SUM(G484:G503)+G470</f>
        <v>0</v>
      </c>
      <c r="H504" s="330"/>
      <c r="I504" s="126"/>
      <c r="J504" s="206">
        <f>IF(G504&gt;G470,ROW(A510),0)</f>
        <v>0</v>
      </c>
      <c r="K504" s="82"/>
      <c r="L504" s="202">
        <f>IF(G504&gt;G470,ROW(A510),0)</f>
        <v>0</v>
      </c>
    </row>
    <row r="505" spans="1:13" x14ac:dyDescent="0.25">
      <c r="A505" s="89"/>
      <c r="B505" s="89"/>
      <c r="C505" s="89"/>
      <c r="D505" s="89"/>
      <c r="E505" s="89"/>
      <c r="F505" s="89"/>
      <c r="G505" s="89"/>
      <c r="H505" s="89"/>
      <c r="I505" s="126"/>
      <c r="J505" s="82"/>
      <c r="K505" s="82"/>
    </row>
    <row r="506" spans="1:13" x14ac:dyDescent="0.25">
      <c r="A506" t="s">
        <v>164</v>
      </c>
      <c r="B506" s="89"/>
      <c r="C506" s="89"/>
      <c r="D506" s="89"/>
      <c r="E506" s="89"/>
      <c r="F506" s="89"/>
      <c r="G506" s="89"/>
      <c r="H506" s="89"/>
      <c r="I506" s="126"/>
      <c r="J506" s="82"/>
      <c r="K506" s="82"/>
    </row>
    <row r="507" spans="1:13" x14ac:dyDescent="0.25">
      <c r="A507" s="89"/>
      <c r="B507" s="89"/>
      <c r="C507" s="89"/>
      <c r="D507" s="89"/>
      <c r="E507" s="89"/>
      <c r="F507" s="89"/>
      <c r="G507" s="89"/>
      <c r="H507" s="89"/>
      <c r="I507" s="126"/>
      <c r="J507" s="82"/>
      <c r="K507" s="82"/>
    </row>
    <row r="508" spans="1:13" ht="21" x14ac:dyDescent="0.35">
      <c r="A508" s="89"/>
      <c r="B508" s="358" t="s">
        <v>48</v>
      </c>
      <c r="C508" s="346">
        <f ca="1">IF(imzatarihi&gt;0,imzatarihi,"")</f>
        <v>46027</v>
      </c>
      <c r="D508" s="497" t="s">
        <v>49</v>
      </c>
      <c r="E508" s="497"/>
      <c r="F508" s="456" t="str">
        <f>IF(kurulusyetkilisi&gt;0,kurulusyetkilisi,"")</f>
        <v/>
      </c>
      <c r="G508" s="456"/>
      <c r="H508" s="456"/>
      <c r="I508" s="126"/>
      <c r="J508" s="82"/>
      <c r="K508" s="82"/>
    </row>
    <row r="509" spans="1:13" ht="21" x14ac:dyDescent="0.35">
      <c r="A509" s="89"/>
      <c r="B509" s="349"/>
      <c r="C509" s="349"/>
      <c r="D509" s="497" t="s">
        <v>50</v>
      </c>
      <c r="E509" s="497"/>
      <c r="F509" s="349"/>
      <c r="G509" s="361"/>
      <c r="H509" s="347"/>
      <c r="I509" s="126"/>
      <c r="J509" s="82"/>
      <c r="K509" s="82"/>
    </row>
    <row r="510" spans="1:13" x14ac:dyDescent="0.25">
      <c r="A510" s="89"/>
      <c r="B510" s="89"/>
      <c r="C510" s="89"/>
      <c r="D510" s="89"/>
      <c r="E510" s="89"/>
      <c r="F510" s="89"/>
      <c r="G510" s="89"/>
      <c r="H510" s="89"/>
      <c r="I510" s="126"/>
      <c r="J510" s="82"/>
      <c r="K510" s="82"/>
    </row>
    <row r="511" spans="1:13" x14ac:dyDescent="0.25">
      <c r="A511" s="496" t="s">
        <v>126</v>
      </c>
      <c r="B511" s="496"/>
      <c r="C511" s="496"/>
      <c r="D511" s="496"/>
      <c r="E511" s="496"/>
      <c r="F511" s="496"/>
      <c r="G511" s="496"/>
      <c r="H511" s="496"/>
      <c r="I511" s="123"/>
      <c r="J511" s="82"/>
      <c r="K511" s="82"/>
    </row>
    <row r="512" spans="1:13" x14ac:dyDescent="0.25">
      <c r="A512" s="484" t="str">
        <f>IF(YilDonem&lt;&gt;"",CONCATENATE(YilDonem," dönemine aittir."),"")</f>
        <v/>
      </c>
      <c r="B512" s="484"/>
      <c r="C512" s="484"/>
      <c r="D512" s="484"/>
      <c r="E512" s="484"/>
      <c r="F512" s="484"/>
      <c r="G512" s="484"/>
      <c r="H512" s="484"/>
      <c r="I512" s="123"/>
      <c r="J512" s="82"/>
      <c r="K512" s="82"/>
    </row>
    <row r="513" spans="1:13" ht="15.95" customHeight="1" thickBot="1" x14ac:dyDescent="0.3">
      <c r="A513" s="515" t="s">
        <v>156</v>
      </c>
      <c r="B513" s="515"/>
      <c r="C513" s="515"/>
      <c r="D513" s="515"/>
      <c r="E513" s="515"/>
      <c r="F513" s="515"/>
      <c r="G513" s="515"/>
      <c r="H513" s="515"/>
      <c r="I513" s="123"/>
      <c r="J513" s="82"/>
      <c r="K513" s="82"/>
    </row>
    <row r="514" spans="1:13" ht="31.7" customHeight="1" thickBot="1" x14ac:dyDescent="0.3">
      <c r="A514" s="516" t="s">
        <v>1</v>
      </c>
      <c r="B514" s="517"/>
      <c r="C514" s="488" t="str">
        <f>IF(ProjeNo&gt;0,ProjeNo,"")</f>
        <v/>
      </c>
      <c r="D514" s="489"/>
      <c r="E514" s="489"/>
      <c r="F514" s="489"/>
      <c r="G514" s="489"/>
      <c r="H514" s="490"/>
      <c r="I514" s="123"/>
      <c r="J514" s="82"/>
      <c r="K514" s="82"/>
    </row>
    <row r="515" spans="1:13" ht="45" customHeight="1" thickBot="1" x14ac:dyDescent="0.3">
      <c r="A515" s="518" t="s">
        <v>14</v>
      </c>
      <c r="B515" s="519"/>
      <c r="C515" s="493" t="str">
        <f>IF(ProjeAdi&gt;0,ProjeAdi,"")</f>
        <v/>
      </c>
      <c r="D515" s="494"/>
      <c r="E515" s="494"/>
      <c r="F515" s="494"/>
      <c r="G515" s="494"/>
      <c r="H515" s="495"/>
      <c r="I515" s="123"/>
      <c r="J515" s="82"/>
      <c r="K515" s="82"/>
    </row>
    <row r="516" spans="1:13" s="53" customFormat="1" ht="37.15" customHeight="1" thickBot="1" x14ac:dyDescent="0.3">
      <c r="A516" s="482" t="s">
        <v>9</v>
      </c>
      <c r="B516" s="482" t="s">
        <v>123</v>
      </c>
      <c r="C516" s="482" t="s">
        <v>124</v>
      </c>
      <c r="D516" s="482" t="s">
        <v>125</v>
      </c>
      <c r="E516" s="482" t="s">
        <v>98</v>
      </c>
      <c r="F516" s="482" t="s">
        <v>99</v>
      </c>
      <c r="G516" s="143" t="s">
        <v>100</v>
      </c>
      <c r="H516" s="143" t="s">
        <v>100</v>
      </c>
      <c r="I516" s="124"/>
      <c r="J516" s="83"/>
      <c r="K516" s="83"/>
      <c r="L516" s="133"/>
      <c r="M516" s="133"/>
    </row>
    <row r="517" spans="1:13" ht="18" customHeight="1" thickBot="1" x14ac:dyDescent="0.3">
      <c r="A517" s="498"/>
      <c r="B517" s="498"/>
      <c r="C517" s="498"/>
      <c r="D517" s="498"/>
      <c r="E517" s="498"/>
      <c r="F517" s="498"/>
      <c r="G517" s="144" t="s">
        <v>101</v>
      </c>
      <c r="H517" s="144" t="s">
        <v>104</v>
      </c>
      <c r="I517" s="123"/>
      <c r="J517" s="82"/>
      <c r="K517" s="82"/>
    </row>
    <row r="518" spans="1:13" ht="18" customHeight="1" x14ac:dyDescent="0.25">
      <c r="A518" s="77">
        <v>301</v>
      </c>
      <c r="B518" s="61"/>
      <c r="C518" s="62"/>
      <c r="D518" s="84"/>
      <c r="E518" s="63"/>
      <c r="F518" s="308"/>
      <c r="G518" s="294"/>
      <c r="H518" s="281"/>
      <c r="I518" s="207" t="str">
        <f>IF(AND(COUNTA(B518:D518)&gt;0,J518=1),"Belge Tarihi,Belge Numarası ve KDV Dahil Tutar doldurulduktan sonra KDV Hariç Tutar doldurulabilir.","")</f>
        <v/>
      </c>
      <c r="J518" s="209">
        <f>IF(COUNTA(E518:F518)+COUNTA(H518)=3,0,1)</f>
        <v>1</v>
      </c>
      <c r="K518" s="208">
        <f>IF(J518=1,0,100000000)</f>
        <v>0</v>
      </c>
    </row>
    <row r="519" spans="1:13" ht="18" customHeight="1" x14ac:dyDescent="0.25">
      <c r="A519" s="59">
        <v>302</v>
      </c>
      <c r="B519" s="39"/>
      <c r="C519" s="40"/>
      <c r="D519" s="41"/>
      <c r="E519" s="85"/>
      <c r="F519" s="309"/>
      <c r="G519" s="295"/>
      <c r="H519" s="288"/>
      <c r="I519" s="207" t="str">
        <f t="shared" ref="I519:I537" si="45">IF(AND(COUNTA(B519:D519)&gt;0,J519=1),"Belge Tarihi,Belge Numarası ve KDV Dahil Tutar doldurulduktan sonra KDV Hariç Tutar doldurulabilir.","")</f>
        <v/>
      </c>
      <c r="J519" s="209">
        <f t="shared" ref="J519:J537" si="46">IF(COUNTA(E519:F519)+COUNTA(H519)=3,0,1)</f>
        <v>1</v>
      </c>
      <c r="K519" s="208">
        <f t="shared" ref="K519:K537" si="47">IF(J519=1,0,100000000)</f>
        <v>0</v>
      </c>
      <c r="L519" s="132"/>
    </row>
    <row r="520" spans="1:13" ht="18" customHeight="1" x14ac:dyDescent="0.25">
      <c r="A520" s="59">
        <v>303</v>
      </c>
      <c r="B520" s="39"/>
      <c r="C520" s="40"/>
      <c r="D520" s="41"/>
      <c r="E520" s="85"/>
      <c r="F520" s="309"/>
      <c r="G520" s="295"/>
      <c r="H520" s="288"/>
      <c r="I520" s="207" t="str">
        <f t="shared" si="45"/>
        <v/>
      </c>
      <c r="J520" s="209">
        <f t="shared" si="46"/>
        <v>1</v>
      </c>
      <c r="K520" s="208">
        <f t="shared" si="47"/>
        <v>0</v>
      </c>
    </row>
    <row r="521" spans="1:13" ht="18" customHeight="1" x14ac:dyDescent="0.25">
      <c r="A521" s="59">
        <v>304</v>
      </c>
      <c r="B521" s="39"/>
      <c r="C521" s="40"/>
      <c r="D521" s="41"/>
      <c r="E521" s="85"/>
      <c r="F521" s="309"/>
      <c r="G521" s="295"/>
      <c r="H521" s="288"/>
      <c r="I521" s="207" t="str">
        <f t="shared" si="45"/>
        <v/>
      </c>
      <c r="J521" s="209">
        <f t="shared" si="46"/>
        <v>1</v>
      </c>
      <c r="K521" s="208">
        <f t="shared" si="47"/>
        <v>0</v>
      </c>
    </row>
    <row r="522" spans="1:13" ht="18" customHeight="1" x14ac:dyDescent="0.25">
      <c r="A522" s="59">
        <v>305</v>
      </c>
      <c r="B522" s="39"/>
      <c r="C522" s="40"/>
      <c r="D522" s="41"/>
      <c r="E522" s="85"/>
      <c r="F522" s="309"/>
      <c r="G522" s="295"/>
      <c r="H522" s="288"/>
      <c r="I522" s="207" t="str">
        <f t="shared" si="45"/>
        <v/>
      </c>
      <c r="J522" s="209">
        <f t="shared" si="46"/>
        <v>1</v>
      </c>
      <c r="K522" s="208">
        <f t="shared" si="47"/>
        <v>0</v>
      </c>
    </row>
    <row r="523" spans="1:13" ht="18" customHeight="1" x14ac:dyDescent="0.25">
      <c r="A523" s="59">
        <v>306</v>
      </c>
      <c r="B523" s="39"/>
      <c r="C523" s="40"/>
      <c r="D523" s="41"/>
      <c r="E523" s="85"/>
      <c r="F523" s="309"/>
      <c r="G523" s="295"/>
      <c r="H523" s="288"/>
      <c r="I523" s="207" t="str">
        <f t="shared" si="45"/>
        <v/>
      </c>
      <c r="J523" s="209">
        <f t="shared" si="46"/>
        <v>1</v>
      </c>
      <c r="K523" s="208">
        <f t="shared" si="47"/>
        <v>0</v>
      </c>
    </row>
    <row r="524" spans="1:13" ht="18" customHeight="1" x14ac:dyDescent="0.25">
      <c r="A524" s="59">
        <v>307</v>
      </c>
      <c r="B524" s="39"/>
      <c r="C524" s="40"/>
      <c r="D524" s="41"/>
      <c r="E524" s="85"/>
      <c r="F524" s="309"/>
      <c r="G524" s="295"/>
      <c r="H524" s="288"/>
      <c r="I524" s="207" t="str">
        <f t="shared" si="45"/>
        <v/>
      </c>
      <c r="J524" s="209">
        <f t="shared" si="46"/>
        <v>1</v>
      </c>
      <c r="K524" s="208">
        <f t="shared" si="47"/>
        <v>0</v>
      </c>
    </row>
    <row r="525" spans="1:13" ht="18" customHeight="1" x14ac:dyDescent="0.25">
      <c r="A525" s="59">
        <v>308</v>
      </c>
      <c r="B525" s="39"/>
      <c r="C525" s="40"/>
      <c r="D525" s="41"/>
      <c r="E525" s="85"/>
      <c r="F525" s="309"/>
      <c r="G525" s="295"/>
      <c r="H525" s="288"/>
      <c r="I525" s="207" t="str">
        <f t="shared" si="45"/>
        <v/>
      </c>
      <c r="J525" s="209">
        <f t="shared" si="46"/>
        <v>1</v>
      </c>
      <c r="K525" s="208">
        <f t="shared" si="47"/>
        <v>0</v>
      </c>
    </row>
    <row r="526" spans="1:13" ht="18" customHeight="1" x14ac:dyDescent="0.25">
      <c r="A526" s="59">
        <v>309</v>
      </c>
      <c r="B526" s="39"/>
      <c r="C526" s="40"/>
      <c r="D526" s="41"/>
      <c r="E526" s="85"/>
      <c r="F526" s="309"/>
      <c r="G526" s="295"/>
      <c r="H526" s="288"/>
      <c r="I526" s="207" t="str">
        <f t="shared" si="45"/>
        <v/>
      </c>
      <c r="J526" s="209">
        <f t="shared" si="46"/>
        <v>1</v>
      </c>
      <c r="K526" s="208">
        <f t="shared" si="47"/>
        <v>0</v>
      </c>
    </row>
    <row r="527" spans="1:13" ht="18" customHeight="1" x14ac:dyDescent="0.25">
      <c r="A527" s="59">
        <v>310</v>
      </c>
      <c r="B527" s="39"/>
      <c r="C527" s="40"/>
      <c r="D527" s="41"/>
      <c r="E527" s="85"/>
      <c r="F527" s="309"/>
      <c r="G527" s="295"/>
      <c r="H527" s="288"/>
      <c r="I527" s="207" t="str">
        <f t="shared" si="45"/>
        <v/>
      </c>
      <c r="J527" s="209">
        <f t="shared" si="46"/>
        <v>1</v>
      </c>
      <c r="K527" s="208">
        <f t="shared" si="47"/>
        <v>0</v>
      </c>
    </row>
    <row r="528" spans="1:13" ht="18" customHeight="1" x14ac:dyDescent="0.25">
      <c r="A528" s="59">
        <v>311</v>
      </c>
      <c r="B528" s="39"/>
      <c r="C528" s="40"/>
      <c r="D528" s="41"/>
      <c r="E528" s="85"/>
      <c r="F528" s="309"/>
      <c r="G528" s="295"/>
      <c r="H528" s="288"/>
      <c r="I528" s="207" t="str">
        <f t="shared" si="45"/>
        <v/>
      </c>
      <c r="J528" s="209">
        <f t="shared" si="46"/>
        <v>1</v>
      </c>
      <c r="K528" s="208">
        <f t="shared" si="47"/>
        <v>0</v>
      </c>
    </row>
    <row r="529" spans="1:13" ht="18" customHeight="1" x14ac:dyDescent="0.25">
      <c r="A529" s="59">
        <v>312</v>
      </c>
      <c r="B529" s="39"/>
      <c r="C529" s="40"/>
      <c r="D529" s="41"/>
      <c r="E529" s="85"/>
      <c r="F529" s="309"/>
      <c r="G529" s="295"/>
      <c r="H529" s="288"/>
      <c r="I529" s="207" t="str">
        <f t="shared" si="45"/>
        <v/>
      </c>
      <c r="J529" s="209">
        <f t="shared" si="46"/>
        <v>1</v>
      </c>
      <c r="K529" s="208">
        <f t="shared" si="47"/>
        <v>0</v>
      </c>
    </row>
    <row r="530" spans="1:13" ht="18" customHeight="1" x14ac:dyDescent="0.25">
      <c r="A530" s="59">
        <v>313</v>
      </c>
      <c r="B530" s="39"/>
      <c r="C530" s="40"/>
      <c r="D530" s="41"/>
      <c r="E530" s="85"/>
      <c r="F530" s="309"/>
      <c r="G530" s="295"/>
      <c r="H530" s="288"/>
      <c r="I530" s="207" t="str">
        <f t="shared" si="45"/>
        <v/>
      </c>
      <c r="J530" s="209">
        <f t="shared" si="46"/>
        <v>1</v>
      </c>
      <c r="K530" s="208">
        <f t="shared" si="47"/>
        <v>0</v>
      </c>
    </row>
    <row r="531" spans="1:13" ht="18" customHeight="1" x14ac:dyDescent="0.25">
      <c r="A531" s="59">
        <v>314</v>
      </c>
      <c r="B531" s="39"/>
      <c r="C531" s="40"/>
      <c r="D531" s="41"/>
      <c r="E531" s="85"/>
      <c r="F531" s="309"/>
      <c r="G531" s="295"/>
      <c r="H531" s="288"/>
      <c r="I531" s="207" t="str">
        <f t="shared" si="45"/>
        <v/>
      </c>
      <c r="J531" s="209">
        <f t="shared" si="46"/>
        <v>1</v>
      </c>
      <c r="K531" s="208">
        <f t="shared" si="47"/>
        <v>0</v>
      </c>
    </row>
    <row r="532" spans="1:13" ht="18" customHeight="1" x14ac:dyDescent="0.25">
      <c r="A532" s="59">
        <v>315</v>
      </c>
      <c r="B532" s="39"/>
      <c r="C532" s="40"/>
      <c r="D532" s="41"/>
      <c r="E532" s="85"/>
      <c r="F532" s="309"/>
      <c r="G532" s="295"/>
      <c r="H532" s="288"/>
      <c r="I532" s="207" t="str">
        <f t="shared" si="45"/>
        <v/>
      </c>
      <c r="J532" s="209">
        <f t="shared" si="46"/>
        <v>1</v>
      </c>
      <c r="K532" s="208">
        <f t="shared" si="47"/>
        <v>0</v>
      </c>
      <c r="L532" s="134"/>
      <c r="M532" s="134"/>
    </row>
    <row r="533" spans="1:13" ht="18" customHeight="1" x14ac:dyDescent="0.25">
      <c r="A533" s="59">
        <v>316</v>
      </c>
      <c r="B533" s="39"/>
      <c r="C533" s="40"/>
      <c r="D533" s="41"/>
      <c r="E533" s="85"/>
      <c r="F533" s="309"/>
      <c r="G533" s="295"/>
      <c r="H533" s="288"/>
      <c r="I533" s="207" t="str">
        <f t="shared" si="45"/>
        <v/>
      </c>
      <c r="J533" s="209">
        <f t="shared" si="46"/>
        <v>1</v>
      </c>
      <c r="K533" s="208">
        <f t="shared" si="47"/>
        <v>0</v>
      </c>
    </row>
    <row r="534" spans="1:13" ht="18" customHeight="1" x14ac:dyDescent="0.25">
      <c r="A534" s="59">
        <v>317</v>
      </c>
      <c r="B534" s="39"/>
      <c r="C534" s="40"/>
      <c r="D534" s="41"/>
      <c r="E534" s="85"/>
      <c r="F534" s="309"/>
      <c r="G534" s="295"/>
      <c r="H534" s="288"/>
      <c r="I534" s="207" t="str">
        <f t="shared" si="45"/>
        <v/>
      </c>
      <c r="J534" s="209">
        <f t="shared" si="46"/>
        <v>1</v>
      </c>
      <c r="K534" s="208">
        <f t="shared" si="47"/>
        <v>0</v>
      </c>
    </row>
    <row r="535" spans="1:13" ht="18" customHeight="1" x14ac:dyDescent="0.25">
      <c r="A535" s="59">
        <v>318</v>
      </c>
      <c r="B535" s="39"/>
      <c r="C535" s="40"/>
      <c r="D535" s="41"/>
      <c r="E535" s="85"/>
      <c r="F535" s="309"/>
      <c r="G535" s="295"/>
      <c r="H535" s="288"/>
      <c r="I535" s="207" t="str">
        <f t="shared" si="45"/>
        <v/>
      </c>
      <c r="J535" s="209">
        <f t="shared" si="46"/>
        <v>1</v>
      </c>
      <c r="K535" s="208">
        <f t="shared" si="47"/>
        <v>0</v>
      </c>
    </row>
    <row r="536" spans="1:13" ht="18" customHeight="1" x14ac:dyDescent="0.25">
      <c r="A536" s="59">
        <v>319</v>
      </c>
      <c r="B536" s="39"/>
      <c r="C536" s="40"/>
      <c r="D536" s="41"/>
      <c r="E536" s="85"/>
      <c r="F536" s="309"/>
      <c r="G536" s="295"/>
      <c r="H536" s="288"/>
      <c r="I536" s="207" t="str">
        <f t="shared" si="45"/>
        <v/>
      </c>
      <c r="J536" s="209">
        <f t="shared" si="46"/>
        <v>1</v>
      </c>
      <c r="K536" s="208">
        <f t="shared" si="47"/>
        <v>0</v>
      </c>
    </row>
    <row r="537" spans="1:13" ht="18" customHeight="1" thickBot="1" x14ac:dyDescent="0.3">
      <c r="A537" s="78">
        <v>320</v>
      </c>
      <c r="B537" s="43"/>
      <c r="C537" s="44"/>
      <c r="D537" s="45"/>
      <c r="E537" s="87"/>
      <c r="F537" s="310"/>
      <c r="G537" s="296"/>
      <c r="H537" s="289"/>
      <c r="I537" s="207" t="str">
        <f t="shared" si="45"/>
        <v/>
      </c>
      <c r="J537" s="209">
        <f t="shared" si="46"/>
        <v>1</v>
      </c>
      <c r="K537" s="208">
        <f t="shared" si="47"/>
        <v>0</v>
      </c>
    </row>
    <row r="538" spans="1:13" ht="18" customHeight="1" thickBot="1" x14ac:dyDescent="0.3">
      <c r="A538" s="89"/>
      <c r="B538" s="89"/>
      <c r="C538" s="89"/>
      <c r="D538" s="89"/>
      <c r="E538" s="89"/>
      <c r="F538" s="11" t="s">
        <v>51</v>
      </c>
      <c r="G538" s="290">
        <f>SUM(G518:G537)+G504</f>
        <v>0</v>
      </c>
      <c r="H538" s="330"/>
      <c r="I538" s="126"/>
      <c r="J538" s="206">
        <f>IF(G538&gt;G504,ROW(A544),0)</f>
        <v>0</v>
      </c>
      <c r="K538" s="82"/>
      <c r="L538" s="202">
        <f>IF(G538&gt;G504,ROW(A544),0)</f>
        <v>0</v>
      </c>
    </row>
    <row r="539" spans="1:13" x14ac:dyDescent="0.25">
      <c r="A539" s="89"/>
      <c r="B539" s="89"/>
      <c r="C539" s="89"/>
      <c r="D539" s="89"/>
      <c r="E539" s="89"/>
      <c r="F539" s="89"/>
      <c r="G539" s="89"/>
      <c r="H539" s="89"/>
      <c r="I539" s="126"/>
      <c r="J539" s="82"/>
      <c r="K539" s="82"/>
    </row>
    <row r="540" spans="1:13" x14ac:dyDescent="0.25">
      <c r="A540" t="s">
        <v>164</v>
      </c>
      <c r="B540" s="89"/>
      <c r="C540" s="89"/>
      <c r="D540" s="89"/>
      <c r="E540" s="89"/>
      <c r="F540" s="89"/>
      <c r="G540" s="89"/>
      <c r="H540" s="89"/>
      <c r="I540" s="126"/>
      <c r="J540" s="82"/>
      <c r="K540" s="82"/>
    </row>
    <row r="541" spans="1:13" x14ac:dyDescent="0.25">
      <c r="A541" s="89"/>
      <c r="B541" s="89"/>
      <c r="C541" s="89"/>
      <c r="D541" s="89"/>
      <c r="E541" s="89"/>
      <c r="F541" s="89"/>
      <c r="G541" s="89"/>
      <c r="H541" s="89"/>
      <c r="I541" s="126"/>
      <c r="J541" s="82"/>
      <c r="K541" s="82"/>
    </row>
    <row r="542" spans="1:13" ht="21" x14ac:dyDescent="0.35">
      <c r="A542" s="89"/>
      <c r="B542" s="358" t="s">
        <v>48</v>
      </c>
      <c r="C542" s="346">
        <f ca="1">IF(imzatarihi&gt;0,imzatarihi,"")</f>
        <v>46027</v>
      </c>
      <c r="D542" s="497" t="s">
        <v>49</v>
      </c>
      <c r="E542" s="497"/>
      <c r="F542" s="456" t="str">
        <f>IF(kurulusyetkilisi&gt;0,kurulusyetkilisi,"")</f>
        <v/>
      </c>
      <c r="G542" s="456"/>
      <c r="H542" s="456"/>
      <c r="I542" s="126"/>
      <c r="J542" s="82"/>
      <c r="K542" s="82"/>
    </row>
    <row r="543" spans="1:13" ht="21" x14ac:dyDescent="0.35">
      <c r="A543" s="89"/>
      <c r="B543" s="349"/>
      <c r="C543" s="349"/>
      <c r="D543" s="497" t="s">
        <v>50</v>
      </c>
      <c r="E543" s="497"/>
      <c r="F543" s="349"/>
      <c r="G543" s="361"/>
      <c r="H543" s="347"/>
      <c r="I543" s="126"/>
      <c r="J543" s="82"/>
      <c r="K543" s="82"/>
    </row>
    <row r="544" spans="1:13" x14ac:dyDescent="0.25">
      <c r="A544" s="89"/>
      <c r="B544" s="89"/>
      <c r="C544" s="89"/>
      <c r="D544" s="89"/>
      <c r="E544" s="89"/>
      <c r="F544" s="89"/>
      <c r="G544" s="89"/>
      <c r="H544" s="89"/>
      <c r="I544" s="126"/>
      <c r="J544" s="82"/>
      <c r="K544" s="82"/>
    </row>
    <row r="545" spans="1:13" x14ac:dyDescent="0.25">
      <c r="A545" s="496" t="s">
        <v>126</v>
      </c>
      <c r="B545" s="496"/>
      <c r="C545" s="496"/>
      <c r="D545" s="496"/>
      <c r="E545" s="496"/>
      <c r="F545" s="496"/>
      <c r="G545" s="496"/>
      <c r="H545" s="496"/>
      <c r="I545" s="123"/>
      <c r="J545" s="82"/>
      <c r="K545" s="82"/>
    </row>
    <row r="546" spans="1:13" x14ac:dyDescent="0.25">
      <c r="A546" s="484" t="str">
        <f>IF(YilDonem&lt;&gt;"",CONCATENATE(YilDonem," dönemine aittir."),"")</f>
        <v/>
      </c>
      <c r="B546" s="484"/>
      <c r="C546" s="484"/>
      <c r="D546" s="484"/>
      <c r="E546" s="484"/>
      <c r="F546" s="484"/>
      <c r="G546" s="484"/>
      <c r="H546" s="484"/>
      <c r="I546" s="123"/>
      <c r="J546" s="82"/>
      <c r="K546" s="82"/>
    </row>
    <row r="547" spans="1:13" ht="15.95" customHeight="1" thickBot="1" x14ac:dyDescent="0.3">
      <c r="A547" s="515" t="s">
        <v>156</v>
      </c>
      <c r="B547" s="515"/>
      <c r="C547" s="515"/>
      <c r="D547" s="515"/>
      <c r="E547" s="515"/>
      <c r="F547" s="515"/>
      <c r="G547" s="515"/>
      <c r="H547" s="515"/>
      <c r="I547" s="123"/>
      <c r="J547" s="82"/>
      <c r="K547" s="82"/>
    </row>
    <row r="548" spans="1:13" ht="31.7" customHeight="1" thickBot="1" x14ac:dyDescent="0.3">
      <c r="A548" s="516" t="s">
        <v>1</v>
      </c>
      <c r="B548" s="517"/>
      <c r="C548" s="488" t="str">
        <f>IF(ProjeNo&gt;0,ProjeNo,"")</f>
        <v/>
      </c>
      <c r="D548" s="489"/>
      <c r="E548" s="489"/>
      <c r="F548" s="489"/>
      <c r="G548" s="489"/>
      <c r="H548" s="490"/>
      <c r="I548" s="123"/>
      <c r="J548" s="82"/>
      <c r="K548" s="82"/>
    </row>
    <row r="549" spans="1:13" ht="45" customHeight="1" thickBot="1" x14ac:dyDescent="0.3">
      <c r="A549" s="518" t="s">
        <v>14</v>
      </c>
      <c r="B549" s="519"/>
      <c r="C549" s="493" t="str">
        <f>IF(ProjeAdi&gt;0,ProjeAdi,"")</f>
        <v/>
      </c>
      <c r="D549" s="494"/>
      <c r="E549" s="494"/>
      <c r="F549" s="494"/>
      <c r="G549" s="494"/>
      <c r="H549" s="495"/>
      <c r="I549" s="123"/>
      <c r="J549" s="82"/>
      <c r="K549" s="82"/>
    </row>
    <row r="550" spans="1:13" s="53" customFormat="1" ht="37.15" customHeight="1" thickBot="1" x14ac:dyDescent="0.3">
      <c r="A550" s="482" t="s">
        <v>9</v>
      </c>
      <c r="B550" s="482" t="s">
        <v>123</v>
      </c>
      <c r="C550" s="482" t="s">
        <v>124</v>
      </c>
      <c r="D550" s="482" t="s">
        <v>125</v>
      </c>
      <c r="E550" s="482" t="s">
        <v>98</v>
      </c>
      <c r="F550" s="482" t="s">
        <v>99</v>
      </c>
      <c r="G550" s="143" t="s">
        <v>100</v>
      </c>
      <c r="H550" s="143" t="s">
        <v>100</v>
      </c>
      <c r="I550" s="124"/>
      <c r="J550" s="83"/>
      <c r="K550" s="83"/>
      <c r="L550" s="133"/>
      <c r="M550" s="133"/>
    </row>
    <row r="551" spans="1:13" ht="18" customHeight="1" thickBot="1" x14ac:dyDescent="0.3">
      <c r="A551" s="498"/>
      <c r="B551" s="498"/>
      <c r="C551" s="498"/>
      <c r="D551" s="498"/>
      <c r="E551" s="498"/>
      <c r="F551" s="498"/>
      <c r="G551" s="144" t="s">
        <v>101</v>
      </c>
      <c r="H551" s="144" t="s">
        <v>104</v>
      </c>
      <c r="I551" s="123"/>
      <c r="J551" s="82"/>
      <c r="K551" s="82"/>
    </row>
    <row r="552" spans="1:13" ht="18" customHeight="1" x14ac:dyDescent="0.25">
      <c r="A552" s="77">
        <v>321</v>
      </c>
      <c r="B552" s="61"/>
      <c r="C552" s="62"/>
      <c r="D552" s="84"/>
      <c r="E552" s="63"/>
      <c r="F552" s="308"/>
      <c r="G552" s="294"/>
      <c r="H552" s="281"/>
      <c r="I552" s="207" t="str">
        <f>IF(AND(COUNTA(B552:D552)&gt;0,J552=1),"Belge Tarihi,Belge Numarası ve KDV Dahil Tutar doldurulduktan sonra KDV Hariç Tutar doldurulabilir.","")</f>
        <v/>
      </c>
      <c r="J552" s="209">
        <f>IF(COUNTA(E552:F552)+COUNTA(H552)=3,0,1)</f>
        <v>1</v>
      </c>
      <c r="K552" s="208">
        <f>IF(J552=1,0,100000000)</f>
        <v>0</v>
      </c>
    </row>
    <row r="553" spans="1:13" ht="18" customHeight="1" x14ac:dyDescent="0.25">
      <c r="A553" s="59">
        <v>322</v>
      </c>
      <c r="B553" s="39"/>
      <c r="C553" s="40"/>
      <c r="D553" s="41"/>
      <c r="E553" s="85"/>
      <c r="F553" s="309"/>
      <c r="G553" s="295"/>
      <c r="H553" s="288"/>
      <c r="I553" s="207" t="str">
        <f t="shared" ref="I553:I571" si="48">IF(AND(COUNTA(B553:D553)&gt;0,J553=1),"Belge Tarihi,Belge Numarası ve KDV Dahil Tutar doldurulduktan sonra KDV Hariç Tutar doldurulabilir.","")</f>
        <v/>
      </c>
      <c r="J553" s="209">
        <f t="shared" ref="J553:J571" si="49">IF(COUNTA(E553:F553)+COUNTA(H553)=3,0,1)</f>
        <v>1</v>
      </c>
      <c r="K553" s="208">
        <f t="shared" ref="K553:K571" si="50">IF(J553=1,0,100000000)</f>
        <v>0</v>
      </c>
    </row>
    <row r="554" spans="1:13" ht="18" customHeight="1" x14ac:dyDescent="0.25">
      <c r="A554" s="59">
        <v>323</v>
      </c>
      <c r="B554" s="39"/>
      <c r="C554" s="40"/>
      <c r="D554" s="41"/>
      <c r="E554" s="85"/>
      <c r="F554" s="309"/>
      <c r="G554" s="295"/>
      <c r="H554" s="288"/>
      <c r="I554" s="207" t="str">
        <f t="shared" si="48"/>
        <v/>
      </c>
      <c r="J554" s="209">
        <f t="shared" si="49"/>
        <v>1</v>
      </c>
      <c r="K554" s="208">
        <f t="shared" si="50"/>
        <v>0</v>
      </c>
      <c r="L554" s="132"/>
    </row>
    <row r="555" spans="1:13" ht="18" customHeight="1" x14ac:dyDescent="0.25">
      <c r="A555" s="59">
        <v>324</v>
      </c>
      <c r="B555" s="39"/>
      <c r="C555" s="40"/>
      <c r="D555" s="41"/>
      <c r="E555" s="85"/>
      <c r="F555" s="309"/>
      <c r="G555" s="295"/>
      <c r="H555" s="288"/>
      <c r="I555" s="207" t="str">
        <f t="shared" si="48"/>
        <v/>
      </c>
      <c r="J555" s="209">
        <f t="shared" si="49"/>
        <v>1</v>
      </c>
      <c r="K555" s="208">
        <f t="shared" si="50"/>
        <v>0</v>
      </c>
    </row>
    <row r="556" spans="1:13" ht="18" customHeight="1" x14ac:dyDescent="0.25">
      <c r="A556" s="59">
        <v>325</v>
      </c>
      <c r="B556" s="39"/>
      <c r="C556" s="40"/>
      <c r="D556" s="41"/>
      <c r="E556" s="85"/>
      <c r="F556" s="309"/>
      <c r="G556" s="295"/>
      <c r="H556" s="288"/>
      <c r="I556" s="207" t="str">
        <f t="shared" si="48"/>
        <v/>
      </c>
      <c r="J556" s="209">
        <f t="shared" si="49"/>
        <v>1</v>
      </c>
      <c r="K556" s="208">
        <f t="shared" si="50"/>
        <v>0</v>
      </c>
    </row>
    <row r="557" spans="1:13" ht="18" customHeight="1" x14ac:dyDescent="0.25">
      <c r="A557" s="59">
        <v>326</v>
      </c>
      <c r="B557" s="39"/>
      <c r="C557" s="40"/>
      <c r="D557" s="41"/>
      <c r="E557" s="85"/>
      <c r="F557" s="309"/>
      <c r="G557" s="295"/>
      <c r="H557" s="288"/>
      <c r="I557" s="207" t="str">
        <f t="shared" si="48"/>
        <v/>
      </c>
      <c r="J557" s="209">
        <f t="shared" si="49"/>
        <v>1</v>
      </c>
      <c r="K557" s="208">
        <f t="shared" si="50"/>
        <v>0</v>
      </c>
    </row>
    <row r="558" spans="1:13" ht="18" customHeight="1" x14ac:dyDescent="0.25">
      <c r="A558" s="59">
        <v>327</v>
      </c>
      <c r="B558" s="39"/>
      <c r="C558" s="40"/>
      <c r="D558" s="41"/>
      <c r="E558" s="85"/>
      <c r="F558" s="309"/>
      <c r="G558" s="295"/>
      <c r="H558" s="288"/>
      <c r="I558" s="207" t="str">
        <f t="shared" si="48"/>
        <v/>
      </c>
      <c r="J558" s="209">
        <f t="shared" si="49"/>
        <v>1</v>
      </c>
      <c r="K558" s="208">
        <f t="shared" si="50"/>
        <v>0</v>
      </c>
    </row>
    <row r="559" spans="1:13" ht="18" customHeight="1" x14ac:dyDescent="0.25">
      <c r="A559" s="59">
        <v>328</v>
      </c>
      <c r="B559" s="39"/>
      <c r="C559" s="40"/>
      <c r="D559" s="41"/>
      <c r="E559" s="85"/>
      <c r="F559" s="309"/>
      <c r="G559" s="295"/>
      <c r="H559" s="288"/>
      <c r="I559" s="207" t="str">
        <f t="shared" si="48"/>
        <v/>
      </c>
      <c r="J559" s="209">
        <f t="shared" si="49"/>
        <v>1</v>
      </c>
      <c r="K559" s="208">
        <f t="shared" si="50"/>
        <v>0</v>
      </c>
    </row>
    <row r="560" spans="1:13" ht="18" customHeight="1" x14ac:dyDescent="0.25">
      <c r="A560" s="59">
        <v>329</v>
      </c>
      <c r="B560" s="39"/>
      <c r="C560" s="40"/>
      <c r="D560" s="41"/>
      <c r="E560" s="85"/>
      <c r="F560" s="309"/>
      <c r="G560" s="295"/>
      <c r="H560" s="288"/>
      <c r="I560" s="207" t="str">
        <f t="shared" si="48"/>
        <v/>
      </c>
      <c r="J560" s="209">
        <f t="shared" si="49"/>
        <v>1</v>
      </c>
      <c r="K560" s="208">
        <f t="shared" si="50"/>
        <v>0</v>
      </c>
    </row>
    <row r="561" spans="1:13" ht="18" customHeight="1" x14ac:dyDescent="0.25">
      <c r="A561" s="59">
        <v>330</v>
      </c>
      <c r="B561" s="39"/>
      <c r="C561" s="40"/>
      <c r="D561" s="41"/>
      <c r="E561" s="85"/>
      <c r="F561" s="309"/>
      <c r="G561" s="295"/>
      <c r="H561" s="288"/>
      <c r="I561" s="207" t="str">
        <f t="shared" si="48"/>
        <v/>
      </c>
      <c r="J561" s="209">
        <f t="shared" si="49"/>
        <v>1</v>
      </c>
      <c r="K561" s="208">
        <f t="shared" si="50"/>
        <v>0</v>
      </c>
    </row>
    <row r="562" spans="1:13" ht="18" customHeight="1" x14ac:dyDescent="0.25">
      <c r="A562" s="59">
        <v>331</v>
      </c>
      <c r="B562" s="39"/>
      <c r="C562" s="40"/>
      <c r="D562" s="41"/>
      <c r="E562" s="85"/>
      <c r="F562" s="309"/>
      <c r="G562" s="295"/>
      <c r="H562" s="288"/>
      <c r="I562" s="207" t="str">
        <f t="shared" si="48"/>
        <v/>
      </c>
      <c r="J562" s="209">
        <f t="shared" si="49"/>
        <v>1</v>
      </c>
      <c r="K562" s="208">
        <f t="shared" si="50"/>
        <v>0</v>
      </c>
    </row>
    <row r="563" spans="1:13" ht="18" customHeight="1" x14ac:dyDescent="0.25">
      <c r="A563" s="59">
        <v>332</v>
      </c>
      <c r="B563" s="39"/>
      <c r="C563" s="40"/>
      <c r="D563" s="41"/>
      <c r="E563" s="85"/>
      <c r="F563" s="309"/>
      <c r="G563" s="295"/>
      <c r="H563" s="288"/>
      <c r="I563" s="207" t="str">
        <f t="shared" si="48"/>
        <v/>
      </c>
      <c r="J563" s="209">
        <f t="shared" si="49"/>
        <v>1</v>
      </c>
      <c r="K563" s="208">
        <f t="shared" si="50"/>
        <v>0</v>
      </c>
    </row>
    <row r="564" spans="1:13" ht="18" customHeight="1" x14ac:dyDescent="0.25">
      <c r="A564" s="59">
        <v>333</v>
      </c>
      <c r="B564" s="39"/>
      <c r="C564" s="40"/>
      <c r="D564" s="41"/>
      <c r="E564" s="85"/>
      <c r="F564" s="309"/>
      <c r="G564" s="295"/>
      <c r="H564" s="288"/>
      <c r="I564" s="207" t="str">
        <f t="shared" si="48"/>
        <v/>
      </c>
      <c r="J564" s="209">
        <f t="shared" si="49"/>
        <v>1</v>
      </c>
      <c r="K564" s="208">
        <f t="shared" si="50"/>
        <v>0</v>
      </c>
    </row>
    <row r="565" spans="1:13" ht="18" customHeight="1" x14ac:dyDescent="0.25">
      <c r="A565" s="59">
        <v>334</v>
      </c>
      <c r="B565" s="39"/>
      <c r="C565" s="40"/>
      <c r="D565" s="41"/>
      <c r="E565" s="85"/>
      <c r="F565" s="309"/>
      <c r="G565" s="295"/>
      <c r="H565" s="288"/>
      <c r="I565" s="207" t="str">
        <f t="shared" si="48"/>
        <v/>
      </c>
      <c r="J565" s="209">
        <f t="shared" si="49"/>
        <v>1</v>
      </c>
      <c r="K565" s="208">
        <f t="shared" si="50"/>
        <v>0</v>
      </c>
    </row>
    <row r="566" spans="1:13" ht="18" customHeight="1" x14ac:dyDescent="0.25">
      <c r="A566" s="59">
        <v>335</v>
      </c>
      <c r="B566" s="39"/>
      <c r="C566" s="40"/>
      <c r="D566" s="41"/>
      <c r="E566" s="85"/>
      <c r="F566" s="309"/>
      <c r="G566" s="295"/>
      <c r="H566" s="288"/>
      <c r="I566" s="207" t="str">
        <f t="shared" si="48"/>
        <v/>
      </c>
      <c r="J566" s="209">
        <f t="shared" si="49"/>
        <v>1</v>
      </c>
      <c r="K566" s="208">
        <f t="shared" si="50"/>
        <v>0</v>
      </c>
    </row>
    <row r="567" spans="1:13" ht="18" customHeight="1" x14ac:dyDescent="0.25">
      <c r="A567" s="59">
        <v>336</v>
      </c>
      <c r="B567" s="39"/>
      <c r="C567" s="40"/>
      <c r="D567" s="41"/>
      <c r="E567" s="85"/>
      <c r="F567" s="309"/>
      <c r="G567" s="295"/>
      <c r="H567" s="288"/>
      <c r="I567" s="207" t="str">
        <f t="shared" si="48"/>
        <v/>
      </c>
      <c r="J567" s="209">
        <f t="shared" si="49"/>
        <v>1</v>
      </c>
      <c r="K567" s="208">
        <f t="shared" si="50"/>
        <v>0</v>
      </c>
      <c r="L567" s="134"/>
      <c r="M567" s="134"/>
    </row>
    <row r="568" spans="1:13" ht="18" customHeight="1" x14ac:dyDescent="0.25">
      <c r="A568" s="59">
        <v>337</v>
      </c>
      <c r="B568" s="39"/>
      <c r="C568" s="40"/>
      <c r="D568" s="41"/>
      <c r="E568" s="85"/>
      <c r="F568" s="309"/>
      <c r="G568" s="295"/>
      <c r="H568" s="288"/>
      <c r="I568" s="207" t="str">
        <f t="shared" si="48"/>
        <v/>
      </c>
      <c r="J568" s="209">
        <f t="shared" si="49"/>
        <v>1</v>
      </c>
      <c r="K568" s="208">
        <f t="shared" si="50"/>
        <v>0</v>
      </c>
    </row>
    <row r="569" spans="1:13" ht="18" customHeight="1" x14ac:dyDescent="0.25">
      <c r="A569" s="59">
        <v>338</v>
      </c>
      <c r="B569" s="39"/>
      <c r="C569" s="40"/>
      <c r="D569" s="41"/>
      <c r="E569" s="85"/>
      <c r="F569" s="309"/>
      <c r="G569" s="295"/>
      <c r="H569" s="288"/>
      <c r="I569" s="207" t="str">
        <f t="shared" si="48"/>
        <v/>
      </c>
      <c r="J569" s="209">
        <f t="shared" si="49"/>
        <v>1</v>
      </c>
      <c r="K569" s="208">
        <f t="shared" si="50"/>
        <v>0</v>
      </c>
    </row>
    <row r="570" spans="1:13" ht="18" customHeight="1" x14ac:dyDescent="0.25">
      <c r="A570" s="59">
        <v>339</v>
      </c>
      <c r="B570" s="39"/>
      <c r="C570" s="40"/>
      <c r="D570" s="41"/>
      <c r="E570" s="85"/>
      <c r="F570" s="309"/>
      <c r="G570" s="295"/>
      <c r="H570" s="288"/>
      <c r="I570" s="207" t="str">
        <f t="shared" si="48"/>
        <v/>
      </c>
      <c r="J570" s="209">
        <f t="shared" si="49"/>
        <v>1</v>
      </c>
      <c r="K570" s="208">
        <f t="shared" si="50"/>
        <v>0</v>
      </c>
    </row>
    <row r="571" spans="1:13" ht="18" customHeight="1" thickBot="1" x14ac:dyDescent="0.3">
      <c r="A571" s="78">
        <v>340</v>
      </c>
      <c r="B571" s="43"/>
      <c r="C571" s="44"/>
      <c r="D571" s="45"/>
      <c r="E571" s="87"/>
      <c r="F571" s="310"/>
      <c r="G571" s="296"/>
      <c r="H571" s="289"/>
      <c r="I571" s="207" t="str">
        <f t="shared" si="48"/>
        <v/>
      </c>
      <c r="J571" s="209">
        <f t="shared" si="49"/>
        <v>1</v>
      </c>
      <c r="K571" s="208">
        <f t="shared" si="50"/>
        <v>0</v>
      </c>
    </row>
    <row r="572" spans="1:13" ht="18" customHeight="1" thickBot="1" x14ac:dyDescent="0.3">
      <c r="A572" s="89"/>
      <c r="B572" s="89"/>
      <c r="C572" s="89"/>
      <c r="D572" s="89"/>
      <c r="E572" s="89"/>
      <c r="F572" s="11" t="s">
        <v>51</v>
      </c>
      <c r="G572" s="290">
        <f>SUM(G552:G571)+G538</f>
        <v>0</v>
      </c>
      <c r="H572" s="330"/>
      <c r="I572" s="126"/>
      <c r="J572" s="206">
        <f>IF(G572&gt;G538,ROW(A578),0)</f>
        <v>0</v>
      </c>
      <c r="K572" s="82"/>
      <c r="L572" s="202">
        <f>IF(G572&gt;G538,ROW(A578),0)</f>
        <v>0</v>
      </c>
    </row>
    <row r="573" spans="1:13" x14ac:dyDescent="0.25">
      <c r="A573" s="89"/>
      <c r="B573" s="89"/>
      <c r="C573" s="89"/>
      <c r="D573" s="89"/>
      <c r="E573" s="89"/>
      <c r="F573" s="89"/>
      <c r="G573" s="89"/>
      <c r="H573" s="89"/>
      <c r="I573" s="126"/>
      <c r="J573" s="82"/>
      <c r="K573" s="82"/>
    </row>
    <row r="574" spans="1:13" x14ac:dyDescent="0.25">
      <c r="A574" t="s">
        <v>164</v>
      </c>
      <c r="B574" s="89"/>
      <c r="C574" s="89"/>
      <c r="D574" s="89"/>
      <c r="E574" s="89"/>
      <c r="F574" s="89"/>
      <c r="G574" s="89"/>
      <c r="H574" s="89"/>
      <c r="I574" s="126"/>
      <c r="J574" s="82"/>
      <c r="K574" s="82"/>
    </row>
    <row r="575" spans="1:13" x14ac:dyDescent="0.25">
      <c r="A575" s="89"/>
      <c r="B575" s="89"/>
      <c r="C575" s="89"/>
      <c r="D575" s="89"/>
      <c r="E575" s="89"/>
      <c r="F575" s="89"/>
      <c r="G575" s="89"/>
      <c r="H575" s="89"/>
      <c r="I575" s="126"/>
      <c r="J575" s="82"/>
      <c r="K575" s="82"/>
    </row>
    <row r="576" spans="1:13" ht="21" x14ac:dyDescent="0.35">
      <c r="A576" s="89"/>
      <c r="B576" s="358" t="s">
        <v>48</v>
      </c>
      <c r="C576" s="346">
        <f ca="1">IF(imzatarihi&gt;0,imzatarihi,"")</f>
        <v>46027</v>
      </c>
      <c r="D576" s="497" t="s">
        <v>49</v>
      </c>
      <c r="E576" s="497"/>
      <c r="F576" s="456" t="str">
        <f>IF(kurulusyetkilisi&gt;0,kurulusyetkilisi,"")</f>
        <v/>
      </c>
      <c r="G576" s="456"/>
      <c r="H576" s="456"/>
      <c r="I576" s="126"/>
      <c r="J576" s="82"/>
      <c r="K576" s="82"/>
    </row>
    <row r="577" spans="1:13" ht="21" x14ac:dyDescent="0.35">
      <c r="A577" s="89"/>
      <c r="B577" s="349"/>
      <c r="C577" s="349"/>
      <c r="D577" s="497" t="s">
        <v>50</v>
      </c>
      <c r="E577" s="497"/>
      <c r="F577" s="349"/>
      <c r="G577" s="361"/>
      <c r="H577" s="347"/>
      <c r="I577" s="126"/>
      <c r="J577" s="82"/>
      <c r="K577" s="82"/>
    </row>
    <row r="578" spans="1:13" x14ac:dyDescent="0.25">
      <c r="A578" s="89"/>
      <c r="B578" s="89"/>
      <c r="C578" s="89"/>
      <c r="D578" s="89"/>
      <c r="E578" s="89"/>
      <c r="F578" s="89"/>
      <c r="G578" s="89"/>
      <c r="H578" s="89"/>
      <c r="I578" s="126"/>
      <c r="J578" s="82"/>
      <c r="K578" s="82"/>
    </row>
    <row r="579" spans="1:13" x14ac:dyDescent="0.25">
      <c r="A579" s="496" t="s">
        <v>126</v>
      </c>
      <c r="B579" s="496"/>
      <c r="C579" s="496"/>
      <c r="D579" s="496"/>
      <c r="E579" s="496"/>
      <c r="F579" s="496"/>
      <c r="G579" s="496"/>
      <c r="H579" s="496"/>
      <c r="I579" s="123"/>
      <c r="J579" s="82"/>
      <c r="K579" s="82"/>
    </row>
    <row r="580" spans="1:13" x14ac:dyDescent="0.25">
      <c r="A580" s="484" t="str">
        <f>IF(YilDonem&lt;&gt;"",CONCATENATE(YilDonem," dönemine aittir."),"")</f>
        <v/>
      </c>
      <c r="B580" s="484"/>
      <c r="C580" s="484"/>
      <c r="D580" s="484"/>
      <c r="E580" s="484"/>
      <c r="F580" s="484"/>
      <c r="G580" s="484"/>
      <c r="H580" s="484"/>
      <c r="I580" s="123"/>
      <c r="J580" s="82"/>
      <c r="K580" s="82"/>
    </row>
    <row r="581" spans="1:13" ht="15.95" customHeight="1" thickBot="1" x14ac:dyDescent="0.3">
      <c r="A581" s="515" t="s">
        <v>156</v>
      </c>
      <c r="B581" s="515"/>
      <c r="C581" s="515"/>
      <c r="D581" s="515"/>
      <c r="E581" s="515"/>
      <c r="F581" s="515"/>
      <c r="G581" s="515"/>
      <c r="H581" s="515"/>
      <c r="I581" s="123"/>
      <c r="J581" s="82"/>
      <c r="K581" s="82"/>
    </row>
    <row r="582" spans="1:13" ht="31.7" customHeight="1" thickBot="1" x14ac:dyDescent="0.3">
      <c r="A582" s="516" t="s">
        <v>1</v>
      </c>
      <c r="B582" s="517"/>
      <c r="C582" s="488" t="str">
        <f>IF(ProjeNo&gt;0,ProjeNo,"")</f>
        <v/>
      </c>
      <c r="D582" s="489"/>
      <c r="E582" s="489"/>
      <c r="F582" s="489"/>
      <c r="G582" s="489"/>
      <c r="H582" s="490"/>
      <c r="I582" s="123"/>
      <c r="J582" s="82"/>
      <c r="K582" s="82"/>
    </row>
    <row r="583" spans="1:13" ht="45" customHeight="1" thickBot="1" x14ac:dyDescent="0.3">
      <c r="A583" s="518" t="s">
        <v>14</v>
      </c>
      <c r="B583" s="519"/>
      <c r="C583" s="493" t="str">
        <f>IF(ProjeAdi&gt;0,ProjeAdi,"")</f>
        <v/>
      </c>
      <c r="D583" s="494"/>
      <c r="E583" s="494"/>
      <c r="F583" s="494"/>
      <c r="G583" s="494"/>
      <c r="H583" s="495"/>
      <c r="I583" s="123"/>
      <c r="J583" s="82"/>
      <c r="K583" s="82"/>
    </row>
    <row r="584" spans="1:13" s="53" customFormat="1" ht="37.15" customHeight="1" thickBot="1" x14ac:dyDescent="0.3">
      <c r="A584" s="482" t="s">
        <v>9</v>
      </c>
      <c r="B584" s="482" t="s">
        <v>123</v>
      </c>
      <c r="C584" s="482" t="s">
        <v>124</v>
      </c>
      <c r="D584" s="482" t="s">
        <v>125</v>
      </c>
      <c r="E584" s="482" t="s">
        <v>98</v>
      </c>
      <c r="F584" s="482" t="s">
        <v>99</v>
      </c>
      <c r="G584" s="143" t="s">
        <v>100</v>
      </c>
      <c r="H584" s="143" t="s">
        <v>100</v>
      </c>
      <c r="I584" s="124"/>
      <c r="J584" s="83"/>
      <c r="K584" s="83"/>
      <c r="L584" s="133"/>
      <c r="M584" s="133"/>
    </row>
    <row r="585" spans="1:13" ht="18" customHeight="1" thickBot="1" x14ac:dyDescent="0.3">
      <c r="A585" s="498"/>
      <c r="B585" s="498"/>
      <c r="C585" s="498"/>
      <c r="D585" s="498"/>
      <c r="E585" s="498"/>
      <c r="F585" s="498"/>
      <c r="G585" s="144" t="s">
        <v>101</v>
      </c>
      <c r="H585" s="144" t="s">
        <v>104</v>
      </c>
      <c r="I585" s="123"/>
      <c r="J585" s="82"/>
      <c r="K585" s="82"/>
    </row>
    <row r="586" spans="1:13" ht="18" customHeight="1" x14ac:dyDescent="0.25">
      <c r="A586" s="77">
        <v>341</v>
      </c>
      <c r="B586" s="61"/>
      <c r="C586" s="62"/>
      <c r="D586" s="84"/>
      <c r="E586" s="63"/>
      <c r="F586" s="308"/>
      <c r="G586" s="294"/>
      <c r="H586" s="281"/>
      <c r="I586" s="207" t="str">
        <f>IF(AND(COUNTA(B586:D586)&gt;0,J586=1),"Belge Tarihi,Belge Numarası ve KDV Dahil Tutar doldurulduktan sonra KDV Hariç Tutar doldurulabilir.","")</f>
        <v/>
      </c>
      <c r="J586" s="209">
        <f>IF(COUNTA(E586:F586)+COUNTA(H586)=3,0,1)</f>
        <v>1</v>
      </c>
      <c r="K586" s="208">
        <f>IF(J586=1,0,100000000)</f>
        <v>0</v>
      </c>
    </row>
    <row r="587" spans="1:13" ht="18" customHeight="1" x14ac:dyDescent="0.25">
      <c r="A587" s="59">
        <v>342</v>
      </c>
      <c r="B587" s="39"/>
      <c r="C587" s="40"/>
      <c r="D587" s="41"/>
      <c r="E587" s="85"/>
      <c r="F587" s="309"/>
      <c r="G587" s="295"/>
      <c r="H587" s="288"/>
      <c r="I587" s="207" t="str">
        <f t="shared" ref="I587:I605" si="51">IF(AND(COUNTA(B587:D587)&gt;0,J587=1),"Belge Tarihi,Belge Numarası ve KDV Dahil Tutar doldurulduktan sonra KDV Hariç Tutar doldurulabilir.","")</f>
        <v/>
      </c>
      <c r="J587" s="209">
        <f t="shared" ref="J587:J605" si="52">IF(COUNTA(E587:F587)+COUNTA(H587)=3,0,1)</f>
        <v>1</v>
      </c>
      <c r="K587" s="208">
        <f t="shared" ref="K587:K605" si="53">IF(J587=1,0,100000000)</f>
        <v>0</v>
      </c>
    </row>
    <row r="588" spans="1:13" ht="18" customHeight="1" x14ac:dyDescent="0.25">
      <c r="A588" s="59">
        <v>343</v>
      </c>
      <c r="B588" s="39"/>
      <c r="C588" s="40"/>
      <c r="D588" s="41"/>
      <c r="E588" s="85"/>
      <c r="F588" s="309"/>
      <c r="G588" s="295"/>
      <c r="H588" s="288"/>
      <c r="I588" s="207" t="str">
        <f t="shared" si="51"/>
        <v/>
      </c>
      <c r="J588" s="209">
        <f t="shared" si="52"/>
        <v>1</v>
      </c>
      <c r="K588" s="208">
        <f t="shared" si="53"/>
        <v>0</v>
      </c>
    </row>
    <row r="589" spans="1:13" ht="18" customHeight="1" x14ac:dyDescent="0.25">
      <c r="A589" s="59">
        <v>344</v>
      </c>
      <c r="B589" s="39"/>
      <c r="C589" s="40"/>
      <c r="D589" s="41"/>
      <c r="E589" s="85"/>
      <c r="F589" s="309"/>
      <c r="G589" s="295"/>
      <c r="H589" s="288"/>
      <c r="I589" s="207" t="str">
        <f t="shared" si="51"/>
        <v/>
      </c>
      <c r="J589" s="209">
        <f t="shared" si="52"/>
        <v>1</v>
      </c>
      <c r="K589" s="208">
        <f t="shared" si="53"/>
        <v>0</v>
      </c>
      <c r="L589" s="132"/>
    </row>
    <row r="590" spans="1:13" ht="18" customHeight="1" x14ac:dyDescent="0.25">
      <c r="A590" s="59">
        <v>345</v>
      </c>
      <c r="B590" s="39"/>
      <c r="C590" s="40"/>
      <c r="D590" s="41"/>
      <c r="E590" s="85"/>
      <c r="F590" s="309"/>
      <c r="G590" s="295"/>
      <c r="H590" s="288"/>
      <c r="I590" s="207" t="str">
        <f t="shared" si="51"/>
        <v/>
      </c>
      <c r="J590" s="209">
        <f t="shared" si="52"/>
        <v>1</v>
      </c>
      <c r="K590" s="208">
        <f t="shared" si="53"/>
        <v>0</v>
      </c>
    </row>
    <row r="591" spans="1:13" ht="18" customHeight="1" x14ac:dyDescent="0.25">
      <c r="A591" s="59">
        <v>346</v>
      </c>
      <c r="B591" s="39"/>
      <c r="C591" s="40"/>
      <c r="D591" s="41"/>
      <c r="E591" s="85"/>
      <c r="F591" s="309"/>
      <c r="G591" s="295"/>
      <c r="H591" s="288"/>
      <c r="I591" s="207" t="str">
        <f t="shared" si="51"/>
        <v/>
      </c>
      <c r="J591" s="209">
        <f t="shared" si="52"/>
        <v>1</v>
      </c>
      <c r="K591" s="208">
        <f t="shared" si="53"/>
        <v>0</v>
      </c>
    </row>
    <row r="592" spans="1:13" ht="18" customHeight="1" x14ac:dyDescent="0.25">
      <c r="A592" s="59">
        <v>347</v>
      </c>
      <c r="B592" s="39"/>
      <c r="C592" s="40"/>
      <c r="D592" s="41"/>
      <c r="E592" s="85"/>
      <c r="F592" s="309"/>
      <c r="G592" s="295"/>
      <c r="H592" s="288"/>
      <c r="I592" s="207" t="str">
        <f t="shared" si="51"/>
        <v/>
      </c>
      <c r="J592" s="209">
        <f t="shared" si="52"/>
        <v>1</v>
      </c>
      <c r="K592" s="208">
        <f t="shared" si="53"/>
        <v>0</v>
      </c>
    </row>
    <row r="593" spans="1:13" ht="18" customHeight="1" x14ac:dyDescent="0.25">
      <c r="A593" s="59">
        <v>348</v>
      </c>
      <c r="B593" s="39"/>
      <c r="C593" s="40"/>
      <c r="D593" s="41"/>
      <c r="E593" s="85"/>
      <c r="F593" s="309"/>
      <c r="G593" s="295"/>
      <c r="H593" s="288"/>
      <c r="I593" s="207" t="str">
        <f t="shared" si="51"/>
        <v/>
      </c>
      <c r="J593" s="209">
        <f t="shared" si="52"/>
        <v>1</v>
      </c>
      <c r="K593" s="208">
        <f t="shared" si="53"/>
        <v>0</v>
      </c>
    </row>
    <row r="594" spans="1:13" ht="18" customHeight="1" x14ac:dyDescent="0.25">
      <c r="A594" s="59">
        <v>349</v>
      </c>
      <c r="B594" s="39"/>
      <c r="C594" s="40"/>
      <c r="D594" s="41"/>
      <c r="E594" s="85"/>
      <c r="F594" s="309"/>
      <c r="G594" s="295"/>
      <c r="H594" s="288"/>
      <c r="I594" s="207" t="str">
        <f t="shared" si="51"/>
        <v/>
      </c>
      <c r="J594" s="209">
        <f t="shared" si="52"/>
        <v>1</v>
      </c>
      <c r="K594" s="208">
        <f t="shared" si="53"/>
        <v>0</v>
      </c>
    </row>
    <row r="595" spans="1:13" ht="18" customHeight="1" x14ac:dyDescent="0.25">
      <c r="A595" s="59">
        <v>350</v>
      </c>
      <c r="B595" s="39"/>
      <c r="C595" s="40"/>
      <c r="D595" s="41"/>
      <c r="E595" s="85"/>
      <c r="F595" s="309"/>
      <c r="G595" s="295"/>
      <c r="H595" s="288"/>
      <c r="I595" s="207" t="str">
        <f t="shared" si="51"/>
        <v/>
      </c>
      <c r="J595" s="209">
        <f t="shared" si="52"/>
        <v>1</v>
      </c>
      <c r="K595" s="208">
        <f t="shared" si="53"/>
        <v>0</v>
      </c>
    </row>
    <row r="596" spans="1:13" ht="18" customHeight="1" x14ac:dyDescent="0.25">
      <c r="A596" s="59">
        <v>351</v>
      </c>
      <c r="B596" s="39"/>
      <c r="C596" s="40"/>
      <c r="D596" s="41"/>
      <c r="E596" s="85"/>
      <c r="F596" s="309"/>
      <c r="G596" s="295"/>
      <c r="H596" s="288"/>
      <c r="I596" s="207" t="str">
        <f t="shared" si="51"/>
        <v/>
      </c>
      <c r="J596" s="209">
        <f t="shared" si="52"/>
        <v>1</v>
      </c>
      <c r="K596" s="208">
        <f t="shared" si="53"/>
        <v>0</v>
      </c>
    </row>
    <row r="597" spans="1:13" ht="18" customHeight="1" x14ac:dyDescent="0.25">
      <c r="A597" s="59">
        <v>352</v>
      </c>
      <c r="B597" s="39"/>
      <c r="C597" s="40"/>
      <c r="D597" s="41"/>
      <c r="E597" s="85"/>
      <c r="F597" s="309"/>
      <c r="G597" s="295"/>
      <c r="H597" s="288"/>
      <c r="I597" s="207" t="str">
        <f t="shared" si="51"/>
        <v/>
      </c>
      <c r="J597" s="209">
        <f t="shared" si="52"/>
        <v>1</v>
      </c>
      <c r="K597" s="208">
        <f t="shared" si="53"/>
        <v>0</v>
      </c>
    </row>
    <row r="598" spans="1:13" ht="18" customHeight="1" x14ac:dyDescent="0.25">
      <c r="A598" s="59">
        <v>353</v>
      </c>
      <c r="B598" s="39"/>
      <c r="C598" s="40"/>
      <c r="D598" s="41"/>
      <c r="E598" s="85"/>
      <c r="F598" s="309"/>
      <c r="G598" s="295"/>
      <c r="H598" s="288"/>
      <c r="I598" s="207" t="str">
        <f t="shared" si="51"/>
        <v/>
      </c>
      <c r="J598" s="209">
        <f t="shared" si="52"/>
        <v>1</v>
      </c>
      <c r="K598" s="208">
        <f t="shared" si="53"/>
        <v>0</v>
      </c>
    </row>
    <row r="599" spans="1:13" ht="18" customHeight="1" x14ac:dyDescent="0.25">
      <c r="A599" s="59">
        <v>354</v>
      </c>
      <c r="B599" s="39"/>
      <c r="C599" s="40"/>
      <c r="D599" s="41"/>
      <c r="E599" s="85"/>
      <c r="F599" s="309"/>
      <c r="G599" s="295"/>
      <c r="H599" s="288"/>
      <c r="I599" s="207" t="str">
        <f t="shared" si="51"/>
        <v/>
      </c>
      <c r="J599" s="209">
        <f t="shared" si="52"/>
        <v>1</v>
      </c>
      <c r="K599" s="208">
        <f t="shared" si="53"/>
        <v>0</v>
      </c>
    </row>
    <row r="600" spans="1:13" ht="18" customHeight="1" x14ac:dyDescent="0.25">
      <c r="A600" s="59">
        <v>355</v>
      </c>
      <c r="B600" s="39"/>
      <c r="C600" s="40"/>
      <c r="D600" s="41"/>
      <c r="E600" s="85"/>
      <c r="F600" s="309"/>
      <c r="G600" s="295"/>
      <c r="H600" s="288"/>
      <c r="I600" s="207" t="str">
        <f t="shared" si="51"/>
        <v/>
      </c>
      <c r="J600" s="209">
        <f t="shared" si="52"/>
        <v>1</v>
      </c>
      <c r="K600" s="208">
        <f t="shared" si="53"/>
        <v>0</v>
      </c>
    </row>
    <row r="601" spans="1:13" ht="18" customHeight="1" x14ac:dyDescent="0.25">
      <c r="A601" s="59">
        <v>356</v>
      </c>
      <c r="B601" s="39"/>
      <c r="C601" s="40"/>
      <c r="D601" s="41"/>
      <c r="E601" s="85"/>
      <c r="F601" s="309"/>
      <c r="G601" s="295"/>
      <c r="H601" s="288"/>
      <c r="I601" s="207" t="str">
        <f t="shared" si="51"/>
        <v/>
      </c>
      <c r="J601" s="209">
        <f t="shared" si="52"/>
        <v>1</v>
      </c>
      <c r="K601" s="208">
        <f t="shared" si="53"/>
        <v>0</v>
      </c>
    </row>
    <row r="602" spans="1:13" ht="18" customHeight="1" x14ac:dyDescent="0.25">
      <c r="A602" s="59">
        <v>357</v>
      </c>
      <c r="B602" s="39"/>
      <c r="C602" s="40"/>
      <c r="D602" s="41"/>
      <c r="E602" s="85"/>
      <c r="F602" s="309"/>
      <c r="G602" s="295"/>
      <c r="H602" s="288"/>
      <c r="I602" s="207" t="str">
        <f t="shared" si="51"/>
        <v/>
      </c>
      <c r="J602" s="209">
        <f t="shared" si="52"/>
        <v>1</v>
      </c>
      <c r="K602" s="208">
        <f t="shared" si="53"/>
        <v>0</v>
      </c>
      <c r="L602" s="134"/>
      <c r="M602" s="134"/>
    </row>
    <row r="603" spans="1:13" ht="18" customHeight="1" x14ac:dyDescent="0.25">
      <c r="A603" s="59">
        <v>358</v>
      </c>
      <c r="B603" s="39"/>
      <c r="C603" s="40"/>
      <c r="D603" s="41"/>
      <c r="E603" s="85"/>
      <c r="F603" s="309"/>
      <c r="G603" s="295"/>
      <c r="H603" s="288"/>
      <c r="I603" s="207" t="str">
        <f t="shared" si="51"/>
        <v/>
      </c>
      <c r="J603" s="209">
        <f t="shared" si="52"/>
        <v>1</v>
      </c>
      <c r="K603" s="208">
        <f t="shared" si="53"/>
        <v>0</v>
      </c>
    </row>
    <row r="604" spans="1:13" ht="18" customHeight="1" x14ac:dyDescent="0.25">
      <c r="A604" s="59">
        <v>359</v>
      </c>
      <c r="B604" s="39"/>
      <c r="C604" s="40"/>
      <c r="D604" s="41"/>
      <c r="E604" s="85"/>
      <c r="F604" s="309"/>
      <c r="G604" s="295"/>
      <c r="H604" s="288"/>
      <c r="I604" s="207" t="str">
        <f t="shared" si="51"/>
        <v/>
      </c>
      <c r="J604" s="209">
        <f t="shared" si="52"/>
        <v>1</v>
      </c>
      <c r="K604" s="208">
        <f t="shared" si="53"/>
        <v>0</v>
      </c>
    </row>
    <row r="605" spans="1:13" ht="18" customHeight="1" thickBot="1" x14ac:dyDescent="0.3">
      <c r="A605" s="78">
        <v>360</v>
      </c>
      <c r="B605" s="43"/>
      <c r="C605" s="44"/>
      <c r="D605" s="45"/>
      <c r="E605" s="87"/>
      <c r="F605" s="310"/>
      <c r="G605" s="296"/>
      <c r="H605" s="289"/>
      <c r="I605" s="207" t="str">
        <f t="shared" si="51"/>
        <v/>
      </c>
      <c r="J605" s="209">
        <f t="shared" si="52"/>
        <v>1</v>
      </c>
      <c r="K605" s="208">
        <f t="shared" si="53"/>
        <v>0</v>
      </c>
    </row>
    <row r="606" spans="1:13" ht="18" customHeight="1" thickBot="1" x14ac:dyDescent="0.3">
      <c r="A606" s="89"/>
      <c r="B606" s="89"/>
      <c r="C606" s="89"/>
      <c r="D606" s="89"/>
      <c r="E606" s="89"/>
      <c r="F606" s="11" t="s">
        <v>51</v>
      </c>
      <c r="G606" s="290">
        <f>SUM(G586:G605)+G572</f>
        <v>0</v>
      </c>
      <c r="H606" s="330"/>
      <c r="I606" s="126"/>
      <c r="J606" s="206">
        <f>IF(G606&gt;G572,ROW(A612),0)</f>
        <v>0</v>
      </c>
      <c r="K606" s="82"/>
      <c r="L606" s="202">
        <f>IF(G606&gt;G572,ROW(A612),0)</f>
        <v>0</v>
      </c>
    </row>
    <row r="607" spans="1:13" x14ac:dyDescent="0.25">
      <c r="A607" s="89"/>
      <c r="B607" s="89"/>
      <c r="C607" s="89"/>
      <c r="D607" s="89"/>
      <c r="E607" s="89"/>
      <c r="F607" s="89"/>
      <c r="G607" s="89"/>
      <c r="H607" s="89"/>
      <c r="I607" s="126"/>
      <c r="J607" s="82"/>
      <c r="K607" s="82"/>
    </row>
    <row r="608" spans="1:13" x14ac:dyDescent="0.25">
      <c r="A608" t="s">
        <v>164</v>
      </c>
      <c r="B608" s="89"/>
      <c r="C608" s="89"/>
      <c r="D608" s="89"/>
      <c r="E608" s="89"/>
      <c r="F608" s="89"/>
      <c r="G608" s="89"/>
      <c r="H608" s="89"/>
      <c r="I608" s="126"/>
      <c r="J608" s="82"/>
      <c r="K608" s="82"/>
    </row>
    <row r="609" spans="1:13" x14ac:dyDescent="0.25">
      <c r="A609" s="89"/>
      <c r="B609" s="89"/>
      <c r="C609" s="89"/>
      <c r="D609" s="89"/>
      <c r="E609" s="89"/>
      <c r="F609" s="89"/>
      <c r="G609" s="89"/>
      <c r="H609" s="89"/>
      <c r="I609" s="126"/>
      <c r="J609" s="82"/>
      <c r="K609" s="82"/>
    </row>
    <row r="610" spans="1:13" ht="21" x14ac:dyDescent="0.35">
      <c r="A610" s="89"/>
      <c r="B610" s="358" t="s">
        <v>48</v>
      </c>
      <c r="C610" s="346">
        <f ca="1">IF(imzatarihi&gt;0,imzatarihi,"")</f>
        <v>46027</v>
      </c>
      <c r="D610" s="497" t="s">
        <v>49</v>
      </c>
      <c r="E610" s="497"/>
      <c r="F610" s="456" t="str">
        <f>IF(kurulusyetkilisi&gt;0,kurulusyetkilisi,"")</f>
        <v/>
      </c>
      <c r="G610" s="456"/>
      <c r="H610" s="456"/>
      <c r="I610" s="126"/>
      <c r="J610" s="82"/>
      <c r="K610" s="82"/>
    </row>
    <row r="611" spans="1:13" ht="21" x14ac:dyDescent="0.35">
      <c r="A611" s="89"/>
      <c r="B611" s="349"/>
      <c r="C611" s="349"/>
      <c r="D611" s="497" t="s">
        <v>50</v>
      </c>
      <c r="E611" s="497"/>
      <c r="F611" s="349"/>
      <c r="G611" s="361"/>
      <c r="H611" s="347"/>
      <c r="I611" s="126"/>
      <c r="J611" s="82"/>
      <c r="K611" s="82"/>
    </row>
    <row r="612" spans="1:13" x14ac:dyDescent="0.25">
      <c r="A612" s="89"/>
      <c r="B612" s="89"/>
      <c r="C612" s="89"/>
      <c r="D612" s="89"/>
      <c r="E612" s="89"/>
      <c r="F612" s="89"/>
      <c r="G612" s="89"/>
      <c r="H612" s="89"/>
      <c r="I612" s="126"/>
      <c r="J612" s="82"/>
      <c r="K612" s="82"/>
    </row>
    <row r="613" spans="1:13" x14ac:dyDescent="0.25">
      <c r="A613" s="496" t="s">
        <v>126</v>
      </c>
      <c r="B613" s="496"/>
      <c r="C613" s="496"/>
      <c r="D613" s="496"/>
      <c r="E613" s="496"/>
      <c r="F613" s="496"/>
      <c r="G613" s="496"/>
      <c r="H613" s="496"/>
      <c r="I613" s="123"/>
      <c r="J613" s="82"/>
      <c r="K613" s="82"/>
    </row>
    <row r="614" spans="1:13" x14ac:dyDescent="0.25">
      <c r="A614" s="484" t="str">
        <f>IF(YilDonem&lt;&gt;"",CONCATENATE(YilDonem," dönemine aittir."),"")</f>
        <v/>
      </c>
      <c r="B614" s="484"/>
      <c r="C614" s="484"/>
      <c r="D614" s="484"/>
      <c r="E614" s="484"/>
      <c r="F614" s="484"/>
      <c r="G614" s="484"/>
      <c r="H614" s="484"/>
      <c r="I614" s="123"/>
      <c r="J614" s="82"/>
      <c r="K614" s="82"/>
    </row>
    <row r="615" spans="1:13" ht="15.95" customHeight="1" thickBot="1" x14ac:dyDescent="0.3">
      <c r="A615" s="515" t="s">
        <v>156</v>
      </c>
      <c r="B615" s="515"/>
      <c r="C615" s="515"/>
      <c r="D615" s="515"/>
      <c r="E615" s="515"/>
      <c r="F615" s="515"/>
      <c r="G615" s="515"/>
      <c r="H615" s="515"/>
      <c r="I615" s="123"/>
      <c r="J615" s="82"/>
      <c r="K615" s="82"/>
    </row>
    <row r="616" spans="1:13" ht="31.7" customHeight="1" thickBot="1" x14ac:dyDescent="0.3">
      <c r="A616" s="516" t="s">
        <v>1</v>
      </c>
      <c r="B616" s="517"/>
      <c r="C616" s="488" t="str">
        <f>IF(ProjeNo&gt;0,ProjeNo,"")</f>
        <v/>
      </c>
      <c r="D616" s="489"/>
      <c r="E616" s="489"/>
      <c r="F616" s="489"/>
      <c r="G616" s="489"/>
      <c r="H616" s="490"/>
      <c r="I616" s="123"/>
      <c r="J616" s="82"/>
      <c r="K616" s="82"/>
    </row>
    <row r="617" spans="1:13" ht="45" customHeight="1" thickBot="1" x14ac:dyDescent="0.3">
      <c r="A617" s="518" t="s">
        <v>14</v>
      </c>
      <c r="B617" s="519"/>
      <c r="C617" s="493" t="str">
        <f>IF(ProjeAdi&gt;0,ProjeAdi,"")</f>
        <v/>
      </c>
      <c r="D617" s="494"/>
      <c r="E617" s="494"/>
      <c r="F617" s="494"/>
      <c r="G617" s="494"/>
      <c r="H617" s="495"/>
      <c r="I617" s="123"/>
      <c r="J617" s="82"/>
      <c r="K617" s="82"/>
    </row>
    <row r="618" spans="1:13" s="53" customFormat="1" ht="37.15" customHeight="1" thickBot="1" x14ac:dyDescent="0.3">
      <c r="A618" s="482" t="s">
        <v>9</v>
      </c>
      <c r="B618" s="482" t="s">
        <v>123</v>
      </c>
      <c r="C618" s="482" t="s">
        <v>124</v>
      </c>
      <c r="D618" s="482" t="s">
        <v>125</v>
      </c>
      <c r="E618" s="482" t="s">
        <v>98</v>
      </c>
      <c r="F618" s="482" t="s">
        <v>99</v>
      </c>
      <c r="G618" s="143" t="s">
        <v>100</v>
      </c>
      <c r="H618" s="143" t="s">
        <v>100</v>
      </c>
      <c r="I618" s="124"/>
      <c r="J618" s="83"/>
      <c r="K618" s="83"/>
      <c r="L618" s="133"/>
      <c r="M618" s="133"/>
    </row>
    <row r="619" spans="1:13" ht="18" customHeight="1" thickBot="1" x14ac:dyDescent="0.3">
      <c r="A619" s="498"/>
      <c r="B619" s="498"/>
      <c r="C619" s="498"/>
      <c r="D619" s="498"/>
      <c r="E619" s="498"/>
      <c r="F619" s="498"/>
      <c r="G619" s="144" t="s">
        <v>101</v>
      </c>
      <c r="H619" s="144" t="s">
        <v>104</v>
      </c>
      <c r="I619" s="123"/>
      <c r="J619" s="82"/>
      <c r="K619" s="82"/>
    </row>
    <row r="620" spans="1:13" ht="18" customHeight="1" x14ac:dyDescent="0.25">
      <c r="A620" s="77">
        <v>361</v>
      </c>
      <c r="B620" s="61"/>
      <c r="C620" s="62"/>
      <c r="D620" s="84"/>
      <c r="E620" s="63"/>
      <c r="F620" s="308"/>
      <c r="G620" s="294"/>
      <c r="H620" s="281"/>
      <c r="I620" s="207" t="str">
        <f>IF(AND(COUNTA(B620:D620)&gt;0,J620=1),"Belge Tarihi,Belge Numarası ve KDV Dahil Tutar doldurulduktan sonra KDV Hariç Tutar doldurulabilir.","")</f>
        <v/>
      </c>
      <c r="J620" s="209">
        <f>IF(COUNTA(E620:F620)+COUNTA(H620)=3,0,1)</f>
        <v>1</v>
      </c>
      <c r="K620" s="208">
        <f>IF(J620=1,0,100000000)</f>
        <v>0</v>
      </c>
    </row>
    <row r="621" spans="1:13" ht="18" customHeight="1" x14ac:dyDescent="0.25">
      <c r="A621" s="59">
        <v>362</v>
      </c>
      <c r="B621" s="39"/>
      <c r="C621" s="40"/>
      <c r="D621" s="41"/>
      <c r="E621" s="85"/>
      <c r="F621" s="309"/>
      <c r="G621" s="295"/>
      <c r="H621" s="288"/>
      <c r="I621" s="207" t="str">
        <f t="shared" ref="I621:I639" si="54">IF(AND(COUNTA(B621:D621)&gt;0,J621=1),"Belge Tarihi,Belge Numarası ve KDV Dahil Tutar doldurulduktan sonra KDV Hariç Tutar doldurulabilir.","")</f>
        <v/>
      </c>
      <c r="J621" s="209">
        <f t="shared" ref="J621:J639" si="55">IF(COUNTA(E621:F621)+COUNTA(H621)=3,0,1)</f>
        <v>1</v>
      </c>
      <c r="K621" s="208">
        <f t="shared" ref="K621:K639" si="56">IF(J621=1,0,100000000)</f>
        <v>0</v>
      </c>
    </row>
    <row r="622" spans="1:13" ht="18" customHeight="1" x14ac:dyDescent="0.25">
      <c r="A622" s="59">
        <v>363</v>
      </c>
      <c r="B622" s="39"/>
      <c r="C622" s="40"/>
      <c r="D622" s="41"/>
      <c r="E622" s="85"/>
      <c r="F622" s="309"/>
      <c r="G622" s="295"/>
      <c r="H622" s="288"/>
      <c r="I622" s="207" t="str">
        <f t="shared" si="54"/>
        <v/>
      </c>
      <c r="J622" s="209">
        <f t="shared" si="55"/>
        <v>1</v>
      </c>
      <c r="K622" s="208">
        <f t="shared" si="56"/>
        <v>0</v>
      </c>
    </row>
    <row r="623" spans="1:13" ht="18" customHeight="1" x14ac:dyDescent="0.25">
      <c r="A623" s="59">
        <v>364</v>
      </c>
      <c r="B623" s="39"/>
      <c r="C623" s="40"/>
      <c r="D623" s="41"/>
      <c r="E623" s="85"/>
      <c r="F623" s="309"/>
      <c r="G623" s="295"/>
      <c r="H623" s="288"/>
      <c r="I623" s="207" t="str">
        <f t="shared" si="54"/>
        <v/>
      </c>
      <c r="J623" s="209">
        <f t="shared" si="55"/>
        <v>1</v>
      </c>
      <c r="K623" s="208">
        <f t="shared" si="56"/>
        <v>0</v>
      </c>
    </row>
    <row r="624" spans="1:13" ht="18" customHeight="1" x14ac:dyDescent="0.25">
      <c r="A624" s="59">
        <v>365</v>
      </c>
      <c r="B624" s="39"/>
      <c r="C624" s="40"/>
      <c r="D624" s="41"/>
      <c r="E624" s="85"/>
      <c r="F624" s="309"/>
      <c r="G624" s="295"/>
      <c r="H624" s="288"/>
      <c r="I624" s="207" t="str">
        <f t="shared" si="54"/>
        <v/>
      </c>
      <c r="J624" s="209">
        <f t="shared" si="55"/>
        <v>1</v>
      </c>
      <c r="K624" s="208">
        <f t="shared" si="56"/>
        <v>0</v>
      </c>
      <c r="L624" s="132"/>
    </row>
    <row r="625" spans="1:13" ht="18" customHeight="1" x14ac:dyDescent="0.25">
      <c r="A625" s="59">
        <v>366</v>
      </c>
      <c r="B625" s="39"/>
      <c r="C625" s="40"/>
      <c r="D625" s="41"/>
      <c r="E625" s="85"/>
      <c r="F625" s="309"/>
      <c r="G625" s="295"/>
      <c r="H625" s="288"/>
      <c r="I625" s="207" t="str">
        <f t="shared" si="54"/>
        <v/>
      </c>
      <c r="J625" s="209">
        <f t="shared" si="55"/>
        <v>1</v>
      </c>
      <c r="K625" s="208">
        <f t="shared" si="56"/>
        <v>0</v>
      </c>
    </row>
    <row r="626" spans="1:13" ht="18" customHeight="1" x14ac:dyDescent="0.25">
      <c r="A626" s="59">
        <v>367</v>
      </c>
      <c r="B626" s="39"/>
      <c r="C626" s="40"/>
      <c r="D626" s="41"/>
      <c r="E626" s="85"/>
      <c r="F626" s="309"/>
      <c r="G626" s="295"/>
      <c r="H626" s="288"/>
      <c r="I626" s="207" t="str">
        <f t="shared" si="54"/>
        <v/>
      </c>
      <c r="J626" s="209">
        <f t="shared" si="55"/>
        <v>1</v>
      </c>
      <c r="K626" s="208">
        <f t="shared" si="56"/>
        <v>0</v>
      </c>
    </row>
    <row r="627" spans="1:13" ht="18" customHeight="1" x14ac:dyDescent="0.25">
      <c r="A627" s="59">
        <v>368</v>
      </c>
      <c r="B627" s="39"/>
      <c r="C627" s="40"/>
      <c r="D627" s="41"/>
      <c r="E627" s="85"/>
      <c r="F627" s="309"/>
      <c r="G627" s="295"/>
      <c r="H627" s="288"/>
      <c r="I627" s="207" t="str">
        <f t="shared" si="54"/>
        <v/>
      </c>
      <c r="J627" s="209">
        <f t="shared" si="55"/>
        <v>1</v>
      </c>
      <c r="K627" s="208">
        <f t="shared" si="56"/>
        <v>0</v>
      </c>
    </row>
    <row r="628" spans="1:13" ht="18" customHeight="1" x14ac:dyDescent="0.25">
      <c r="A628" s="59">
        <v>369</v>
      </c>
      <c r="B628" s="39"/>
      <c r="C628" s="40"/>
      <c r="D628" s="41"/>
      <c r="E628" s="85"/>
      <c r="F628" s="309"/>
      <c r="G628" s="295"/>
      <c r="H628" s="288"/>
      <c r="I628" s="207" t="str">
        <f t="shared" si="54"/>
        <v/>
      </c>
      <c r="J628" s="209">
        <f t="shared" si="55"/>
        <v>1</v>
      </c>
      <c r="K628" s="208">
        <f t="shared" si="56"/>
        <v>0</v>
      </c>
    </row>
    <row r="629" spans="1:13" ht="18" customHeight="1" x14ac:dyDescent="0.25">
      <c r="A629" s="59">
        <v>370</v>
      </c>
      <c r="B629" s="39"/>
      <c r="C629" s="40"/>
      <c r="D629" s="41"/>
      <c r="E629" s="85"/>
      <c r="F629" s="309"/>
      <c r="G629" s="295"/>
      <c r="H629" s="288"/>
      <c r="I629" s="207" t="str">
        <f t="shared" si="54"/>
        <v/>
      </c>
      <c r="J629" s="209">
        <f t="shared" si="55"/>
        <v>1</v>
      </c>
      <c r="K629" s="208">
        <f t="shared" si="56"/>
        <v>0</v>
      </c>
    </row>
    <row r="630" spans="1:13" ht="18" customHeight="1" x14ac:dyDescent="0.25">
      <c r="A630" s="59">
        <v>371</v>
      </c>
      <c r="B630" s="39"/>
      <c r="C630" s="40"/>
      <c r="D630" s="41"/>
      <c r="E630" s="85"/>
      <c r="F630" s="309"/>
      <c r="G630" s="295"/>
      <c r="H630" s="288"/>
      <c r="I630" s="207" t="str">
        <f t="shared" si="54"/>
        <v/>
      </c>
      <c r="J630" s="209">
        <f t="shared" si="55"/>
        <v>1</v>
      </c>
      <c r="K630" s="208">
        <f t="shared" si="56"/>
        <v>0</v>
      </c>
    </row>
    <row r="631" spans="1:13" ht="18" customHeight="1" x14ac:dyDescent="0.25">
      <c r="A631" s="59">
        <v>372</v>
      </c>
      <c r="B631" s="39"/>
      <c r="C631" s="40"/>
      <c r="D631" s="41"/>
      <c r="E631" s="85"/>
      <c r="F631" s="309"/>
      <c r="G631" s="295"/>
      <c r="H631" s="288"/>
      <c r="I631" s="207" t="str">
        <f t="shared" si="54"/>
        <v/>
      </c>
      <c r="J631" s="209">
        <f t="shared" si="55"/>
        <v>1</v>
      </c>
      <c r="K631" s="208">
        <f t="shared" si="56"/>
        <v>0</v>
      </c>
    </row>
    <row r="632" spans="1:13" ht="18" customHeight="1" x14ac:dyDescent="0.25">
      <c r="A632" s="59">
        <v>373</v>
      </c>
      <c r="B632" s="39"/>
      <c r="C632" s="40"/>
      <c r="D632" s="41"/>
      <c r="E632" s="85"/>
      <c r="F632" s="309"/>
      <c r="G632" s="295"/>
      <c r="H632" s="288"/>
      <c r="I632" s="207" t="str">
        <f t="shared" si="54"/>
        <v/>
      </c>
      <c r="J632" s="209">
        <f t="shared" si="55"/>
        <v>1</v>
      </c>
      <c r="K632" s="208">
        <f t="shared" si="56"/>
        <v>0</v>
      </c>
    </row>
    <row r="633" spans="1:13" ht="18" customHeight="1" x14ac:dyDescent="0.25">
      <c r="A633" s="59">
        <v>374</v>
      </c>
      <c r="B633" s="39"/>
      <c r="C633" s="40"/>
      <c r="D633" s="41"/>
      <c r="E633" s="85"/>
      <c r="F633" s="309"/>
      <c r="G633" s="295"/>
      <c r="H633" s="288"/>
      <c r="I633" s="207" t="str">
        <f t="shared" si="54"/>
        <v/>
      </c>
      <c r="J633" s="209">
        <f t="shared" si="55"/>
        <v>1</v>
      </c>
      <c r="K633" s="208">
        <f t="shared" si="56"/>
        <v>0</v>
      </c>
    </row>
    <row r="634" spans="1:13" ht="18" customHeight="1" x14ac:dyDescent="0.25">
      <c r="A634" s="59">
        <v>375</v>
      </c>
      <c r="B634" s="39"/>
      <c r="C634" s="40"/>
      <c r="D634" s="41"/>
      <c r="E634" s="85"/>
      <c r="F634" s="309"/>
      <c r="G634" s="295"/>
      <c r="H634" s="288"/>
      <c r="I634" s="207" t="str">
        <f t="shared" si="54"/>
        <v/>
      </c>
      <c r="J634" s="209">
        <f t="shared" si="55"/>
        <v>1</v>
      </c>
      <c r="K634" s="208">
        <f t="shared" si="56"/>
        <v>0</v>
      </c>
    </row>
    <row r="635" spans="1:13" ht="18" customHeight="1" x14ac:dyDescent="0.25">
      <c r="A635" s="59">
        <v>376</v>
      </c>
      <c r="B635" s="39"/>
      <c r="C635" s="40"/>
      <c r="D635" s="41"/>
      <c r="E635" s="85"/>
      <c r="F635" s="309"/>
      <c r="G635" s="295"/>
      <c r="H635" s="288"/>
      <c r="I635" s="207" t="str">
        <f t="shared" si="54"/>
        <v/>
      </c>
      <c r="J635" s="209">
        <f t="shared" si="55"/>
        <v>1</v>
      </c>
      <c r="K635" s="208">
        <f t="shared" si="56"/>
        <v>0</v>
      </c>
    </row>
    <row r="636" spans="1:13" ht="18" customHeight="1" x14ac:dyDescent="0.25">
      <c r="A636" s="59">
        <v>377</v>
      </c>
      <c r="B636" s="39"/>
      <c r="C636" s="40"/>
      <c r="D636" s="41"/>
      <c r="E636" s="85"/>
      <c r="F636" s="309"/>
      <c r="G636" s="295"/>
      <c r="H636" s="288"/>
      <c r="I636" s="207" t="str">
        <f t="shared" si="54"/>
        <v/>
      </c>
      <c r="J636" s="209">
        <f t="shared" si="55"/>
        <v>1</v>
      </c>
      <c r="K636" s="208">
        <f t="shared" si="56"/>
        <v>0</v>
      </c>
    </row>
    <row r="637" spans="1:13" ht="18" customHeight="1" x14ac:dyDescent="0.25">
      <c r="A637" s="59">
        <v>378</v>
      </c>
      <c r="B637" s="39"/>
      <c r="C637" s="40"/>
      <c r="D637" s="41"/>
      <c r="E637" s="85"/>
      <c r="F637" s="309"/>
      <c r="G637" s="295"/>
      <c r="H637" s="288"/>
      <c r="I637" s="207" t="str">
        <f t="shared" si="54"/>
        <v/>
      </c>
      <c r="J637" s="209">
        <f t="shared" si="55"/>
        <v>1</v>
      </c>
      <c r="K637" s="208">
        <f t="shared" si="56"/>
        <v>0</v>
      </c>
      <c r="L637" s="134"/>
      <c r="M637" s="134"/>
    </row>
    <row r="638" spans="1:13" ht="18" customHeight="1" x14ac:dyDescent="0.25">
      <c r="A638" s="59">
        <v>379</v>
      </c>
      <c r="B638" s="39"/>
      <c r="C638" s="40"/>
      <c r="D638" s="41"/>
      <c r="E638" s="85"/>
      <c r="F638" s="309"/>
      <c r="G638" s="295"/>
      <c r="H638" s="288"/>
      <c r="I638" s="207" t="str">
        <f t="shared" si="54"/>
        <v/>
      </c>
      <c r="J638" s="209">
        <f t="shared" si="55"/>
        <v>1</v>
      </c>
      <c r="K638" s="208">
        <f t="shared" si="56"/>
        <v>0</v>
      </c>
    </row>
    <row r="639" spans="1:13" ht="18" customHeight="1" thickBot="1" x14ac:dyDescent="0.3">
      <c r="A639" s="78">
        <v>380</v>
      </c>
      <c r="B639" s="43"/>
      <c r="C639" s="44"/>
      <c r="D639" s="45"/>
      <c r="E639" s="87"/>
      <c r="F639" s="310"/>
      <c r="G639" s="296"/>
      <c r="H639" s="289"/>
      <c r="I639" s="207" t="str">
        <f t="shared" si="54"/>
        <v/>
      </c>
      <c r="J639" s="209">
        <f t="shared" si="55"/>
        <v>1</v>
      </c>
      <c r="K639" s="208">
        <f t="shared" si="56"/>
        <v>0</v>
      </c>
    </row>
    <row r="640" spans="1:13" ht="18" customHeight="1" thickBot="1" x14ac:dyDescent="0.3">
      <c r="A640" s="89"/>
      <c r="B640" s="89"/>
      <c r="C640" s="89"/>
      <c r="D640" s="89"/>
      <c r="E640" s="89"/>
      <c r="F640" s="11" t="s">
        <v>51</v>
      </c>
      <c r="G640" s="290">
        <f>SUM(G620:G639)+G606</f>
        <v>0</v>
      </c>
      <c r="H640" s="330"/>
      <c r="I640" s="126"/>
      <c r="J640" s="206">
        <f>IF(G640&gt;G606,ROW(A646),0)</f>
        <v>0</v>
      </c>
      <c r="K640" s="82"/>
      <c r="L640" s="202">
        <f>IF(G640&gt;G606,ROW(A646),0)</f>
        <v>0</v>
      </c>
    </row>
    <row r="641" spans="1:13" x14ac:dyDescent="0.25">
      <c r="A641" s="89"/>
      <c r="B641" s="89"/>
      <c r="C641" s="89"/>
      <c r="D641" s="89"/>
      <c r="E641" s="89"/>
      <c r="F641" s="89"/>
      <c r="G641" s="89"/>
      <c r="H641" s="89"/>
      <c r="I641" s="126"/>
      <c r="J641" s="82"/>
      <c r="K641" s="82"/>
    </row>
    <row r="642" spans="1:13" x14ac:dyDescent="0.25">
      <c r="A642" t="s">
        <v>164</v>
      </c>
      <c r="B642" s="89"/>
      <c r="C642" s="89"/>
      <c r="D642" s="89"/>
      <c r="E642" s="89"/>
      <c r="F642" s="89"/>
      <c r="G642" s="89"/>
      <c r="H642" s="89"/>
      <c r="I642" s="126"/>
      <c r="J642" s="82"/>
      <c r="K642" s="82"/>
    </row>
    <row r="643" spans="1:13" x14ac:dyDescent="0.25">
      <c r="A643" s="89"/>
      <c r="B643" s="89"/>
      <c r="C643" s="89"/>
      <c r="D643" s="89"/>
      <c r="E643" s="89"/>
      <c r="F643" s="89"/>
      <c r="G643" s="89"/>
      <c r="H643" s="89"/>
      <c r="I643" s="126"/>
      <c r="J643" s="82"/>
      <c r="K643" s="82"/>
    </row>
    <row r="644" spans="1:13" ht="21" x14ac:dyDescent="0.35">
      <c r="A644" s="89"/>
      <c r="B644" s="358" t="s">
        <v>48</v>
      </c>
      <c r="C644" s="346">
        <f ca="1">IF(imzatarihi&gt;0,imzatarihi,"")</f>
        <v>46027</v>
      </c>
      <c r="D644" s="497" t="s">
        <v>49</v>
      </c>
      <c r="E644" s="497"/>
      <c r="F644" s="456" t="str">
        <f>IF(kurulusyetkilisi&gt;0,kurulusyetkilisi,"")</f>
        <v/>
      </c>
      <c r="G644" s="456"/>
      <c r="H644" s="456"/>
      <c r="I644" s="126"/>
      <c r="J644" s="82"/>
      <c r="K644" s="82"/>
    </row>
    <row r="645" spans="1:13" ht="21" x14ac:dyDescent="0.35">
      <c r="A645" s="89"/>
      <c r="B645" s="349"/>
      <c r="C645" s="349"/>
      <c r="D645" s="497" t="s">
        <v>50</v>
      </c>
      <c r="E645" s="497"/>
      <c r="F645" s="349"/>
      <c r="G645" s="361"/>
      <c r="H645" s="347"/>
      <c r="I645" s="126"/>
      <c r="J645" s="82"/>
      <c r="K645" s="82"/>
    </row>
    <row r="646" spans="1:13" x14ac:dyDescent="0.25">
      <c r="A646" s="89"/>
      <c r="B646" s="89"/>
      <c r="C646" s="89"/>
      <c r="D646" s="89"/>
      <c r="E646" s="89"/>
      <c r="F646" s="89"/>
      <c r="G646" s="89"/>
      <c r="H646" s="89"/>
      <c r="I646" s="126"/>
      <c r="J646" s="82"/>
      <c r="K646" s="82"/>
    </row>
    <row r="647" spans="1:13" x14ac:dyDescent="0.25">
      <c r="A647" s="496" t="s">
        <v>126</v>
      </c>
      <c r="B647" s="496"/>
      <c r="C647" s="496"/>
      <c r="D647" s="496"/>
      <c r="E647" s="496"/>
      <c r="F647" s="496"/>
      <c r="G647" s="496"/>
      <c r="H647" s="496"/>
      <c r="I647" s="123"/>
      <c r="J647" s="82"/>
      <c r="K647" s="82"/>
    </row>
    <row r="648" spans="1:13" x14ac:dyDescent="0.25">
      <c r="A648" s="484" t="str">
        <f>IF(YilDonem&lt;&gt;"",CONCATENATE(YilDonem," dönemine aittir."),"")</f>
        <v/>
      </c>
      <c r="B648" s="484"/>
      <c r="C648" s="484"/>
      <c r="D648" s="484"/>
      <c r="E648" s="484"/>
      <c r="F648" s="484"/>
      <c r="G648" s="484"/>
      <c r="H648" s="484"/>
      <c r="I648" s="123"/>
      <c r="J648" s="82"/>
      <c r="K648" s="82"/>
    </row>
    <row r="649" spans="1:13" ht="15.95" customHeight="1" thickBot="1" x14ac:dyDescent="0.3">
      <c r="A649" s="515" t="s">
        <v>156</v>
      </c>
      <c r="B649" s="515"/>
      <c r="C649" s="515"/>
      <c r="D649" s="515"/>
      <c r="E649" s="515"/>
      <c r="F649" s="515"/>
      <c r="G649" s="515"/>
      <c r="H649" s="515"/>
      <c r="I649" s="123"/>
      <c r="J649" s="82"/>
      <c r="K649" s="82"/>
    </row>
    <row r="650" spans="1:13" ht="31.7" customHeight="1" thickBot="1" x14ac:dyDescent="0.3">
      <c r="A650" s="516" t="s">
        <v>1</v>
      </c>
      <c r="B650" s="517"/>
      <c r="C650" s="488" t="str">
        <f>IF(ProjeNo&gt;0,ProjeNo,"")</f>
        <v/>
      </c>
      <c r="D650" s="489"/>
      <c r="E650" s="489"/>
      <c r="F650" s="489"/>
      <c r="G650" s="489"/>
      <c r="H650" s="490"/>
      <c r="I650" s="123"/>
      <c r="J650" s="82"/>
      <c r="K650" s="82"/>
    </row>
    <row r="651" spans="1:13" ht="45" customHeight="1" thickBot="1" x14ac:dyDescent="0.3">
      <c r="A651" s="518" t="s">
        <v>14</v>
      </c>
      <c r="B651" s="519"/>
      <c r="C651" s="493" t="str">
        <f>IF(ProjeAdi&gt;0,ProjeAdi,"")</f>
        <v/>
      </c>
      <c r="D651" s="494"/>
      <c r="E651" s="494"/>
      <c r="F651" s="494"/>
      <c r="G651" s="494"/>
      <c r="H651" s="495"/>
      <c r="I651" s="123"/>
      <c r="J651" s="82"/>
      <c r="K651" s="82"/>
    </row>
    <row r="652" spans="1:13" s="53" customFormat="1" ht="37.15" customHeight="1" thickBot="1" x14ac:dyDescent="0.3">
      <c r="A652" s="482" t="s">
        <v>9</v>
      </c>
      <c r="B652" s="482" t="s">
        <v>123</v>
      </c>
      <c r="C652" s="482" t="s">
        <v>124</v>
      </c>
      <c r="D652" s="482" t="s">
        <v>125</v>
      </c>
      <c r="E652" s="482" t="s">
        <v>98</v>
      </c>
      <c r="F652" s="482" t="s">
        <v>99</v>
      </c>
      <c r="G652" s="143" t="s">
        <v>100</v>
      </c>
      <c r="H652" s="143" t="s">
        <v>100</v>
      </c>
      <c r="I652" s="124"/>
      <c r="J652" s="83"/>
      <c r="K652" s="83"/>
      <c r="L652" s="133"/>
      <c r="M652" s="133"/>
    </row>
    <row r="653" spans="1:13" ht="18" customHeight="1" thickBot="1" x14ac:dyDescent="0.3">
      <c r="A653" s="498"/>
      <c r="B653" s="498"/>
      <c r="C653" s="498"/>
      <c r="D653" s="498"/>
      <c r="E653" s="498"/>
      <c r="F653" s="498"/>
      <c r="G653" s="144" t="s">
        <v>101</v>
      </c>
      <c r="H653" s="144" t="s">
        <v>104</v>
      </c>
      <c r="I653" s="123"/>
      <c r="J653" s="82"/>
      <c r="K653" s="82"/>
    </row>
    <row r="654" spans="1:13" ht="18" customHeight="1" x14ac:dyDescent="0.25">
      <c r="A654" s="77">
        <v>381</v>
      </c>
      <c r="B654" s="61"/>
      <c r="C654" s="62"/>
      <c r="D654" s="84"/>
      <c r="E654" s="63"/>
      <c r="F654" s="308"/>
      <c r="G654" s="294"/>
      <c r="H654" s="281"/>
      <c r="I654" s="207" t="str">
        <f>IF(AND(COUNTA(B654:D654)&gt;0,J654=1),"Belge Tarihi,Belge Numarası ve KDV Dahil Tutar doldurulduktan sonra KDV Hariç Tutar doldurulabilir.","")</f>
        <v/>
      </c>
      <c r="J654" s="209">
        <f>IF(COUNTA(E654:F654)+COUNTA(H654)=3,0,1)</f>
        <v>1</v>
      </c>
      <c r="K654" s="208">
        <f>IF(J654=1,0,100000000)</f>
        <v>0</v>
      </c>
    </row>
    <row r="655" spans="1:13" ht="18" customHeight="1" x14ac:dyDescent="0.25">
      <c r="A655" s="59">
        <v>382</v>
      </c>
      <c r="B655" s="39"/>
      <c r="C655" s="40"/>
      <c r="D655" s="41"/>
      <c r="E655" s="85"/>
      <c r="F655" s="309"/>
      <c r="G655" s="295"/>
      <c r="H655" s="288"/>
      <c r="I655" s="207" t="str">
        <f t="shared" ref="I655:I673" si="57">IF(AND(COUNTA(B655:D655)&gt;0,J655=1),"Belge Tarihi,Belge Numarası ve KDV Dahil Tutar doldurulduktan sonra KDV Hariç Tutar doldurulabilir.","")</f>
        <v/>
      </c>
      <c r="J655" s="209">
        <f t="shared" ref="J655:J673" si="58">IF(COUNTA(E655:F655)+COUNTA(H655)=3,0,1)</f>
        <v>1</v>
      </c>
      <c r="K655" s="208">
        <f t="shared" ref="K655:K673" si="59">IF(J655=1,0,100000000)</f>
        <v>0</v>
      </c>
    </row>
    <row r="656" spans="1:13" ht="18" customHeight="1" x14ac:dyDescent="0.25">
      <c r="A656" s="59">
        <v>383</v>
      </c>
      <c r="B656" s="39"/>
      <c r="C656" s="40"/>
      <c r="D656" s="41"/>
      <c r="E656" s="85"/>
      <c r="F656" s="309"/>
      <c r="G656" s="295"/>
      <c r="H656" s="288"/>
      <c r="I656" s="207" t="str">
        <f t="shared" si="57"/>
        <v/>
      </c>
      <c r="J656" s="209">
        <f t="shared" si="58"/>
        <v>1</v>
      </c>
      <c r="K656" s="208">
        <f t="shared" si="59"/>
        <v>0</v>
      </c>
    </row>
    <row r="657" spans="1:13" ht="18" customHeight="1" x14ac:dyDescent="0.25">
      <c r="A657" s="59">
        <v>384</v>
      </c>
      <c r="B657" s="39"/>
      <c r="C657" s="40"/>
      <c r="D657" s="41"/>
      <c r="E657" s="85"/>
      <c r="F657" s="309"/>
      <c r="G657" s="295"/>
      <c r="H657" s="288"/>
      <c r="I657" s="207" t="str">
        <f t="shared" si="57"/>
        <v/>
      </c>
      <c r="J657" s="209">
        <f t="shared" si="58"/>
        <v>1</v>
      </c>
      <c r="K657" s="208">
        <f t="shared" si="59"/>
        <v>0</v>
      </c>
    </row>
    <row r="658" spans="1:13" ht="18" customHeight="1" x14ac:dyDescent="0.25">
      <c r="A658" s="59">
        <v>385</v>
      </c>
      <c r="B658" s="39"/>
      <c r="C658" s="40"/>
      <c r="D658" s="41"/>
      <c r="E658" s="85"/>
      <c r="F658" s="309"/>
      <c r="G658" s="295"/>
      <c r="H658" s="288"/>
      <c r="I658" s="207" t="str">
        <f t="shared" si="57"/>
        <v/>
      </c>
      <c r="J658" s="209">
        <f t="shared" si="58"/>
        <v>1</v>
      </c>
      <c r="K658" s="208">
        <f t="shared" si="59"/>
        <v>0</v>
      </c>
    </row>
    <row r="659" spans="1:13" ht="18" customHeight="1" x14ac:dyDescent="0.25">
      <c r="A659" s="59">
        <v>386</v>
      </c>
      <c r="B659" s="39"/>
      <c r="C659" s="40"/>
      <c r="D659" s="41"/>
      <c r="E659" s="85"/>
      <c r="F659" s="309"/>
      <c r="G659" s="295"/>
      <c r="H659" s="288"/>
      <c r="I659" s="207" t="str">
        <f t="shared" si="57"/>
        <v/>
      </c>
      <c r="J659" s="209">
        <f t="shared" si="58"/>
        <v>1</v>
      </c>
      <c r="K659" s="208">
        <f t="shared" si="59"/>
        <v>0</v>
      </c>
      <c r="L659" s="132"/>
    </row>
    <row r="660" spans="1:13" ht="18" customHeight="1" x14ac:dyDescent="0.25">
      <c r="A660" s="59">
        <v>387</v>
      </c>
      <c r="B660" s="39"/>
      <c r="C660" s="40"/>
      <c r="D660" s="41"/>
      <c r="E660" s="85"/>
      <c r="F660" s="309"/>
      <c r="G660" s="295"/>
      <c r="H660" s="288"/>
      <c r="I660" s="207" t="str">
        <f t="shared" si="57"/>
        <v/>
      </c>
      <c r="J660" s="209">
        <f t="shared" si="58"/>
        <v>1</v>
      </c>
      <c r="K660" s="208">
        <f t="shared" si="59"/>
        <v>0</v>
      </c>
    </row>
    <row r="661" spans="1:13" ht="18" customHeight="1" x14ac:dyDescent="0.25">
      <c r="A661" s="59">
        <v>388</v>
      </c>
      <c r="B661" s="39"/>
      <c r="C661" s="40"/>
      <c r="D661" s="41"/>
      <c r="E661" s="85"/>
      <c r="F661" s="309"/>
      <c r="G661" s="295"/>
      <c r="H661" s="288"/>
      <c r="I661" s="207" t="str">
        <f t="shared" si="57"/>
        <v/>
      </c>
      <c r="J661" s="209">
        <f t="shared" si="58"/>
        <v>1</v>
      </c>
      <c r="K661" s="208">
        <f t="shared" si="59"/>
        <v>0</v>
      </c>
    </row>
    <row r="662" spans="1:13" ht="18" customHeight="1" x14ac:dyDescent="0.25">
      <c r="A662" s="59">
        <v>389</v>
      </c>
      <c r="B662" s="39"/>
      <c r="C662" s="40"/>
      <c r="D662" s="41"/>
      <c r="E662" s="85"/>
      <c r="F662" s="309"/>
      <c r="G662" s="295"/>
      <c r="H662" s="288"/>
      <c r="I662" s="207" t="str">
        <f t="shared" si="57"/>
        <v/>
      </c>
      <c r="J662" s="209">
        <f t="shared" si="58"/>
        <v>1</v>
      </c>
      <c r="K662" s="208">
        <f t="shared" si="59"/>
        <v>0</v>
      </c>
    </row>
    <row r="663" spans="1:13" ht="18" customHeight="1" x14ac:dyDescent="0.25">
      <c r="A663" s="59">
        <v>390</v>
      </c>
      <c r="B663" s="39"/>
      <c r="C663" s="40"/>
      <c r="D663" s="41"/>
      <c r="E663" s="85"/>
      <c r="F663" s="309"/>
      <c r="G663" s="295"/>
      <c r="H663" s="288"/>
      <c r="I663" s="207" t="str">
        <f t="shared" si="57"/>
        <v/>
      </c>
      <c r="J663" s="209">
        <f t="shared" si="58"/>
        <v>1</v>
      </c>
      <c r="K663" s="208">
        <f t="shared" si="59"/>
        <v>0</v>
      </c>
    </row>
    <row r="664" spans="1:13" ht="18" customHeight="1" x14ac:dyDescent="0.25">
      <c r="A664" s="59">
        <v>391</v>
      </c>
      <c r="B664" s="39"/>
      <c r="C664" s="40"/>
      <c r="D664" s="41"/>
      <c r="E664" s="85"/>
      <c r="F664" s="309"/>
      <c r="G664" s="295"/>
      <c r="H664" s="288"/>
      <c r="I664" s="207" t="str">
        <f t="shared" si="57"/>
        <v/>
      </c>
      <c r="J664" s="209">
        <f t="shared" si="58"/>
        <v>1</v>
      </c>
      <c r="K664" s="208">
        <f t="shared" si="59"/>
        <v>0</v>
      </c>
    </row>
    <row r="665" spans="1:13" ht="18" customHeight="1" x14ac:dyDescent="0.25">
      <c r="A665" s="59">
        <v>392</v>
      </c>
      <c r="B665" s="39"/>
      <c r="C665" s="40"/>
      <c r="D665" s="41"/>
      <c r="E665" s="85"/>
      <c r="F665" s="309"/>
      <c r="G665" s="295"/>
      <c r="H665" s="288"/>
      <c r="I665" s="207" t="str">
        <f t="shared" si="57"/>
        <v/>
      </c>
      <c r="J665" s="209">
        <f t="shared" si="58"/>
        <v>1</v>
      </c>
      <c r="K665" s="208">
        <f t="shared" si="59"/>
        <v>0</v>
      </c>
    </row>
    <row r="666" spans="1:13" ht="18" customHeight="1" x14ac:dyDescent="0.25">
      <c r="A666" s="59">
        <v>393</v>
      </c>
      <c r="B666" s="39"/>
      <c r="C666" s="40"/>
      <c r="D666" s="41"/>
      <c r="E666" s="85"/>
      <c r="F666" s="309"/>
      <c r="G666" s="295"/>
      <c r="H666" s="288"/>
      <c r="I666" s="207" t="str">
        <f t="shared" si="57"/>
        <v/>
      </c>
      <c r="J666" s="209">
        <f t="shared" si="58"/>
        <v>1</v>
      </c>
      <c r="K666" s="208">
        <f t="shared" si="59"/>
        <v>0</v>
      </c>
    </row>
    <row r="667" spans="1:13" ht="18" customHeight="1" x14ac:dyDescent="0.25">
      <c r="A667" s="59">
        <v>394</v>
      </c>
      <c r="B667" s="39"/>
      <c r="C667" s="40"/>
      <c r="D667" s="41"/>
      <c r="E667" s="85"/>
      <c r="F667" s="309"/>
      <c r="G667" s="295"/>
      <c r="H667" s="288"/>
      <c r="I667" s="207" t="str">
        <f t="shared" si="57"/>
        <v/>
      </c>
      <c r="J667" s="209">
        <f t="shared" si="58"/>
        <v>1</v>
      </c>
      <c r="K667" s="208">
        <f t="shared" si="59"/>
        <v>0</v>
      </c>
    </row>
    <row r="668" spans="1:13" ht="18" customHeight="1" x14ac:dyDescent="0.25">
      <c r="A668" s="59">
        <v>395</v>
      </c>
      <c r="B668" s="39"/>
      <c r="C668" s="40"/>
      <c r="D668" s="41"/>
      <c r="E668" s="85"/>
      <c r="F668" s="309"/>
      <c r="G668" s="295"/>
      <c r="H668" s="288"/>
      <c r="I668" s="207" t="str">
        <f t="shared" si="57"/>
        <v/>
      </c>
      <c r="J668" s="209">
        <f t="shared" si="58"/>
        <v>1</v>
      </c>
      <c r="K668" s="208">
        <f t="shared" si="59"/>
        <v>0</v>
      </c>
    </row>
    <row r="669" spans="1:13" ht="18" customHeight="1" x14ac:dyDescent="0.25">
      <c r="A669" s="59">
        <v>396</v>
      </c>
      <c r="B669" s="39"/>
      <c r="C669" s="40"/>
      <c r="D669" s="41"/>
      <c r="E669" s="85"/>
      <c r="F669" s="309"/>
      <c r="G669" s="295"/>
      <c r="H669" s="288"/>
      <c r="I669" s="207" t="str">
        <f t="shared" si="57"/>
        <v/>
      </c>
      <c r="J669" s="209">
        <f t="shared" si="58"/>
        <v>1</v>
      </c>
      <c r="K669" s="208">
        <f t="shared" si="59"/>
        <v>0</v>
      </c>
    </row>
    <row r="670" spans="1:13" ht="18" customHeight="1" x14ac:dyDescent="0.25">
      <c r="A670" s="59">
        <v>397</v>
      </c>
      <c r="B670" s="39"/>
      <c r="C670" s="40"/>
      <c r="D670" s="41"/>
      <c r="E670" s="85"/>
      <c r="F670" s="309"/>
      <c r="G670" s="295"/>
      <c r="H670" s="288"/>
      <c r="I670" s="207" t="str">
        <f t="shared" si="57"/>
        <v/>
      </c>
      <c r="J670" s="209">
        <f t="shared" si="58"/>
        <v>1</v>
      </c>
      <c r="K670" s="208">
        <f t="shared" si="59"/>
        <v>0</v>
      </c>
    </row>
    <row r="671" spans="1:13" ht="18" customHeight="1" x14ac:dyDescent="0.25">
      <c r="A671" s="59">
        <v>398</v>
      </c>
      <c r="B671" s="39"/>
      <c r="C671" s="40"/>
      <c r="D671" s="41"/>
      <c r="E671" s="85"/>
      <c r="F671" s="309"/>
      <c r="G671" s="295"/>
      <c r="H671" s="288"/>
      <c r="I671" s="207" t="str">
        <f t="shared" si="57"/>
        <v/>
      </c>
      <c r="J671" s="209">
        <f t="shared" si="58"/>
        <v>1</v>
      </c>
      <c r="K671" s="208">
        <f t="shared" si="59"/>
        <v>0</v>
      </c>
    </row>
    <row r="672" spans="1:13" ht="18" customHeight="1" x14ac:dyDescent="0.25">
      <c r="A672" s="59">
        <v>399</v>
      </c>
      <c r="B672" s="39"/>
      <c r="C672" s="40"/>
      <c r="D672" s="41"/>
      <c r="E672" s="85"/>
      <c r="F672" s="309"/>
      <c r="G672" s="295"/>
      <c r="H672" s="288"/>
      <c r="I672" s="207" t="str">
        <f t="shared" si="57"/>
        <v/>
      </c>
      <c r="J672" s="209">
        <f t="shared" si="58"/>
        <v>1</v>
      </c>
      <c r="K672" s="208">
        <f t="shared" si="59"/>
        <v>0</v>
      </c>
      <c r="L672" s="134"/>
      <c r="M672" s="134"/>
    </row>
    <row r="673" spans="1:13" ht="18" customHeight="1" thickBot="1" x14ac:dyDescent="0.3">
      <c r="A673" s="78">
        <v>400</v>
      </c>
      <c r="B673" s="43"/>
      <c r="C673" s="44"/>
      <c r="D673" s="45"/>
      <c r="E673" s="87"/>
      <c r="F673" s="310"/>
      <c r="G673" s="296"/>
      <c r="H673" s="289"/>
      <c r="I673" s="207" t="str">
        <f t="shared" si="57"/>
        <v/>
      </c>
      <c r="J673" s="209">
        <f t="shared" si="58"/>
        <v>1</v>
      </c>
      <c r="K673" s="208">
        <f t="shared" si="59"/>
        <v>0</v>
      </c>
    </row>
    <row r="674" spans="1:13" ht="18" customHeight="1" thickBot="1" x14ac:dyDescent="0.3">
      <c r="A674" s="89"/>
      <c r="B674" s="89"/>
      <c r="C674" s="89"/>
      <c r="D674" s="89"/>
      <c r="E674" s="89"/>
      <c r="F674" s="11" t="s">
        <v>51</v>
      </c>
      <c r="G674" s="290">
        <f>SUM(G654:G673)+G640</f>
        <v>0</v>
      </c>
      <c r="H674" s="330"/>
      <c r="I674" s="126"/>
      <c r="J674" s="206">
        <f>IF(G674&gt;G640,ROW(A680),0)</f>
        <v>0</v>
      </c>
      <c r="K674" s="82"/>
      <c r="L674" s="202">
        <f>IF(G674&gt;G640,ROW(A680),0)</f>
        <v>0</v>
      </c>
    </row>
    <row r="675" spans="1:13" x14ac:dyDescent="0.25">
      <c r="A675" s="89"/>
      <c r="B675" s="89"/>
      <c r="C675" s="89"/>
      <c r="D675" s="89"/>
      <c r="E675" s="89"/>
      <c r="F675" s="89"/>
      <c r="G675" s="89"/>
      <c r="H675" s="89"/>
      <c r="I675" s="126"/>
      <c r="J675" s="82"/>
      <c r="K675" s="82"/>
    </row>
    <row r="676" spans="1:13" x14ac:dyDescent="0.25">
      <c r="A676" t="s">
        <v>164</v>
      </c>
      <c r="B676" s="89"/>
      <c r="C676" s="89"/>
      <c r="D676" s="89"/>
      <c r="E676" s="89"/>
      <c r="F676" s="89"/>
      <c r="G676" s="89"/>
      <c r="H676" s="89"/>
      <c r="I676" s="126"/>
      <c r="J676" s="82"/>
      <c r="K676" s="82"/>
    </row>
    <row r="677" spans="1:13" x14ac:dyDescent="0.25">
      <c r="A677" s="89"/>
      <c r="B677" s="89"/>
      <c r="C677" s="89"/>
      <c r="D677" s="89"/>
      <c r="E677" s="89"/>
      <c r="F677" s="89"/>
      <c r="G677" s="89"/>
      <c r="H677" s="89"/>
      <c r="I677" s="126"/>
      <c r="J677" s="82"/>
      <c r="K677" s="82"/>
    </row>
    <row r="678" spans="1:13" ht="21" x14ac:dyDescent="0.35">
      <c r="A678" s="89"/>
      <c r="B678" s="358" t="s">
        <v>48</v>
      </c>
      <c r="C678" s="346">
        <f ca="1">IF(imzatarihi&gt;0,imzatarihi,"")</f>
        <v>46027</v>
      </c>
      <c r="D678" s="497" t="s">
        <v>49</v>
      </c>
      <c r="E678" s="497"/>
      <c r="F678" s="456" t="str">
        <f>IF(kurulusyetkilisi&gt;0,kurulusyetkilisi,"")</f>
        <v/>
      </c>
      <c r="G678" s="456"/>
      <c r="H678" s="456"/>
      <c r="I678" s="126"/>
      <c r="J678" s="82"/>
      <c r="K678" s="82"/>
    </row>
    <row r="679" spans="1:13" ht="21" x14ac:dyDescent="0.35">
      <c r="A679" s="89"/>
      <c r="B679" s="349"/>
      <c r="C679" s="349"/>
      <c r="D679" s="497" t="s">
        <v>50</v>
      </c>
      <c r="E679" s="497"/>
      <c r="F679" s="349"/>
      <c r="G679" s="361"/>
      <c r="H679" s="347"/>
      <c r="I679" s="126"/>
      <c r="J679" s="82"/>
      <c r="K679" s="82"/>
    </row>
    <row r="680" spans="1:13" x14ac:dyDescent="0.25">
      <c r="A680" s="89"/>
      <c r="B680" s="89"/>
      <c r="C680" s="89"/>
      <c r="D680" s="89"/>
      <c r="E680" s="89"/>
      <c r="F680" s="89"/>
      <c r="G680" s="89"/>
      <c r="H680" s="89"/>
      <c r="I680" s="126"/>
      <c r="J680" s="82"/>
      <c r="K680" s="82"/>
    </row>
    <row r="681" spans="1:13" x14ac:dyDescent="0.25">
      <c r="A681" s="496" t="s">
        <v>126</v>
      </c>
      <c r="B681" s="496"/>
      <c r="C681" s="496"/>
      <c r="D681" s="496"/>
      <c r="E681" s="496"/>
      <c r="F681" s="496"/>
      <c r="G681" s="496"/>
      <c r="H681" s="496"/>
      <c r="I681" s="123"/>
      <c r="J681" s="82"/>
      <c r="K681" s="82"/>
    </row>
    <row r="682" spans="1:13" x14ac:dyDescent="0.25">
      <c r="A682" s="484" t="str">
        <f>IF(YilDonem&lt;&gt;"",CONCATENATE(YilDonem," dönemine aittir."),"")</f>
        <v/>
      </c>
      <c r="B682" s="484"/>
      <c r="C682" s="484"/>
      <c r="D682" s="484"/>
      <c r="E682" s="484"/>
      <c r="F682" s="484"/>
      <c r="G682" s="484"/>
      <c r="H682" s="484"/>
      <c r="I682" s="123"/>
      <c r="J682" s="82"/>
      <c r="K682" s="82"/>
    </row>
    <row r="683" spans="1:13" ht="15.95" customHeight="1" thickBot="1" x14ac:dyDescent="0.3">
      <c r="A683" s="515" t="s">
        <v>156</v>
      </c>
      <c r="B683" s="515"/>
      <c r="C683" s="515"/>
      <c r="D683" s="515"/>
      <c r="E683" s="515"/>
      <c r="F683" s="515"/>
      <c r="G683" s="515"/>
      <c r="H683" s="515"/>
      <c r="I683" s="123"/>
      <c r="J683" s="82"/>
      <c r="K683" s="82"/>
    </row>
    <row r="684" spans="1:13" ht="31.7" customHeight="1" thickBot="1" x14ac:dyDescent="0.3">
      <c r="A684" s="516" t="s">
        <v>1</v>
      </c>
      <c r="B684" s="517"/>
      <c r="C684" s="488" t="str">
        <f>IF(ProjeNo&gt;0,ProjeNo,"")</f>
        <v/>
      </c>
      <c r="D684" s="489"/>
      <c r="E684" s="489"/>
      <c r="F684" s="489"/>
      <c r="G684" s="489"/>
      <c r="H684" s="490"/>
      <c r="I684" s="123"/>
      <c r="J684" s="82"/>
      <c r="K684" s="82"/>
    </row>
    <row r="685" spans="1:13" ht="45" customHeight="1" thickBot="1" x14ac:dyDescent="0.3">
      <c r="A685" s="518" t="s">
        <v>14</v>
      </c>
      <c r="B685" s="519"/>
      <c r="C685" s="493" t="str">
        <f>IF(ProjeAdi&gt;0,ProjeAdi,"")</f>
        <v/>
      </c>
      <c r="D685" s="494"/>
      <c r="E685" s="494"/>
      <c r="F685" s="494"/>
      <c r="G685" s="494"/>
      <c r="H685" s="495"/>
      <c r="I685" s="123"/>
      <c r="J685" s="82"/>
      <c r="K685" s="82"/>
    </row>
    <row r="686" spans="1:13" s="53" customFormat="1" ht="37.15" customHeight="1" thickBot="1" x14ac:dyDescent="0.3">
      <c r="A686" s="482" t="s">
        <v>9</v>
      </c>
      <c r="B686" s="482" t="s">
        <v>123</v>
      </c>
      <c r="C686" s="482" t="s">
        <v>124</v>
      </c>
      <c r="D686" s="482" t="s">
        <v>125</v>
      </c>
      <c r="E686" s="482" t="s">
        <v>98</v>
      </c>
      <c r="F686" s="482" t="s">
        <v>99</v>
      </c>
      <c r="G686" s="143" t="s">
        <v>100</v>
      </c>
      <c r="H686" s="143" t="s">
        <v>100</v>
      </c>
      <c r="I686" s="124"/>
      <c r="J686" s="83"/>
      <c r="K686" s="83"/>
      <c r="L686" s="133"/>
      <c r="M686" s="133"/>
    </row>
    <row r="687" spans="1:13" ht="18" customHeight="1" thickBot="1" x14ac:dyDescent="0.3">
      <c r="A687" s="498"/>
      <c r="B687" s="498"/>
      <c r="C687" s="498"/>
      <c r="D687" s="498"/>
      <c r="E687" s="498"/>
      <c r="F687" s="498"/>
      <c r="G687" s="144" t="s">
        <v>101</v>
      </c>
      <c r="H687" s="144" t="s">
        <v>104</v>
      </c>
      <c r="I687" s="123"/>
      <c r="J687" s="82"/>
      <c r="K687" s="82"/>
    </row>
    <row r="688" spans="1:13" ht="18" customHeight="1" x14ac:dyDescent="0.25">
      <c r="A688" s="77">
        <v>401</v>
      </c>
      <c r="B688" s="61"/>
      <c r="C688" s="62"/>
      <c r="D688" s="84"/>
      <c r="E688" s="63"/>
      <c r="F688" s="308"/>
      <c r="G688" s="294"/>
      <c r="H688" s="281"/>
      <c r="I688" s="207" t="str">
        <f>IF(AND(COUNTA(B688:D688)&gt;0,J688=1),"Belge Tarihi,Belge Numarası ve KDV Dahil Tutar doldurulduktan sonra KDV Hariç Tutar doldurulabilir.","")</f>
        <v/>
      </c>
      <c r="J688" s="209">
        <f>IF(COUNTA(E688:F688)+COUNTA(H688)=3,0,1)</f>
        <v>1</v>
      </c>
      <c r="K688" s="208">
        <f>IF(J688=1,0,100000000)</f>
        <v>0</v>
      </c>
    </row>
    <row r="689" spans="1:12" ht="18" customHeight="1" x14ac:dyDescent="0.25">
      <c r="A689" s="59">
        <v>402</v>
      </c>
      <c r="B689" s="39"/>
      <c r="C689" s="40"/>
      <c r="D689" s="41"/>
      <c r="E689" s="85"/>
      <c r="F689" s="309"/>
      <c r="G689" s="295"/>
      <c r="H689" s="288"/>
      <c r="I689" s="207" t="str">
        <f t="shared" ref="I689:I707" si="60">IF(AND(COUNTA(B689:D689)&gt;0,J689=1),"Belge Tarihi,Belge Numarası ve KDV Dahil Tutar doldurulduktan sonra KDV Hariç Tutar doldurulabilir.","")</f>
        <v/>
      </c>
      <c r="J689" s="209">
        <f t="shared" ref="J689:J707" si="61">IF(COUNTA(E689:F689)+COUNTA(H689)=3,0,1)</f>
        <v>1</v>
      </c>
      <c r="K689" s="208">
        <f t="shared" ref="K689:K707" si="62">IF(J689=1,0,100000000)</f>
        <v>0</v>
      </c>
    </row>
    <row r="690" spans="1:12" ht="18" customHeight="1" x14ac:dyDescent="0.25">
      <c r="A690" s="59">
        <v>403</v>
      </c>
      <c r="B690" s="39"/>
      <c r="C690" s="40"/>
      <c r="D690" s="41"/>
      <c r="E690" s="85"/>
      <c r="F690" s="309"/>
      <c r="G690" s="295"/>
      <c r="H690" s="288"/>
      <c r="I690" s="207" t="str">
        <f t="shared" si="60"/>
        <v/>
      </c>
      <c r="J690" s="209">
        <f t="shared" si="61"/>
        <v>1</v>
      </c>
      <c r="K690" s="208">
        <f t="shared" si="62"/>
        <v>0</v>
      </c>
    </row>
    <row r="691" spans="1:12" ht="18" customHeight="1" x14ac:dyDescent="0.25">
      <c r="A691" s="59">
        <v>404</v>
      </c>
      <c r="B691" s="39"/>
      <c r="C691" s="40"/>
      <c r="D691" s="41"/>
      <c r="E691" s="85"/>
      <c r="F691" s="309"/>
      <c r="G691" s="295"/>
      <c r="H691" s="288"/>
      <c r="I691" s="207" t="str">
        <f t="shared" si="60"/>
        <v/>
      </c>
      <c r="J691" s="209">
        <f t="shared" si="61"/>
        <v>1</v>
      </c>
      <c r="K691" s="208">
        <f t="shared" si="62"/>
        <v>0</v>
      </c>
    </row>
    <row r="692" spans="1:12" ht="18" customHeight="1" x14ac:dyDescent="0.25">
      <c r="A692" s="59">
        <v>405</v>
      </c>
      <c r="B692" s="39"/>
      <c r="C692" s="40"/>
      <c r="D692" s="41"/>
      <c r="E692" s="85"/>
      <c r="F692" s="309"/>
      <c r="G692" s="295"/>
      <c r="H692" s="288"/>
      <c r="I692" s="207" t="str">
        <f t="shared" si="60"/>
        <v/>
      </c>
      <c r="J692" s="209">
        <f t="shared" si="61"/>
        <v>1</v>
      </c>
      <c r="K692" s="208">
        <f t="shared" si="62"/>
        <v>0</v>
      </c>
    </row>
    <row r="693" spans="1:12" ht="18" customHeight="1" x14ac:dyDescent="0.25">
      <c r="A693" s="59">
        <v>406</v>
      </c>
      <c r="B693" s="39"/>
      <c r="C693" s="40"/>
      <c r="D693" s="41"/>
      <c r="E693" s="85"/>
      <c r="F693" s="309"/>
      <c r="G693" s="295"/>
      <c r="H693" s="288"/>
      <c r="I693" s="207" t="str">
        <f t="shared" si="60"/>
        <v/>
      </c>
      <c r="J693" s="209">
        <f t="shared" si="61"/>
        <v>1</v>
      </c>
      <c r="K693" s="208">
        <f t="shared" si="62"/>
        <v>0</v>
      </c>
    </row>
    <row r="694" spans="1:12" ht="18" customHeight="1" x14ac:dyDescent="0.25">
      <c r="A694" s="59">
        <v>407</v>
      </c>
      <c r="B694" s="39"/>
      <c r="C694" s="40"/>
      <c r="D694" s="41"/>
      <c r="E694" s="85"/>
      <c r="F694" s="309"/>
      <c r="G694" s="295"/>
      <c r="H694" s="288"/>
      <c r="I694" s="207" t="str">
        <f t="shared" si="60"/>
        <v/>
      </c>
      <c r="J694" s="209">
        <f t="shared" si="61"/>
        <v>1</v>
      </c>
      <c r="K694" s="208">
        <f t="shared" si="62"/>
        <v>0</v>
      </c>
      <c r="L694" s="132"/>
    </row>
    <row r="695" spans="1:12" ht="18" customHeight="1" x14ac:dyDescent="0.25">
      <c r="A695" s="59">
        <v>408</v>
      </c>
      <c r="B695" s="39"/>
      <c r="C695" s="40"/>
      <c r="D695" s="41"/>
      <c r="E695" s="85"/>
      <c r="F695" s="309"/>
      <c r="G695" s="295"/>
      <c r="H695" s="288"/>
      <c r="I695" s="207" t="str">
        <f t="shared" si="60"/>
        <v/>
      </c>
      <c r="J695" s="209">
        <f t="shared" si="61"/>
        <v>1</v>
      </c>
      <c r="K695" s="208">
        <f t="shared" si="62"/>
        <v>0</v>
      </c>
    </row>
    <row r="696" spans="1:12" ht="18" customHeight="1" x14ac:dyDescent="0.25">
      <c r="A696" s="59">
        <v>409</v>
      </c>
      <c r="B696" s="39"/>
      <c r="C696" s="40"/>
      <c r="D696" s="41"/>
      <c r="E696" s="85"/>
      <c r="F696" s="309"/>
      <c r="G696" s="295"/>
      <c r="H696" s="288"/>
      <c r="I696" s="207" t="str">
        <f t="shared" si="60"/>
        <v/>
      </c>
      <c r="J696" s="209">
        <f t="shared" si="61"/>
        <v>1</v>
      </c>
      <c r="K696" s="208">
        <f t="shared" si="62"/>
        <v>0</v>
      </c>
    </row>
    <row r="697" spans="1:12" ht="18" customHeight="1" x14ac:dyDescent="0.25">
      <c r="A697" s="59">
        <v>410</v>
      </c>
      <c r="B697" s="39"/>
      <c r="C697" s="40"/>
      <c r="D697" s="41"/>
      <c r="E697" s="85"/>
      <c r="F697" s="309"/>
      <c r="G697" s="295"/>
      <c r="H697" s="288"/>
      <c r="I697" s="207" t="str">
        <f t="shared" si="60"/>
        <v/>
      </c>
      <c r="J697" s="209">
        <f t="shared" si="61"/>
        <v>1</v>
      </c>
      <c r="K697" s="208">
        <f t="shared" si="62"/>
        <v>0</v>
      </c>
    </row>
    <row r="698" spans="1:12" ht="18" customHeight="1" x14ac:dyDescent="0.25">
      <c r="A698" s="59">
        <v>411</v>
      </c>
      <c r="B698" s="39"/>
      <c r="C698" s="40"/>
      <c r="D698" s="41"/>
      <c r="E698" s="85"/>
      <c r="F698" s="309"/>
      <c r="G698" s="295"/>
      <c r="H698" s="288"/>
      <c r="I698" s="207" t="str">
        <f t="shared" si="60"/>
        <v/>
      </c>
      <c r="J698" s="209">
        <f t="shared" si="61"/>
        <v>1</v>
      </c>
      <c r="K698" s="208">
        <f t="shared" si="62"/>
        <v>0</v>
      </c>
    </row>
    <row r="699" spans="1:12" ht="18" customHeight="1" x14ac:dyDescent="0.25">
      <c r="A699" s="59">
        <v>412</v>
      </c>
      <c r="B699" s="39"/>
      <c r="C699" s="40"/>
      <c r="D699" s="41"/>
      <c r="E699" s="85"/>
      <c r="F699" s="309"/>
      <c r="G699" s="295"/>
      <c r="H699" s="288"/>
      <c r="I699" s="207" t="str">
        <f t="shared" si="60"/>
        <v/>
      </c>
      <c r="J699" s="209">
        <f t="shared" si="61"/>
        <v>1</v>
      </c>
      <c r="K699" s="208">
        <f t="shared" si="62"/>
        <v>0</v>
      </c>
    </row>
    <row r="700" spans="1:12" ht="18" customHeight="1" x14ac:dyDescent="0.25">
      <c r="A700" s="59">
        <v>413</v>
      </c>
      <c r="B700" s="39"/>
      <c r="C700" s="40"/>
      <c r="D700" s="41"/>
      <c r="E700" s="85"/>
      <c r="F700" s="309"/>
      <c r="G700" s="295"/>
      <c r="H700" s="288"/>
      <c r="I700" s="207" t="str">
        <f t="shared" si="60"/>
        <v/>
      </c>
      <c r="J700" s="209">
        <f t="shared" si="61"/>
        <v>1</v>
      </c>
      <c r="K700" s="208">
        <f t="shared" si="62"/>
        <v>0</v>
      </c>
    </row>
    <row r="701" spans="1:12" ht="18" customHeight="1" x14ac:dyDescent="0.25">
      <c r="A701" s="59">
        <v>414</v>
      </c>
      <c r="B701" s="39"/>
      <c r="C701" s="40"/>
      <c r="D701" s="41"/>
      <c r="E701" s="85"/>
      <c r="F701" s="309"/>
      <c r="G701" s="295"/>
      <c r="H701" s="288"/>
      <c r="I701" s="207" t="str">
        <f t="shared" si="60"/>
        <v/>
      </c>
      <c r="J701" s="209">
        <f t="shared" si="61"/>
        <v>1</v>
      </c>
      <c r="K701" s="208">
        <f t="shared" si="62"/>
        <v>0</v>
      </c>
    </row>
    <row r="702" spans="1:12" ht="18" customHeight="1" x14ac:dyDescent="0.25">
      <c r="A702" s="59">
        <v>415</v>
      </c>
      <c r="B702" s="39"/>
      <c r="C702" s="40"/>
      <c r="D702" s="41"/>
      <c r="E702" s="85"/>
      <c r="F702" s="309"/>
      <c r="G702" s="295"/>
      <c r="H702" s="288"/>
      <c r="I702" s="207" t="str">
        <f t="shared" si="60"/>
        <v/>
      </c>
      <c r="J702" s="209">
        <f t="shared" si="61"/>
        <v>1</v>
      </c>
      <c r="K702" s="208">
        <f t="shared" si="62"/>
        <v>0</v>
      </c>
    </row>
    <row r="703" spans="1:12" ht="18" customHeight="1" x14ac:dyDescent="0.25">
      <c r="A703" s="59">
        <v>416</v>
      </c>
      <c r="B703" s="39"/>
      <c r="C703" s="40"/>
      <c r="D703" s="41"/>
      <c r="E703" s="85"/>
      <c r="F703" s="309"/>
      <c r="G703" s="295"/>
      <c r="H703" s="288"/>
      <c r="I703" s="207" t="str">
        <f t="shared" si="60"/>
        <v/>
      </c>
      <c r="J703" s="209">
        <f t="shared" si="61"/>
        <v>1</v>
      </c>
      <c r="K703" s="208">
        <f t="shared" si="62"/>
        <v>0</v>
      </c>
    </row>
    <row r="704" spans="1:12" ht="18" customHeight="1" x14ac:dyDescent="0.25">
      <c r="A704" s="59">
        <v>417</v>
      </c>
      <c r="B704" s="39"/>
      <c r="C704" s="40"/>
      <c r="D704" s="41"/>
      <c r="E704" s="85"/>
      <c r="F704" s="309"/>
      <c r="G704" s="295"/>
      <c r="H704" s="288"/>
      <c r="I704" s="207" t="str">
        <f t="shared" si="60"/>
        <v/>
      </c>
      <c r="J704" s="209">
        <f t="shared" si="61"/>
        <v>1</v>
      </c>
      <c r="K704" s="208">
        <f t="shared" si="62"/>
        <v>0</v>
      </c>
    </row>
    <row r="705" spans="1:13" ht="18" customHeight="1" x14ac:dyDescent="0.25">
      <c r="A705" s="59">
        <v>418</v>
      </c>
      <c r="B705" s="39"/>
      <c r="C705" s="40"/>
      <c r="D705" s="41"/>
      <c r="E705" s="85"/>
      <c r="F705" s="309"/>
      <c r="G705" s="295"/>
      <c r="H705" s="288"/>
      <c r="I705" s="207" t="str">
        <f t="shared" si="60"/>
        <v/>
      </c>
      <c r="J705" s="209">
        <f t="shared" si="61"/>
        <v>1</v>
      </c>
      <c r="K705" s="208">
        <f t="shared" si="62"/>
        <v>0</v>
      </c>
    </row>
    <row r="706" spans="1:13" ht="18" customHeight="1" x14ac:dyDescent="0.25">
      <c r="A706" s="59">
        <v>419</v>
      </c>
      <c r="B706" s="39"/>
      <c r="C706" s="40"/>
      <c r="D706" s="41"/>
      <c r="E706" s="85"/>
      <c r="F706" s="309"/>
      <c r="G706" s="295"/>
      <c r="H706" s="288"/>
      <c r="I706" s="207" t="str">
        <f t="shared" si="60"/>
        <v/>
      </c>
      <c r="J706" s="209">
        <f t="shared" si="61"/>
        <v>1</v>
      </c>
      <c r="K706" s="208">
        <f t="shared" si="62"/>
        <v>0</v>
      </c>
    </row>
    <row r="707" spans="1:13" ht="18" customHeight="1" thickBot="1" x14ac:dyDescent="0.3">
      <c r="A707" s="78">
        <v>420</v>
      </c>
      <c r="B707" s="43"/>
      <c r="C707" s="44"/>
      <c r="D707" s="45"/>
      <c r="E707" s="87"/>
      <c r="F707" s="310"/>
      <c r="G707" s="296"/>
      <c r="H707" s="289"/>
      <c r="I707" s="207" t="str">
        <f t="shared" si="60"/>
        <v/>
      </c>
      <c r="J707" s="209">
        <f t="shared" si="61"/>
        <v>1</v>
      </c>
      <c r="K707" s="208">
        <f t="shared" si="62"/>
        <v>0</v>
      </c>
      <c r="L707" s="134"/>
      <c r="M707" s="134"/>
    </row>
    <row r="708" spans="1:13" ht="18" customHeight="1" thickBot="1" x14ac:dyDescent="0.3">
      <c r="A708" s="89"/>
      <c r="B708" s="89"/>
      <c r="C708" s="89"/>
      <c r="D708" s="89"/>
      <c r="E708" s="89"/>
      <c r="F708" s="11" t="s">
        <v>51</v>
      </c>
      <c r="G708" s="290">
        <f>SUM(G688:G707)+G674</f>
        <v>0</v>
      </c>
      <c r="H708" s="330"/>
      <c r="I708" s="126"/>
      <c r="J708" s="206">
        <f>IF(G708&gt;G674,ROW(A714),0)</f>
        <v>0</v>
      </c>
      <c r="K708" s="82"/>
      <c r="L708" s="202">
        <f>IF(G708&gt;G674,ROW(A714),0)</f>
        <v>0</v>
      </c>
    </row>
    <row r="709" spans="1:13" x14ac:dyDescent="0.25">
      <c r="A709" s="89"/>
      <c r="B709" s="89"/>
      <c r="C709" s="89"/>
      <c r="D709" s="89"/>
      <c r="E709" s="89"/>
      <c r="F709" s="89"/>
      <c r="G709" s="89"/>
      <c r="H709" s="89"/>
      <c r="I709" s="126"/>
      <c r="J709" s="82"/>
      <c r="K709" s="82"/>
    </row>
    <row r="710" spans="1:13" x14ac:dyDescent="0.25">
      <c r="A710" t="s">
        <v>164</v>
      </c>
      <c r="B710" s="89"/>
      <c r="C710" s="89"/>
      <c r="D710" s="89"/>
      <c r="E710" s="89"/>
      <c r="F710" s="89"/>
      <c r="G710" s="89"/>
      <c r="H710" s="89"/>
      <c r="I710" s="126"/>
      <c r="J710" s="82"/>
      <c r="K710" s="82"/>
    </row>
    <row r="711" spans="1:13" x14ac:dyDescent="0.25">
      <c r="A711" s="89"/>
      <c r="B711" s="89"/>
      <c r="C711" s="89"/>
      <c r="D711" s="89"/>
      <c r="E711" s="89"/>
      <c r="F711" s="89"/>
      <c r="G711" s="89"/>
      <c r="H711" s="89"/>
      <c r="I711" s="126"/>
      <c r="J711" s="82"/>
      <c r="K711" s="82"/>
    </row>
    <row r="712" spans="1:13" ht="21" x14ac:dyDescent="0.35">
      <c r="A712" s="89"/>
      <c r="B712" s="358" t="s">
        <v>48</v>
      </c>
      <c r="C712" s="346">
        <f ca="1">IF(imzatarihi&gt;0,imzatarihi,"")</f>
        <v>46027</v>
      </c>
      <c r="D712" s="497" t="s">
        <v>49</v>
      </c>
      <c r="E712" s="497"/>
      <c r="F712" s="456" t="str">
        <f>IF(kurulusyetkilisi&gt;0,kurulusyetkilisi,"")</f>
        <v/>
      </c>
      <c r="G712" s="456"/>
      <c r="H712" s="456"/>
      <c r="I712" s="126"/>
      <c r="J712" s="82"/>
      <c r="K712" s="82"/>
    </row>
    <row r="713" spans="1:13" ht="21" x14ac:dyDescent="0.35">
      <c r="A713" s="89"/>
      <c r="B713" s="349"/>
      <c r="C713" s="349"/>
      <c r="D713" s="497" t="s">
        <v>50</v>
      </c>
      <c r="E713" s="497"/>
      <c r="F713" s="349"/>
      <c r="G713" s="361"/>
      <c r="H713" s="347"/>
      <c r="I713" s="126"/>
      <c r="J713" s="82"/>
      <c r="K713" s="82"/>
    </row>
    <row r="714" spans="1:13" x14ac:dyDescent="0.25">
      <c r="A714" s="89"/>
      <c r="B714" s="89"/>
      <c r="C714" s="89"/>
      <c r="D714" s="89"/>
      <c r="E714" s="89"/>
      <c r="F714" s="89"/>
      <c r="G714" s="89"/>
      <c r="H714" s="89"/>
      <c r="I714" s="126"/>
      <c r="J714" s="82"/>
      <c r="K714" s="82"/>
    </row>
    <row r="715" spans="1:13" x14ac:dyDescent="0.25">
      <c r="A715" s="496" t="s">
        <v>126</v>
      </c>
      <c r="B715" s="496"/>
      <c r="C715" s="496"/>
      <c r="D715" s="496"/>
      <c r="E715" s="496"/>
      <c r="F715" s="496"/>
      <c r="G715" s="496"/>
      <c r="H715" s="496"/>
      <c r="I715" s="123"/>
      <c r="J715" s="82"/>
      <c r="K715" s="82"/>
    </row>
    <row r="716" spans="1:13" x14ac:dyDescent="0.25">
      <c r="A716" s="484" t="str">
        <f>IF(YilDonem&lt;&gt;"",CONCATENATE(YilDonem," dönemine aittir."),"")</f>
        <v/>
      </c>
      <c r="B716" s="484"/>
      <c r="C716" s="484"/>
      <c r="D716" s="484"/>
      <c r="E716" s="484"/>
      <c r="F716" s="484"/>
      <c r="G716" s="484"/>
      <c r="H716" s="484"/>
      <c r="I716" s="123"/>
      <c r="J716" s="82"/>
      <c r="K716" s="82"/>
    </row>
    <row r="717" spans="1:13" ht="15.95" customHeight="1" thickBot="1" x14ac:dyDescent="0.3">
      <c r="A717" s="515" t="s">
        <v>156</v>
      </c>
      <c r="B717" s="515"/>
      <c r="C717" s="515"/>
      <c r="D717" s="515"/>
      <c r="E717" s="515"/>
      <c r="F717" s="515"/>
      <c r="G717" s="515"/>
      <c r="H717" s="515"/>
      <c r="I717" s="123"/>
      <c r="J717" s="82"/>
      <c r="K717" s="82"/>
    </row>
    <row r="718" spans="1:13" ht="31.7" customHeight="1" thickBot="1" x14ac:dyDescent="0.3">
      <c r="A718" s="516" t="s">
        <v>1</v>
      </c>
      <c r="B718" s="517"/>
      <c r="C718" s="488" t="str">
        <f>IF(ProjeNo&gt;0,ProjeNo,"")</f>
        <v/>
      </c>
      <c r="D718" s="489"/>
      <c r="E718" s="489"/>
      <c r="F718" s="489"/>
      <c r="G718" s="489"/>
      <c r="H718" s="490"/>
      <c r="I718" s="123"/>
      <c r="J718" s="82"/>
      <c r="K718" s="82"/>
    </row>
    <row r="719" spans="1:13" ht="45" customHeight="1" thickBot="1" x14ac:dyDescent="0.3">
      <c r="A719" s="518" t="s">
        <v>14</v>
      </c>
      <c r="B719" s="519"/>
      <c r="C719" s="493" t="str">
        <f>IF(ProjeAdi&gt;0,ProjeAdi,"")</f>
        <v/>
      </c>
      <c r="D719" s="494"/>
      <c r="E719" s="494"/>
      <c r="F719" s="494"/>
      <c r="G719" s="494"/>
      <c r="H719" s="495"/>
      <c r="I719" s="123"/>
      <c r="J719" s="82"/>
      <c r="K719" s="82"/>
    </row>
    <row r="720" spans="1:13" s="53" customFormat="1" ht="37.15" customHeight="1" thickBot="1" x14ac:dyDescent="0.3">
      <c r="A720" s="482" t="s">
        <v>9</v>
      </c>
      <c r="B720" s="482" t="s">
        <v>123</v>
      </c>
      <c r="C720" s="482" t="s">
        <v>124</v>
      </c>
      <c r="D720" s="482" t="s">
        <v>125</v>
      </c>
      <c r="E720" s="482" t="s">
        <v>98</v>
      </c>
      <c r="F720" s="482" t="s">
        <v>99</v>
      </c>
      <c r="G720" s="143" t="s">
        <v>100</v>
      </c>
      <c r="H720" s="143" t="s">
        <v>100</v>
      </c>
      <c r="I720" s="124"/>
      <c r="J720" s="83"/>
      <c r="K720" s="83"/>
      <c r="L720" s="133"/>
      <c r="M720" s="133"/>
    </row>
    <row r="721" spans="1:12" ht="18" customHeight="1" thickBot="1" x14ac:dyDescent="0.3">
      <c r="A721" s="498"/>
      <c r="B721" s="498"/>
      <c r="C721" s="498"/>
      <c r="D721" s="498"/>
      <c r="E721" s="498"/>
      <c r="F721" s="498"/>
      <c r="G721" s="144" t="s">
        <v>101</v>
      </c>
      <c r="H721" s="144" t="s">
        <v>104</v>
      </c>
      <c r="I721" s="123"/>
      <c r="J721" s="82"/>
      <c r="K721" s="82"/>
    </row>
    <row r="722" spans="1:12" ht="18" customHeight="1" x14ac:dyDescent="0.25">
      <c r="A722" s="77">
        <v>421</v>
      </c>
      <c r="B722" s="61"/>
      <c r="C722" s="62"/>
      <c r="D722" s="84"/>
      <c r="E722" s="63"/>
      <c r="F722" s="308"/>
      <c r="G722" s="294"/>
      <c r="H722" s="281"/>
      <c r="I722" s="207" t="str">
        <f>IF(AND(COUNTA(B722:D722)&gt;0,J722=1),"Belge Tarihi,Belge Numarası ve KDV Dahil Tutar doldurulduktan sonra KDV Hariç Tutar doldurulabilir.","")</f>
        <v/>
      </c>
      <c r="J722" s="209">
        <f>IF(COUNTA(E722:F722)+COUNTA(H722)=3,0,1)</f>
        <v>1</v>
      </c>
      <c r="K722" s="208">
        <f>IF(J722=1,0,100000000)</f>
        <v>0</v>
      </c>
    </row>
    <row r="723" spans="1:12" ht="18" customHeight="1" x14ac:dyDescent="0.25">
      <c r="A723" s="59">
        <v>422</v>
      </c>
      <c r="B723" s="39"/>
      <c r="C723" s="40"/>
      <c r="D723" s="41"/>
      <c r="E723" s="85"/>
      <c r="F723" s="309"/>
      <c r="G723" s="295"/>
      <c r="H723" s="288"/>
      <c r="I723" s="207" t="str">
        <f t="shared" ref="I723:I741" si="63">IF(AND(COUNTA(B723:D723)&gt;0,J723=1),"Belge Tarihi,Belge Numarası ve KDV Dahil Tutar doldurulduktan sonra KDV Hariç Tutar doldurulabilir.","")</f>
        <v/>
      </c>
      <c r="J723" s="209">
        <f t="shared" ref="J723:J741" si="64">IF(COUNTA(E723:F723)+COUNTA(H723)=3,0,1)</f>
        <v>1</v>
      </c>
      <c r="K723" s="208">
        <f t="shared" ref="K723:K741" si="65">IF(J723=1,0,100000000)</f>
        <v>0</v>
      </c>
    </row>
    <row r="724" spans="1:12" ht="18" customHeight="1" x14ac:dyDescent="0.25">
      <c r="A724" s="59">
        <v>423</v>
      </c>
      <c r="B724" s="39"/>
      <c r="C724" s="40"/>
      <c r="D724" s="41"/>
      <c r="E724" s="85"/>
      <c r="F724" s="309"/>
      <c r="G724" s="295"/>
      <c r="H724" s="288"/>
      <c r="I724" s="207" t="str">
        <f t="shared" si="63"/>
        <v/>
      </c>
      <c r="J724" s="209">
        <f t="shared" si="64"/>
        <v>1</v>
      </c>
      <c r="K724" s="208">
        <f t="shared" si="65"/>
        <v>0</v>
      </c>
    </row>
    <row r="725" spans="1:12" ht="18" customHeight="1" x14ac:dyDescent="0.25">
      <c r="A725" s="59">
        <v>424</v>
      </c>
      <c r="B725" s="39"/>
      <c r="C725" s="40"/>
      <c r="D725" s="41"/>
      <c r="E725" s="85"/>
      <c r="F725" s="309"/>
      <c r="G725" s="295"/>
      <c r="H725" s="288"/>
      <c r="I725" s="207" t="str">
        <f t="shared" si="63"/>
        <v/>
      </c>
      <c r="J725" s="209">
        <f t="shared" si="64"/>
        <v>1</v>
      </c>
      <c r="K725" s="208">
        <f t="shared" si="65"/>
        <v>0</v>
      </c>
    </row>
    <row r="726" spans="1:12" ht="18" customHeight="1" x14ac:dyDescent="0.25">
      <c r="A726" s="59">
        <v>425</v>
      </c>
      <c r="B726" s="39"/>
      <c r="C726" s="40"/>
      <c r="D726" s="41"/>
      <c r="E726" s="85"/>
      <c r="F726" s="309"/>
      <c r="G726" s="295"/>
      <c r="H726" s="288"/>
      <c r="I726" s="207" t="str">
        <f t="shared" si="63"/>
        <v/>
      </c>
      <c r="J726" s="209">
        <f t="shared" si="64"/>
        <v>1</v>
      </c>
      <c r="K726" s="208">
        <f t="shared" si="65"/>
        <v>0</v>
      </c>
    </row>
    <row r="727" spans="1:12" ht="18" customHeight="1" x14ac:dyDescent="0.25">
      <c r="A727" s="59">
        <v>426</v>
      </c>
      <c r="B727" s="39"/>
      <c r="C727" s="40"/>
      <c r="D727" s="41"/>
      <c r="E727" s="85"/>
      <c r="F727" s="309"/>
      <c r="G727" s="295"/>
      <c r="H727" s="288"/>
      <c r="I727" s="207" t="str">
        <f t="shared" si="63"/>
        <v/>
      </c>
      <c r="J727" s="209">
        <f t="shared" si="64"/>
        <v>1</v>
      </c>
      <c r="K727" s="208">
        <f t="shared" si="65"/>
        <v>0</v>
      </c>
    </row>
    <row r="728" spans="1:12" ht="18" customHeight="1" x14ac:dyDescent="0.25">
      <c r="A728" s="59">
        <v>427</v>
      </c>
      <c r="B728" s="39"/>
      <c r="C728" s="40"/>
      <c r="D728" s="41"/>
      <c r="E728" s="85"/>
      <c r="F728" s="309"/>
      <c r="G728" s="295"/>
      <c r="H728" s="288"/>
      <c r="I728" s="207" t="str">
        <f t="shared" si="63"/>
        <v/>
      </c>
      <c r="J728" s="209">
        <f t="shared" si="64"/>
        <v>1</v>
      </c>
      <c r="K728" s="208">
        <f t="shared" si="65"/>
        <v>0</v>
      </c>
    </row>
    <row r="729" spans="1:12" ht="18" customHeight="1" x14ac:dyDescent="0.25">
      <c r="A729" s="59">
        <v>428</v>
      </c>
      <c r="B729" s="39"/>
      <c r="C729" s="40"/>
      <c r="D729" s="41"/>
      <c r="E729" s="85"/>
      <c r="F729" s="309"/>
      <c r="G729" s="295"/>
      <c r="H729" s="288"/>
      <c r="I729" s="207" t="str">
        <f t="shared" si="63"/>
        <v/>
      </c>
      <c r="J729" s="209">
        <f t="shared" si="64"/>
        <v>1</v>
      </c>
      <c r="K729" s="208">
        <f t="shared" si="65"/>
        <v>0</v>
      </c>
      <c r="L729" s="132"/>
    </row>
    <row r="730" spans="1:12" ht="18" customHeight="1" x14ac:dyDescent="0.25">
      <c r="A730" s="59">
        <v>429</v>
      </c>
      <c r="B730" s="39"/>
      <c r="C730" s="40"/>
      <c r="D730" s="41"/>
      <c r="E730" s="85"/>
      <c r="F730" s="309"/>
      <c r="G730" s="295"/>
      <c r="H730" s="288"/>
      <c r="I730" s="207" t="str">
        <f t="shared" si="63"/>
        <v/>
      </c>
      <c r="J730" s="209">
        <f t="shared" si="64"/>
        <v>1</v>
      </c>
      <c r="K730" s="208">
        <f t="shared" si="65"/>
        <v>0</v>
      </c>
    </row>
    <row r="731" spans="1:12" ht="18" customHeight="1" x14ac:dyDescent="0.25">
      <c r="A731" s="59">
        <v>430</v>
      </c>
      <c r="B731" s="39"/>
      <c r="C731" s="40"/>
      <c r="D731" s="41"/>
      <c r="E731" s="85"/>
      <c r="F731" s="309"/>
      <c r="G731" s="295"/>
      <c r="H731" s="288"/>
      <c r="I731" s="207" t="str">
        <f t="shared" si="63"/>
        <v/>
      </c>
      <c r="J731" s="209">
        <f t="shared" si="64"/>
        <v>1</v>
      </c>
      <c r="K731" s="208">
        <f t="shared" si="65"/>
        <v>0</v>
      </c>
    </row>
    <row r="732" spans="1:12" ht="18" customHeight="1" x14ac:dyDescent="0.25">
      <c r="A732" s="59">
        <v>431</v>
      </c>
      <c r="B732" s="39"/>
      <c r="C732" s="40"/>
      <c r="D732" s="41"/>
      <c r="E732" s="85"/>
      <c r="F732" s="309"/>
      <c r="G732" s="295"/>
      <c r="H732" s="288"/>
      <c r="I732" s="207" t="str">
        <f t="shared" si="63"/>
        <v/>
      </c>
      <c r="J732" s="209">
        <f t="shared" si="64"/>
        <v>1</v>
      </c>
      <c r="K732" s="208">
        <f t="shared" si="65"/>
        <v>0</v>
      </c>
    </row>
    <row r="733" spans="1:12" ht="18" customHeight="1" x14ac:dyDescent="0.25">
      <c r="A733" s="59">
        <v>432</v>
      </c>
      <c r="B733" s="39"/>
      <c r="C733" s="40"/>
      <c r="D733" s="41"/>
      <c r="E733" s="85"/>
      <c r="F733" s="309"/>
      <c r="G733" s="295"/>
      <c r="H733" s="288"/>
      <c r="I733" s="207" t="str">
        <f t="shared" si="63"/>
        <v/>
      </c>
      <c r="J733" s="209">
        <f t="shared" si="64"/>
        <v>1</v>
      </c>
      <c r="K733" s="208">
        <f t="shared" si="65"/>
        <v>0</v>
      </c>
    </row>
    <row r="734" spans="1:12" ht="18" customHeight="1" x14ac:dyDescent="0.25">
      <c r="A734" s="59">
        <v>433</v>
      </c>
      <c r="B734" s="39"/>
      <c r="C734" s="40"/>
      <c r="D734" s="41"/>
      <c r="E734" s="85"/>
      <c r="F734" s="309"/>
      <c r="G734" s="295"/>
      <c r="H734" s="288"/>
      <c r="I734" s="207" t="str">
        <f t="shared" si="63"/>
        <v/>
      </c>
      <c r="J734" s="209">
        <f t="shared" si="64"/>
        <v>1</v>
      </c>
      <c r="K734" s="208">
        <f t="shared" si="65"/>
        <v>0</v>
      </c>
    </row>
    <row r="735" spans="1:12" ht="18" customHeight="1" x14ac:dyDescent="0.25">
      <c r="A735" s="59">
        <v>434</v>
      </c>
      <c r="B735" s="39"/>
      <c r="C735" s="40"/>
      <c r="D735" s="41"/>
      <c r="E735" s="85"/>
      <c r="F735" s="309"/>
      <c r="G735" s="295"/>
      <c r="H735" s="288"/>
      <c r="I735" s="207" t="str">
        <f t="shared" si="63"/>
        <v/>
      </c>
      <c r="J735" s="209">
        <f t="shared" si="64"/>
        <v>1</v>
      </c>
      <c r="K735" s="208">
        <f t="shared" si="65"/>
        <v>0</v>
      </c>
    </row>
    <row r="736" spans="1:12" ht="18" customHeight="1" x14ac:dyDescent="0.25">
      <c r="A736" s="59">
        <v>435</v>
      </c>
      <c r="B736" s="39"/>
      <c r="C736" s="40"/>
      <c r="D736" s="41"/>
      <c r="E736" s="85"/>
      <c r="F736" s="309"/>
      <c r="G736" s="295"/>
      <c r="H736" s="288"/>
      <c r="I736" s="207" t="str">
        <f t="shared" si="63"/>
        <v/>
      </c>
      <c r="J736" s="209">
        <f t="shared" si="64"/>
        <v>1</v>
      </c>
      <c r="K736" s="208">
        <f t="shared" si="65"/>
        <v>0</v>
      </c>
    </row>
    <row r="737" spans="1:13" ht="18" customHeight="1" x14ac:dyDescent="0.25">
      <c r="A737" s="59">
        <v>436</v>
      </c>
      <c r="B737" s="39"/>
      <c r="C737" s="40"/>
      <c r="D737" s="41"/>
      <c r="E737" s="85"/>
      <c r="F737" s="309"/>
      <c r="G737" s="295"/>
      <c r="H737" s="288"/>
      <c r="I737" s="207" t="str">
        <f t="shared" si="63"/>
        <v/>
      </c>
      <c r="J737" s="209">
        <f t="shared" si="64"/>
        <v>1</v>
      </c>
      <c r="K737" s="208">
        <f t="shared" si="65"/>
        <v>0</v>
      </c>
    </row>
    <row r="738" spans="1:13" ht="18" customHeight="1" x14ac:dyDescent="0.25">
      <c r="A738" s="59">
        <v>437</v>
      </c>
      <c r="B738" s="39"/>
      <c r="C738" s="40"/>
      <c r="D738" s="41"/>
      <c r="E738" s="85"/>
      <c r="F738" s="309"/>
      <c r="G738" s="295"/>
      <c r="H738" s="288"/>
      <c r="I738" s="207" t="str">
        <f t="shared" si="63"/>
        <v/>
      </c>
      <c r="J738" s="209">
        <f t="shared" si="64"/>
        <v>1</v>
      </c>
      <c r="K738" s="208">
        <f t="shared" si="65"/>
        <v>0</v>
      </c>
    </row>
    <row r="739" spans="1:13" ht="18" customHeight="1" x14ac:dyDescent="0.25">
      <c r="A739" s="59">
        <v>438</v>
      </c>
      <c r="B739" s="39"/>
      <c r="C739" s="40"/>
      <c r="D739" s="41"/>
      <c r="E739" s="85"/>
      <c r="F739" s="309"/>
      <c r="G739" s="295"/>
      <c r="H739" s="288"/>
      <c r="I739" s="207" t="str">
        <f t="shared" si="63"/>
        <v/>
      </c>
      <c r="J739" s="209">
        <f t="shared" si="64"/>
        <v>1</v>
      </c>
      <c r="K739" s="208">
        <f t="shared" si="65"/>
        <v>0</v>
      </c>
    </row>
    <row r="740" spans="1:13" ht="18" customHeight="1" x14ac:dyDescent="0.25">
      <c r="A740" s="59">
        <v>439</v>
      </c>
      <c r="B740" s="39"/>
      <c r="C740" s="40"/>
      <c r="D740" s="41"/>
      <c r="E740" s="85"/>
      <c r="F740" s="309"/>
      <c r="G740" s="295"/>
      <c r="H740" s="288"/>
      <c r="I740" s="207" t="str">
        <f t="shared" si="63"/>
        <v/>
      </c>
      <c r="J740" s="209">
        <f t="shared" si="64"/>
        <v>1</v>
      </c>
      <c r="K740" s="208">
        <f t="shared" si="65"/>
        <v>0</v>
      </c>
    </row>
    <row r="741" spans="1:13" ht="18" customHeight="1" thickBot="1" x14ac:dyDescent="0.3">
      <c r="A741" s="78">
        <v>440</v>
      </c>
      <c r="B741" s="43"/>
      <c r="C741" s="44"/>
      <c r="D741" s="45"/>
      <c r="E741" s="87"/>
      <c r="F741" s="310"/>
      <c r="G741" s="296"/>
      <c r="H741" s="289"/>
      <c r="I741" s="207" t="str">
        <f t="shared" si="63"/>
        <v/>
      </c>
      <c r="J741" s="209">
        <f t="shared" si="64"/>
        <v>1</v>
      </c>
      <c r="K741" s="208">
        <f t="shared" si="65"/>
        <v>0</v>
      </c>
    </row>
    <row r="742" spans="1:13" ht="18" customHeight="1" thickBot="1" x14ac:dyDescent="0.3">
      <c r="A742" s="89"/>
      <c r="B742" s="89"/>
      <c r="C742" s="89"/>
      <c r="D742" s="89"/>
      <c r="E742" s="89"/>
      <c r="F742" s="11" t="s">
        <v>51</v>
      </c>
      <c r="G742" s="290">
        <f>SUM(G722:G741)+G708</f>
        <v>0</v>
      </c>
      <c r="H742" s="330"/>
      <c r="I742" s="126"/>
      <c r="J742" s="206">
        <f>IF(G742&gt;G708,ROW(A748),0)</f>
        <v>0</v>
      </c>
      <c r="K742" s="82"/>
      <c r="L742" s="202">
        <f>IF(G742&gt;G708,ROW(A748),0)</f>
        <v>0</v>
      </c>
      <c r="M742" s="134"/>
    </row>
    <row r="743" spans="1:13" x14ac:dyDescent="0.25">
      <c r="A743" s="89"/>
      <c r="B743" s="89"/>
      <c r="C743" s="89"/>
      <c r="D743" s="89"/>
      <c r="E743" s="89"/>
      <c r="F743" s="89"/>
      <c r="G743" s="89"/>
      <c r="H743" s="89"/>
      <c r="I743" s="126"/>
      <c r="J743" s="82"/>
      <c r="K743" s="82"/>
    </row>
    <row r="744" spans="1:13" x14ac:dyDescent="0.25">
      <c r="A744" t="s">
        <v>164</v>
      </c>
      <c r="B744" s="89"/>
      <c r="C744" s="89"/>
      <c r="D744" s="89"/>
      <c r="E744" s="89"/>
      <c r="F744" s="89"/>
      <c r="G744" s="89"/>
      <c r="H744" s="89"/>
      <c r="I744" s="126"/>
      <c r="J744" s="82"/>
      <c r="K744" s="82"/>
    </row>
    <row r="745" spans="1:13" x14ac:dyDescent="0.25">
      <c r="A745" s="89"/>
      <c r="B745" s="89"/>
      <c r="C745" s="89"/>
      <c r="D745" s="89"/>
      <c r="E745" s="89"/>
      <c r="F745" s="89"/>
      <c r="G745" s="89"/>
      <c r="H745" s="89"/>
      <c r="I745" s="126"/>
      <c r="J745" s="82"/>
      <c r="K745" s="82"/>
    </row>
    <row r="746" spans="1:13" ht="21" x14ac:dyDescent="0.35">
      <c r="A746" s="89"/>
      <c r="B746" s="358" t="s">
        <v>48</v>
      </c>
      <c r="C746" s="346">
        <f ca="1">IF(imzatarihi&gt;0,imzatarihi,"")</f>
        <v>46027</v>
      </c>
      <c r="D746" s="497" t="s">
        <v>49</v>
      </c>
      <c r="E746" s="497"/>
      <c r="F746" s="456" t="str">
        <f>IF(kurulusyetkilisi&gt;0,kurulusyetkilisi,"")</f>
        <v/>
      </c>
      <c r="G746" s="456"/>
      <c r="H746" s="456"/>
      <c r="I746" s="126"/>
      <c r="J746" s="82"/>
      <c r="K746" s="82"/>
    </row>
    <row r="747" spans="1:13" ht="21" x14ac:dyDescent="0.35">
      <c r="A747" s="89"/>
      <c r="B747" s="349"/>
      <c r="C747" s="349"/>
      <c r="D747" s="497" t="s">
        <v>50</v>
      </c>
      <c r="E747" s="497"/>
      <c r="F747" s="349"/>
      <c r="G747" s="361"/>
      <c r="H747" s="347"/>
      <c r="I747" s="126"/>
      <c r="J747" s="82"/>
      <c r="K747" s="82"/>
    </row>
    <row r="748" spans="1:13" x14ac:dyDescent="0.25">
      <c r="A748" s="89"/>
      <c r="B748" s="89"/>
      <c r="C748" s="89"/>
      <c r="D748" s="89"/>
      <c r="E748" s="89"/>
      <c r="F748" s="89"/>
      <c r="G748" s="89"/>
      <c r="H748" s="89"/>
      <c r="I748" s="126"/>
      <c r="J748" s="82"/>
      <c r="K748" s="82"/>
    </row>
    <row r="749" spans="1:13" x14ac:dyDescent="0.25">
      <c r="A749" s="496" t="s">
        <v>126</v>
      </c>
      <c r="B749" s="496"/>
      <c r="C749" s="496"/>
      <c r="D749" s="496"/>
      <c r="E749" s="496"/>
      <c r="F749" s="496"/>
      <c r="G749" s="496"/>
      <c r="H749" s="496"/>
      <c r="I749" s="123"/>
      <c r="J749" s="82"/>
      <c r="K749" s="82"/>
    </row>
    <row r="750" spans="1:13" x14ac:dyDescent="0.25">
      <c r="A750" s="484" t="str">
        <f>IF(YilDonem&lt;&gt;"",CONCATENATE(YilDonem," dönemine aittir."),"")</f>
        <v/>
      </c>
      <c r="B750" s="484"/>
      <c r="C750" s="484"/>
      <c r="D750" s="484"/>
      <c r="E750" s="484"/>
      <c r="F750" s="484"/>
      <c r="G750" s="484"/>
      <c r="H750" s="484"/>
      <c r="I750" s="123"/>
      <c r="J750" s="82"/>
      <c r="K750" s="82"/>
    </row>
    <row r="751" spans="1:13" ht="15.95" customHeight="1" thickBot="1" x14ac:dyDescent="0.3">
      <c r="A751" s="515" t="s">
        <v>156</v>
      </c>
      <c r="B751" s="515"/>
      <c r="C751" s="515"/>
      <c r="D751" s="515"/>
      <c r="E751" s="515"/>
      <c r="F751" s="515"/>
      <c r="G751" s="515"/>
      <c r="H751" s="515"/>
      <c r="I751" s="123"/>
      <c r="J751" s="82"/>
      <c r="K751" s="82"/>
    </row>
    <row r="752" spans="1:13" ht="31.7" customHeight="1" thickBot="1" x14ac:dyDescent="0.3">
      <c r="A752" s="516" t="s">
        <v>1</v>
      </c>
      <c r="B752" s="517"/>
      <c r="C752" s="488" t="str">
        <f>IF(ProjeNo&gt;0,ProjeNo,"")</f>
        <v/>
      </c>
      <c r="D752" s="489"/>
      <c r="E752" s="489"/>
      <c r="F752" s="489"/>
      <c r="G752" s="489"/>
      <c r="H752" s="490"/>
      <c r="I752" s="123"/>
      <c r="J752" s="82"/>
      <c r="K752" s="82"/>
    </row>
    <row r="753" spans="1:13" ht="45" customHeight="1" thickBot="1" x14ac:dyDescent="0.3">
      <c r="A753" s="518" t="s">
        <v>14</v>
      </c>
      <c r="B753" s="519"/>
      <c r="C753" s="493" t="str">
        <f>IF(ProjeAdi&gt;0,ProjeAdi,"")</f>
        <v/>
      </c>
      <c r="D753" s="494"/>
      <c r="E753" s="494"/>
      <c r="F753" s="494"/>
      <c r="G753" s="494"/>
      <c r="H753" s="495"/>
      <c r="I753" s="123"/>
      <c r="J753" s="82"/>
      <c r="K753" s="82"/>
    </row>
    <row r="754" spans="1:13" s="53" customFormat="1" ht="37.15" customHeight="1" thickBot="1" x14ac:dyDescent="0.3">
      <c r="A754" s="482" t="s">
        <v>9</v>
      </c>
      <c r="B754" s="482" t="s">
        <v>123</v>
      </c>
      <c r="C754" s="482" t="s">
        <v>124</v>
      </c>
      <c r="D754" s="482" t="s">
        <v>125</v>
      </c>
      <c r="E754" s="482" t="s">
        <v>98</v>
      </c>
      <c r="F754" s="482" t="s">
        <v>99</v>
      </c>
      <c r="G754" s="143" t="s">
        <v>100</v>
      </c>
      <c r="H754" s="143" t="s">
        <v>100</v>
      </c>
      <c r="I754" s="124"/>
      <c r="J754" s="83"/>
      <c r="K754" s="83"/>
      <c r="L754" s="133"/>
      <c r="M754" s="133"/>
    </row>
    <row r="755" spans="1:13" ht="18" customHeight="1" thickBot="1" x14ac:dyDescent="0.3">
      <c r="A755" s="498"/>
      <c r="B755" s="498"/>
      <c r="C755" s="498"/>
      <c r="D755" s="498"/>
      <c r="E755" s="498"/>
      <c r="F755" s="498"/>
      <c r="G755" s="144" t="s">
        <v>101</v>
      </c>
      <c r="H755" s="144" t="s">
        <v>104</v>
      </c>
      <c r="I755" s="123"/>
      <c r="J755" s="82"/>
      <c r="K755" s="82"/>
    </row>
    <row r="756" spans="1:13" ht="18" customHeight="1" x14ac:dyDescent="0.25">
      <c r="A756" s="77">
        <v>441</v>
      </c>
      <c r="B756" s="61"/>
      <c r="C756" s="62"/>
      <c r="D756" s="84"/>
      <c r="E756" s="63"/>
      <c r="F756" s="308"/>
      <c r="G756" s="294"/>
      <c r="H756" s="281"/>
      <c r="I756" s="207" t="str">
        <f>IF(AND(COUNTA(B756:D756)&gt;0,J756=1),"Belge Tarihi,Belge Numarası ve KDV Dahil Tutar doldurulduktan sonra KDV Hariç Tutar doldurulabilir.","")</f>
        <v/>
      </c>
      <c r="J756" s="209">
        <f>IF(COUNTA(E756:F756)+COUNTA(H756)=3,0,1)</f>
        <v>1</v>
      </c>
      <c r="K756" s="208">
        <f>IF(J756=1,0,100000000)</f>
        <v>0</v>
      </c>
    </row>
    <row r="757" spans="1:13" ht="18" customHeight="1" x14ac:dyDescent="0.25">
      <c r="A757" s="59">
        <v>442</v>
      </c>
      <c r="B757" s="39"/>
      <c r="C757" s="40"/>
      <c r="D757" s="41"/>
      <c r="E757" s="85"/>
      <c r="F757" s="309"/>
      <c r="G757" s="295"/>
      <c r="H757" s="288"/>
      <c r="I757" s="207" t="str">
        <f t="shared" ref="I757:I775" si="66">IF(AND(COUNTA(B757:D757)&gt;0,J757=1),"Belge Tarihi,Belge Numarası ve KDV Dahil Tutar doldurulduktan sonra KDV Hariç Tutar doldurulabilir.","")</f>
        <v/>
      </c>
      <c r="J757" s="209">
        <f t="shared" ref="J757:J775" si="67">IF(COUNTA(E757:F757)+COUNTA(H757)=3,0,1)</f>
        <v>1</v>
      </c>
      <c r="K757" s="208">
        <f t="shared" ref="K757:K775" si="68">IF(J757=1,0,100000000)</f>
        <v>0</v>
      </c>
    </row>
    <row r="758" spans="1:13" ht="18" customHeight="1" x14ac:dyDescent="0.25">
      <c r="A758" s="59">
        <v>443</v>
      </c>
      <c r="B758" s="39"/>
      <c r="C758" s="40"/>
      <c r="D758" s="41"/>
      <c r="E758" s="85"/>
      <c r="F758" s="309"/>
      <c r="G758" s="295"/>
      <c r="H758" s="288"/>
      <c r="I758" s="207" t="str">
        <f t="shared" si="66"/>
        <v/>
      </c>
      <c r="J758" s="209">
        <f t="shared" si="67"/>
        <v>1</v>
      </c>
      <c r="K758" s="208">
        <f t="shared" si="68"/>
        <v>0</v>
      </c>
    </row>
    <row r="759" spans="1:13" ht="18" customHeight="1" x14ac:dyDescent="0.25">
      <c r="A759" s="59">
        <v>444</v>
      </c>
      <c r="B759" s="39"/>
      <c r="C759" s="40"/>
      <c r="D759" s="41"/>
      <c r="E759" s="85"/>
      <c r="F759" s="309"/>
      <c r="G759" s="295"/>
      <c r="H759" s="288"/>
      <c r="I759" s="207" t="str">
        <f t="shared" si="66"/>
        <v/>
      </c>
      <c r="J759" s="209">
        <f t="shared" si="67"/>
        <v>1</v>
      </c>
      <c r="K759" s="208">
        <f t="shared" si="68"/>
        <v>0</v>
      </c>
    </row>
    <row r="760" spans="1:13" ht="18" customHeight="1" x14ac:dyDescent="0.25">
      <c r="A760" s="59">
        <v>445</v>
      </c>
      <c r="B760" s="39"/>
      <c r="C760" s="40"/>
      <c r="D760" s="41"/>
      <c r="E760" s="85"/>
      <c r="F760" s="309"/>
      <c r="G760" s="295"/>
      <c r="H760" s="288"/>
      <c r="I760" s="207" t="str">
        <f t="shared" si="66"/>
        <v/>
      </c>
      <c r="J760" s="209">
        <f t="shared" si="67"/>
        <v>1</v>
      </c>
      <c r="K760" s="208">
        <f t="shared" si="68"/>
        <v>0</v>
      </c>
    </row>
    <row r="761" spans="1:13" ht="18" customHeight="1" x14ac:dyDescent="0.25">
      <c r="A761" s="59">
        <v>446</v>
      </c>
      <c r="B761" s="39"/>
      <c r="C761" s="40"/>
      <c r="D761" s="41"/>
      <c r="E761" s="85"/>
      <c r="F761" s="309"/>
      <c r="G761" s="295"/>
      <c r="H761" s="288"/>
      <c r="I761" s="207" t="str">
        <f t="shared" si="66"/>
        <v/>
      </c>
      <c r="J761" s="209">
        <f t="shared" si="67"/>
        <v>1</v>
      </c>
      <c r="K761" s="208">
        <f t="shared" si="68"/>
        <v>0</v>
      </c>
    </row>
    <row r="762" spans="1:13" ht="18" customHeight="1" x14ac:dyDescent="0.25">
      <c r="A762" s="59">
        <v>447</v>
      </c>
      <c r="B762" s="39"/>
      <c r="C762" s="40"/>
      <c r="D762" s="41"/>
      <c r="E762" s="85"/>
      <c r="F762" s="309"/>
      <c r="G762" s="295"/>
      <c r="H762" s="288"/>
      <c r="I762" s="207" t="str">
        <f t="shared" si="66"/>
        <v/>
      </c>
      <c r="J762" s="209">
        <f t="shared" si="67"/>
        <v>1</v>
      </c>
      <c r="K762" s="208">
        <f t="shared" si="68"/>
        <v>0</v>
      </c>
    </row>
    <row r="763" spans="1:13" ht="18" customHeight="1" x14ac:dyDescent="0.25">
      <c r="A763" s="59">
        <v>448</v>
      </c>
      <c r="B763" s="39"/>
      <c r="C763" s="40"/>
      <c r="D763" s="41"/>
      <c r="E763" s="85"/>
      <c r="F763" s="309"/>
      <c r="G763" s="295"/>
      <c r="H763" s="288"/>
      <c r="I763" s="207" t="str">
        <f t="shared" si="66"/>
        <v/>
      </c>
      <c r="J763" s="209">
        <f t="shared" si="67"/>
        <v>1</v>
      </c>
      <c r="K763" s="208">
        <f t="shared" si="68"/>
        <v>0</v>
      </c>
    </row>
    <row r="764" spans="1:13" ht="18" customHeight="1" x14ac:dyDescent="0.25">
      <c r="A764" s="59">
        <v>449</v>
      </c>
      <c r="B764" s="39"/>
      <c r="C764" s="40"/>
      <c r="D764" s="41"/>
      <c r="E764" s="85"/>
      <c r="F764" s="309"/>
      <c r="G764" s="295"/>
      <c r="H764" s="288"/>
      <c r="I764" s="207" t="str">
        <f t="shared" si="66"/>
        <v/>
      </c>
      <c r="J764" s="209">
        <f t="shared" si="67"/>
        <v>1</v>
      </c>
      <c r="K764" s="208">
        <f t="shared" si="68"/>
        <v>0</v>
      </c>
      <c r="L764" s="132"/>
    </row>
    <row r="765" spans="1:13" ht="18" customHeight="1" x14ac:dyDescent="0.25">
      <c r="A765" s="59">
        <v>450</v>
      </c>
      <c r="B765" s="39"/>
      <c r="C765" s="40"/>
      <c r="D765" s="41"/>
      <c r="E765" s="85"/>
      <c r="F765" s="309"/>
      <c r="G765" s="295"/>
      <c r="H765" s="288"/>
      <c r="I765" s="207" t="str">
        <f t="shared" si="66"/>
        <v/>
      </c>
      <c r="J765" s="209">
        <f t="shared" si="67"/>
        <v>1</v>
      </c>
      <c r="K765" s="208">
        <f t="shared" si="68"/>
        <v>0</v>
      </c>
    </row>
    <row r="766" spans="1:13" ht="18" customHeight="1" x14ac:dyDescent="0.25">
      <c r="A766" s="59">
        <v>451</v>
      </c>
      <c r="B766" s="39"/>
      <c r="C766" s="40"/>
      <c r="D766" s="41"/>
      <c r="E766" s="85"/>
      <c r="F766" s="309"/>
      <c r="G766" s="295"/>
      <c r="H766" s="288"/>
      <c r="I766" s="207" t="str">
        <f t="shared" si="66"/>
        <v/>
      </c>
      <c r="J766" s="209">
        <f t="shared" si="67"/>
        <v>1</v>
      </c>
      <c r="K766" s="208">
        <f t="shared" si="68"/>
        <v>0</v>
      </c>
    </row>
    <row r="767" spans="1:13" ht="18" customHeight="1" x14ac:dyDescent="0.25">
      <c r="A767" s="59">
        <v>452</v>
      </c>
      <c r="B767" s="39"/>
      <c r="C767" s="40"/>
      <c r="D767" s="41"/>
      <c r="E767" s="85"/>
      <c r="F767" s="309"/>
      <c r="G767" s="295"/>
      <c r="H767" s="288"/>
      <c r="I767" s="207" t="str">
        <f t="shared" si="66"/>
        <v/>
      </c>
      <c r="J767" s="209">
        <f t="shared" si="67"/>
        <v>1</v>
      </c>
      <c r="K767" s="208">
        <f t="shared" si="68"/>
        <v>0</v>
      </c>
    </row>
    <row r="768" spans="1:13" ht="18" customHeight="1" x14ac:dyDescent="0.25">
      <c r="A768" s="59">
        <v>453</v>
      </c>
      <c r="B768" s="39"/>
      <c r="C768" s="40"/>
      <c r="D768" s="41"/>
      <c r="E768" s="85"/>
      <c r="F768" s="309"/>
      <c r="G768" s="295"/>
      <c r="H768" s="288"/>
      <c r="I768" s="207" t="str">
        <f t="shared" si="66"/>
        <v/>
      </c>
      <c r="J768" s="209">
        <f t="shared" si="67"/>
        <v>1</v>
      </c>
      <c r="K768" s="208">
        <f t="shared" si="68"/>
        <v>0</v>
      </c>
    </row>
    <row r="769" spans="1:13" ht="18" customHeight="1" x14ac:dyDescent="0.25">
      <c r="A769" s="59">
        <v>454</v>
      </c>
      <c r="B769" s="39"/>
      <c r="C769" s="40"/>
      <c r="D769" s="41"/>
      <c r="E769" s="85"/>
      <c r="F769" s="309"/>
      <c r="G769" s="295"/>
      <c r="H769" s="288"/>
      <c r="I769" s="207" t="str">
        <f t="shared" si="66"/>
        <v/>
      </c>
      <c r="J769" s="209">
        <f t="shared" si="67"/>
        <v>1</v>
      </c>
      <c r="K769" s="208">
        <f t="shared" si="68"/>
        <v>0</v>
      </c>
    </row>
    <row r="770" spans="1:13" ht="18" customHeight="1" x14ac:dyDescent="0.25">
      <c r="A770" s="59">
        <v>455</v>
      </c>
      <c r="B770" s="39"/>
      <c r="C770" s="40"/>
      <c r="D770" s="41"/>
      <c r="E770" s="85"/>
      <c r="F770" s="309"/>
      <c r="G770" s="295"/>
      <c r="H770" s="288"/>
      <c r="I770" s="207" t="str">
        <f t="shared" si="66"/>
        <v/>
      </c>
      <c r="J770" s="209">
        <f t="shared" si="67"/>
        <v>1</v>
      </c>
      <c r="K770" s="208">
        <f t="shared" si="68"/>
        <v>0</v>
      </c>
    </row>
    <row r="771" spans="1:13" ht="18" customHeight="1" x14ac:dyDescent="0.25">
      <c r="A771" s="59">
        <v>456</v>
      </c>
      <c r="B771" s="39"/>
      <c r="C771" s="40"/>
      <c r="D771" s="41"/>
      <c r="E771" s="85"/>
      <c r="F771" s="309"/>
      <c r="G771" s="295"/>
      <c r="H771" s="288"/>
      <c r="I771" s="207" t="str">
        <f t="shared" si="66"/>
        <v/>
      </c>
      <c r="J771" s="209">
        <f t="shared" si="67"/>
        <v>1</v>
      </c>
      <c r="K771" s="208">
        <f t="shared" si="68"/>
        <v>0</v>
      </c>
    </row>
    <row r="772" spans="1:13" ht="18" customHeight="1" x14ac:dyDescent="0.25">
      <c r="A772" s="59">
        <v>457</v>
      </c>
      <c r="B772" s="39"/>
      <c r="C772" s="40"/>
      <c r="D772" s="41"/>
      <c r="E772" s="85"/>
      <c r="F772" s="309"/>
      <c r="G772" s="295"/>
      <c r="H772" s="288"/>
      <c r="I772" s="207" t="str">
        <f t="shared" si="66"/>
        <v/>
      </c>
      <c r="J772" s="209">
        <f t="shared" si="67"/>
        <v>1</v>
      </c>
      <c r="K772" s="208">
        <f t="shared" si="68"/>
        <v>0</v>
      </c>
    </row>
    <row r="773" spans="1:13" ht="18" customHeight="1" x14ac:dyDescent="0.25">
      <c r="A773" s="59">
        <v>458</v>
      </c>
      <c r="B773" s="39"/>
      <c r="C773" s="40"/>
      <c r="D773" s="41"/>
      <c r="E773" s="85"/>
      <c r="F773" s="309"/>
      <c r="G773" s="295"/>
      <c r="H773" s="288"/>
      <c r="I773" s="207" t="str">
        <f t="shared" si="66"/>
        <v/>
      </c>
      <c r="J773" s="209">
        <f t="shared" si="67"/>
        <v>1</v>
      </c>
      <c r="K773" s="208">
        <f t="shared" si="68"/>
        <v>0</v>
      </c>
    </row>
    <row r="774" spans="1:13" ht="18" customHeight="1" x14ac:dyDescent="0.25">
      <c r="A774" s="59">
        <v>459</v>
      </c>
      <c r="B774" s="39"/>
      <c r="C774" s="40"/>
      <c r="D774" s="41"/>
      <c r="E774" s="85"/>
      <c r="F774" s="309"/>
      <c r="G774" s="295"/>
      <c r="H774" s="288"/>
      <c r="I774" s="207" t="str">
        <f t="shared" si="66"/>
        <v/>
      </c>
      <c r="J774" s="209">
        <f t="shared" si="67"/>
        <v>1</v>
      </c>
      <c r="K774" s="208">
        <f t="shared" si="68"/>
        <v>0</v>
      </c>
    </row>
    <row r="775" spans="1:13" ht="18" customHeight="1" thickBot="1" x14ac:dyDescent="0.3">
      <c r="A775" s="78">
        <v>460</v>
      </c>
      <c r="B775" s="43"/>
      <c r="C775" s="44"/>
      <c r="D775" s="45"/>
      <c r="E775" s="87"/>
      <c r="F775" s="310"/>
      <c r="G775" s="296"/>
      <c r="H775" s="289"/>
      <c r="I775" s="207" t="str">
        <f t="shared" si="66"/>
        <v/>
      </c>
      <c r="J775" s="209">
        <f t="shared" si="67"/>
        <v>1</v>
      </c>
      <c r="K775" s="208">
        <f t="shared" si="68"/>
        <v>0</v>
      </c>
    </row>
    <row r="776" spans="1:13" ht="18" customHeight="1" thickBot="1" x14ac:dyDescent="0.3">
      <c r="A776" s="89"/>
      <c r="B776" s="89"/>
      <c r="C776" s="89"/>
      <c r="D776" s="89"/>
      <c r="E776" s="89"/>
      <c r="F776" s="11" t="s">
        <v>51</v>
      </c>
      <c r="G776" s="290">
        <f>SUM(G756:G775)+G742</f>
        <v>0</v>
      </c>
      <c r="H776" s="330"/>
      <c r="I776" s="126"/>
      <c r="J776" s="206">
        <f>IF(G776&gt;G742,ROW(A782),0)</f>
        <v>0</v>
      </c>
      <c r="K776" s="82"/>
      <c r="L776" s="202">
        <f>IF(G776&gt;G742,ROW(A782),0)</f>
        <v>0</v>
      </c>
    </row>
    <row r="777" spans="1:13" x14ac:dyDescent="0.25">
      <c r="A777" s="89"/>
      <c r="B777" s="89"/>
      <c r="C777" s="89"/>
      <c r="D777" s="89"/>
      <c r="E777" s="89"/>
      <c r="F777" s="89"/>
      <c r="G777" s="89"/>
      <c r="H777" s="89"/>
      <c r="I777" s="126"/>
      <c r="J777" s="82"/>
      <c r="K777" s="82"/>
      <c r="L777" s="134"/>
      <c r="M777" s="134"/>
    </row>
    <row r="778" spans="1:13" x14ac:dyDescent="0.25">
      <c r="A778" t="s">
        <v>164</v>
      </c>
      <c r="B778" s="89"/>
      <c r="C778" s="89"/>
      <c r="D778" s="89"/>
      <c r="E778" s="89"/>
      <c r="F778" s="89"/>
      <c r="G778" s="89"/>
      <c r="H778" s="89"/>
      <c r="I778" s="126"/>
      <c r="J778" s="82"/>
      <c r="K778" s="82"/>
    </row>
    <row r="779" spans="1:13" x14ac:dyDescent="0.25">
      <c r="A779" s="89"/>
      <c r="B779" s="89"/>
      <c r="C779" s="89"/>
      <c r="D779" s="89"/>
      <c r="E779" s="89"/>
      <c r="F779" s="89"/>
      <c r="G779" s="89"/>
      <c r="H779" s="89"/>
      <c r="I779" s="126"/>
      <c r="J779" s="82"/>
      <c r="K779" s="82"/>
    </row>
    <row r="780" spans="1:13" ht="21" x14ac:dyDescent="0.35">
      <c r="A780" s="89"/>
      <c r="B780" s="358" t="s">
        <v>48</v>
      </c>
      <c r="C780" s="346">
        <f ca="1">IF(imzatarihi&gt;0,imzatarihi,"")</f>
        <v>46027</v>
      </c>
      <c r="D780" s="497" t="s">
        <v>49</v>
      </c>
      <c r="E780" s="497"/>
      <c r="F780" s="456" t="str">
        <f>IF(kurulusyetkilisi&gt;0,kurulusyetkilisi,"")</f>
        <v/>
      </c>
      <c r="G780" s="456"/>
      <c r="H780" s="456"/>
      <c r="I780" s="126"/>
      <c r="J780" s="82"/>
      <c r="K780" s="82"/>
    </row>
    <row r="781" spans="1:13" ht="21" x14ac:dyDescent="0.35">
      <c r="A781" s="89"/>
      <c r="B781" s="349"/>
      <c r="C781" s="349"/>
      <c r="D781" s="497" t="s">
        <v>50</v>
      </c>
      <c r="E781" s="497"/>
      <c r="F781" s="349"/>
      <c r="G781" s="361"/>
      <c r="H781" s="347"/>
      <c r="I781" s="126"/>
      <c r="J781" s="82"/>
      <c r="K781" s="82"/>
    </row>
    <row r="782" spans="1:13" x14ac:dyDescent="0.25">
      <c r="A782" s="89"/>
      <c r="B782" s="89"/>
      <c r="C782" s="89"/>
      <c r="D782" s="89"/>
      <c r="E782" s="89"/>
      <c r="F782" s="89"/>
      <c r="G782" s="89"/>
      <c r="H782" s="89"/>
      <c r="I782" s="126"/>
      <c r="J782" s="82"/>
      <c r="K782" s="82"/>
    </row>
    <row r="783" spans="1:13" x14ac:dyDescent="0.25">
      <c r="A783" s="496" t="s">
        <v>126</v>
      </c>
      <c r="B783" s="496"/>
      <c r="C783" s="496"/>
      <c r="D783" s="496"/>
      <c r="E783" s="496"/>
      <c r="F783" s="496"/>
      <c r="G783" s="496"/>
      <c r="H783" s="496"/>
      <c r="I783" s="123"/>
      <c r="J783" s="82"/>
      <c r="K783" s="82"/>
    </row>
    <row r="784" spans="1:13" x14ac:dyDescent="0.25">
      <c r="A784" s="484" t="str">
        <f>IF(YilDonem&lt;&gt;"",CONCATENATE(YilDonem," dönemine aittir."),"")</f>
        <v/>
      </c>
      <c r="B784" s="484"/>
      <c r="C784" s="484"/>
      <c r="D784" s="484"/>
      <c r="E784" s="484"/>
      <c r="F784" s="484"/>
      <c r="G784" s="484"/>
      <c r="H784" s="484"/>
      <c r="I784" s="123"/>
      <c r="J784" s="82"/>
      <c r="K784" s="82"/>
    </row>
    <row r="785" spans="1:13" ht="15.95" customHeight="1" thickBot="1" x14ac:dyDescent="0.3">
      <c r="A785" s="515" t="s">
        <v>156</v>
      </c>
      <c r="B785" s="515"/>
      <c r="C785" s="515"/>
      <c r="D785" s="515"/>
      <c r="E785" s="515"/>
      <c r="F785" s="515"/>
      <c r="G785" s="515"/>
      <c r="H785" s="515"/>
      <c r="I785" s="123"/>
      <c r="J785" s="82"/>
      <c r="K785" s="82"/>
    </row>
    <row r="786" spans="1:13" ht="31.7" customHeight="1" thickBot="1" x14ac:dyDescent="0.3">
      <c r="A786" s="516" t="s">
        <v>1</v>
      </c>
      <c r="B786" s="517"/>
      <c r="C786" s="488" t="str">
        <f>IF(ProjeNo&gt;0,ProjeNo,"")</f>
        <v/>
      </c>
      <c r="D786" s="489"/>
      <c r="E786" s="489"/>
      <c r="F786" s="489"/>
      <c r="G786" s="489"/>
      <c r="H786" s="490"/>
      <c r="I786" s="123"/>
      <c r="J786" s="82"/>
      <c r="K786" s="82"/>
    </row>
    <row r="787" spans="1:13" ht="45" customHeight="1" thickBot="1" x14ac:dyDescent="0.3">
      <c r="A787" s="518" t="s">
        <v>14</v>
      </c>
      <c r="B787" s="519"/>
      <c r="C787" s="493" t="str">
        <f>IF(ProjeAdi&gt;0,ProjeAdi,"")</f>
        <v/>
      </c>
      <c r="D787" s="494"/>
      <c r="E787" s="494"/>
      <c r="F787" s="494"/>
      <c r="G787" s="494"/>
      <c r="H787" s="495"/>
      <c r="I787" s="123"/>
      <c r="J787" s="82"/>
      <c r="K787" s="82"/>
    </row>
    <row r="788" spans="1:13" s="53" customFormat="1" ht="37.15" customHeight="1" thickBot="1" x14ac:dyDescent="0.3">
      <c r="A788" s="482" t="s">
        <v>9</v>
      </c>
      <c r="B788" s="482" t="s">
        <v>123</v>
      </c>
      <c r="C788" s="482" t="s">
        <v>124</v>
      </c>
      <c r="D788" s="482" t="s">
        <v>125</v>
      </c>
      <c r="E788" s="482" t="s">
        <v>98</v>
      </c>
      <c r="F788" s="482" t="s">
        <v>99</v>
      </c>
      <c r="G788" s="143" t="s">
        <v>100</v>
      </c>
      <c r="H788" s="143" t="s">
        <v>100</v>
      </c>
      <c r="I788" s="124"/>
      <c r="J788" s="83"/>
      <c r="K788" s="83"/>
      <c r="L788" s="133"/>
      <c r="M788" s="133"/>
    </row>
    <row r="789" spans="1:13" ht="18" customHeight="1" thickBot="1" x14ac:dyDescent="0.3">
      <c r="A789" s="498"/>
      <c r="B789" s="498"/>
      <c r="C789" s="498"/>
      <c r="D789" s="498"/>
      <c r="E789" s="498"/>
      <c r="F789" s="498"/>
      <c r="G789" s="144" t="s">
        <v>101</v>
      </c>
      <c r="H789" s="144" t="s">
        <v>104</v>
      </c>
      <c r="I789" s="123"/>
      <c r="J789" s="82"/>
      <c r="K789" s="82"/>
    </row>
    <row r="790" spans="1:13" ht="18" customHeight="1" x14ac:dyDescent="0.25">
      <c r="A790" s="77">
        <v>461</v>
      </c>
      <c r="B790" s="61"/>
      <c r="C790" s="62"/>
      <c r="D790" s="84"/>
      <c r="E790" s="63"/>
      <c r="F790" s="308"/>
      <c r="G790" s="294"/>
      <c r="H790" s="281"/>
      <c r="I790" s="207" t="str">
        <f>IF(AND(COUNTA(B790:D790)&gt;0,J790=1),"Belge Tarihi,Belge Numarası ve KDV Dahil Tutar doldurulduktan sonra KDV Hariç Tutar doldurulabilir.","")</f>
        <v/>
      </c>
      <c r="J790" s="209">
        <f>IF(COUNTA(E790:F790)+COUNTA(H790)=3,0,1)</f>
        <v>1</v>
      </c>
      <c r="K790" s="208">
        <f>IF(J790=1,0,100000000)</f>
        <v>0</v>
      </c>
    </row>
    <row r="791" spans="1:13" ht="18" customHeight="1" x14ac:dyDescent="0.25">
      <c r="A791" s="59">
        <v>462</v>
      </c>
      <c r="B791" s="39"/>
      <c r="C791" s="40"/>
      <c r="D791" s="41"/>
      <c r="E791" s="85"/>
      <c r="F791" s="309"/>
      <c r="G791" s="295"/>
      <c r="H791" s="288"/>
      <c r="I791" s="207" t="str">
        <f t="shared" ref="I791:I809" si="69">IF(AND(COUNTA(B791:D791)&gt;0,J791=1),"Belge Tarihi,Belge Numarası ve KDV Dahil Tutar doldurulduktan sonra KDV Hariç Tutar doldurulabilir.","")</f>
        <v/>
      </c>
      <c r="J791" s="209">
        <f t="shared" ref="J791:J809" si="70">IF(COUNTA(E791:F791)+COUNTA(H791)=3,0,1)</f>
        <v>1</v>
      </c>
      <c r="K791" s="208">
        <f t="shared" ref="K791:K809" si="71">IF(J791=1,0,100000000)</f>
        <v>0</v>
      </c>
    </row>
    <row r="792" spans="1:13" ht="18" customHeight="1" x14ac:dyDescent="0.25">
      <c r="A792" s="59">
        <v>463</v>
      </c>
      <c r="B792" s="39"/>
      <c r="C792" s="40"/>
      <c r="D792" s="41"/>
      <c r="E792" s="85"/>
      <c r="F792" s="309"/>
      <c r="G792" s="295"/>
      <c r="H792" s="288"/>
      <c r="I792" s="207" t="str">
        <f t="shared" si="69"/>
        <v/>
      </c>
      <c r="J792" s="209">
        <f t="shared" si="70"/>
        <v>1</v>
      </c>
      <c r="K792" s="208">
        <f t="shared" si="71"/>
        <v>0</v>
      </c>
    </row>
    <row r="793" spans="1:13" ht="18" customHeight="1" x14ac:dyDescent="0.25">
      <c r="A793" s="59">
        <v>464</v>
      </c>
      <c r="B793" s="39"/>
      <c r="C793" s="40"/>
      <c r="D793" s="41"/>
      <c r="E793" s="85"/>
      <c r="F793" s="309"/>
      <c r="G793" s="295"/>
      <c r="H793" s="288"/>
      <c r="I793" s="207" t="str">
        <f t="shared" si="69"/>
        <v/>
      </c>
      <c r="J793" s="209">
        <f t="shared" si="70"/>
        <v>1</v>
      </c>
      <c r="K793" s="208">
        <f t="shared" si="71"/>
        <v>0</v>
      </c>
    </row>
    <row r="794" spans="1:13" ht="18" customHeight="1" x14ac:dyDescent="0.25">
      <c r="A794" s="59">
        <v>465</v>
      </c>
      <c r="B794" s="39"/>
      <c r="C794" s="40"/>
      <c r="D794" s="41"/>
      <c r="E794" s="85"/>
      <c r="F794" s="309"/>
      <c r="G794" s="295"/>
      <c r="H794" s="288"/>
      <c r="I794" s="207" t="str">
        <f t="shared" si="69"/>
        <v/>
      </c>
      <c r="J794" s="209">
        <f t="shared" si="70"/>
        <v>1</v>
      </c>
      <c r="K794" s="208">
        <f t="shared" si="71"/>
        <v>0</v>
      </c>
    </row>
    <row r="795" spans="1:13" ht="18" customHeight="1" x14ac:dyDescent="0.25">
      <c r="A795" s="59">
        <v>466</v>
      </c>
      <c r="B795" s="39"/>
      <c r="C795" s="40"/>
      <c r="D795" s="41"/>
      <c r="E795" s="85"/>
      <c r="F795" s="309"/>
      <c r="G795" s="295"/>
      <c r="H795" s="288"/>
      <c r="I795" s="207" t="str">
        <f t="shared" si="69"/>
        <v/>
      </c>
      <c r="J795" s="209">
        <f t="shared" si="70"/>
        <v>1</v>
      </c>
      <c r="K795" s="208">
        <f t="shared" si="71"/>
        <v>0</v>
      </c>
    </row>
    <row r="796" spans="1:13" ht="18" customHeight="1" x14ac:dyDescent="0.25">
      <c r="A796" s="59">
        <v>467</v>
      </c>
      <c r="B796" s="39"/>
      <c r="C796" s="40"/>
      <c r="D796" s="41"/>
      <c r="E796" s="85"/>
      <c r="F796" s="309"/>
      <c r="G796" s="295"/>
      <c r="H796" s="288"/>
      <c r="I796" s="207" t="str">
        <f t="shared" si="69"/>
        <v/>
      </c>
      <c r="J796" s="209">
        <f t="shared" si="70"/>
        <v>1</v>
      </c>
      <c r="K796" s="208">
        <f t="shared" si="71"/>
        <v>0</v>
      </c>
    </row>
    <row r="797" spans="1:13" ht="18" customHeight="1" x14ac:dyDescent="0.25">
      <c r="A797" s="59">
        <v>468</v>
      </c>
      <c r="B797" s="39"/>
      <c r="C797" s="40"/>
      <c r="D797" s="41"/>
      <c r="E797" s="85"/>
      <c r="F797" s="309"/>
      <c r="G797" s="295"/>
      <c r="H797" s="288"/>
      <c r="I797" s="207" t="str">
        <f t="shared" si="69"/>
        <v/>
      </c>
      <c r="J797" s="209">
        <f t="shared" si="70"/>
        <v>1</v>
      </c>
      <c r="K797" s="208">
        <f t="shared" si="71"/>
        <v>0</v>
      </c>
    </row>
    <row r="798" spans="1:13" ht="18" customHeight="1" x14ac:dyDescent="0.25">
      <c r="A798" s="59">
        <v>469</v>
      </c>
      <c r="B798" s="39"/>
      <c r="C798" s="40"/>
      <c r="D798" s="41"/>
      <c r="E798" s="85"/>
      <c r="F798" s="309"/>
      <c r="G798" s="295"/>
      <c r="H798" s="288"/>
      <c r="I798" s="207" t="str">
        <f t="shared" si="69"/>
        <v/>
      </c>
      <c r="J798" s="209">
        <f t="shared" si="70"/>
        <v>1</v>
      </c>
      <c r="K798" s="208">
        <f t="shared" si="71"/>
        <v>0</v>
      </c>
    </row>
    <row r="799" spans="1:13" ht="18" customHeight="1" x14ac:dyDescent="0.25">
      <c r="A799" s="59">
        <v>470</v>
      </c>
      <c r="B799" s="39"/>
      <c r="C799" s="40"/>
      <c r="D799" s="41"/>
      <c r="E799" s="85"/>
      <c r="F799" s="309"/>
      <c r="G799" s="295"/>
      <c r="H799" s="288"/>
      <c r="I799" s="207" t="str">
        <f t="shared" si="69"/>
        <v/>
      </c>
      <c r="J799" s="209">
        <f t="shared" si="70"/>
        <v>1</v>
      </c>
      <c r="K799" s="208">
        <f t="shared" si="71"/>
        <v>0</v>
      </c>
      <c r="L799" s="132"/>
    </row>
    <row r="800" spans="1:13" ht="18" customHeight="1" x14ac:dyDescent="0.25">
      <c r="A800" s="59">
        <v>471</v>
      </c>
      <c r="B800" s="39"/>
      <c r="C800" s="40"/>
      <c r="D800" s="41"/>
      <c r="E800" s="85"/>
      <c r="F800" s="309"/>
      <c r="G800" s="295"/>
      <c r="H800" s="288"/>
      <c r="I800" s="207" t="str">
        <f t="shared" si="69"/>
        <v/>
      </c>
      <c r="J800" s="209">
        <f t="shared" si="70"/>
        <v>1</v>
      </c>
      <c r="K800" s="208">
        <f t="shared" si="71"/>
        <v>0</v>
      </c>
    </row>
    <row r="801" spans="1:13" ht="18" customHeight="1" x14ac:dyDescent="0.25">
      <c r="A801" s="59">
        <v>472</v>
      </c>
      <c r="B801" s="39"/>
      <c r="C801" s="40"/>
      <c r="D801" s="41"/>
      <c r="E801" s="85"/>
      <c r="F801" s="309"/>
      <c r="G801" s="295"/>
      <c r="H801" s="288"/>
      <c r="I801" s="207" t="str">
        <f t="shared" si="69"/>
        <v/>
      </c>
      <c r="J801" s="209">
        <f t="shared" si="70"/>
        <v>1</v>
      </c>
      <c r="K801" s="208">
        <f t="shared" si="71"/>
        <v>0</v>
      </c>
    </row>
    <row r="802" spans="1:13" ht="18" customHeight="1" x14ac:dyDescent="0.25">
      <c r="A802" s="59">
        <v>473</v>
      </c>
      <c r="B802" s="39"/>
      <c r="C802" s="40"/>
      <c r="D802" s="41"/>
      <c r="E802" s="85"/>
      <c r="F802" s="309"/>
      <c r="G802" s="295"/>
      <c r="H802" s="288"/>
      <c r="I802" s="207" t="str">
        <f t="shared" si="69"/>
        <v/>
      </c>
      <c r="J802" s="209">
        <f t="shared" si="70"/>
        <v>1</v>
      </c>
      <c r="K802" s="208">
        <f t="shared" si="71"/>
        <v>0</v>
      </c>
    </row>
    <row r="803" spans="1:13" ht="18" customHeight="1" x14ac:dyDescent="0.25">
      <c r="A803" s="59">
        <v>474</v>
      </c>
      <c r="B803" s="39"/>
      <c r="C803" s="40"/>
      <c r="D803" s="41"/>
      <c r="E803" s="85"/>
      <c r="F803" s="309"/>
      <c r="G803" s="295"/>
      <c r="H803" s="288"/>
      <c r="I803" s="207" t="str">
        <f t="shared" si="69"/>
        <v/>
      </c>
      <c r="J803" s="209">
        <f t="shared" si="70"/>
        <v>1</v>
      </c>
      <c r="K803" s="208">
        <f t="shared" si="71"/>
        <v>0</v>
      </c>
    </row>
    <row r="804" spans="1:13" ht="18" customHeight="1" x14ac:dyDescent="0.25">
      <c r="A804" s="59">
        <v>475</v>
      </c>
      <c r="B804" s="39"/>
      <c r="C804" s="40"/>
      <c r="D804" s="41"/>
      <c r="E804" s="85"/>
      <c r="F804" s="309"/>
      <c r="G804" s="295"/>
      <c r="H804" s="288"/>
      <c r="I804" s="207" t="str">
        <f t="shared" si="69"/>
        <v/>
      </c>
      <c r="J804" s="209">
        <f t="shared" si="70"/>
        <v>1</v>
      </c>
      <c r="K804" s="208">
        <f t="shared" si="71"/>
        <v>0</v>
      </c>
    </row>
    <row r="805" spans="1:13" ht="18" customHeight="1" x14ac:dyDescent="0.25">
      <c r="A805" s="59">
        <v>476</v>
      </c>
      <c r="B805" s="39"/>
      <c r="C805" s="40"/>
      <c r="D805" s="41"/>
      <c r="E805" s="85"/>
      <c r="F805" s="309"/>
      <c r="G805" s="295"/>
      <c r="H805" s="288"/>
      <c r="I805" s="207" t="str">
        <f t="shared" si="69"/>
        <v/>
      </c>
      <c r="J805" s="209">
        <f t="shared" si="70"/>
        <v>1</v>
      </c>
      <c r="K805" s="208">
        <f t="shared" si="71"/>
        <v>0</v>
      </c>
    </row>
    <row r="806" spans="1:13" ht="18" customHeight="1" x14ac:dyDescent="0.25">
      <c r="A806" s="59">
        <v>477</v>
      </c>
      <c r="B806" s="39"/>
      <c r="C806" s="40"/>
      <c r="D806" s="41"/>
      <c r="E806" s="85"/>
      <c r="F806" s="309"/>
      <c r="G806" s="295"/>
      <c r="H806" s="288"/>
      <c r="I806" s="207" t="str">
        <f t="shared" si="69"/>
        <v/>
      </c>
      <c r="J806" s="209">
        <f t="shared" si="70"/>
        <v>1</v>
      </c>
      <c r="K806" s="208">
        <f t="shared" si="71"/>
        <v>0</v>
      </c>
    </row>
    <row r="807" spans="1:13" ht="18" customHeight="1" x14ac:dyDescent="0.25">
      <c r="A807" s="59">
        <v>478</v>
      </c>
      <c r="B807" s="39"/>
      <c r="C807" s="40"/>
      <c r="D807" s="41"/>
      <c r="E807" s="85"/>
      <c r="F807" s="309"/>
      <c r="G807" s="295"/>
      <c r="H807" s="288"/>
      <c r="I807" s="207" t="str">
        <f t="shared" si="69"/>
        <v/>
      </c>
      <c r="J807" s="209">
        <f t="shared" si="70"/>
        <v>1</v>
      </c>
      <c r="K807" s="208">
        <f t="shared" si="71"/>
        <v>0</v>
      </c>
    </row>
    <row r="808" spans="1:13" ht="18" customHeight="1" x14ac:dyDescent="0.25">
      <c r="A808" s="59">
        <v>479</v>
      </c>
      <c r="B808" s="39"/>
      <c r="C808" s="40"/>
      <c r="D808" s="41"/>
      <c r="E808" s="85"/>
      <c r="F808" s="309"/>
      <c r="G808" s="295"/>
      <c r="H808" s="288"/>
      <c r="I808" s="207" t="str">
        <f t="shared" si="69"/>
        <v/>
      </c>
      <c r="J808" s="209">
        <f t="shared" si="70"/>
        <v>1</v>
      </c>
      <c r="K808" s="208">
        <f t="shared" si="71"/>
        <v>0</v>
      </c>
    </row>
    <row r="809" spans="1:13" ht="18" customHeight="1" thickBot="1" x14ac:dyDescent="0.3">
      <c r="A809" s="78">
        <v>480</v>
      </c>
      <c r="B809" s="43"/>
      <c r="C809" s="44"/>
      <c r="D809" s="45"/>
      <c r="E809" s="87"/>
      <c r="F809" s="310"/>
      <c r="G809" s="296"/>
      <c r="H809" s="289"/>
      <c r="I809" s="207" t="str">
        <f t="shared" si="69"/>
        <v/>
      </c>
      <c r="J809" s="209">
        <f t="shared" si="70"/>
        <v>1</v>
      </c>
      <c r="K809" s="208">
        <f t="shared" si="71"/>
        <v>0</v>
      </c>
    </row>
    <row r="810" spans="1:13" ht="18" customHeight="1" thickBot="1" x14ac:dyDescent="0.3">
      <c r="A810" s="89"/>
      <c r="B810" s="89"/>
      <c r="C810" s="89"/>
      <c r="D810" s="89"/>
      <c r="E810" s="89"/>
      <c r="F810" s="11" t="s">
        <v>51</v>
      </c>
      <c r="G810" s="290">
        <f>SUM(G790:G809)+G776</f>
        <v>0</v>
      </c>
      <c r="H810" s="330"/>
      <c r="I810" s="126"/>
      <c r="J810" s="206">
        <f>IF(G810&gt;G776,ROW(A816),0)</f>
        <v>0</v>
      </c>
      <c r="K810" s="82"/>
      <c r="L810" s="202">
        <f>IF(G810&gt;G776,ROW(A816),0)</f>
        <v>0</v>
      </c>
    </row>
    <row r="811" spans="1:13" x14ac:dyDescent="0.25">
      <c r="A811" s="89"/>
      <c r="B811" s="89"/>
      <c r="C811" s="89"/>
      <c r="D811" s="89"/>
      <c r="E811" s="89"/>
      <c r="F811" s="89"/>
      <c r="G811" s="89"/>
      <c r="H811" s="89"/>
      <c r="I811" s="126"/>
      <c r="J811" s="82"/>
      <c r="K811" s="82"/>
    </row>
    <row r="812" spans="1:13" x14ac:dyDescent="0.25">
      <c r="A812" t="s">
        <v>164</v>
      </c>
      <c r="B812" s="89"/>
      <c r="C812" s="89"/>
      <c r="D812" s="89"/>
      <c r="E812" s="89"/>
      <c r="F812" s="89"/>
      <c r="G812" s="89"/>
      <c r="H812" s="89"/>
      <c r="I812" s="126"/>
      <c r="J812" s="82"/>
      <c r="K812" s="82"/>
      <c r="L812" s="134"/>
      <c r="M812" s="134"/>
    </row>
    <row r="813" spans="1:13" x14ac:dyDescent="0.25">
      <c r="A813" s="89"/>
      <c r="B813" s="89"/>
      <c r="C813" s="89"/>
      <c r="D813" s="89"/>
      <c r="E813" s="89"/>
      <c r="F813" s="89"/>
      <c r="G813" s="89"/>
      <c r="H813" s="89"/>
      <c r="I813" s="126"/>
      <c r="J813" s="82"/>
      <c r="K813" s="82"/>
    </row>
    <row r="814" spans="1:13" ht="21" x14ac:dyDescent="0.35">
      <c r="A814" s="89"/>
      <c r="B814" s="358" t="s">
        <v>48</v>
      </c>
      <c r="C814" s="346">
        <f ca="1">IF(imzatarihi&gt;0,imzatarihi,"")</f>
        <v>46027</v>
      </c>
      <c r="D814" s="497" t="s">
        <v>49</v>
      </c>
      <c r="E814" s="497"/>
      <c r="F814" s="456" t="str">
        <f>IF(kurulusyetkilisi&gt;0,kurulusyetkilisi,"")</f>
        <v/>
      </c>
      <c r="G814" s="456"/>
      <c r="H814" s="456"/>
      <c r="I814" s="126"/>
      <c r="J814" s="82"/>
      <c r="K814" s="82"/>
    </row>
    <row r="815" spans="1:13" ht="21" x14ac:dyDescent="0.35">
      <c r="A815" s="89"/>
      <c r="B815" s="349"/>
      <c r="C815" s="349"/>
      <c r="D815" s="497" t="s">
        <v>50</v>
      </c>
      <c r="E815" s="497"/>
      <c r="F815" s="349"/>
      <c r="G815" s="361"/>
      <c r="H815" s="347"/>
      <c r="I815" s="126"/>
      <c r="J815" s="82"/>
      <c r="K815" s="82"/>
    </row>
    <row r="816" spans="1:13" x14ac:dyDescent="0.25">
      <c r="A816" s="89"/>
      <c r="B816" s="89"/>
      <c r="C816" s="89"/>
      <c r="D816" s="89"/>
      <c r="E816" s="89"/>
      <c r="F816" s="89"/>
      <c r="G816" s="89"/>
      <c r="H816" s="89"/>
      <c r="I816" s="126"/>
      <c r="J816" s="82"/>
      <c r="K816" s="82"/>
    </row>
    <row r="817" spans="1:13" x14ac:dyDescent="0.25">
      <c r="A817" s="496" t="s">
        <v>126</v>
      </c>
      <c r="B817" s="496"/>
      <c r="C817" s="496"/>
      <c r="D817" s="496"/>
      <c r="E817" s="496"/>
      <c r="F817" s="496"/>
      <c r="G817" s="496"/>
      <c r="H817" s="496"/>
      <c r="I817" s="123"/>
      <c r="J817" s="82"/>
      <c r="K817" s="82"/>
    </row>
    <row r="818" spans="1:13" x14ac:dyDescent="0.25">
      <c r="A818" s="484" t="str">
        <f>IF(YilDonem&lt;&gt;"",CONCATENATE(YilDonem," dönemine aittir."),"")</f>
        <v/>
      </c>
      <c r="B818" s="484"/>
      <c r="C818" s="484"/>
      <c r="D818" s="484"/>
      <c r="E818" s="484"/>
      <c r="F818" s="484"/>
      <c r="G818" s="484"/>
      <c r="H818" s="484"/>
      <c r="I818" s="123"/>
      <c r="J818" s="82"/>
      <c r="K818" s="82"/>
    </row>
    <row r="819" spans="1:13" ht="15.95" customHeight="1" thickBot="1" x14ac:dyDescent="0.3">
      <c r="A819" s="515" t="s">
        <v>156</v>
      </c>
      <c r="B819" s="515"/>
      <c r="C819" s="515"/>
      <c r="D819" s="515"/>
      <c r="E819" s="515"/>
      <c r="F819" s="515"/>
      <c r="G819" s="515"/>
      <c r="H819" s="515"/>
      <c r="I819" s="123"/>
      <c r="J819" s="82"/>
      <c r="K819" s="82"/>
    </row>
    <row r="820" spans="1:13" ht="31.7" customHeight="1" thickBot="1" x14ac:dyDescent="0.3">
      <c r="A820" s="516" t="s">
        <v>1</v>
      </c>
      <c r="B820" s="517"/>
      <c r="C820" s="488" t="str">
        <f>IF(ProjeNo&gt;0,ProjeNo,"")</f>
        <v/>
      </c>
      <c r="D820" s="489"/>
      <c r="E820" s="489"/>
      <c r="F820" s="489"/>
      <c r="G820" s="489"/>
      <c r="H820" s="490"/>
      <c r="I820" s="123"/>
      <c r="J820" s="82"/>
      <c r="K820" s="82"/>
    </row>
    <row r="821" spans="1:13" ht="45" customHeight="1" thickBot="1" x14ac:dyDescent="0.3">
      <c r="A821" s="518" t="s">
        <v>14</v>
      </c>
      <c r="B821" s="519"/>
      <c r="C821" s="493" t="str">
        <f>IF(ProjeAdi&gt;0,ProjeAdi,"")</f>
        <v/>
      </c>
      <c r="D821" s="494"/>
      <c r="E821" s="494"/>
      <c r="F821" s="494"/>
      <c r="G821" s="494"/>
      <c r="H821" s="495"/>
      <c r="I821" s="123"/>
      <c r="J821" s="82"/>
      <c r="K821" s="82"/>
    </row>
    <row r="822" spans="1:13" s="53" customFormat="1" ht="37.15" customHeight="1" thickBot="1" x14ac:dyDescent="0.3">
      <c r="A822" s="482" t="s">
        <v>9</v>
      </c>
      <c r="B822" s="482" t="s">
        <v>123</v>
      </c>
      <c r="C822" s="482" t="s">
        <v>124</v>
      </c>
      <c r="D822" s="482" t="s">
        <v>125</v>
      </c>
      <c r="E822" s="482" t="s">
        <v>98</v>
      </c>
      <c r="F822" s="482" t="s">
        <v>99</v>
      </c>
      <c r="G822" s="143" t="s">
        <v>100</v>
      </c>
      <c r="H822" s="143" t="s">
        <v>100</v>
      </c>
      <c r="I822" s="124"/>
      <c r="J822" s="83"/>
      <c r="K822" s="83"/>
      <c r="L822" s="133"/>
      <c r="M822" s="133"/>
    </row>
    <row r="823" spans="1:13" ht="18" customHeight="1" thickBot="1" x14ac:dyDescent="0.3">
      <c r="A823" s="498"/>
      <c r="B823" s="498"/>
      <c r="C823" s="498"/>
      <c r="D823" s="498"/>
      <c r="E823" s="498"/>
      <c r="F823" s="498"/>
      <c r="G823" s="144" t="s">
        <v>101</v>
      </c>
      <c r="H823" s="144" t="s">
        <v>104</v>
      </c>
      <c r="I823" s="123"/>
      <c r="J823" s="82"/>
      <c r="K823" s="82"/>
    </row>
    <row r="824" spans="1:13" ht="18" customHeight="1" x14ac:dyDescent="0.25">
      <c r="A824" s="77">
        <v>481</v>
      </c>
      <c r="B824" s="61"/>
      <c r="C824" s="62"/>
      <c r="D824" s="84"/>
      <c r="E824" s="63"/>
      <c r="F824" s="308"/>
      <c r="G824" s="294"/>
      <c r="H824" s="281"/>
      <c r="I824" s="207" t="str">
        <f>IF(AND(COUNTA(B824:D824)&gt;0,J824=1),"Belge Tarihi,Belge Numarası ve KDV Dahil Tutar doldurulduktan sonra KDV Hariç Tutar doldurulabilir.","")</f>
        <v/>
      </c>
      <c r="J824" s="209">
        <f>IF(COUNTA(E824:F824)+COUNTA(H824)=3,0,1)</f>
        <v>1</v>
      </c>
      <c r="K824" s="208">
        <f>IF(J824=1,0,100000000)</f>
        <v>0</v>
      </c>
    </row>
    <row r="825" spans="1:13" ht="18" customHeight="1" x14ac:dyDescent="0.25">
      <c r="A825" s="59">
        <v>482</v>
      </c>
      <c r="B825" s="39"/>
      <c r="C825" s="40"/>
      <c r="D825" s="41"/>
      <c r="E825" s="85"/>
      <c r="F825" s="309"/>
      <c r="G825" s="295"/>
      <c r="H825" s="288"/>
      <c r="I825" s="207" t="str">
        <f t="shared" ref="I825:I843" si="72">IF(AND(COUNTA(B825:D825)&gt;0,J825=1),"Belge Tarihi,Belge Numarası ve KDV Dahil Tutar doldurulduktan sonra KDV Hariç Tutar doldurulabilir.","")</f>
        <v/>
      </c>
      <c r="J825" s="209">
        <f t="shared" ref="J825:J843" si="73">IF(COUNTA(E825:F825)+COUNTA(H825)=3,0,1)</f>
        <v>1</v>
      </c>
      <c r="K825" s="208">
        <f t="shared" ref="K825:K843" si="74">IF(J825=1,0,100000000)</f>
        <v>0</v>
      </c>
    </row>
    <row r="826" spans="1:13" ht="18" customHeight="1" x14ac:dyDescent="0.25">
      <c r="A826" s="59">
        <v>483</v>
      </c>
      <c r="B826" s="39"/>
      <c r="C826" s="40"/>
      <c r="D826" s="41"/>
      <c r="E826" s="85"/>
      <c r="F826" s="309"/>
      <c r="G826" s="295"/>
      <c r="H826" s="288"/>
      <c r="I826" s="207" t="str">
        <f t="shared" si="72"/>
        <v/>
      </c>
      <c r="J826" s="209">
        <f t="shared" si="73"/>
        <v>1</v>
      </c>
      <c r="K826" s="208">
        <f t="shared" si="74"/>
        <v>0</v>
      </c>
    </row>
    <row r="827" spans="1:13" ht="18" customHeight="1" x14ac:dyDescent="0.25">
      <c r="A827" s="59">
        <v>484</v>
      </c>
      <c r="B827" s="39"/>
      <c r="C827" s="40"/>
      <c r="D827" s="41"/>
      <c r="E827" s="85"/>
      <c r="F827" s="309"/>
      <c r="G827" s="295"/>
      <c r="H827" s="288"/>
      <c r="I827" s="207" t="str">
        <f t="shared" si="72"/>
        <v/>
      </c>
      <c r="J827" s="209">
        <f t="shared" si="73"/>
        <v>1</v>
      </c>
      <c r="K827" s="208">
        <f t="shared" si="74"/>
        <v>0</v>
      </c>
    </row>
    <row r="828" spans="1:13" ht="18" customHeight="1" x14ac:dyDescent="0.25">
      <c r="A828" s="59">
        <v>485</v>
      </c>
      <c r="B828" s="39"/>
      <c r="C828" s="40"/>
      <c r="D828" s="41"/>
      <c r="E828" s="85"/>
      <c r="F828" s="309"/>
      <c r="G828" s="295"/>
      <c r="H828" s="288"/>
      <c r="I828" s="207" t="str">
        <f t="shared" si="72"/>
        <v/>
      </c>
      <c r="J828" s="209">
        <f t="shared" si="73"/>
        <v>1</v>
      </c>
      <c r="K828" s="208">
        <f t="shared" si="74"/>
        <v>0</v>
      </c>
    </row>
    <row r="829" spans="1:13" ht="18" customHeight="1" x14ac:dyDescent="0.25">
      <c r="A829" s="59">
        <v>486</v>
      </c>
      <c r="B829" s="39"/>
      <c r="C829" s="40"/>
      <c r="D829" s="41"/>
      <c r="E829" s="85"/>
      <c r="F829" s="309"/>
      <c r="G829" s="295"/>
      <c r="H829" s="288"/>
      <c r="I829" s="207" t="str">
        <f t="shared" si="72"/>
        <v/>
      </c>
      <c r="J829" s="209">
        <f t="shared" si="73"/>
        <v>1</v>
      </c>
      <c r="K829" s="208">
        <f t="shared" si="74"/>
        <v>0</v>
      </c>
    </row>
    <row r="830" spans="1:13" ht="18" customHeight="1" x14ac:dyDescent="0.25">
      <c r="A830" s="59">
        <v>487</v>
      </c>
      <c r="B830" s="39"/>
      <c r="C830" s="40"/>
      <c r="D830" s="41"/>
      <c r="E830" s="85"/>
      <c r="F830" s="309"/>
      <c r="G830" s="295"/>
      <c r="H830" s="288"/>
      <c r="I830" s="207" t="str">
        <f t="shared" si="72"/>
        <v/>
      </c>
      <c r="J830" s="209">
        <f t="shared" si="73"/>
        <v>1</v>
      </c>
      <c r="K830" s="208">
        <f t="shared" si="74"/>
        <v>0</v>
      </c>
    </row>
    <row r="831" spans="1:13" ht="18" customHeight="1" x14ac:dyDescent="0.25">
      <c r="A831" s="59">
        <v>488</v>
      </c>
      <c r="B831" s="39"/>
      <c r="C831" s="40"/>
      <c r="D831" s="41"/>
      <c r="E831" s="85"/>
      <c r="F831" s="309"/>
      <c r="G831" s="295"/>
      <c r="H831" s="288"/>
      <c r="I831" s="207" t="str">
        <f t="shared" si="72"/>
        <v/>
      </c>
      <c r="J831" s="209">
        <f t="shared" si="73"/>
        <v>1</v>
      </c>
      <c r="K831" s="208">
        <f t="shared" si="74"/>
        <v>0</v>
      </c>
    </row>
    <row r="832" spans="1:13" ht="18" customHeight="1" x14ac:dyDescent="0.25">
      <c r="A832" s="59">
        <v>489</v>
      </c>
      <c r="B832" s="39"/>
      <c r="C832" s="40"/>
      <c r="D832" s="41"/>
      <c r="E832" s="85"/>
      <c r="F832" s="309"/>
      <c r="G832" s="295"/>
      <c r="H832" s="288"/>
      <c r="I832" s="207" t="str">
        <f t="shared" si="72"/>
        <v/>
      </c>
      <c r="J832" s="209">
        <f t="shared" si="73"/>
        <v>1</v>
      </c>
      <c r="K832" s="208">
        <f t="shared" si="74"/>
        <v>0</v>
      </c>
    </row>
    <row r="833" spans="1:13" ht="18" customHeight="1" x14ac:dyDescent="0.25">
      <c r="A833" s="59">
        <v>490</v>
      </c>
      <c r="B833" s="39"/>
      <c r="C833" s="40"/>
      <c r="D833" s="41"/>
      <c r="E833" s="85"/>
      <c r="F833" s="309"/>
      <c r="G833" s="295"/>
      <c r="H833" s="288"/>
      <c r="I833" s="207" t="str">
        <f t="shared" si="72"/>
        <v/>
      </c>
      <c r="J833" s="209">
        <f t="shared" si="73"/>
        <v>1</v>
      </c>
      <c r="K833" s="208">
        <f t="shared" si="74"/>
        <v>0</v>
      </c>
    </row>
    <row r="834" spans="1:13" ht="18" customHeight="1" x14ac:dyDescent="0.25">
      <c r="A834" s="59">
        <v>491</v>
      </c>
      <c r="B834" s="39"/>
      <c r="C834" s="40"/>
      <c r="D834" s="41"/>
      <c r="E834" s="85"/>
      <c r="F834" s="309"/>
      <c r="G834" s="295"/>
      <c r="H834" s="288"/>
      <c r="I834" s="207" t="str">
        <f t="shared" si="72"/>
        <v/>
      </c>
      <c r="J834" s="209">
        <f t="shared" si="73"/>
        <v>1</v>
      </c>
      <c r="K834" s="208">
        <f t="shared" si="74"/>
        <v>0</v>
      </c>
      <c r="L834" s="132"/>
    </row>
    <row r="835" spans="1:13" ht="18" customHeight="1" x14ac:dyDescent="0.25">
      <c r="A835" s="59">
        <v>492</v>
      </c>
      <c r="B835" s="39"/>
      <c r="C835" s="40"/>
      <c r="D835" s="41"/>
      <c r="E835" s="85"/>
      <c r="F835" s="309"/>
      <c r="G835" s="295"/>
      <c r="H835" s="288"/>
      <c r="I835" s="207" t="str">
        <f t="shared" si="72"/>
        <v/>
      </c>
      <c r="J835" s="209">
        <f t="shared" si="73"/>
        <v>1</v>
      </c>
      <c r="K835" s="208">
        <f t="shared" si="74"/>
        <v>0</v>
      </c>
    </row>
    <row r="836" spans="1:13" ht="18" customHeight="1" x14ac:dyDescent="0.25">
      <c r="A836" s="59">
        <v>493</v>
      </c>
      <c r="B836" s="39"/>
      <c r="C836" s="40"/>
      <c r="D836" s="41"/>
      <c r="E836" s="85"/>
      <c r="F836" s="309"/>
      <c r="G836" s="295"/>
      <c r="H836" s="288"/>
      <c r="I836" s="207" t="str">
        <f t="shared" si="72"/>
        <v/>
      </c>
      <c r="J836" s="209">
        <f t="shared" si="73"/>
        <v>1</v>
      </c>
      <c r="K836" s="208">
        <f t="shared" si="74"/>
        <v>0</v>
      </c>
    </row>
    <row r="837" spans="1:13" ht="18" customHeight="1" x14ac:dyDescent="0.25">
      <c r="A837" s="59">
        <v>494</v>
      </c>
      <c r="B837" s="39"/>
      <c r="C837" s="40"/>
      <c r="D837" s="41"/>
      <c r="E837" s="85"/>
      <c r="F837" s="309"/>
      <c r="G837" s="295"/>
      <c r="H837" s="288"/>
      <c r="I837" s="207" t="str">
        <f t="shared" si="72"/>
        <v/>
      </c>
      <c r="J837" s="209">
        <f t="shared" si="73"/>
        <v>1</v>
      </c>
      <c r="K837" s="208">
        <f t="shared" si="74"/>
        <v>0</v>
      </c>
    </row>
    <row r="838" spans="1:13" ht="18" customHeight="1" x14ac:dyDescent="0.25">
      <c r="A838" s="59">
        <v>495</v>
      </c>
      <c r="B838" s="39"/>
      <c r="C838" s="40"/>
      <c r="D838" s="41"/>
      <c r="E838" s="85"/>
      <c r="F838" s="309"/>
      <c r="G838" s="295"/>
      <c r="H838" s="288"/>
      <c r="I838" s="207" t="str">
        <f t="shared" si="72"/>
        <v/>
      </c>
      <c r="J838" s="209">
        <f t="shared" si="73"/>
        <v>1</v>
      </c>
      <c r="K838" s="208">
        <f t="shared" si="74"/>
        <v>0</v>
      </c>
    </row>
    <row r="839" spans="1:13" ht="18" customHeight="1" x14ac:dyDescent="0.25">
      <c r="A839" s="59">
        <v>496</v>
      </c>
      <c r="B839" s="39"/>
      <c r="C839" s="40"/>
      <c r="D839" s="41"/>
      <c r="E839" s="85"/>
      <c r="F839" s="309"/>
      <c r="G839" s="295"/>
      <c r="H839" s="288"/>
      <c r="I839" s="207" t="str">
        <f t="shared" si="72"/>
        <v/>
      </c>
      <c r="J839" s="209">
        <f t="shared" si="73"/>
        <v>1</v>
      </c>
      <c r="K839" s="208">
        <f t="shared" si="74"/>
        <v>0</v>
      </c>
    </row>
    <row r="840" spans="1:13" ht="18" customHeight="1" x14ac:dyDescent="0.25">
      <c r="A840" s="59">
        <v>497</v>
      </c>
      <c r="B840" s="39"/>
      <c r="C840" s="40"/>
      <c r="D840" s="41"/>
      <c r="E840" s="85"/>
      <c r="F840" s="309"/>
      <c r="G840" s="295"/>
      <c r="H840" s="288"/>
      <c r="I840" s="207" t="str">
        <f t="shared" si="72"/>
        <v/>
      </c>
      <c r="J840" s="209">
        <f t="shared" si="73"/>
        <v>1</v>
      </c>
      <c r="K840" s="208">
        <f t="shared" si="74"/>
        <v>0</v>
      </c>
    </row>
    <row r="841" spans="1:13" ht="18" customHeight="1" x14ac:dyDescent="0.25">
      <c r="A841" s="59">
        <v>498</v>
      </c>
      <c r="B841" s="39"/>
      <c r="C841" s="40"/>
      <c r="D841" s="41"/>
      <c r="E841" s="85"/>
      <c r="F841" s="309"/>
      <c r="G841" s="295"/>
      <c r="H841" s="288"/>
      <c r="I841" s="207" t="str">
        <f t="shared" si="72"/>
        <v/>
      </c>
      <c r="J841" s="209">
        <f t="shared" si="73"/>
        <v>1</v>
      </c>
      <c r="K841" s="208">
        <f t="shared" si="74"/>
        <v>0</v>
      </c>
    </row>
    <row r="842" spans="1:13" ht="18" customHeight="1" x14ac:dyDescent="0.25">
      <c r="A842" s="59">
        <v>499</v>
      </c>
      <c r="B842" s="39"/>
      <c r="C842" s="40"/>
      <c r="D842" s="41"/>
      <c r="E842" s="85"/>
      <c r="F842" s="309"/>
      <c r="G842" s="295"/>
      <c r="H842" s="288"/>
      <c r="I842" s="207" t="str">
        <f t="shared" si="72"/>
        <v/>
      </c>
      <c r="J842" s="209">
        <f t="shared" si="73"/>
        <v>1</v>
      </c>
      <c r="K842" s="208">
        <f t="shared" si="74"/>
        <v>0</v>
      </c>
    </row>
    <row r="843" spans="1:13" ht="18" customHeight="1" thickBot="1" x14ac:dyDescent="0.3">
      <c r="A843" s="78">
        <v>500</v>
      </c>
      <c r="B843" s="43"/>
      <c r="C843" s="44"/>
      <c r="D843" s="45"/>
      <c r="E843" s="87"/>
      <c r="F843" s="310"/>
      <c r="G843" s="296"/>
      <c r="H843" s="289"/>
      <c r="I843" s="207" t="str">
        <f t="shared" si="72"/>
        <v/>
      </c>
      <c r="J843" s="209">
        <f t="shared" si="73"/>
        <v>1</v>
      </c>
      <c r="K843" s="208">
        <f t="shared" si="74"/>
        <v>0</v>
      </c>
    </row>
    <row r="844" spans="1:13" ht="18" customHeight="1" thickBot="1" x14ac:dyDescent="0.3">
      <c r="A844" s="89"/>
      <c r="B844" s="89"/>
      <c r="C844" s="89"/>
      <c r="D844" s="89"/>
      <c r="E844" s="89"/>
      <c r="F844" s="11" t="s">
        <v>51</v>
      </c>
      <c r="G844" s="290">
        <f>SUM(G824:G843)+G810</f>
        <v>0</v>
      </c>
      <c r="H844" s="330"/>
      <c r="I844" s="126"/>
      <c r="J844" s="206">
        <f>IF(G844&gt;G810,ROW(A850),0)</f>
        <v>0</v>
      </c>
      <c r="K844" s="82"/>
      <c r="L844" s="202">
        <f>IF(G844&gt;G810,ROW(A850),0)</f>
        <v>0</v>
      </c>
    </row>
    <row r="845" spans="1:13" x14ac:dyDescent="0.25">
      <c r="A845" s="89"/>
      <c r="B845" s="89"/>
      <c r="C845" s="89"/>
      <c r="D845" s="89"/>
      <c r="E845" s="89"/>
      <c r="F845" s="89"/>
      <c r="G845" s="89"/>
      <c r="H845" s="89"/>
      <c r="I845" s="126"/>
      <c r="J845" s="82"/>
      <c r="K845" s="82"/>
    </row>
    <row r="846" spans="1:13" x14ac:dyDescent="0.25">
      <c r="A846" t="s">
        <v>164</v>
      </c>
      <c r="B846" s="89"/>
      <c r="C846" s="89"/>
      <c r="D846" s="89"/>
      <c r="E846" s="89"/>
      <c r="F846" s="89"/>
      <c r="G846" s="89"/>
      <c r="H846" s="89"/>
      <c r="I846" s="126"/>
      <c r="J846" s="82"/>
      <c r="K846" s="82"/>
    </row>
    <row r="847" spans="1:13" x14ac:dyDescent="0.25">
      <c r="A847" s="89"/>
      <c r="B847" s="89"/>
      <c r="C847" s="89"/>
      <c r="D847" s="89"/>
      <c r="E847" s="89"/>
      <c r="F847" s="89"/>
      <c r="G847" s="89"/>
      <c r="H847" s="89"/>
      <c r="I847" s="126"/>
      <c r="J847" s="82"/>
      <c r="K847" s="82"/>
      <c r="L847" s="134"/>
      <c r="M847" s="134"/>
    </row>
    <row r="848" spans="1:13" ht="21" x14ac:dyDescent="0.35">
      <c r="A848" s="89"/>
      <c r="B848" s="358" t="s">
        <v>48</v>
      </c>
      <c r="C848" s="346">
        <f ca="1">IF(imzatarihi&gt;0,imzatarihi,"")</f>
        <v>46027</v>
      </c>
      <c r="D848" s="497" t="s">
        <v>49</v>
      </c>
      <c r="E848" s="497"/>
      <c r="F848" s="456" t="str">
        <f>IF(kurulusyetkilisi&gt;0,kurulusyetkilisi,"")</f>
        <v/>
      </c>
      <c r="G848" s="456"/>
      <c r="H848" s="456"/>
      <c r="I848" s="126"/>
      <c r="J848" s="82"/>
      <c r="K848" s="82"/>
    </row>
    <row r="849" spans="1:13" ht="21" x14ac:dyDescent="0.35">
      <c r="A849" s="89"/>
      <c r="B849" s="349"/>
      <c r="C849" s="349"/>
      <c r="D849" s="497" t="s">
        <v>50</v>
      </c>
      <c r="E849" s="497"/>
      <c r="F849" s="349"/>
      <c r="G849" s="361"/>
      <c r="H849" s="347"/>
      <c r="I849" s="126"/>
      <c r="J849" s="82"/>
      <c r="K849" s="82"/>
    </row>
    <row r="850" spans="1:13" x14ac:dyDescent="0.25">
      <c r="A850" s="89"/>
      <c r="B850" s="89"/>
      <c r="C850" s="89"/>
      <c r="D850" s="89"/>
      <c r="E850" s="89"/>
      <c r="F850" s="89"/>
      <c r="G850" s="89"/>
      <c r="H850" s="89"/>
      <c r="I850" s="126"/>
      <c r="J850" s="82"/>
      <c r="K850" s="82"/>
    </row>
    <row r="851" spans="1:13" x14ac:dyDescent="0.25">
      <c r="A851" s="496" t="s">
        <v>126</v>
      </c>
      <c r="B851" s="496"/>
      <c r="C851" s="496"/>
      <c r="D851" s="496"/>
      <c r="E851" s="496"/>
      <c r="F851" s="496"/>
      <c r="G851" s="496"/>
      <c r="H851" s="496"/>
      <c r="I851" s="123"/>
      <c r="J851" s="82"/>
      <c r="K851" s="82"/>
    </row>
    <row r="852" spans="1:13" x14ac:dyDescent="0.25">
      <c r="A852" s="484" t="str">
        <f>IF(YilDonem&lt;&gt;"",CONCATENATE(YilDonem," dönemine aittir."),"")</f>
        <v/>
      </c>
      <c r="B852" s="484"/>
      <c r="C852" s="484"/>
      <c r="D852" s="484"/>
      <c r="E852" s="484"/>
      <c r="F852" s="484"/>
      <c r="G852" s="484"/>
      <c r="H852" s="484"/>
      <c r="I852" s="123"/>
      <c r="J852" s="82"/>
      <c r="K852" s="82"/>
    </row>
    <row r="853" spans="1:13" ht="15.95" customHeight="1" thickBot="1" x14ac:dyDescent="0.3">
      <c r="A853" s="515" t="s">
        <v>156</v>
      </c>
      <c r="B853" s="515"/>
      <c r="C853" s="515"/>
      <c r="D853" s="515"/>
      <c r="E853" s="515"/>
      <c r="F853" s="515"/>
      <c r="G853" s="515"/>
      <c r="H853" s="515"/>
      <c r="I853" s="123"/>
      <c r="J853" s="82"/>
      <c r="K853" s="82"/>
    </row>
    <row r="854" spans="1:13" ht="31.7" customHeight="1" thickBot="1" x14ac:dyDescent="0.3">
      <c r="A854" s="516" t="s">
        <v>1</v>
      </c>
      <c r="B854" s="517"/>
      <c r="C854" s="488" t="str">
        <f>IF(ProjeNo&gt;0,ProjeNo,"")</f>
        <v/>
      </c>
      <c r="D854" s="489"/>
      <c r="E854" s="489"/>
      <c r="F854" s="489"/>
      <c r="G854" s="489"/>
      <c r="H854" s="490"/>
      <c r="I854" s="123"/>
      <c r="J854" s="82"/>
      <c r="K854" s="82"/>
    </row>
    <row r="855" spans="1:13" ht="45" customHeight="1" thickBot="1" x14ac:dyDescent="0.3">
      <c r="A855" s="518" t="s">
        <v>14</v>
      </c>
      <c r="B855" s="519"/>
      <c r="C855" s="493" t="str">
        <f>IF(ProjeAdi&gt;0,ProjeAdi,"")</f>
        <v/>
      </c>
      <c r="D855" s="494"/>
      <c r="E855" s="494"/>
      <c r="F855" s="494"/>
      <c r="G855" s="494"/>
      <c r="H855" s="495"/>
      <c r="I855" s="123"/>
      <c r="J855" s="82"/>
      <c r="K855" s="82"/>
    </row>
    <row r="856" spans="1:13" s="53" customFormat="1" ht="37.15" customHeight="1" thickBot="1" x14ac:dyDescent="0.3">
      <c r="A856" s="482" t="s">
        <v>9</v>
      </c>
      <c r="B856" s="482" t="s">
        <v>123</v>
      </c>
      <c r="C856" s="482" t="s">
        <v>124</v>
      </c>
      <c r="D856" s="482" t="s">
        <v>125</v>
      </c>
      <c r="E856" s="482" t="s">
        <v>98</v>
      </c>
      <c r="F856" s="482" t="s">
        <v>99</v>
      </c>
      <c r="G856" s="143" t="s">
        <v>100</v>
      </c>
      <c r="H856" s="143" t="s">
        <v>100</v>
      </c>
      <c r="I856" s="124"/>
      <c r="J856" s="83"/>
      <c r="K856" s="83"/>
      <c r="L856" s="133"/>
      <c r="M856" s="133"/>
    </row>
    <row r="857" spans="1:13" ht="18" customHeight="1" thickBot="1" x14ac:dyDescent="0.3">
      <c r="A857" s="498"/>
      <c r="B857" s="498"/>
      <c r="C857" s="498"/>
      <c r="D857" s="498"/>
      <c r="E857" s="498"/>
      <c r="F857" s="498"/>
      <c r="G857" s="144" t="s">
        <v>101</v>
      </c>
      <c r="H857" s="144" t="s">
        <v>104</v>
      </c>
      <c r="I857" s="123"/>
      <c r="J857" s="82"/>
      <c r="K857" s="82"/>
    </row>
    <row r="858" spans="1:13" ht="18" customHeight="1" x14ac:dyDescent="0.25">
      <c r="A858" s="77">
        <v>501</v>
      </c>
      <c r="B858" s="61"/>
      <c r="C858" s="62"/>
      <c r="D858" s="84"/>
      <c r="E858" s="63"/>
      <c r="F858" s="308"/>
      <c r="G858" s="294"/>
      <c r="H858" s="281"/>
      <c r="I858" s="207" t="str">
        <f>IF(AND(COUNTA(B858:D858)&gt;0,J858=1),"Belge Tarihi,Belge Numarası ve KDV Dahil Tutar doldurulduktan sonra KDV Hariç Tutar doldurulabilir.","")</f>
        <v/>
      </c>
      <c r="J858" s="209">
        <f>IF(COUNTA(E858:F858)+COUNTA(H858)=3,0,1)</f>
        <v>1</v>
      </c>
      <c r="K858" s="208">
        <f>IF(J858=1,0,100000000)</f>
        <v>0</v>
      </c>
    </row>
    <row r="859" spans="1:13" ht="18" customHeight="1" x14ac:dyDescent="0.25">
      <c r="A859" s="59">
        <v>502</v>
      </c>
      <c r="B859" s="39"/>
      <c r="C859" s="40"/>
      <c r="D859" s="41"/>
      <c r="E859" s="85"/>
      <c r="F859" s="309"/>
      <c r="G859" s="295"/>
      <c r="H859" s="288"/>
      <c r="I859" s="207" t="str">
        <f t="shared" ref="I859:I877" si="75">IF(AND(COUNTA(B859:D859)&gt;0,J859=1),"Belge Tarihi,Belge Numarası ve KDV Dahil Tutar doldurulduktan sonra KDV Hariç Tutar doldurulabilir.","")</f>
        <v/>
      </c>
      <c r="J859" s="209">
        <f t="shared" ref="J859:J877" si="76">IF(COUNTA(E859:F859)+COUNTA(H859)=3,0,1)</f>
        <v>1</v>
      </c>
      <c r="K859" s="208">
        <f t="shared" ref="K859:K877" si="77">IF(J859=1,0,100000000)</f>
        <v>0</v>
      </c>
    </row>
    <row r="860" spans="1:13" ht="18" customHeight="1" x14ac:dyDescent="0.25">
      <c r="A860" s="59">
        <v>503</v>
      </c>
      <c r="B860" s="39"/>
      <c r="C860" s="40"/>
      <c r="D860" s="41"/>
      <c r="E860" s="85"/>
      <c r="F860" s="309"/>
      <c r="G860" s="295"/>
      <c r="H860" s="288"/>
      <c r="I860" s="207" t="str">
        <f t="shared" si="75"/>
        <v/>
      </c>
      <c r="J860" s="209">
        <f t="shared" si="76"/>
        <v>1</v>
      </c>
      <c r="K860" s="208">
        <f t="shared" si="77"/>
        <v>0</v>
      </c>
    </row>
    <row r="861" spans="1:13" ht="18" customHeight="1" x14ac:dyDescent="0.25">
      <c r="A861" s="59">
        <v>504</v>
      </c>
      <c r="B861" s="39"/>
      <c r="C861" s="40"/>
      <c r="D861" s="41"/>
      <c r="E861" s="85"/>
      <c r="F861" s="309"/>
      <c r="G861" s="295"/>
      <c r="H861" s="288"/>
      <c r="I861" s="207" t="str">
        <f t="shared" si="75"/>
        <v/>
      </c>
      <c r="J861" s="209">
        <f t="shared" si="76"/>
        <v>1</v>
      </c>
      <c r="K861" s="208">
        <f t="shared" si="77"/>
        <v>0</v>
      </c>
    </row>
    <row r="862" spans="1:13" ht="18" customHeight="1" x14ac:dyDescent="0.25">
      <c r="A862" s="59">
        <v>505</v>
      </c>
      <c r="B862" s="39"/>
      <c r="C862" s="40"/>
      <c r="D862" s="41"/>
      <c r="E862" s="85"/>
      <c r="F862" s="309"/>
      <c r="G862" s="295"/>
      <c r="H862" s="288"/>
      <c r="I862" s="207" t="str">
        <f t="shared" si="75"/>
        <v/>
      </c>
      <c r="J862" s="209">
        <f t="shared" si="76"/>
        <v>1</v>
      </c>
      <c r="K862" s="208">
        <f t="shared" si="77"/>
        <v>0</v>
      </c>
    </row>
    <row r="863" spans="1:13" ht="18" customHeight="1" x14ac:dyDescent="0.25">
      <c r="A863" s="59">
        <v>506</v>
      </c>
      <c r="B863" s="39"/>
      <c r="C863" s="40"/>
      <c r="D863" s="41"/>
      <c r="E863" s="85"/>
      <c r="F863" s="309"/>
      <c r="G863" s="295"/>
      <c r="H863" s="288"/>
      <c r="I863" s="207" t="str">
        <f t="shared" si="75"/>
        <v/>
      </c>
      <c r="J863" s="209">
        <f t="shared" si="76"/>
        <v>1</v>
      </c>
      <c r="K863" s="208">
        <f t="shared" si="77"/>
        <v>0</v>
      </c>
    </row>
    <row r="864" spans="1:13" ht="18" customHeight="1" x14ac:dyDescent="0.25">
      <c r="A864" s="59">
        <v>507</v>
      </c>
      <c r="B864" s="39"/>
      <c r="C864" s="40"/>
      <c r="D864" s="41"/>
      <c r="E864" s="85"/>
      <c r="F864" s="309"/>
      <c r="G864" s="295"/>
      <c r="H864" s="288"/>
      <c r="I864" s="207" t="str">
        <f t="shared" si="75"/>
        <v/>
      </c>
      <c r="J864" s="209">
        <f t="shared" si="76"/>
        <v>1</v>
      </c>
      <c r="K864" s="208">
        <f t="shared" si="77"/>
        <v>0</v>
      </c>
    </row>
    <row r="865" spans="1:12" ht="18" customHeight="1" x14ac:dyDescent="0.25">
      <c r="A865" s="59">
        <v>508</v>
      </c>
      <c r="B865" s="39"/>
      <c r="C865" s="40"/>
      <c r="D865" s="41"/>
      <c r="E865" s="85"/>
      <c r="F865" s="309"/>
      <c r="G865" s="295"/>
      <c r="H865" s="288"/>
      <c r="I865" s="207" t="str">
        <f t="shared" si="75"/>
        <v/>
      </c>
      <c r="J865" s="209">
        <f t="shared" si="76"/>
        <v>1</v>
      </c>
      <c r="K865" s="208">
        <f t="shared" si="77"/>
        <v>0</v>
      </c>
    </row>
    <row r="866" spans="1:12" ht="18" customHeight="1" x14ac:dyDescent="0.25">
      <c r="A866" s="59">
        <v>509</v>
      </c>
      <c r="B866" s="39"/>
      <c r="C866" s="40"/>
      <c r="D866" s="41"/>
      <c r="E866" s="85"/>
      <c r="F866" s="309"/>
      <c r="G866" s="295"/>
      <c r="H866" s="288"/>
      <c r="I866" s="207" t="str">
        <f t="shared" si="75"/>
        <v/>
      </c>
      <c r="J866" s="209">
        <f t="shared" si="76"/>
        <v>1</v>
      </c>
      <c r="K866" s="208">
        <f t="shared" si="77"/>
        <v>0</v>
      </c>
    </row>
    <row r="867" spans="1:12" ht="18" customHeight="1" x14ac:dyDescent="0.25">
      <c r="A867" s="59">
        <v>510</v>
      </c>
      <c r="B867" s="39"/>
      <c r="C867" s="40"/>
      <c r="D867" s="41"/>
      <c r="E867" s="85"/>
      <c r="F867" s="309"/>
      <c r="G867" s="295"/>
      <c r="H867" s="288"/>
      <c r="I867" s="207" t="str">
        <f t="shared" si="75"/>
        <v/>
      </c>
      <c r="J867" s="209">
        <f t="shared" si="76"/>
        <v>1</v>
      </c>
      <c r="K867" s="208">
        <f t="shared" si="77"/>
        <v>0</v>
      </c>
    </row>
    <row r="868" spans="1:12" ht="18" customHeight="1" x14ac:dyDescent="0.25">
      <c r="A868" s="59">
        <v>511</v>
      </c>
      <c r="B868" s="39"/>
      <c r="C868" s="40"/>
      <c r="D868" s="41"/>
      <c r="E868" s="85"/>
      <c r="F868" s="309"/>
      <c r="G868" s="295"/>
      <c r="H868" s="288"/>
      <c r="I868" s="207" t="str">
        <f t="shared" si="75"/>
        <v/>
      </c>
      <c r="J868" s="209">
        <f t="shared" si="76"/>
        <v>1</v>
      </c>
      <c r="K868" s="208">
        <f t="shared" si="77"/>
        <v>0</v>
      </c>
    </row>
    <row r="869" spans="1:12" ht="18" customHeight="1" x14ac:dyDescent="0.25">
      <c r="A869" s="59">
        <v>512</v>
      </c>
      <c r="B869" s="39"/>
      <c r="C869" s="40"/>
      <c r="D869" s="41"/>
      <c r="E869" s="85"/>
      <c r="F869" s="309"/>
      <c r="G869" s="295"/>
      <c r="H869" s="288"/>
      <c r="I869" s="207" t="str">
        <f t="shared" si="75"/>
        <v/>
      </c>
      <c r="J869" s="209">
        <f t="shared" si="76"/>
        <v>1</v>
      </c>
      <c r="K869" s="208">
        <f t="shared" si="77"/>
        <v>0</v>
      </c>
      <c r="L869" s="132"/>
    </row>
    <row r="870" spans="1:12" ht="18" customHeight="1" x14ac:dyDescent="0.25">
      <c r="A870" s="59">
        <v>513</v>
      </c>
      <c r="B870" s="39"/>
      <c r="C870" s="40"/>
      <c r="D870" s="41"/>
      <c r="E870" s="85"/>
      <c r="F870" s="309"/>
      <c r="G870" s="295"/>
      <c r="H870" s="288"/>
      <c r="I870" s="207" t="str">
        <f t="shared" si="75"/>
        <v/>
      </c>
      <c r="J870" s="209">
        <f t="shared" si="76"/>
        <v>1</v>
      </c>
      <c r="K870" s="208">
        <f t="shared" si="77"/>
        <v>0</v>
      </c>
    </row>
    <row r="871" spans="1:12" ht="18" customHeight="1" x14ac:dyDescent="0.25">
      <c r="A871" s="59">
        <v>514</v>
      </c>
      <c r="B871" s="39"/>
      <c r="C871" s="40"/>
      <c r="D871" s="41"/>
      <c r="E871" s="85"/>
      <c r="F871" s="309"/>
      <c r="G871" s="295"/>
      <c r="H871" s="288"/>
      <c r="I871" s="207" t="str">
        <f t="shared" si="75"/>
        <v/>
      </c>
      <c r="J871" s="209">
        <f t="shared" si="76"/>
        <v>1</v>
      </c>
      <c r="K871" s="208">
        <f t="shared" si="77"/>
        <v>0</v>
      </c>
    </row>
    <row r="872" spans="1:12" ht="18" customHeight="1" x14ac:dyDescent="0.25">
      <c r="A872" s="59">
        <v>515</v>
      </c>
      <c r="B872" s="39"/>
      <c r="C872" s="40"/>
      <c r="D872" s="41"/>
      <c r="E872" s="85"/>
      <c r="F872" s="309"/>
      <c r="G872" s="295"/>
      <c r="H872" s="288"/>
      <c r="I872" s="207" t="str">
        <f t="shared" si="75"/>
        <v/>
      </c>
      <c r="J872" s="209">
        <f t="shared" si="76"/>
        <v>1</v>
      </c>
      <c r="K872" s="208">
        <f t="shared" si="77"/>
        <v>0</v>
      </c>
    </row>
    <row r="873" spans="1:12" ht="18" customHeight="1" x14ac:dyDescent="0.25">
      <c r="A873" s="59">
        <v>516</v>
      </c>
      <c r="B873" s="39"/>
      <c r="C873" s="40"/>
      <c r="D873" s="41"/>
      <c r="E873" s="85"/>
      <c r="F873" s="309"/>
      <c r="G873" s="295"/>
      <c r="H873" s="288"/>
      <c r="I873" s="207" t="str">
        <f t="shared" si="75"/>
        <v/>
      </c>
      <c r="J873" s="209">
        <f t="shared" si="76"/>
        <v>1</v>
      </c>
      <c r="K873" s="208">
        <f t="shared" si="77"/>
        <v>0</v>
      </c>
    </row>
    <row r="874" spans="1:12" ht="18" customHeight="1" x14ac:dyDescent="0.25">
      <c r="A874" s="59">
        <v>517</v>
      </c>
      <c r="B874" s="39"/>
      <c r="C874" s="40"/>
      <c r="D874" s="41"/>
      <c r="E874" s="85"/>
      <c r="F874" s="309"/>
      <c r="G874" s="295"/>
      <c r="H874" s="288"/>
      <c r="I874" s="207" t="str">
        <f t="shared" si="75"/>
        <v/>
      </c>
      <c r="J874" s="209">
        <f t="shared" si="76"/>
        <v>1</v>
      </c>
      <c r="K874" s="208">
        <f t="shared" si="77"/>
        <v>0</v>
      </c>
    </row>
    <row r="875" spans="1:12" ht="18" customHeight="1" x14ac:dyDescent="0.25">
      <c r="A875" s="59">
        <v>518</v>
      </c>
      <c r="B875" s="39"/>
      <c r="C875" s="40"/>
      <c r="D875" s="41"/>
      <c r="E875" s="85"/>
      <c r="F875" s="309"/>
      <c r="G875" s="295"/>
      <c r="H875" s="288"/>
      <c r="I875" s="207" t="str">
        <f t="shared" si="75"/>
        <v/>
      </c>
      <c r="J875" s="209">
        <f t="shared" si="76"/>
        <v>1</v>
      </c>
      <c r="K875" s="208">
        <f t="shared" si="77"/>
        <v>0</v>
      </c>
    </row>
    <row r="876" spans="1:12" ht="18" customHeight="1" x14ac:dyDescent="0.25">
      <c r="A876" s="59">
        <v>519</v>
      </c>
      <c r="B876" s="39"/>
      <c r="C876" s="40"/>
      <c r="D876" s="41"/>
      <c r="E876" s="85"/>
      <c r="F876" s="309"/>
      <c r="G876" s="295"/>
      <c r="H876" s="288"/>
      <c r="I876" s="207" t="str">
        <f t="shared" si="75"/>
        <v/>
      </c>
      <c r="J876" s="209">
        <f t="shared" si="76"/>
        <v>1</v>
      </c>
      <c r="K876" s="208">
        <f t="shared" si="77"/>
        <v>0</v>
      </c>
    </row>
    <row r="877" spans="1:12" ht="18" customHeight="1" thickBot="1" x14ac:dyDescent="0.3">
      <c r="A877" s="78">
        <v>520</v>
      </c>
      <c r="B877" s="43"/>
      <c r="C877" s="44"/>
      <c r="D877" s="45"/>
      <c r="E877" s="87"/>
      <c r="F877" s="310"/>
      <c r="G877" s="296"/>
      <c r="H877" s="289"/>
      <c r="I877" s="207" t="str">
        <f t="shared" si="75"/>
        <v/>
      </c>
      <c r="J877" s="209">
        <f t="shared" si="76"/>
        <v>1</v>
      </c>
      <c r="K877" s="208">
        <f t="shared" si="77"/>
        <v>0</v>
      </c>
    </row>
    <row r="878" spans="1:12" ht="18" customHeight="1" thickBot="1" x14ac:dyDescent="0.3">
      <c r="A878" s="89"/>
      <c r="B878" s="89"/>
      <c r="C878" s="89"/>
      <c r="D878" s="89"/>
      <c r="E878" s="89"/>
      <c r="F878" s="11" t="s">
        <v>51</v>
      </c>
      <c r="G878" s="290">
        <f>SUM(G858:G877)+G844</f>
        <v>0</v>
      </c>
      <c r="H878" s="330"/>
      <c r="I878" s="126"/>
      <c r="J878" s="206">
        <f>IF(G878&gt;G844,ROW(A884),0)</f>
        <v>0</v>
      </c>
      <c r="K878" s="82"/>
      <c r="L878" s="202">
        <f>IF(G878&gt;G844,ROW(A884),0)</f>
        <v>0</v>
      </c>
    </row>
    <row r="879" spans="1:12" x14ac:dyDescent="0.25">
      <c r="A879" s="89"/>
      <c r="B879" s="89"/>
      <c r="C879" s="89"/>
      <c r="D879" s="89"/>
      <c r="E879" s="89"/>
      <c r="F879" s="89"/>
      <c r="G879" s="89"/>
      <c r="H879" s="89"/>
      <c r="I879" s="126"/>
      <c r="J879" s="82"/>
      <c r="K879" s="82"/>
    </row>
    <row r="880" spans="1:12" x14ac:dyDescent="0.25">
      <c r="A880" t="s">
        <v>164</v>
      </c>
      <c r="B880" s="89"/>
      <c r="C880" s="89"/>
      <c r="D880" s="89"/>
      <c r="E880" s="89"/>
      <c r="F880" s="89"/>
      <c r="G880" s="89"/>
      <c r="H880" s="89"/>
      <c r="I880" s="126"/>
      <c r="J880" s="82"/>
      <c r="K880" s="82"/>
    </row>
    <row r="881" spans="1:13" x14ac:dyDescent="0.25">
      <c r="A881" s="89"/>
      <c r="B881" s="89"/>
      <c r="C881" s="89"/>
      <c r="D881" s="89"/>
      <c r="E881" s="89"/>
      <c r="F881" s="89"/>
      <c r="G881" s="89"/>
      <c r="H881" s="89"/>
      <c r="I881" s="126"/>
      <c r="J881" s="82"/>
      <c r="K881" s="82"/>
    </row>
    <row r="882" spans="1:13" ht="21" x14ac:dyDescent="0.35">
      <c r="A882" s="89"/>
      <c r="B882" s="358" t="s">
        <v>48</v>
      </c>
      <c r="C882" s="346">
        <f ca="1">IF(imzatarihi&gt;0,imzatarihi,"")</f>
        <v>46027</v>
      </c>
      <c r="D882" s="497" t="s">
        <v>49</v>
      </c>
      <c r="E882" s="497"/>
      <c r="F882" s="456" t="str">
        <f>IF(kurulusyetkilisi&gt;0,kurulusyetkilisi,"")</f>
        <v/>
      </c>
      <c r="G882" s="456"/>
      <c r="H882" s="456"/>
      <c r="I882" s="126"/>
      <c r="J882" s="82"/>
      <c r="K882" s="82"/>
      <c r="L882" s="134"/>
      <c r="M882" s="134"/>
    </row>
    <row r="883" spans="1:13" ht="21" x14ac:dyDescent="0.35">
      <c r="A883" s="89"/>
      <c r="B883" s="349"/>
      <c r="C883" s="349"/>
      <c r="D883" s="497" t="s">
        <v>50</v>
      </c>
      <c r="E883" s="497"/>
      <c r="F883" s="349"/>
      <c r="G883" s="361"/>
      <c r="H883" s="347"/>
      <c r="I883" s="126"/>
      <c r="J883" s="82"/>
      <c r="K883" s="82"/>
    </row>
    <row r="884" spans="1:13" x14ac:dyDescent="0.25">
      <c r="A884" s="89"/>
      <c r="B884" s="89"/>
      <c r="C884" s="89"/>
      <c r="D884" s="89"/>
      <c r="E884" s="89"/>
      <c r="F884" s="89"/>
      <c r="G884" s="89"/>
      <c r="H884" s="89"/>
      <c r="I884" s="126"/>
      <c r="J884" s="82"/>
      <c r="K884" s="82"/>
    </row>
    <row r="885" spans="1:13" x14ac:dyDescent="0.25">
      <c r="A885" s="496" t="s">
        <v>126</v>
      </c>
      <c r="B885" s="496"/>
      <c r="C885" s="496"/>
      <c r="D885" s="496"/>
      <c r="E885" s="496"/>
      <c r="F885" s="496"/>
      <c r="G885" s="496"/>
      <c r="H885" s="496"/>
      <c r="I885" s="123"/>
      <c r="J885" s="82"/>
      <c r="K885" s="82"/>
    </row>
    <row r="886" spans="1:13" x14ac:dyDescent="0.25">
      <c r="A886" s="484" t="str">
        <f>IF(YilDonem&lt;&gt;"",CONCATENATE(YilDonem," dönemine aittir."),"")</f>
        <v/>
      </c>
      <c r="B886" s="484"/>
      <c r="C886" s="484"/>
      <c r="D886" s="484"/>
      <c r="E886" s="484"/>
      <c r="F886" s="484"/>
      <c r="G886" s="484"/>
      <c r="H886" s="484"/>
      <c r="I886" s="123"/>
      <c r="J886" s="82"/>
      <c r="K886" s="82"/>
    </row>
    <row r="887" spans="1:13" ht="15.95" customHeight="1" thickBot="1" x14ac:dyDescent="0.3">
      <c r="A887" s="515" t="s">
        <v>156</v>
      </c>
      <c r="B887" s="515"/>
      <c r="C887" s="515"/>
      <c r="D887" s="515"/>
      <c r="E887" s="515"/>
      <c r="F887" s="515"/>
      <c r="G887" s="515"/>
      <c r="H887" s="515"/>
      <c r="I887" s="123"/>
      <c r="J887" s="82"/>
      <c r="K887" s="82"/>
    </row>
    <row r="888" spans="1:13" ht="31.7" customHeight="1" thickBot="1" x14ac:dyDescent="0.3">
      <c r="A888" s="516" t="s">
        <v>1</v>
      </c>
      <c r="B888" s="517"/>
      <c r="C888" s="488" t="str">
        <f>IF(ProjeNo&gt;0,ProjeNo,"")</f>
        <v/>
      </c>
      <c r="D888" s="489"/>
      <c r="E888" s="489"/>
      <c r="F888" s="489"/>
      <c r="G888" s="489"/>
      <c r="H888" s="490"/>
      <c r="I888" s="123"/>
      <c r="J888" s="82"/>
      <c r="K888" s="82"/>
    </row>
    <row r="889" spans="1:13" ht="45" customHeight="1" thickBot="1" x14ac:dyDescent="0.3">
      <c r="A889" s="518" t="s">
        <v>14</v>
      </c>
      <c r="B889" s="519"/>
      <c r="C889" s="493" t="str">
        <f>IF(ProjeAdi&gt;0,ProjeAdi,"")</f>
        <v/>
      </c>
      <c r="D889" s="494"/>
      <c r="E889" s="494"/>
      <c r="F889" s="494"/>
      <c r="G889" s="494"/>
      <c r="H889" s="495"/>
      <c r="I889" s="123"/>
      <c r="J889" s="82"/>
      <c r="K889" s="82"/>
    </row>
    <row r="890" spans="1:13" s="53" customFormat="1" ht="37.15" customHeight="1" thickBot="1" x14ac:dyDescent="0.3">
      <c r="A890" s="482" t="s">
        <v>9</v>
      </c>
      <c r="B890" s="482" t="s">
        <v>123</v>
      </c>
      <c r="C890" s="482" t="s">
        <v>124</v>
      </c>
      <c r="D890" s="482" t="s">
        <v>125</v>
      </c>
      <c r="E890" s="482" t="s">
        <v>98</v>
      </c>
      <c r="F890" s="482" t="s">
        <v>99</v>
      </c>
      <c r="G890" s="143" t="s">
        <v>100</v>
      </c>
      <c r="H890" s="143" t="s">
        <v>100</v>
      </c>
      <c r="I890" s="124"/>
      <c r="J890" s="83"/>
      <c r="K890" s="83"/>
      <c r="L890" s="133"/>
      <c r="M890" s="133"/>
    </row>
    <row r="891" spans="1:13" ht="18" customHeight="1" thickBot="1" x14ac:dyDescent="0.3">
      <c r="A891" s="498"/>
      <c r="B891" s="498"/>
      <c r="C891" s="498"/>
      <c r="D891" s="498"/>
      <c r="E891" s="498"/>
      <c r="F891" s="498"/>
      <c r="G891" s="144" t="s">
        <v>101</v>
      </c>
      <c r="H891" s="144" t="s">
        <v>104</v>
      </c>
      <c r="I891" s="123"/>
      <c r="J891" s="82"/>
      <c r="K891" s="82"/>
    </row>
    <row r="892" spans="1:13" ht="18" customHeight="1" x14ac:dyDescent="0.25">
      <c r="A892" s="77">
        <v>521</v>
      </c>
      <c r="B892" s="61"/>
      <c r="C892" s="62"/>
      <c r="D892" s="84"/>
      <c r="E892" s="63"/>
      <c r="F892" s="308"/>
      <c r="G892" s="294"/>
      <c r="H892" s="281"/>
      <c r="I892" s="207" t="str">
        <f>IF(AND(COUNTA(B892:D892)&gt;0,J892=1),"Belge Tarihi,Belge Numarası ve KDV Dahil Tutar doldurulduktan sonra KDV Hariç Tutar doldurulabilir.","")</f>
        <v/>
      </c>
      <c r="J892" s="209">
        <f>IF(COUNTA(E892:F892)+COUNTA(H892)=3,0,1)</f>
        <v>1</v>
      </c>
      <c r="K892" s="208">
        <f>IF(J892=1,0,100000000)</f>
        <v>0</v>
      </c>
    </row>
    <row r="893" spans="1:13" ht="18" customHeight="1" x14ac:dyDescent="0.25">
      <c r="A893" s="59">
        <v>522</v>
      </c>
      <c r="B893" s="39"/>
      <c r="C893" s="40"/>
      <c r="D893" s="41"/>
      <c r="E893" s="85"/>
      <c r="F893" s="309"/>
      <c r="G893" s="295"/>
      <c r="H893" s="288"/>
      <c r="I893" s="207" t="str">
        <f t="shared" ref="I893:I911" si="78">IF(AND(COUNTA(B893:D893)&gt;0,J893=1),"Belge Tarihi,Belge Numarası ve KDV Dahil Tutar doldurulduktan sonra KDV Hariç Tutar doldurulabilir.","")</f>
        <v/>
      </c>
      <c r="J893" s="209">
        <f t="shared" ref="J893:J911" si="79">IF(COUNTA(E893:F893)+COUNTA(H893)=3,0,1)</f>
        <v>1</v>
      </c>
      <c r="K893" s="208">
        <f t="shared" ref="K893:K911" si="80">IF(J893=1,0,100000000)</f>
        <v>0</v>
      </c>
    </row>
    <row r="894" spans="1:13" ht="18" customHeight="1" x14ac:dyDescent="0.25">
      <c r="A894" s="59">
        <v>523</v>
      </c>
      <c r="B894" s="39"/>
      <c r="C894" s="40"/>
      <c r="D894" s="41"/>
      <c r="E894" s="85"/>
      <c r="F894" s="309"/>
      <c r="G894" s="295"/>
      <c r="H894" s="288"/>
      <c r="I894" s="207" t="str">
        <f t="shared" si="78"/>
        <v/>
      </c>
      <c r="J894" s="209">
        <f t="shared" si="79"/>
        <v>1</v>
      </c>
      <c r="K894" s="208">
        <f t="shared" si="80"/>
        <v>0</v>
      </c>
    </row>
    <row r="895" spans="1:13" ht="18" customHeight="1" x14ac:dyDescent="0.25">
      <c r="A895" s="59">
        <v>524</v>
      </c>
      <c r="B895" s="39"/>
      <c r="C895" s="40"/>
      <c r="D895" s="41"/>
      <c r="E895" s="85"/>
      <c r="F895" s="309"/>
      <c r="G895" s="295"/>
      <c r="H895" s="288"/>
      <c r="I895" s="207" t="str">
        <f t="shared" si="78"/>
        <v/>
      </c>
      <c r="J895" s="209">
        <f t="shared" si="79"/>
        <v>1</v>
      </c>
      <c r="K895" s="208">
        <f t="shared" si="80"/>
        <v>0</v>
      </c>
    </row>
    <row r="896" spans="1:13" ht="18" customHeight="1" x14ac:dyDescent="0.25">
      <c r="A896" s="59">
        <v>525</v>
      </c>
      <c r="B896" s="39"/>
      <c r="C896" s="40"/>
      <c r="D896" s="41"/>
      <c r="E896" s="85"/>
      <c r="F896" s="309"/>
      <c r="G896" s="295"/>
      <c r="H896" s="288"/>
      <c r="I896" s="207" t="str">
        <f t="shared" si="78"/>
        <v/>
      </c>
      <c r="J896" s="209">
        <f t="shared" si="79"/>
        <v>1</v>
      </c>
      <c r="K896" s="208">
        <f t="shared" si="80"/>
        <v>0</v>
      </c>
    </row>
    <row r="897" spans="1:12" ht="18" customHeight="1" x14ac:dyDescent="0.25">
      <c r="A897" s="59">
        <v>526</v>
      </c>
      <c r="B897" s="39"/>
      <c r="C897" s="40"/>
      <c r="D897" s="41"/>
      <c r="E897" s="85"/>
      <c r="F897" s="309"/>
      <c r="G897" s="295"/>
      <c r="H897" s="288"/>
      <c r="I897" s="207" t="str">
        <f t="shared" si="78"/>
        <v/>
      </c>
      <c r="J897" s="209">
        <f t="shared" si="79"/>
        <v>1</v>
      </c>
      <c r="K897" s="208">
        <f t="shared" si="80"/>
        <v>0</v>
      </c>
    </row>
    <row r="898" spans="1:12" ht="18" customHeight="1" x14ac:dyDescent="0.25">
      <c r="A898" s="59">
        <v>527</v>
      </c>
      <c r="B898" s="39"/>
      <c r="C898" s="40"/>
      <c r="D898" s="41"/>
      <c r="E898" s="85"/>
      <c r="F898" s="309"/>
      <c r="G898" s="295"/>
      <c r="H898" s="288"/>
      <c r="I898" s="207" t="str">
        <f t="shared" si="78"/>
        <v/>
      </c>
      <c r="J898" s="209">
        <f t="shared" si="79"/>
        <v>1</v>
      </c>
      <c r="K898" s="208">
        <f t="shared" si="80"/>
        <v>0</v>
      </c>
    </row>
    <row r="899" spans="1:12" ht="18" customHeight="1" x14ac:dyDescent="0.25">
      <c r="A899" s="59">
        <v>528</v>
      </c>
      <c r="B899" s="39"/>
      <c r="C899" s="40"/>
      <c r="D899" s="41"/>
      <c r="E899" s="85"/>
      <c r="F899" s="309"/>
      <c r="G899" s="295"/>
      <c r="H899" s="288"/>
      <c r="I899" s="207" t="str">
        <f t="shared" si="78"/>
        <v/>
      </c>
      <c r="J899" s="209">
        <f t="shared" si="79"/>
        <v>1</v>
      </c>
      <c r="K899" s="208">
        <f t="shared" si="80"/>
        <v>0</v>
      </c>
    </row>
    <row r="900" spans="1:12" ht="18" customHeight="1" x14ac:dyDescent="0.25">
      <c r="A900" s="59">
        <v>529</v>
      </c>
      <c r="B900" s="39"/>
      <c r="C900" s="40"/>
      <c r="D900" s="41"/>
      <c r="E900" s="85"/>
      <c r="F900" s="309"/>
      <c r="G900" s="295"/>
      <c r="H900" s="288"/>
      <c r="I900" s="207" t="str">
        <f t="shared" si="78"/>
        <v/>
      </c>
      <c r="J900" s="209">
        <f t="shared" si="79"/>
        <v>1</v>
      </c>
      <c r="K900" s="208">
        <f t="shared" si="80"/>
        <v>0</v>
      </c>
    </row>
    <row r="901" spans="1:12" ht="18" customHeight="1" x14ac:dyDescent="0.25">
      <c r="A901" s="59">
        <v>530</v>
      </c>
      <c r="B901" s="39"/>
      <c r="C901" s="40"/>
      <c r="D901" s="41"/>
      <c r="E901" s="85"/>
      <c r="F901" s="309"/>
      <c r="G901" s="295"/>
      <c r="H901" s="288"/>
      <c r="I901" s="207" t="str">
        <f t="shared" si="78"/>
        <v/>
      </c>
      <c r="J901" s="209">
        <f t="shared" si="79"/>
        <v>1</v>
      </c>
      <c r="K901" s="208">
        <f t="shared" si="80"/>
        <v>0</v>
      </c>
    </row>
    <row r="902" spans="1:12" ht="18" customHeight="1" x14ac:dyDescent="0.25">
      <c r="A902" s="59">
        <v>531</v>
      </c>
      <c r="B902" s="39"/>
      <c r="C902" s="40"/>
      <c r="D902" s="41"/>
      <c r="E902" s="85"/>
      <c r="F902" s="309"/>
      <c r="G902" s="295"/>
      <c r="H902" s="288"/>
      <c r="I902" s="207" t="str">
        <f t="shared" si="78"/>
        <v/>
      </c>
      <c r="J902" s="209">
        <f t="shared" si="79"/>
        <v>1</v>
      </c>
      <c r="K902" s="208">
        <f t="shared" si="80"/>
        <v>0</v>
      </c>
    </row>
    <row r="903" spans="1:12" ht="18" customHeight="1" x14ac:dyDescent="0.25">
      <c r="A903" s="59">
        <v>532</v>
      </c>
      <c r="B903" s="39"/>
      <c r="C903" s="40"/>
      <c r="D903" s="41"/>
      <c r="E903" s="85"/>
      <c r="F903" s="309"/>
      <c r="G903" s="295"/>
      <c r="H903" s="288"/>
      <c r="I903" s="207" t="str">
        <f t="shared" si="78"/>
        <v/>
      </c>
      <c r="J903" s="209">
        <f t="shared" si="79"/>
        <v>1</v>
      </c>
      <c r="K903" s="208">
        <f t="shared" si="80"/>
        <v>0</v>
      </c>
    </row>
    <row r="904" spans="1:12" ht="18" customHeight="1" x14ac:dyDescent="0.25">
      <c r="A904" s="59">
        <v>533</v>
      </c>
      <c r="B904" s="39"/>
      <c r="C904" s="40"/>
      <c r="D904" s="41"/>
      <c r="E904" s="85"/>
      <c r="F904" s="309"/>
      <c r="G904" s="295"/>
      <c r="H904" s="288"/>
      <c r="I904" s="207" t="str">
        <f t="shared" si="78"/>
        <v/>
      </c>
      <c r="J904" s="209">
        <f t="shared" si="79"/>
        <v>1</v>
      </c>
      <c r="K904" s="208">
        <f t="shared" si="80"/>
        <v>0</v>
      </c>
      <c r="L904" s="132"/>
    </row>
    <row r="905" spans="1:12" ht="18" customHeight="1" x14ac:dyDescent="0.25">
      <c r="A905" s="59">
        <v>534</v>
      </c>
      <c r="B905" s="39"/>
      <c r="C905" s="40"/>
      <c r="D905" s="41"/>
      <c r="E905" s="85"/>
      <c r="F905" s="309"/>
      <c r="G905" s="295"/>
      <c r="H905" s="288"/>
      <c r="I905" s="207" t="str">
        <f t="shared" si="78"/>
        <v/>
      </c>
      <c r="J905" s="209">
        <f t="shared" si="79"/>
        <v>1</v>
      </c>
      <c r="K905" s="208">
        <f t="shared" si="80"/>
        <v>0</v>
      </c>
    </row>
    <row r="906" spans="1:12" ht="18" customHeight="1" x14ac:dyDescent="0.25">
      <c r="A906" s="59">
        <v>535</v>
      </c>
      <c r="B906" s="39"/>
      <c r="C906" s="40"/>
      <c r="D906" s="41"/>
      <c r="E906" s="85"/>
      <c r="F906" s="309"/>
      <c r="G906" s="295"/>
      <c r="H906" s="288"/>
      <c r="I906" s="207" t="str">
        <f t="shared" si="78"/>
        <v/>
      </c>
      <c r="J906" s="209">
        <f t="shared" si="79"/>
        <v>1</v>
      </c>
      <c r="K906" s="208">
        <f t="shared" si="80"/>
        <v>0</v>
      </c>
    </row>
    <row r="907" spans="1:12" ht="18" customHeight="1" x14ac:dyDescent="0.25">
      <c r="A907" s="59">
        <v>536</v>
      </c>
      <c r="B907" s="39"/>
      <c r="C907" s="40"/>
      <c r="D907" s="41"/>
      <c r="E907" s="85"/>
      <c r="F907" s="309"/>
      <c r="G907" s="295"/>
      <c r="H907" s="288"/>
      <c r="I907" s="207" t="str">
        <f t="shared" si="78"/>
        <v/>
      </c>
      <c r="J907" s="209">
        <f t="shared" si="79"/>
        <v>1</v>
      </c>
      <c r="K907" s="208">
        <f t="shared" si="80"/>
        <v>0</v>
      </c>
    </row>
    <row r="908" spans="1:12" ht="18" customHeight="1" x14ac:dyDescent="0.25">
      <c r="A908" s="59">
        <v>537</v>
      </c>
      <c r="B908" s="39"/>
      <c r="C908" s="40"/>
      <c r="D908" s="41"/>
      <c r="E908" s="85"/>
      <c r="F908" s="309"/>
      <c r="G908" s="295"/>
      <c r="H908" s="288"/>
      <c r="I908" s="207" t="str">
        <f t="shared" si="78"/>
        <v/>
      </c>
      <c r="J908" s="209">
        <f t="shared" si="79"/>
        <v>1</v>
      </c>
      <c r="K908" s="208">
        <f t="shared" si="80"/>
        <v>0</v>
      </c>
    </row>
    <row r="909" spans="1:12" ht="18" customHeight="1" x14ac:dyDescent="0.25">
      <c r="A909" s="59">
        <v>538</v>
      </c>
      <c r="B909" s="39"/>
      <c r="C909" s="40"/>
      <c r="D909" s="41"/>
      <c r="E909" s="85"/>
      <c r="F909" s="309"/>
      <c r="G909" s="295"/>
      <c r="H909" s="288"/>
      <c r="I909" s="207" t="str">
        <f t="shared" si="78"/>
        <v/>
      </c>
      <c r="J909" s="209">
        <f t="shared" si="79"/>
        <v>1</v>
      </c>
      <c r="K909" s="208">
        <f t="shared" si="80"/>
        <v>0</v>
      </c>
    </row>
    <row r="910" spans="1:12" ht="18" customHeight="1" x14ac:dyDescent="0.25">
      <c r="A910" s="59">
        <v>539</v>
      </c>
      <c r="B910" s="39"/>
      <c r="C910" s="40"/>
      <c r="D910" s="41"/>
      <c r="E910" s="85"/>
      <c r="F910" s="309"/>
      <c r="G910" s="295"/>
      <c r="H910" s="288"/>
      <c r="I910" s="207" t="str">
        <f t="shared" si="78"/>
        <v/>
      </c>
      <c r="J910" s="209">
        <f t="shared" si="79"/>
        <v>1</v>
      </c>
      <c r="K910" s="208">
        <f t="shared" si="80"/>
        <v>0</v>
      </c>
    </row>
    <row r="911" spans="1:12" ht="18" customHeight="1" thickBot="1" x14ac:dyDescent="0.3">
      <c r="A911" s="78">
        <v>540</v>
      </c>
      <c r="B911" s="43"/>
      <c r="C911" s="44"/>
      <c r="D911" s="45"/>
      <c r="E911" s="87"/>
      <c r="F911" s="310"/>
      <c r="G911" s="296"/>
      <c r="H911" s="289"/>
      <c r="I911" s="207" t="str">
        <f t="shared" si="78"/>
        <v/>
      </c>
      <c r="J911" s="209">
        <f t="shared" si="79"/>
        <v>1</v>
      </c>
      <c r="K911" s="208">
        <f t="shared" si="80"/>
        <v>0</v>
      </c>
    </row>
    <row r="912" spans="1:12" ht="18" customHeight="1" thickBot="1" x14ac:dyDescent="0.3">
      <c r="A912" s="89"/>
      <c r="B912" s="89"/>
      <c r="C912" s="89"/>
      <c r="D912" s="89"/>
      <c r="E912" s="89"/>
      <c r="F912" s="11" t="s">
        <v>51</v>
      </c>
      <c r="G912" s="290">
        <f>SUM(G892:G911)+G878</f>
        <v>0</v>
      </c>
      <c r="H912" s="330"/>
      <c r="I912" s="126"/>
      <c r="J912" s="206">
        <f>IF(G912&gt;G878,ROW(A918),0)</f>
        <v>0</v>
      </c>
      <c r="K912" s="82"/>
      <c r="L912" s="202">
        <f>IF(G912&gt;G878,ROW(A918),0)</f>
        <v>0</v>
      </c>
    </row>
    <row r="913" spans="1:13" x14ac:dyDescent="0.25">
      <c r="A913" s="89"/>
      <c r="B913" s="89"/>
      <c r="C913" s="89"/>
      <c r="D913" s="89"/>
      <c r="E913" s="89"/>
      <c r="F913" s="89"/>
      <c r="G913" s="89"/>
      <c r="H913" s="89"/>
      <c r="I913" s="126"/>
      <c r="J913" s="82"/>
      <c r="K913" s="82"/>
    </row>
    <row r="914" spans="1:13" x14ac:dyDescent="0.25">
      <c r="A914" t="s">
        <v>164</v>
      </c>
      <c r="B914" s="89"/>
      <c r="C914" s="89"/>
      <c r="D914" s="89"/>
      <c r="E914" s="89"/>
      <c r="F914" s="89"/>
      <c r="G914" s="89"/>
      <c r="H914" s="89"/>
      <c r="I914" s="126"/>
      <c r="J914" s="82"/>
      <c r="K914" s="82"/>
    </row>
    <row r="915" spans="1:13" x14ac:dyDescent="0.25">
      <c r="A915" s="89"/>
      <c r="B915" s="89"/>
      <c r="C915" s="89"/>
      <c r="D915" s="89"/>
      <c r="E915" s="89"/>
      <c r="F915" s="89"/>
      <c r="G915" s="89"/>
      <c r="H915" s="89"/>
      <c r="I915" s="126"/>
      <c r="J915" s="82"/>
      <c r="K915" s="82"/>
    </row>
    <row r="916" spans="1:13" ht="21" x14ac:dyDescent="0.35">
      <c r="A916" s="89"/>
      <c r="B916" s="358" t="s">
        <v>48</v>
      </c>
      <c r="C916" s="346">
        <f ca="1">IF(imzatarihi&gt;0,imzatarihi,"")</f>
        <v>46027</v>
      </c>
      <c r="D916" s="497" t="s">
        <v>49</v>
      </c>
      <c r="E916" s="497"/>
      <c r="F916" s="456" t="str">
        <f>IF(kurulusyetkilisi&gt;0,kurulusyetkilisi,"")</f>
        <v/>
      </c>
      <c r="G916" s="456"/>
      <c r="H916" s="456"/>
      <c r="I916" s="126"/>
      <c r="J916" s="82"/>
      <c r="K916" s="82"/>
    </row>
    <row r="917" spans="1:13" ht="21" x14ac:dyDescent="0.35">
      <c r="A917" s="89"/>
      <c r="B917" s="349"/>
      <c r="C917" s="349"/>
      <c r="D917" s="497" t="s">
        <v>50</v>
      </c>
      <c r="E917" s="497"/>
      <c r="F917" s="349"/>
      <c r="G917" s="361"/>
      <c r="H917" s="347"/>
      <c r="I917" s="126"/>
      <c r="J917" s="82"/>
      <c r="K917" s="82"/>
      <c r="L917" s="134"/>
      <c r="M917" s="134"/>
    </row>
    <row r="918" spans="1:13" x14ac:dyDescent="0.25">
      <c r="A918" s="89"/>
      <c r="B918" s="89"/>
      <c r="C918" s="89"/>
      <c r="D918" s="89"/>
      <c r="E918" s="89"/>
      <c r="F918" s="89"/>
      <c r="G918" s="89"/>
      <c r="H918" s="89"/>
      <c r="I918" s="126"/>
      <c r="J918" s="82"/>
      <c r="K918" s="82"/>
    </row>
    <row r="919" spans="1:13" x14ac:dyDescent="0.25">
      <c r="A919" s="496" t="s">
        <v>126</v>
      </c>
      <c r="B919" s="496"/>
      <c r="C919" s="496"/>
      <c r="D919" s="496"/>
      <c r="E919" s="496"/>
      <c r="F919" s="496"/>
      <c r="G919" s="496"/>
      <c r="H919" s="496"/>
      <c r="I919" s="123"/>
      <c r="J919" s="82"/>
      <c r="K919" s="82"/>
    </row>
    <row r="920" spans="1:13" x14ac:dyDescent="0.25">
      <c r="A920" s="484" t="str">
        <f>IF(YilDonem&lt;&gt;"",CONCATENATE(YilDonem," dönemine aittir."),"")</f>
        <v/>
      </c>
      <c r="B920" s="484"/>
      <c r="C920" s="484"/>
      <c r="D920" s="484"/>
      <c r="E920" s="484"/>
      <c r="F920" s="484"/>
      <c r="G920" s="484"/>
      <c r="H920" s="484"/>
      <c r="I920" s="123"/>
      <c r="J920" s="82"/>
      <c r="K920" s="82"/>
    </row>
    <row r="921" spans="1:13" ht="15.95" customHeight="1" thickBot="1" x14ac:dyDescent="0.3">
      <c r="A921" s="515" t="s">
        <v>156</v>
      </c>
      <c r="B921" s="515"/>
      <c r="C921" s="515"/>
      <c r="D921" s="515"/>
      <c r="E921" s="515"/>
      <c r="F921" s="515"/>
      <c r="G921" s="515"/>
      <c r="H921" s="515"/>
      <c r="I921" s="123"/>
      <c r="J921" s="82"/>
      <c r="K921" s="82"/>
    </row>
    <row r="922" spans="1:13" ht="31.7" customHeight="1" thickBot="1" x14ac:dyDescent="0.3">
      <c r="A922" s="516" t="s">
        <v>1</v>
      </c>
      <c r="B922" s="517"/>
      <c r="C922" s="488" t="str">
        <f>IF(ProjeNo&gt;0,ProjeNo,"")</f>
        <v/>
      </c>
      <c r="D922" s="489"/>
      <c r="E922" s="489"/>
      <c r="F922" s="489"/>
      <c r="G922" s="489"/>
      <c r="H922" s="490"/>
      <c r="I922" s="123"/>
      <c r="J922" s="82"/>
      <c r="K922" s="82"/>
    </row>
    <row r="923" spans="1:13" ht="45" customHeight="1" thickBot="1" x14ac:dyDescent="0.3">
      <c r="A923" s="518" t="s">
        <v>14</v>
      </c>
      <c r="B923" s="519"/>
      <c r="C923" s="493" t="str">
        <f>IF(ProjeAdi&gt;0,ProjeAdi,"")</f>
        <v/>
      </c>
      <c r="D923" s="494"/>
      <c r="E923" s="494"/>
      <c r="F923" s="494"/>
      <c r="G923" s="494"/>
      <c r="H923" s="495"/>
      <c r="I923" s="123"/>
      <c r="J923" s="82"/>
      <c r="K923" s="82"/>
    </row>
    <row r="924" spans="1:13" s="53" customFormat="1" ht="37.15" customHeight="1" thickBot="1" x14ac:dyDescent="0.3">
      <c r="A924" s="482" t="s">
        <v>9</v>
      </c>
      <c r="B924" s="482" t="s">
        <v>123</v>
      </c>
      <c r="C924" s="482" t="s">
        <v>124</v>
      </c>
      <c r="D924" s="482" t="s">
        <v>125</v>
      </c>
      <c r="E924" s="482" t="s">
        <v>98</v>
      </c>
      <c r="F924" s="482" t="s">
        <v>99</v>
      </c>
      <c r="G924" s="143" t="s">
        <v>100</v>
      </c>
      <c r="H924" s="143" t="s">
        <v>100</v>
      </c>
      <c r="I924" s="124"/>
      <c r="J924" s="83"/>
      <c r="K924" s="83"/>
      <c r="L924" s="133"/>
      <c r="M924" s="133"/>
    </row>
    <row r="925" spans="1:13" ht="18" customHeight="1" thickBot="1" x14ac:dyDescent="0.3">
      <c r="A925" s="498"/>
      <c r="B925" s="498"/>
      <c r="C925" s="498"/>
      <c r="D925" s="498"/>
      <c r="E925" s="498"/>
      <c r="F925" s="498"/>
      <c r="G925" s="144" t="s">
        <v>101</v>
      </c>
      <c r="H925" s="144" t="s">
        <v>104</v>
      </c>
      <c r="I925" s="123"/>
      <c r="J925" s="82"/>
      <c r="K925" s="82"/>
    </row>
    <row r="926" spans="1:13" ht="18" customHeight="1" x14ac:dyDescent="0.25">
      <c r="A926" s="77">
        <v>541</v>
      </c>
      <c r="B926" s="61"/>
      <c r="C926" s="62"/>
      <c r="D926" s="84"/>
      <c r="E926" s="63"/>
      <c r="F926" s="308"/>
      <c r="G926" s="294"/>
      <c r="H926" s="281"/>
      <c r="I926" s="207" t="str">
        <f>IF(AND(COUNTA(B926:D926)&gt;0,J926=1),"Belge Tarihi,Belge Numarası ve KDV Dahil Tutar doldurulduktan sonra KDV Hariç Tutar doldurulabilir.","")</f>
        <v/>
      </c>
      <c r="J926" s="209">
        <f>IF(COUNTA(E926:F926)+COUNTA(H926)=3,0,1)</f>
        <v>1</v>
      </c>
      <c r="K926" s="208">
        <f>IF(J926=1,0,100000000)</f>
        <v>0</v>
      </c>
    </row>
    <row r="927" spans="1:13" ht="18" customHeight="1" x14ac:dyDescent="0.25">
      <c r="A927" s="59">
        <v>542</v>
      </c>
      <c r="B927" s="39"/>
      <c r="C927" s="40"/>
      <c r="D927" s="41"/>
      <c r="E927" s="85"/>
      <c r="F927" s="309"/>
      <c r="G927" s="295"/>
      <c r="H927" s="288"/>
      <c r="I927" s="207" t="str">
        <f t="shared" ref="I927:I945" si="81">IF(AND(COUNTA(B927:D927)&gt;0,J927=1),"Belge Tarihi,Belge Numarası ve KDV Dahil Tutar doldurulduktan sonra KDV Hariç Tutar doldurulabilir.","")</f>
        <v/>
      </c>
      <c r="J927" s="209">
        <f t="shared" ref="J927:J945" si="82">IF(COUNTA(E927:F927)+COUNTA(H927)=3,0,1)</f>
        <v>1</v>
      </c>
      <c r="K927" s="208">
        <f t="shared" ref="K927:K945" si="83">IF(J927=1,0,100000000)</f>
        <v>0</v>
      </c>
    </row>
    <row r="928" spans="1:13" ht="18" customHeight="1" x14ac:dyDescent="0.25">
      <c r="A928" s="59">
        <v>543</v>
      </c>
      <c r="B928" s="39"/>
      <c r="C928" s="40"/>
      <c r="D928" s="41"/>
      <c r="E928" s="85"/>
      <c r="F928" s="309"/>
      <c r="G928" s="295"/>
      <c r="H928" s="288"/>
      <c r="I928" s="207" t="str">
        <f t="shared" si="81"/>
        <v/>
      </c>
      <c r="J928" s="209">
        <f t="shared" si="82"/>
        <v>1</v>
      </c>
      <c r="K928" s="208">
        <f t="shared" si="83"/>
        <v>0</v>
      </c>
    </row>
    <row r="929" spans="1:12" ht="18" customHeight="1" x14ac:dyDescent="0.25">
      <c r="A929" s="59">
        <v>544</v>
      </c>
      <c r="B929" s="39"/>
      <c r="C929" s="40"/>
      <c r="D929" s="41"/>
      <c r="E929" s="85"/>
      <c r="F929" s="309"/>
      <c r="G929" s="295"/>
      <c r="H929" s="288"/>
      <c r="I929" s="207" t="str">
        <f t="shared" si="81"/>
        <v/>
      </c>
      <c r="J929" s="209">
        <f t="shared" si="82"/>
        <v>1</v>
      </c>
      <c r="K929" s="208">
        <f t="shared" si="83"/>
        <v>0</v>
      </c>
    </row>
    <row r="930" spans="1:12" ht="18" customHeight="1" x14ac:dyDescent="0.25">
      <c r="A930" s="59">
        <v>545</v>
      </c>
      <c r="B930" s="39"/>
      <c r="C930" s="40"/>
      <c r="D930" s="41"/>
      <c r="E930" s="85"/>
      <c r="F930" s="309"/>
      <c r="G930" s="295"/>
      <c r="H930" s="288"/>
      <c r="I930" s="207" t="str">
        <f t="shared" si="81"/>
        <v/>
      </c>
      <c r="J930" s="209">
        <f t="shared" si="82"/>
        <v>1</v>
      </c>
      <c r="K930" s="208">
        <f t="shared" si="83"/>
        <v>0</v>
      </c>
    </row>
    <row r="931" spans="1:12" ht="18" customHeight="1" x14ac:dyDescent="0.25">
      <c r="A931" s="59">
        <v>546</v>
      </c>
      <c r="B931" s="39"/>
      <c r="C931" s="40"/>
      <c r="D931" s="41"/>
      <c r="E931" s="85"/>
      <c r="F931" s="309"/>
      <c r="G931" s="295"/>
      <c r="H931" s="288"/>
      <c r="I931" s="207" t="str">
        <f t="shared" si="81"/>
        <v/>
      </c>
      <c r="J931" s="209">
        <f t="shared" si="82"/>
        <v>1</v>
      </c>
      <c r="K931" s="208">
        <f t="shared" si="83"/>
        <v>0</v>
      </c>
    </row>
    <row r="932" spans="1:12" ht="18" customHeight="1" x14ac:dyDescent="0.25">
      <c r="A932" s="59">
        <v>547</v>
      </c>
      <c r="B932" s="39"/>
      <c r="C932" s="40"/>
      <c r="D932" s="41"/>
      <c r="E932" s="85"/>
      <c r="F932" s="309"/>
      <c r="G932" s="295"/>
      <c r="H932" s="288"/>
      <c r="I932" s="207" t="str">
        <f t="shared" si="81"/>
        <v/>
      </c>
      <c r="J932" s="209">
        <f t="shared" si="82"/>
        <v>1</v>
      </c>
      <c r="K932" s="208">
        <f t="shared" si="83"/>
        <v>0</v>
      </c>
    </row>
    <row r="933" spans="1:12" ht="18" customHeight="1" x14ac:dyDescent="0.25">
      <c r="A933" s="59">
        <v>548</v>
      </c>
      <c r="B933" s="39"/>
      <c r="C933" s="40"/>
      <c r="D933" s="41"/>
      <c r="E933" s="85"/>
      <c r="F933" s="309"/>
      <c r="G933" s="295"/>
      <c r="H933" s="288"/>
      <c r="I933" s="207" t="str">
        <f t="shared" si="81"/>
        <v/>
      </c>
      <c r="J933" s="209">
        <f t="shared" si="82"/>
        <v>1</v>
      </c>
      <c r="K933" s="208">
        <f t="shared" si="83"/>
        <v>0</v>
      </c>
    </row>
    <row r="934" spans="1:12" ht="18" customHeight="1" x14ac:dyDescent="0.25">
      <c r="A934" s="59">
        <v>549</v>
      </c>
      <c r="B934" s="39"/>
      <c r="C934" s="40"/>
      <c r="D934" s="41"/>
      <c r="E934" s="85"/>
      <c r="F934" s="309"/>
      <c r="G934" s="295"/>
      <c r="H934" s="288"/>
      <c r="I934" s="207" t="str">
        <f t="shared" si="81"/>
        <v/>
      </c>
      <c r="J934" s="209">
        <f t="shared" si="82"/>
        <v>1</v>
      </c>
      <c r="K934" s="208">
        <f t="shared" si="83"/>
        <v>0</v>
      </c>
    </row>
    <row r="935" spans="1:12" ht="18" customHeight="1" x14ac:dyDescent="0.25">
      <c r="A935" s="59">
        <v>550</v>
      </c>
      <c r="B935" s="39"/>
      <c r="C935" s="40"/>
      <c r="D935" s="41"/>
      <c r="E935" s="85"/>
      <c r="F935" s="309"/>
      <c r="G935" s="295"/>
      <c r="H935" s="288"/>
      <c r="I935" s="207" t="str">
        <f t="shared" si="81"/>
        <v/>
      </c>
      <c r="J935" s="209">
        <f t="shared" si="82"/>
        <v>1</v>
      </c>
      <c r="K935" s="208">
        <f t="shared" si="83"/>
        <v>0</v>
      </c>
    </row>
    <row r="936" spans="1:12" ht="18" customHeight="1" x14ac:dyDescent="0.25">
      <c r="A936" s="59">
        <v>551</v>
      </c>
      <c r="B936" s="39"/>
      <c r="C936" s="40"/>
      <c r="D936" s="41"/>
      <c r="E936" s="85"/>
      <c r="F936" s="309"/>
      <c r="G936" s="295"/>
      <c r="H936" s="288"/>
      <c r="I936" s="207" t="str">
        <f t="shared" si="81"/>
        <v/>
      </c>
      <c r="J936" s="209">
        <f t="shared" si="82"/>
        <v>1</v>
      </c>
      <c r="K936" s="208">
        <f t="shared" si="83"/>
        <v>0</v>
      </c>
    </row>
    <row r="937" spans="1:12" ht="18" customHeight="1" x14ac:dyDescent="0.25">
      <c r="A937" s="59">
        <v>552</v>
      </c>
      <c r="B937" s="39"/>
      <c r="C937" s="40"/>
      <c r="D937" s="41"/>
      <c r="E937" s="85"/>
      <c r="F937" s="309"/>
      <c r="G937" s="295"/>
      <c r="H937" s="288"/>
      <c r="I937" s="207" t="str">
        <f t="shared" si="81"/>
        <v/>
      </c>
      <c r="J937" s="209">
        <f t="shared" si="82"/>
        <v>1</v>
      </c>
      <c r="K937" s="208">
        <f t="shared" si="83"/>
        <v>0</v>
      </c>
    </row>
    <row r="938" spans="1:12" ht="18" customHeight="1" x14ac:dyDescent="0.25">
      <c r="A938" s="59">
        <v>553</v>
      </c>
      <c r="B938" s="39"/>
      <c r="C938" s="40"/>
      <c r="D938" s="41"/>
      <c r="E938" s="85"/>
      <c r="F938" s="309"/>
      <c r="G938" s="295"/>
      <c r="H938" s="288"/>
      <c r="I938" s="207" t="str">
        <f t="shared" si="81"/>
        <v/>
      </c>
      <c r="J938" s="209">
        <f t="shared" si="82"/>
        <v>1</v>
      </c>
      <c r="K938" s="208">
        <f t="shared" si="83"/>
        <v>0</v>
      </c>
    </row>
    <row r="939" spans="1:12" ht="18" customHeight="1" x14ac:dyDescent="0.25">
      <c r="A939" s="59">
        <v>554</v>
      </c>
      <c r="B939" s="39"/>
      <c r="C939" s="40"/>
      <c r="D939" s="41"/>
      <c r="E939" s="85"/>
      <c r="F939" s="309"/>
      <c r="G939" s="295"/>
      <c r="H939" s="288"/>
      <c r="I939" s="207" t="str">
        <f t="shared" si="81"/>
        <v/>
      </c>
      <c r="J939" s="209">
        <f t="shared" si="82"/>
        <v>1</v>
      </c>
      <c r="K939" s="208">
        <f t="shared" si="83"/>
        <v>0</v>
      </c>
      <c r="L939" s="132"/>
    </row>
    <row r="940" spans="1:12" ht="18" customHeight="1" x14ac:dyDescent="0.25">
      <c r="A940" s="59">
        <v>555</v>
      </c>
      <c r="B940" s="39"/>
      <c r="C940" s="40"/>
      <c r="D940" s="41"/>
      <c r="E940" s="85"/>
      <c r="F940" s="309"/>
      <c r="G940" s="295"/>
      <c r="H940" s="288"/>
      <c r="I940" s="207" t="str">
        <f t="shared" si="81"/>
        <v/>
      </c>
      <c r="J940" s="209">
        <f t="shared" si="82"/>
        <v>1</v>
      </c>
      <c r="K940" s="208">
        <f t="shared" si="83"/>
        <v>0</v>
      </c>
    </row>
    <row r="941" spans="1:12" ht="18" customHeight="1" x14ac:dyDescent="0.25">
      <c r="A941" s="59">
        <v>556</v>
      </c>
      <c r="B941" s="39"/>
      <c r="C941" s="40"/>
      <c r="D941" s="41"/>
      <c r="E941" s="85"/>
      <c r="F941" s="309"/>
      <c r="G941" s="295"/>
      <c r="H941" s="288"/>
      <c r="I941" s="207" t="str">
        <f t="shared" si="81"/>
        <v/>
      </c>
      <c r="J941" s="209">
        <f t="shared" si="82"/>
        <v>1</v>
      </c>
      <c r="K941" s="208">
        <f t="shared" si="83"/>
        <v>0</v>
      </c>
    </row>
    <row r="942" spans="1:12" ht="18" customHeight="1" x14ac:dyDescent="0.25">
      <c r="A942" s="59">
        <v>557</v>
      </c>
      <c r="B942" s="39"/>
      <c r="C942" s="40"/>
      <c r="D942" s="41"/>
      <c r="E942" s="85"/>
      <c r="F942" s="309"/>
      <c r="G942" s="295"/>
      <c r="H942" s="288"/>
      <c r="I942" s="207" t="str">
        <f t="shared" si="81"/>
        <v/>
      </c>
      <c r="J942" s="209">
        <f t="shared" si="82"/>
        <v>1</v>
      </c>
      <c r="K942" s="208">
        <f t="shared" si="83"/>
        <v>0</v>
      </c>
    </row>
    <row r="943" spans="1:12" ht="18" customHeight="1" x14ac:dyDescent="0.25">
      <c r="A943" s="59">
        <v>558</v>
      </c>
      <c r="B943" s="39"/>
      <c r="C943" s="40"/>
      <c r="D943" s="41"/>
      <c r="E943" s="85"/>
      <c r="F943" s="309"/>
      <c r="G943" s="295"/>
      <c r="H943" s="288"/>
      <c r="I943" s="207" t="str">
        <f t="shared" si="81"/>
        <v/>
      </c>
      <c r="J943" s="209">
        <f t="shared" si="82"/>
        <v>1</v>
      </c>
      <c r="K943" s="208">
        <f t="shared" si="83"/>
        <v>0</v>
      </c>
    </row>
    <row r="944" spans="1:12" ht="18" customHeight="1" x14ac:dyDescent="0.25">
      <c r="A944" s="59">
        <v>559</v>
      </c>
      <c r="B944" s="39"/>
      <c r="C944" s="40"/>
      <c r="D944" s="41"/>
      <c r="E944" s="85"/>
      <c r="F944" s="309"/>
      <c r="G944" s="295"/>
      <c r="H944" s="288"/>
      <c r="I944" s="207" t="str">
        <f t="shared" si="81"/>
        <v/>
      </c>
      <c r="J944" s="209">
        <f t="shared" si="82"/>
        <v>1</v>
      </c>
      <c r="K944" s="208">
        <f t="shared" si="83"/>
        <v>0</v>
      </c>
    </row>
    <row r="945" spans="1:13" ht="18" customHeight="1" thickBot="1" x14ac:dyDescent="0.3">
      <c r="A945" s="78">
        <v>560</v>
      </c>
      <c r="B945" s="43"/>
      <c r="C945" s="44"/>
      <c r="D945" s="45"/>
      <c r="E945" s="87"/>
      <c r="F945" s="310"/>
      <c r="G945" s="296"/>
      <c r="H945" s="289"/>
      <c r="I945" s="207" t="str">
        <f t="shared" si="81"/>
        <v/>
      </c>
      <c r="J945" s="209">
        <f t="shared" si="82"/>
        <v>1</v>
      </c>
      <c r="K945" s="208">
        <f t="shared" si="83"/>
        <v>0</v>
      </c>
    </row>
    <row r="946" spans="1:13" ht="18" customHeight="1" thickBot="1" x14ac:dyDescent="0.3">
      <c r="A946" s="89"/>
      <c r="B946" s="89"/>
      <c r="C946" s="89"/>
      <c r="D946" s="89"/>
      <c r="E946" s="89"/>
      <c r="F946" s="11" t="s">
        <v>51</v>
      </c>
      <c r="G946" s="290">
        <f>SUM(G926:G945)+G912</f>
        <v>0</v>
      </c>
      <c r="H946" s="330"/>
      <c r="I946" s="126"/>
      <c r="J946" s="206">
        <f>IF(G946&gt;G912,ROW(A952),0)</f>
        <v>0</v>
      </c>
      <c r="K946" s="82"/>
      <c r="L946" s="202">
        <f>IF(G946&gt;G912,ROW(A952),0)</f>
        <v>0</v>
      </c>
    </row>
    <row r="947" spans="1:13" x14ac:dyDescent="0.25">
      <c r="A947" s="89"/>
      <c r="B947" s="89"/>
      <c r="C947" s="89"/>
      <c r="D947" s="89"/>
      <c r="E947" s="89"/>
      <c r="F947" s="89"/>
      <c r="G947" s="89"/>
      <c r="H947" s="89"/>
      <c r="I947" s="126"/>
      <c r="J947" s="82"/>
      <c r="K947" s="82"/>
    </row>
    <row r="948" spans="1:13" x14ac:dyDescent="0.25">
      <c r="A948" t="s">
        <v>164</v>
      </c>
      <c r="B948" s="89"/>
      <c r="C948" s="89"/>
      <c r="D948" s="89"/>
      <c r="E948" s="89"/>
      <c r="F948" s="89"/>
      <c r="G948" s="89"/>
      <c r="H948" s="89"/>
      <c r="I948" s="126"/>
      <c r="J948" s="82"/>
      <c r="K948" s="82"/>
    </row>
    <row r="949" spans="1:13" x14ac:dyDescent="0.25">
      <c r="A949" s="89"/>
      <c r="B949" s="89"/>
      <c r="C949" s="89"/>
      <c r="D949" s="89"/>
      <c r="E949" s="89"/>
      <c r="F949" s="89"/>
      <c r="G949" s="89"/>
      <c r="H949" s="89"/>
      <c r="I949" s="126"/>
      <c r="J949" s="82"/>
      <c r="K949" s="82"/>
    </row>
    <row r="950" spans="1:13" ht="21" x14ac:dyDescent="0.35">
      <c r="A950" s="89"/>
      <c r="B950" s="358" t="s">
        <v>48</v>
      </c>
      <c r="C950" s="346">
        <f ca="1">IF(imzatarihi&gt;0,imzatarihi,"")</f>
        <v>46027</v>
      </c>
      <c r="D950" s="497" t="s">
        <v>49</v>
      </c>
      <c r="E950" s="497"/>
      <c r="F950" s="456" t="str">
        <f>IF(kurulusyetkilisi&gt;0,kurulusyetkilisi,"")</f>
        <v/>
      </c>
      <c r="G950" s="456"/>
      <c r="H950" s="456"/>
      <c r="I950" s="126"/>
      <c r="J950" s="82"/>
      <c r="K950" s="82"/>
    </row>
    <row r="951" spans="1:13" ht="21" x14ac:dyDescent="0.35">
      <c r="A951" s="89"/>
      <c r="B951" s="349"/>
      <c r="C951" s="349"/>
      <c r="D951" s="497" t="s">
        <v>50</v>
      </c>
      <c r="E951" s="497"/>
      <c r="F951" s="349"/>
      <c r="G951" s="361"/>
      <c r="H951" s="347"/>
      <c r="I951" s="126"/>
      <c r="J951" s="82"/>
      <c r="K951" s="82"/>
    </row>
    <row r="952" spans="1:13" x14ac:dyDescent="0.25">
      <c r="A952" s="89"/>
      <c r="B952" s="89"/>
      <c r="C952" s="89"/>
      <c r="D952" s="89"/>
      <c r="E952" s="89"/>
      <c r="F952" s="89"/>
      <c r="G952" s="89"/>
      <c r="H952" s="89"/>
      <c r="I952" s="126"/>
      <c r="J952" s="82"/>
      <c r="K952" s="82"/>
      <c r="L952" s="134"/>
      <c r="M952" s="134"/>
    </row>
    <row r="953" spans="1:13" x14ac:dyDescent="0.25">
      <c r="A953" s="496" t="s">
        <v>126</v>
      </c>
      <c r="B953" s="496"/>
      <c r="C953" s="496"/>
      <c r="D953" s="496"/>
      <c r="E953" s="496"/>
      <c r="F953" s="496"/>
      <c r="G953" s="496"/>
      <c r="H953" s="496"/>
      <c r="I953" s="123"/>
      <c r="J953" s="82"/>
      <c r="K953" s="82"/>
    </row>
    <row r="954" spans="1:13" x14ac:dyDescent="0.25">
      <c r="A954" s="484" t="str">
        <f>IF(YilDonem&lt;&gt;"",CONCATENATE(YilDonem," dönemine aittir."),"")</f>
        <v/>
      </c>
      <c r="B954" s="484"/>
      <c r="C954" s="484"/>
      <c r="D954" s="484"/>
      <c r="E954" s="484"/>
      <c r="F954" s="484"/>
      <c r="G954" s="484"/>
      <c r="H954" s="484"/>
      <c r="I954" s="123"/>
      <c r="J954" s="82"/>
      <c r="K954" s="82"/>
    </row>
    <row r="955" spans="1:13" ht="15.95" customHeight="1" thickBot="1" x14ac:dyDescent="0.3">
      <c r="A955" s="515" t="s">
        <v>156</v>
      </c>
      <c r="B955" s="515"/>
      <c r="C955" s="515"/>
      <c r="D955" s="515"/>
      <c r="E955" s="515"/>
      <c r="F955" s="515"/>
      <c r="G955" s="515"/>
      <c r="H955" s="515"/>
      <c r="I955" s="123"/>
      <c r="J955" s="82"/>
      <c r="K955" s="82"/>
    </row>
    <row r="956" spans="1:13" ht="31.7" customHeight="1" thickBot="1" x14ac:dyDescent="0.3">
      <c r="A956" s="516" t="s">
        <v>1</v>
      </c>
      <c r="B956" s="517"/>
      <c r="C956" s="488" t="str">
        <f>IF(ProjeNo&gt;0,ProjeNo,"")</f>
        <v/>
      </c>
      <c r="D956" s="489"/>
      <c r="E956" s="489"/>
      <c r="F956" s="489"/>
      <c r="G956" s="489"/>
      <c r="H956" s="490"/>
      <c r="I956" s="123"/>
      <c r="J956" s="82"/>
      <c r="K956" s="82"/>
    </row>
    <row r="957" spans="1:13" ht="45" customHeight="1" thickBot="1" x14ac:dyDescent="0.3">
      <c r="A957" s="518" t="s">
        <v>14</v>
      </c>
      <c r="B957" s="519"/>
      <c r="C957" s="493" t="str">
        <f>IF(ProjeAdi&gt;0,ProjeAdi,"")</f>
        <v/>
      </c>
      <c r="D957" s="494"/>
      <c r="E957" s="494"/>
      <c r="F957" s="494"/>
      <c r="G957" s="494"/>
      <c r="H957" s="495"/>
      <c r="I957" s="123"/>
      <c r="J957" s="82"/>
      <c r="K957" s="82"/>
    </row>
    <row r="958" spans="1:13" s="53" customFormat="1" ht="37.15" customHeight="1" thickBot="1" x14ac:dyDescent="0.3">
      <c r="A958" s="482" t="s">
        <v>9</v>
      </c>
      <c r="B958" s="482" t="s">
        <v>123</v>
      </c>
      <c r="C958" s="482" t="s">
        <v>124</v>
      </c>
      <c r="D958" s="482" t="s">
        <v>125</v>
      </c>
      <c r="E958" s="482" t="s">
        <v>98</v>
      </c>
      <c r="F958" s="482" t="s">
        <v>99</v>
      </c>
      <c r="G958" s="143" t="s">
        <v>100</v>
      </c>
      <c r="H958" s="143" t="s">
        <v>100</v>
      </c>
      <c r="I958" s="124"/>
      <c r="J958" s="83"/>
      <c r="K958" s="83"/>
      <c r="L958" s="133"/>
      <c r="M958" s="133"/>
    </row>
    <row r="959" spans="1:13" ht="18" customHeight="1" thickBot="1" x14ac:dyDescent="0.3">
      <c r="A959" s="498"/>
      <c r="B959" s="498"/>
      <c r="C959" s="498"/>
      <c r="D959" s="498"/>
      <c r="E959" s="498"/>
      <c r="F959" s="498"/>
      <c r="G959" s="144" t="s">
        <v>101</v>
      </c>
      <c r="H959" s="144" t="s">
        <v>104</v>
      </c>
      <c r="I959" s="123"/>
      <c r="J959" s="82"/>
      <c r="K959" s="82"/>
    </row>
    <row r="960" spans="1:13" ht="18" customHeight="1" x14ac:dyDescent="0.25">
      <c r="A960" s="77">
        <v>561</v>
      </c>
      <c r="B960" s="61"/>
      <c r="C960" s="62"/>
      <c r="D960" s="84"/>
      <c r="E960" s="63"/>
      <c r="F960" s="308"/>
      <c r="G960" s="294"/>
      <c r="H960" s="281"/>
      <c r="I960" s="207" t="str">
        <f>IF(AND(COUNTA(B960:D960)&gt;0,J960=1),"Belge Tarihi,Belge Numarası ve KDV Dahil Tutar doldurulduktan sonra KDV Hariç Tutar doldurulabilir.","")</f>
        <v/>
      </c>
      <c r="J960" s="209">
        <f>IF(COUNTA(E960:F960)+COUNTA(H960)=3,0,1)</f>
        <v>1</v>
      </c>
      <c r="K960" s="208">
        <f>IF(J960=1,0,100000000)</f>
        <v>0</v>
      </c>
    </row>
    <row r="961" spans="1:12" ht="18" customHeight="1" x14ac:dyDescent="0.25">
      <c r="A961" s="59">
        <v>562</v>
      </c>
      <c r="B961" s="39"/>
      <c r="C961" s="40"/>
      <c r="D961" s="41"/>
      <c r="E961" s="85"/>
      <c r="F961" s="309"/>
      <c r="G961" s="295"/>
      <c r="H961" s="288"/>
      <c r="I961" s="207" t="str">
        <f t="shared" ref="I961:I979" si="84">IF(AND(COUNTA(B961:D961)&gt;0,J961=1),"Belge Tarihi,Belge Numarası ve KDV Dahil Tutar doldurulduktan sonra KDV Hariç Tutar doldurulabilir.","")</f>
        <v/>
      </c>
      <c r="J961" s="209">
        <f t="shared" ref="J961:J979" si="85">IF(COUNTA(E961:F961)+COUNTA(H961)=3,0,1)</f>
        <v>1</v>
      </c>
      <c r="K961" s="208">
        <f t="shared" ref="K961:K979" si="86">IF(J961=1,0,100000000)</f>
        <v>0</v>
      </c>
    </row>
    <row r="962" spans="1:12" ht="18" customHeight="1" x14ac:dyDescent="0.25">
      <c r="A962" s="59">
        <v>563</v>
      </c>
      <c r="B962" s="39"/>
      <c r="C962" s="40"/>
      <c r="D962" s="41"/>
      <c r="E962" s="85"/>
      <c r="F962" s="309"/>
      <c r="G962" s="295"/>
      <c r="H962" s="288"/>
      <c r="I962" s="207" t="str">
        <f t="shared" si="84"/>
        <v/>
      </c>
      <c r="J962" s="209">
        <f t="shared" si="85"/>
        <v>1</v>
      </c>
      <c r="K962" s="208">
        <f t="shared" si="86"/>
        <v>0</v>
      </c>
    </row>
    <row r="963" spans="1:12" ht="18" customHeight="1" x14ac:dyDescent="0.25">
      <c r="A963" s="59">
        <v>564</v>
      </c>
      <c r="B963" s="39"/>
      <c r="C963" s="40"/>
      <c r="D963" s="41"/>
      <c r="E963" s="85"/>
      <c r="F963" s="309"/>
      <c r="G963" s="295"/>
      <c r="H963" s="288"/>
      <c r="I963" s="207" t="str">
        <f t="shared" si="84"/>
        <v/>
      </c>
      <c r="J963" s="209">
        <f t="shared" si="85"/>
        <v>1</v>
      </c>
      <c r="K963" s="208">
        <f t="shared" si="86"/>
        <v>0</v>
      </c>
    </row>
    <row r="964" spans="1:12" ht="18" customHeight="1" x14ac:dyDescent="0.25">
      <c r="A964" s="59">
        <v>565</v>
      </c>
      <c r="B964" s="39"/>
      <c r="C964" s="40"/>
      <c r="D964" s="41"/>
      <c r="E964" s="85"/>
      <c r="F964" s="309"/>
      <c r="G964" s="295"/>
      <c r="H964" s="288"/>
      <c r="I964" s="207" t="str">
        <f t="shared" si="84"/>
        <v/>
      </c>
      <c r="J964" s="209">
        <f t="shared" si="85"/>
        <v>1</v>
      </c>
      <c r="K964" s="208">
        <f t="shared" si="86"/>
        <v>0</v>
      </c>
    </row>
    <row r="965" spans="1:12" ht="18" customHeight="1" x14ac:dyDescent="0.25">
      <c r="A965" s="59">
        <v>566</v>
      </c>
      <c r="B965" s="39"/>
      <c r="C965" s="40"/>
      <c r="D965" s="41"/>
      <c r="E965" s="85"/>
      <c r="F965" s="309"/>
      <c r="G965" s="295"/>
      <c r="H965" s="288"/>
      <c r="I965" s="207" t="str">
        <f t="shared" si="84"/>
        <v/>
      </c>
      <c r="J965" s="209">
        <f t="shared" si="85"/>
        <v>1</v>
      </c>
      <c r="K965" s="208">
        <f t="shared" si="86"/>
        <v>0</v>
      </c>
    </row>
    <row r="966" spans="1:12" ht="18" customHeight="1" x14ac:dyDescent="0.25">
      <c r="A966" s="59">
        <v>567</v>
      </c>
      <c r="B966" s="39"/>
      <c r="C966" s="40"/>
      <c r="D966" s="41"/>
      <c r="E966" s="85"/>
      <c r="F966" s="309"/>
      <c r="G966" s="295"/>
      <c r="H966" s="288"/>
      <c r="I966" s="207" t="str">
        <f t="shared" si="84"/>
        <v/>
      </c>
      <c r="J966" s="209">
        <f t="shared" si="85"/>
        <v>1</v>
      </c>
      <c r="K966" s="208">
        <f t="shared" si="86"/>
        <v>0</v>
      </c>
    </row>
    <row r="967" spans="1:12" ht="18" customHeight="1" x14ac:dyDescent="0.25">
      <c r="A967" s="59">
        <v>568</v>
      </c>
      <c r="B967" s="39"/>
      <c r="C967" s="40"/>
      <c r="D967" s="41"/>
      <c r="E967" s="85"/>
      <c r="F967" s="309"/>
      <c r="G967" s="295"/>
      <c r="H967" s="288"/>
      <c r="I967" s="207" t="str">
        <f t="shared" si="84"/>
        <v/>
      </c>
      <c r="J967" s="209">
        <f t="shared" si="85"/>
        <v>1</v>
      </c>
      <c r="K967" s="208">
        <f t="shared" si="86"/>
        <v>0</v>
      </c>
    </row>
    <row r="968" spans="1:12" ht="18" customHeight="1" x14ac:dyDescent="0.25">
      <c r="A968" s="59">
        <v>569</v>
      </c>
      <c r="B968" s="39"/>
      <c r="C968" s="40"/>
      <c r="D968" s="41"/>
      <c r="E968" s="85"/>
      <c r="F968" s="309"/>
      <c r="G968" s="295"/>
      <c r="H968" s="288"/>
      <c r="I968" s="207" t="str">
        <f t="shared" si="84"/>
        <v/>
      </c>
      <c r="J968" s="209">
        <f t="shared" si="85"/>
        <v>1</v>
      </c>
      <c r="K968" s="208">
        <f t="shared" si="86"/>
        <v>0</v>
      </c>
    </row>
    <row r="969" spans="1:12" ht="18" customHeight="1" x14ac:dyDescent="0.25">
      <c r="A969" s="59">
        <v>570</v>
      </c>
      <c r="B969" s="39"/>
      <c r="C969" s="40"/>
      <c r="D969" s="41"/>
      <c r="E969" s="85"/>
      <c r="F969" s="309"/>
      <c r="G969" s="295"/>
      <c r="H969" s="288"/>
      <c r="I969" s="207" t="str">
        <f t="shared" si="84"/>
        <v/>
      </c>
      <c r="J969" s="209">
        <f t="shared" si="85"/>
        <v>1</v>
      </c>
      <c r="K969" s="208">
        <f t="shared" si="86"/>
        <v>0</v>
      </c>
    </row>
    <row r="970" spans="1:12" ht="18" customHeight="1" x14ac:dyDescent="0.25">
      <c r="A970" s="59">
        <v>571</v>
      </c>
      <c r="B970" s="39"/>
      <c r="C970" s="40"/>
      <c r="D970" s="41"/>
      <c r="E970" s="85"/>
      <c r="F970" s="309"/>
      <c r="G970" s="295"/>
      <c r="H970" s="288"/>
      <c r="I970" s="207" t="str">
        <f t="shared" si="84"/>
        <v/>
      </c>
      <c r="J970" s="209">
        <f t="shared" si="85"/>
        <v>1</v>
      </c>
      <c r="K970" s="208">
        <f t="shared" si="86"/>
        <v>0</v>
      </c>
    </row>
    <row r="971" spans="1:12" ht="18" customHeight="1" x14ac:dyDescent="0.25">
      <c r="A971" s="59">
        <v>572</v>
      </c>
      <c r="B971" s="39"/>
      <c r="C971" s="40"/>
      <c r="D971" s="41"/>
      <c r="E971" s="85"/>
      <c r="F971" s="309"/>
      <c r="G971" s="295"/>
      <c r="H971" s="288"/>
      <c r="I971" s="207" t="str">
        <f t="shared" si="84"/>
        <v/>
      </c>
      <c r="J971" s="209">
        <f t="shared" si="85"/>
        <v>1</v>
      </c>
      <c r="K971" s="208">
        <f t="shared" si="86"/>
        <v>0</v>
      </c>
    </row>
    <row r="972" spans="1:12" ht="18" customHeight="1" x14ac:dyDescent="0.25">
      <c r="A972" s="59">
        <v>573</v>
      </c>
      <c r="B972" s="39"/>
      <c r="C972" s="40"/>
      <c r="D972" s="41"/>
      <c r="E972" s="85"/>
      <c r="F972" s="309"/>
      <c r="G972" s="295"/>
      <c r="H972" s="288"/>
      <c r="I972" s="207" t="str">
        <f t="shared" si="84"/>
        <v/>
      </c>
      <c r="J972" s="209">
        <f t="shared" si="85"/>
        <v>1</v>
      </c>
      <c r="K972" s="208">
        <f t="shared" si="86"/>
        <v>0</v>
      </c>
    </row>
    <row r="973" spans="1:12" ht="18" customHeight="1" x14ac:dyDescent="0.25">
      <c r="A973" s="59">
        <v>574</v>
      </c>
      <c r="B973" s="39"/>
      <c r="C973" s="40"/>
      <c r="D973" s="41"/>
      <c r="E973" s="85"/>
      <c r="F973" s="309"/>
      <c r="G973" s="295"/>
      <c r="H973" s="288"/>
      <c r="I973" s="207" t="str">
        <f t="shared" si="84"/>
        <v/>
      </c>
      <c r="J973" s="209">
        <f t="shared" si="85"/>
        <v>1</v>
      </c>
      <c r="K973" s="208">
        <f t="shared" si="86"/>
        <v>0</v>
      </c>
    </row>
    <row r="974" spans="1:12" ht="18" customHeight="1" x14ac:dyDescent="0.25">
      <c r="A974" s="59">
        <v>575</v>
      </c>
      <c r="B974" s="39"/>
      <c r="C974" s="40"/>
      <c r="D974" s="41"/>
      <c r="E974" s="85"/>
      <c r="F974" s="309"/>
      <c r="G974" s="295"/>
      <c r="H974" s="288"/>
      <c r="I974" s="207" t="str">
        <f t="shared" si="84"/>
        <v/>
      </c>
      <c r="J974" s="209">
        <f t="shared" si="85"/>
        <v>1</v>
      </c>
      <c r="K974" s="208">
        <f t="shared" si="86"/>
        <v>0</v>
      </c>
      <c r="L974" s="132"/>
    </row>
    <row r="975" spans="1:12" ht="18" customHeight="1" x14ac:dyDescent="0.25">
      <c r="A975" s="59">
        <v>576</v>
      </c>
      <c r="B975" s="39"/>
      <c r="C975" s="40"/>
      <c r="D975" s="41"/>
      <c r="E975" s="85"/>
      <c r="F975" s="309"/>
      <c r="G975" s="295"/>
      <c r="H975" s="288"/>
      <c r="I975" s="207" t="str">
        <f t="shared" si="84"/>
        <v/>
      </c>
      <c r="J975" s="209">
        <f t="shared" si="85"/>
        <v>1</v>
      </c>
      <c r="K975" s="208">
        <f t="shared" si="86"/>
        <v>0</v>
      </c>
    </row>
    <row r="976" spans="1:12" ht="18" customHeight="1" x14ac:dyDescent="0.25">
      <c r="A976" s="59">
        <v>577</v>
      </c>
      <c r="B976" s="39"/>
      <c r="C976" s="40"/>
      <c r="D976" s="41"/>
      <c r="E976" s="85"/>
      <c r="F976" s="309"/>
      <c r="G976" s="295"/>
      <c r="H976" s="288"/>
      <c r="I976" s="207" t="str">
        <f t="shared" si="84"/>
        <v/>
      </c>
      <c r="J976" s="209">
        <f t="shared" si="85"/>
        <v>1</v>
      </c>
      <c r="K976" s="208">
        <f t="shared" si="86"/>
        <v>0</v>
      </c>
    </row>
    <row r="977" spans="1:13" ht="18" customHeight="1" x14ac:dyDescent="0.25">
      <c r="A977" s="59">
        <v>578</v>
      </c>
      <c r="B977" s="39"/>
      <c r="C977" s="40"/>
      <c r="D977" s="41"/>
      <c r="E977" s="85"/>
      <c r="F977" s="309"/>
      <c r="G977" s="295"/>
      <c r="H977" s="288"/>
      <c r="I977" s="207" t="str">
        <f t="shared" si="84"/>
        <v/>
      </c>
      <c r="J977" s="209">
        <f t="shared" si="85"/>
        <v>1</v>
      </c>
      <c r="K977" s="208">
        <f t="shared" si="86"/>
        <v>0</v>
      </c>
    </row>
    <row r="978" spans="1:13" ht="18" customHeight="1" x14ac:dyDescent="0.25">
      <c r="A978" s="59">
        <v>579</v>
      </c>
      <c r="B978" s="39"/>
      <c r="C978" s="40"/>
      <c r="D978" s="41"/>
      <c r="E978" s="85"/>
      <c r="F978" s="309"/>
      <c r="G978" s="295"/>
      <c r="H978" s="288"/>
      <c r="I978" s="207" t="str">
        <f t="shared" si="84"/>
        <v/>
      </c>
      <c r="J978" s="209">
        <f t="shared" si="85"/>
        <v>1</v>
      </c>
      <c r="K978" s="208">
        <f t="shared" si="86"/>
        <v>0</v>
      </c>
    </row>
    <row r="979" spans="1:13" ht="18" customHeight="1" thickBot="1" x14ac:dyDescent="0.3">
      <c r="A979" s="78">
        <v>580</v>
      </c>
      <c r="B979" s="43"/>
      <c r="C979" s="44"/>
      <c r="D979" s="45"/>
      <c r="E979" s="87"/>
      <c r="F979" s="310"/>
      <c r="G979" s="296"/>
      <c r="H979" s="289"/>
      <c r="I979" s="207" t="str">
        <f t="shared" si="84"/>
        <v/>
      </c>
      <c r="J979" s="209">
        <f t="shared" si="85"/>
        <v>1</v>
      </c>
      <c r="K979" s="208">
        <f t="shared" si="86"/>
        <v>0</v>
      </c>
    </row>
    <row r="980" spans="1:13" ht="18" customHeight="1" thickBot="1" x14ac:dyDescent="0.3">
      <c r="A980" s="89"/>
      <c r="B980" s="89"/>
      <c r="C980" s="89"/>
      <c r="D980" s="89"/>
      <c r="E980" s="89"/>
      <c r="F980" s="11" t="s">
        <v>51</v>
      </c>
      <c r="G980" s="290">
        <f>SUM(G960:G979)+G946</f>
        <v>0</v>
      </c>
      <c r="H980" s="330"/>
      <c r="I980" s="126"/>
      <c r="J980" s="206">
        <f>IF(G980&gt;G946,ROW(A986),0)</f>
        <v>0</v>
      </c>
      <c r="K980" s="82"/>
      <c r="L980" s="202">
        <f>IF(G980&gt;G946,ROW(A986),0)</f>
        <v>0</v>
      </c>
    </row>
    <row r="981" spans="1:13" x14ac:dyDescent="0.25">
      <c r="A981" s="89"/>
      <c r="B981" s="89"/>
      <c r="C981" s="89"/>
      <c r="D981" s="89"/>
      <c r="E981" s="89"/>
      <c r="F981" s="89"/>
      <c r="G981" s="89"/>
      <c r="H981" s="89"/>
      <c r="I981" s="126"/>
      <c r="J981" s="82"/>
      <c r="K981" s="82"/>
    </row>
    <row r="982" spans="1:13" x14ac:dyDescent="0.25">
      <c r="A982" t="s">
        <v>164</v>
      </c>
      <c r="B982" s="89"/>
      <c r="C982" s="89"/>
      <c r="D982" s="89"/>
      <c r="E982" s="89"/>
      <c r="F982" s="89"/>
      <c r="G982" s="89"/>
      <c r="H982" s="89"/>
      <c r="I982" s="126"/>
      <c r="J982" s="82"/>
      <c r="K982" s="82"/>
    </row>
    <row r="983" spans="1:13" x14ac:dyDescent="0.25">
      <c r="A983" s="89"/>
      <c r="B983" s="89"/>
      <c r="C983" s="89"/>
      <c r="D983" s="89"/>
      <c r="E983" s="89"/>
      <c r="F983" s="89"/>
      <c r="G983" s="89"/>
      <c r="H983" s="89"/>
      <c r="I983" s="126"/>
      <c r="J983" s="82"/>
      <c r="K983" s="82"/>
    </row>
    <row r="984" spans="1:13" ht="21" x14ac:dyDescent="0.35">
      <c r="A984" s="89"/>
      <c r="B984" s="358" t="s">
        <v>48</v>
      </c>
      <c r="C984" s="346">
        <f ca="1">IF(imzatarihi&gt;0,imzatarihi,"")</f>
        <v>46027</v>
      </c>
      <c r="D984" s="497" t="s">
        <v>49</v>
      </c>
      <c r="E984" s="497"/>
      <c r="F984" s="456" t="str">
        <f>IF(kurulusyetkilisi&gt;0,kurulusyetkilisi,"")</f>
        <v/>
      </c>
      <c r="G984" s="456"/>
      <c r="H984" s="456"/>
      <c r="I984" s="126"/>
      <c r="J984" s="82"/>
      <c r="K984" s="82"/>
    </row>
    <row r="985" spans="1:13" ht="21" x14ac:dyDescent="0.35">
      <c r="A985" s="89"/>
      <c r="B985" s="349"/>
      <c r="C985" s="349"/>
      <c r="D985" s="497" t="s">
        <v>50</v>
      </c>
      <c r="E985" s="497"/>
      <c r="F985" s="349"/>
      <c r="G985" s="361"/>
      <c r="H985" s="347"/>
      <c r="I985" s="126"/>
      <c r="J985" s="82"/>
      <c r="K985" s="82"/>
    </row>
    <row r="986" spans="1:13" x14ac:dyDescent="0.25">
      <c r="A986" s="89"/>
      <c r="B986" s="89"/>
      <c r="C986" s="89"/>
      <c r="D986" s="89"/>
      <c r="E986" s="89"/>
      <c r="F986" s="89"/>
      <c r="G986" s="89"/>
      <c r="H986" s="89"/>
      <c r="I986" s="126"/>
      <c r="J986" s="82"/>
      <c r="K986" s="82"/>
    </row>
    <row r="987" spans="1:13" x14ac:dyDescent="0.25">
      <c r="A987" s="496" t="s">
        <v>126</v>
      </c>
      <c r="B987" s="496"/>
      <c r="C987" s="496"/>
      <c r="D987" s="496"/>
      <c r="E987" s="496"/>
      <c r="F987" s="496"/>
      <c r="G987" s="496"/>
      <c r="H987" s="496"/>
      <c r="I987" s="123"/>
      <c r="J987" s="82"/>
      <c r="K987" s="82"/>
      <c r="L987" s="134"/>
      <c r="M987" s="134"/>
    </row>
    <row r="988" spans="1:13" x14ac:dyDescent="0.25">
      <c r="A988" s="484" t="str">
        <f>IF(YilDonem&lt;&gt;"",CONCATENATE(YilDonem," dönemine aittir."),"")</f>
        <v/>
      </c>
      <c r="B988" s="484"/>
      <c r="C988" s="484"/>
      <c r="D988" s="484"/>
      <c r="E988" s="484"/>
      <c r="F988" s="484"/>
      <c r="G988" s="484"/>
      <c r="H988" s="484"/>
      <c r="I988" s="123"/>
      <c r="J988" s="82"/>
      <c r="K988" s="82"/>
    </row>
    <row r="989" spans="1:13" ht="15.95" customHeight="1" thickBot="1" x14ac:dyDescent="0.3">
      <c r="A989" s="515" t="s">
        <v>156</v>
      </c>
      <c r="B989" s="515"/>
      <c r="C989" s="515"/>
      <c r="D989" s="515"/>
      <c r="E989" s="515"/>
      <c r="F989" s="515"/>
      <c r="G989" s="515"/>
      <c r="H989" s="515"/>
      <c r="I989" s="123"/>
      <c r="J989" s="82"/>
      <c r="K989" s="82"/>
    </row>
    <row r="990" spans="1:13" ht="31.7" customHeight="1" thickBot="1" x14ac:dyDescent="0.3">
      <c r="A990" s="516" t="s">
        <v>1</v>
      </c>
      <c r="B990" s="517"/>
      <c r="C990" s="488" t="str">
        <f>IF(ProjeNo&gt;0,ProjeNo,"")</f>
        <v/>
      </c>
      <c r="D990" s="489"/>
      <c r="E990" s="489"/>
      <c r="F990" s="489"/>
      <c r="G990" s="489"/>
      <c r="H990" s="490"/>
      <c r="I990" s="123"/>
      <c r="J990" s="82"/>
      <c r="K990" s="82"/>
    </row>
    <row r="991" spans="1:13" ht="45" customHeight="1" thickBot="1" x14ac:dyDescent="0.3">
      <c r="A991" s="518" t="s">
        <v>14</v>
      </c>
      <c r="B991" s="519"/>
      <c r="C991" s="493" t="str">
        <f>IF(ProjeAdi&gt;0,ProjeAdi,"")</f>
        <v/>
      </c>
      <c r="D991" s="494"/>
      <c r="E991" s="494"/>
      <c r="F991" s="494"/>
      <c r="G991" s="494"/>
      <c r="H991" s="495"/>
      <c r="I991" s="123"/>
      <c r="J991" s="82"/>
      <c r="K991" s="82"/>
    </row>
    <row r="992" spans="1:13" s="53" customFormat="1" ht="37.15" customHeight="1" thickBot="1" x14ac:dyDescent="0.3">
      <c r="A992" s="482" t="s">
        <v>9</v>
      </c>
      <c r="B992" s="482" t="s">
        <v>123</v>
      </c>
      <c r="C992" s="482" t="s">
        <v>124</v>
      </c>
      <c r="D992" s="482" t="s">
        <v>125</v>
      </c>
      <c r="E992" s="482" t="s">
        <v>98</v>
      </c>
      <c r="F992" s="482" t="s">
        <v>99</v>
      </c>
      <c r="G992" s="143" t="s">
        <v>100</v>
      </c>
      <c r="H992" s="143" t="s">
        <v>100</v>
      </c>
      <c r="I992" s="124"/>
      <c r="J992" s="83"/>
      <c r="K992" s="83"/>
      <c r="L992" s="133"/>
      <c r="M992" s="133"/>
    </row>
    <row r="993" spans="1:11" ht="18" customHeight="1" thickBot="1" x14ac:dyDescent="0.3">
      <c r="A993" s="498"/>
      <c r="B993" s="498"/>
      <c r="C993" s="498"/>
      <c r="D993" s="498"/>
      <c r="E993" s="498"/>
      <c r="F993" s="498"/>
      <c r="G993" s="144" t="s">
        <v>101</v>
      </c>
      <c r="H993" s="144" t="s">
        <v>104</v>
      </c>
      <c r="I993" s="123"/>
      <c r="J993" s="82"/>
      <c r="K993" s="82"/>
    </row>
    <row r="994" spans="1:11" ht="18" customHeight="1" x14ac:dyDescent="0.25">
      <c r="A994" s="77">
        <v>581</v>
      </c>
      <c r="B994" s="61"/>
      <c r="C994" s="62"/>
      <c r="D994" s="84"/>
      <c r="E994" s="63"/>
      <c r="F994" s="308"/>
      <c r="G994" s="294"/>
      <c r="H994" s="281"/>
      <c r="I994" s="207" t="str">
        <f>IF(AND(COUNTA(B994:D994)&gt;0,J994=1),"Belge Tarihi,Belge Numarası ve KDV Dahil Tutar doldurulduktan sonra KDV Hariç Tutar doldurulabilir.","")</f>
        <v/>
      </c>
      <c r="J994" s="209">
        <f>IF(COUNTA(E994:F994)+COUNTA(H994)=3,0,1)</f>
        <v>1</v>
      </c>
      <c r="K994" s="208">
        <f>IF(J994=1,0,100000000)</f>
        <v>0</v>
      </c>
    </row>
    <row r="995" spans="1:11" ht="18" customHeight="1" x14ac:dyDescent="0.25">
      <c r="A995" s="59">
        <v>582</v>
      </c>
      <c r="B995" s="39"/>
      <c r="C995" s="40"/>
      <c r="D995" s="41"/>
      <c r="E995" s="85"/>
      <c r="F995" s="309"/>
      <c r="G995" s="295"/>
      <c r="H995" s="288"/>
      <c r="I995" s="207" t="str">
        <f t="shared" ref="I995:I1013" si="87">IF(AND(COUNTA(B995:D995)&gt;0,J995=1),"Belge Tarihi,Belge Numarası ve KDV Dahil Tutar doldurulduktan sonra KDV Hariç Tutar doldurulabilir.","")</f>
        <v/>
      </c>
      <c r="J995" s="209">
        <f t="shared" ref="J995:J1013" si="88">IF(COUNTA(E995:F995)+COUNTA(H995)=3,0,1)</f>
        <v>1</v>
      </c>
      <c r="K995" s="208">
        <f t="shared" ref="K995:K1013" si="89">IF(J995=1,0,100000000)</f>
        <v>0</v>
      </c>
    </row>
    <row r="996" spans="1:11" ht="18" customHeight="1" x14ac:dyDescent="0.25">
      <c r="A996" s="59">
        <v>583</v>
      </c>
      <c r="B996" s="39"/>
      <c r="C996" s="40"/>
      <c r="D996" s="41"/>
      <c r="E996" s="85"/>
      <c r="F996" s="309"/>
      <c r="G996" s="295"/>
      <c r="H996" s="288"/>
      <c r="I996" s="207" t="str">
        <f t="shared" si="87"/>
        <v/>
      </c>
      <c r="J996" s="209">
        <f t="shared" si="88"/>
        <v>1</v>
      </c>
      <c r="K996" s="208">
        <f t="shared" si="89"/>
        <v>0</v>
      </c>
    </row>
    <row r="997" spans="1:11" ht="18" customHeight="1" x14ac:dyDescent="0.25">
      <c r="A997" s="59">
        <v>584</v>
      </c>
      <c r="B997" s="39"/>
      <c r="C997" s="40"/>
      <c r="D997" s="41"/>
      <c r="E997" s="85"/>
      <c r="F997" s="309"/>
      <c r="G997" s="295"/>
      <c r="H997" s="288"/>
      <c r="I997" s="207" t="str">
        <f t="shared" si="87"/>
        <v/>
      </c>
      <c r="J997" s="209">
        <f t="shared" si="88"/>
        <v>1</v>
      </c>
      <c r="K997" s="208">
        <f t="shared" si="89"/>
        <v>0</v>
      </c>
    </row>
    <row r="998" spans="1:11" ht="18" customHeight="1" x14ac:dyDescent="0.25">
      <c r="A998" s="59">
        <v>585</v>
      </c>
      <c r="B998" s="39"/>
      <c r="C998" s="40"/>
      <c r="D998" s="41"/>
      <c r="E998" s="85"/>
      <c r="F998" s="309"/>
      <c r="G998" s="295"/>
      <c r="H998" s="288"/>
      <c r="I998" s="207" t="str">
        <f t="shared" si="87"/>
        <v/>
      </c>
      <c r="J998" s="209">
        <f t="shared" si="88"/>
        <v>1</v>
      </c>
      <c r="K998" s="208">
        <f t="shared" si="89"/>
        <v>0</v>
      </c>
    </row>
    <row r="999" spans="1:11" ht="18" customHeight="1" x14ac:dyDescent="0.25">
      <c r="A999" s="59">
        <v>586</v>
      </c>
      <c r="B999" s="39"/>
      <c r="C999" s="40"/>
      <c r="D999" s="41"/>
      <c r="E999" s="85"/>
      <c r="F999" s="309"/>
      <c r="G999" s="295"/>
      <c r="H999" s="288"/>
      <c r="I999" s="207" t="str">
        <f t="shared" si="87"/>
        <v/>
      </c>
      <c r="J999" s="209">
        <f t="shared" si="88"/>
        <v>1</v>
      </c>
      <c r="K999" s="208">
        <f t="shared" si="89"/>
        <v>0</v>
      </c>
    </row>
    <row r="1000" spans="1:11" ht="18" customHeight="1" x14ac:dyDescent="0.25">
      <c r="A1000" s="59">
        <v>587</v>
      </c>
      <c r="B1000" s="39"/>
      <c r="C1000" s="40"/>
      <c r="D1000" s="41"/>
      <c r="E1000" s="85"/>
      <c r="F1000" s="309"/>
      <c r="G1000" s="295"/>
      <c r="H1000" s="288"/>
      <c r="I1000" s="207" t="str">
        <f t="shared" si="87"/>
        <v/>
      </c>
      <c r="J1000" s="209">
        <f t="shared" si="88"/>
        <v>1</v>
      </c>
      <c r="K1000" s="208">
        <f t="shared" si="89"/>
        <v>0</v>
      </c>
    </row>
    <row r="1001" spans="1:11" ht="18" customHeight="1" x14ac:dyDescent="0.25">
      <c r="A1001" s="59">
        <v>588</v>
      </c>
      <c r="B1001" s="39"/>
      <c r="C1001" s="40"/>
      <c r="D1001" s="41"/>
      <c r="E1001" s="85"/>
      <c r="F1001" s="309"/>
      <c r="G1001" s="295"/>
      <c r="H1001" s="288"/>
      <c r="I1001" s="207" t="str">
        <f t="shared" si="87"/>
        <v/>
      </c>
      <c r="J1001" s="209">
        <f t="shared" si="88"/>
        <v>1</v>
      </c>
      <c r="K1001" s="208">
        <f t="shared" si="89"/>
        <v>0</v>
      </c>
    </row>
    <row r="1002" spans="1:11" ht="18" customHeight="1" x14ac:dyDescent="0.25">
      <c r="A1002" s="59">
        <v>589</v>
      </c>
      <c r="B1002" s="39"/>
      <c r="C1002" s="40"/>
      <c r="D1002" s="41"/>
      <c r="E1002" s="85"/>
      <c r="F1002" s="309"/>
      <c r="G1002" s="295"/>
      <c r="H1002" s="288"/>
      <c r="I1002" s="207" t="str">
        <f t="shared" si="87"/>
        <v/>
      </c>
      <c r="J1002" s="209">
        <f t="shared" si="88"/>
        <v>1</v>
      </c>
      <c r="K1002" s="208">
        <f t="shared" si="89"/>
        <v>0</v>
      </c>
    </row>
    <row r="1003" spans="1:11" ht="18" customHeight="1" x14ac:dyDescent="0.25">
      <c r="A1003" s="59">
        <v>590</v>
      </c>
      <c r="B1003" s="39"/>
      <c r="C1003" s="40"/>
      <c r="D1003" s="41"/>
      <c r="E1003" s="85"/>
      <c r="F1003" s="309"/>
      <c r="G1003" s="295"/>
      <c r="H1003" s="288"/>
      <c r="I1003" s="207" t="str">
        <f t="shared" si="87"/>
        <v/>
      </c>
      <c r="J1003" s="209">
        <f t="shared" si="88"/>
        <v>1</v>
      </c>
      <c r="K1003" s="208">
        <f t="shared" si="89"/>
        <v>0</v>
      </c>
    </row>
    <row r="1004" spans="1:11" ht="18" customHeight="1" x14ac:dyDescent="0.25">
      <c r="A1004" s="59">
        <v>591</v>
      </c>
      <c r="B1004" s="39"/>
      <c r="C1004" s="40"/>
      <c r="D1004" s="41"/>
      <c r="E1004" s="85"/>
      <c r="F1004" s="309"/>
      <c r="G1004" s="295"/>
      <c r="H1004" s="288"/>
      <c r="I1004" s="207" t="str">
        <f t="shared" si="87"/>
        <v/>
      </c>
      <c r="J1004" s="209">
        <f t="shared" si="88"/>
        <v>1</v>
      </c>
      <c r="K1004" s="208">
        <f t="shared" si="89"/>
        <v>0</v>
      </c>
    </row>
    <row r="1005" spans="1:11" ht="18" customHeight="1" x14ac:dyDescent="0.25">
      <c r="A1005" s="59">
        <v>592</v>
      </c>
      <c r="B1005" s="39"/>
      <c r="C1005" s="40"/>
      <c r="D1005" s="41"/>
      <c r="E1005" s="85"/>
      <c r="F1005" s="309"/>
      <c r="G1005" s="295"/>
      <c r="H1005" s="288"/>
      <c r="I1005" s="207" t="str">
        <f t="shared" si="87"/>
        <v/>
      </c>
      <c r="J1005" s="209">
        <f t="shared" si="88"/>
        <v>1</v>
      </c>
      <c r="K1005" s="208">
        <f t="shared" si="89"/>
        <v>0</v>
      </c>
    </row>
    <row r="1006" spans="1:11" ht="18" customHeight="1" x14ac:dyDescent="0.25">
      <c r="A1006" s="59">
        <v>593</v>
      </c>
      <c r="B1006" s="39"/>
      <c r="C1006" s="40"/>
      <c r="D1006" s="41"/>
      <c r="E1006" s="85"/>
      <c r="F1006" s="309"/>
      <c r="G1006" s="295"/>
      <c r="H1006" s="288"/>
      <c r="I1006" s="207" t="str">
        <f t="shared" si="87"/>
        <v/>
      </c>
      <c r="J1006" s="209">
        <f t="shared" si="88"/>
        <v>1</v>
      </c>
      <c r="K1006" s="208">
        <f t="shared" si="89"/>
        <v>0</v>
      </c>
    </row>
    <row r="1007" spans="1:11" ht="18" customHeight="1" x14ac:dyDescent="0.25">
      <c r="A1007" s="59">
        <v>594</v>
      </c>
      <c r="B1007" s="39"/>
      <c r="C1007" s="40"/>
      <c r="D1007" s="41"/>
      <c r="E1007" s="85"/>
      <c r="F1007" s="309"/>
      <c r="G1007" s="295"/>
      <c r="H1007" s="288"/>
      <c r="I1007" s="207" t="str">
        <f t="shared" si="87"/>
        <v/>
      </c>
      <c r="J1007" s="209">
        <f t="shared" si="88"/>
        <v>1</v>
      </c>
      <c r="K1007" s="208">
        <f t="shared" si="89"/>
        <v>0</v>
      </c>
    </row>
    <row r="1008" spans="1:11" ht="18" customHeight="1" x14ac:dyDescent="0.25">
      <c r="A1008" s="59">
        <v>595</v>
      </c>
      <c r="B1008" s="39"/>
      <c r="C1008" s="40"/>
      <c r="D1008" s="41"/>
      <c r="E1008" s="85"/>
      <c r="F1008" s="309"/>
      <c r="G1008" s="295"/>
      <c r="H1008" s="288"/>
      <c r="I1008" s="207" t="str">
        <f t="shared" si="87"/>
        <v/>
      </c>
      <c r="J1008" s="209">
        <f t="shared" si="88"/>
        <v>1</v>
      </c>
      <c r="K1008" s="208">
        <f t="shared" si="89"/>
        <v>0</v>
      </c>
    </row>
    <row r="1009" spans="1:13" ht="18" customHeight="1" x14ac:dyDescent="0.25">
      <c r="A1009" s="59">
        <v>596</v>
      </c>
      <c r="B1009" s="39"/>
      <c r="C1009" s="40"/>
      <c r="D1009" s="41"/>
      <c r="E1009" s="85"/>
      <c r="F1009" s="309"/>
      <c r="G1009" s="295"/>
      <c r="H1009" s="288"/>
      <c r="I1009" s="207" t="str">
        <f t="shared" si="87"/>
        <v/>
      </c>
      <c r="J1009" s="209">
        <f t="shared" si="88"/>
        <v>1</v>
      </c>
      <c r="K1009" s="208">
        <f t="shared" si="89"/>
        <v>0</v>
      </c>
      <c r="L1009" s="132"/>
    </row>
    <row r="1010" spans="1:13" ht="18" customHeight="1" x14ac:dyDescent="0.25">
      <c r="A1010" s="59">
        <v>597</v>
      </c>
      <c r="B1010" s="39"/>
      <c r="C1010" s="40"/>
      <c r="D1010" s="41"/>
      <c r="E1010" s="85"/>
      <c r="F1010" s="309"/>
      <c r="G1010" s="295"/>
      <c r="H1010" s="288"/>
      <c r="I1010" s="207" t="str">
        <f t="shared" si="87"/>
        <v/>
      </c>
      <c r="J1010" s="209">
        <f t="shared" si="88"/>
        <v>1</v>
      </c>
      <c r="K1010" s="208">
        <f t="shared" si="89"/>
        <v>0</v>
      </c>
    </row>
    <row r="1011" spans="1:13" ht="18" customHeight="1" x14ac:dyDescent="0.25">
      <c r="A1011" s="59">
        <v>598</v>
      </c>
      <c r="B1011" s="39"/>
      <c r="C1011" s="40"/>
      <c r="D1011" s="41"/>
      <c r="E1011" s="85"/>
      <c r="F1011" s="309"/>
      <c r="G1011" s="295"/>
      <c r="H1011" s="288"/>
      <c r="I1011" s="207" t="str">
        <f t="shared" si="87"/>
        <v/>
      </c>
      <c r="J1011" s="209">
        <f t="shared" si="88"/>
        <v>1</v>
      </c>
      <c r="K1011" s="208">
        <f t="shared" si="89"/>
        <v>0</v>
      </c>
    </row>
    <row r="1012" spans="1:13" ht="18" customHeight="1" x14ac:dyDescent="0.25">
      <c r="A1012" s="59">
        <v>599</v>
      </c>
      <c r="B1012" s="39"/>
      <c r="C1012" s="40"/>
      <c r="D1012" s="41"/>
      <c r="E1012" s="85"/>
      <c r="F1012" s="309"/>
      <c r="G1012" s="295"/>
      <c r="H1012" s="288"/>
      <c r="I1012" s="207" t="str">
        <f t="shared" si="87"/>
        <v/>
      </c>
      <c r="J1012" s="209">
        <f t="shared" si="88"/>
        <v>1</v>
      </c>
      <c r="K1012" s="208">
        <f t="shared" si="89"/>
        <v>0</v>
      </c>
    </row>
    <row r="1013" spans="1:13" ht="18" customHeight="1" thickBot="1" x14ac:dyDescent="0.3">
      <c r="A1013" s="78">
        <v>600</v>
      </c>
      <c r="B1013" s="43"/>
      <c r="C1013" s="44"/>
      <c r="D1013" s="45"/>
      <c r="E1013" s="87"/>
      <c r="F1013" s="310"/>
      <c r="G1013" s="296"/>
      <c r="H1013" s="289"/>
      <c r="I1013" s="207" t="str">
        <f t="shared" si="87"/>
        <v/>
      </c>
      <c r="J1013" s="209">
        <f t="shared" si="88"/>
        <v>1</v>
      </c>
      <c r="K1013" s="208">
        <f t="shared" si="89"/>
        <v>0</v>
      </c>
    </row>
    <row r="1014" spans="1:13" ht="18" customHeight="1" thickBot="1" x14ac:dyDescent="0.3">
      <c r="A1014" s="89"/>
      <c r="B1014" s="89"/>
      <c r="C1014" s="89"/>
      <c r="D1014" s="89"/>
      <c r="E1014" s="89"/>
      <c r="F1014" s="11" t="s">
        <v>51</v>
      </c>
      <c r="G1014" s="290">
        <f>SUM(G994:G1013)+G980</f>
        <v>0</v>
      </c>
      <c r="H1014" s="330"/>
      <c r="I1014" s="126"/>
      <c r="J1014" s="206">
        <f>IF(G1014&gt;G980,ROW(A1020),0)</f>
        <v>0</v>
      </c>
      <c r="K1014" s="82"/>
      <c r="L1014" s="202">
        <f>IF(G1014&gt;G980,ROW(A1020),0)</f>
        <v>0</v>
      </c>
    </row>
    <row r="1015" spans="1:13" x14ac:dyDescent="0.25">
      <c r="A1015" s="89"/>
      <c r="B1015" s="89"/>
      <c r="C1015" s="89"/>
      <c r="D1015" s="89"/>
      <c r="E1015" s="89"/>
      <c r="F1015" s="89"/>
      <c r="G1015" s="89"/>
      <c r="H1015" s="89"/>
      <c r="I1015" s="126"/>
      <c r="J1015" s="82"/>
      <c r="K1015" s="82"/>
    </row>
    <row r="1016" spans="1:13" x14ac:dyDescent="0.25">
      <c r="A1016" t="s">
        <v>164</v>
      </c>
      <c r="B1016" s="89"/>
      <c r="C1016" s="89"/>
      <c r="D1016" s="89"/>
      <c r="E1016" s="89"/>
      <c r="F1016" s="89"/>
      <c r="G1016" s="89"/>
      <c r="H1016" s="89"/>
      <c r="I1016" s="126"/>
      <c r="J1016" s="82"/>
      <c r="K1016" s="82"/>
    </row>
    <row r="1017" spans="1:13" x14ac:dyDescent="0.25">
      <c r="A1017" s="89"/>
      <c r="B1017" s="89"/>
      <c r="C1017" s="89"/>
      <c r="D1017" s="89"/>
      <c r="E1017" s="89"/>
      <c r="F1017" s="89"/>
      <c r="G1017" s="89"/>
      <c r="H1017" s="89"/>
      <c r="I1017" s="126"/>
      <c r="J1017" s="82"/>
      <c r="K1017" s="82"/>
    </row>
    <row r="1018" spans="1:13" ht="21" x14ac:dyDescent="0.35">
      <c r="A1018" s="89"/>
      <c r="B1018" s="358" t="s">
        <v>48</v>
      </c>
      <c r="C1018" s="346">
        <f ca="1">IF(imzatarihi&gt;0,imzatarihi,"")</f>
        <v>46027</v>
      </c>
      <c r="D1018" s="497" t="s">
        <v>49</v>
      </c>
      <c r="E1018" s="497"/>
      <c r="F1018" s="456" t="str">
        <f>IF(kurulusyetkilisi&gt;0,kurulusyetkilisi,"")</f>
        <v/>
      </c>
      <c r="G1018" s="456"/>
      <c r="H1018" s="456"/>
      <c r="I1018" s="126"/>
      <c r="J1018" s="82"/>
      <c r="K1018" s="82"/>
    </row>
    <row r="1019" spans="1:13" ht="21" x14ac:dyDescent="0.35">
      <c r="A1019" s="89"/>
      <c r="B1019" s="349"/>
      <c r="C1019" s="349"/>
      <c r="D1019" s="497" t="s">
        <v>50</v>
      </c>
      <c r="E1019" s="497"/>
      <c r="F1019" s="349"/>
      <c r="G1019" s="361"/>
      <c r="H1019" s="347"/>
      <c r="I1019" s="126"/>
      <c r="J1019" s="82"/>
      <c r="K1019" s="82"/>
    </row>
    <row r="1020" spans="1:13" x14ac:dyDescent="0.25">
      <c r="A1020" s="89"/>
      <c r="B1020" s="89"/>
      <c r="C1020" s="89"/>
      <c r="D1020" s="89"/>
      <c r="E1020" s="89"/>
      <c r="F1020" s="89"/>
      <c r="G1020" s="89"/>
      <c r="H1020" s="89"/>
      <c r="I1020" s="126"/>
      <c r="J1020" s="82"/>
      <c r="K1020" s="82"/>
    </row>
    <row r="1021" spans="1:13" x14ac:dyDescent="0.25">
      <c r="A1021" s="496" t="s">
        <v>126</v>
      </c>
      <c r="B1021" s="496"/>
      <c r="C1021" s="496"/>
      <c r="D1021" s="496"/>
      <c r="E1021" s="496"/>
      <c r="F1021" s="496"/>
      <c r="G1021" s="496"/>
      <c r="H1021" s="496"/>
      <c r="I1021" s="123"/>
      <c r="J1021" s="82"/>
      <c r="K1021" s="82"/>
    </row>
    <row r="1022" spans="1:13" x14ac:dyDescent="0.25">
      <c r="A1022" s="484" t="str">
        <f>IF(YilDonem&lt;&gt;"",CONCATENATE(YilDonem," dönemine aittir."),"")</f>
        <v/>
      </c>
      <c r="B1022" s="484"/>
      <c r="C1022" s="484"/>
      <c r="D1022" s="484"/>
      <c r="E1022" s="484"/>
      <c r="F1022" s="484"/>
      <c r="G1022" s="484"/>
      <c r="H1022" s="484"/>
      <c r="I1022" s="123"/>
      <c r="J1022" s="82"/>
      <c r="K1022" s="82"/>
      <c r="L1022" s="134"/>
      <c r="M1022" s="134"/>
    </row>
    <row r="1023" spans="1:13" ht="15.95" customHeight="1" thickBot="1" x14ac:dyDescent="0.3">
      <c r="A1023" s="515" t="s">
        <v>156</v>
      </c>
      <c r="B1023" s="515"/>
      <c r="C1023" s="515"/>
      <c r="D1023" s="515"/>
      <c r="E1023" s="515"/>
      <c r="F1023" s="515"/>
      <c r="G1023" s="515"/>
      <c r="H1023" s="515"/>
      <c r="I1023" s="123"/>
      <c r="J1023" s="82"/>
      <c r="K1023" s="82"/>
    </row>
    <row r="1024" spans="1:13" ht="31.7" customHeight="1" thickBot="1" x14ac:dyDescent="0.3">
      <c r="A1024" s="516" t="s">
        <v>1</v>
      </c>
      <c r="B1024" s="517"/>
      <c r="C1024" s="488" t="str">
        <f>IF(ProjeNo&gt;0,ProjeNo,"")</f>
        <v/>
      </c>
      <c r="D1024" s="489"/>
      <c r="E1024" s="489"/>
      <c r="F1024" s="489"/>
      <c r="G1024" s="489"/>
      <c r="H1024" s="490"/>
      <c r="I1024" s="123"/>
      <c r="J1024" s="82"/>
      <c r="K1024" s="82"/>
    </row>
    <row r="1025" spans="1:13" ht="45" customHeight="1" thickBot="1" x14ac:dyDescent="0.3">
      <c r="A1025" s="518" t="s">
        <v>14</v>
      </c>
      <c r="B1025" s="519"/>
      <c r="C1025" s="493" t="str">
        <f>IF(ProjeAdi&gt;0,ProjeAdi,"")</f>
        <v/>
      </c>
      <c r="D1025" s="494"/>
      <c r="E1025" s="494"/>
      <c r="F1025" s="494"/>
      <c r="G1025" s="494"/>
      <c r="H1025" s="495"/>
      <c r="I1025" s="123"/>
      <c r="J1025" s="82"/>
      <c r="K1025" s="82"/>
    </row>
    <row r="1026" spans="1:13" s="53" customFormat="1" ht="37.15" customHeight="1" thickBot="1" x14ac:dyDescent="0.3">
      <c r="A1026" s="482" t="s">
        <v>9</v>
      </c>
      <c r="B1026" s="482" t="s">
        <v>123</v>
      </c>
      <c r="C1026" s="482" t="s">
        <v>124</v>
      </c>
      <c r="D1026" s="482" t="s">
        <v>125</v>
      </c>
      <c r="E1026" s="482" t="s">
        <v>98</v>
      </c>
      <c r="F1026" s="482" t="s">
        <v>99</v>
      </c>
      <c r="G1026" s="143" t="s">
        <v>100</v>
      </c>
      <c r="H1026" s="143" t="s">
        <v>100</v>
      </c>
      <c r="I1026" s="124"/>
      <c r="J1026" s="83"/>
      <c r="K1026" s="83"/>
      <c r="L1026" s="133"/>
      <c r="M1026" s="133"/>
    </row>
    <row r="1027" spans="1:13" ht="18" customHeight="1" thickBot="1" x14ac:dyDescent="0.3">
      <c r="A1027" s="498"/>
      <c r="B1027" s="498"/>
      <c r="C1027" s="498"/>
      <c r="D1027" s="498"/>
      <c r="E1027" s="498"/>
      <c r="F1027" s="498"/>
      <c r="G1027" s="144" t="s">
        <v>101</v>
      </c>
      <c r="H1027" s="144" t="s">
        <v>104</v>
      </c>
      <c r="I1027" s="123"/>
      <c r="J1027" s="82"/>
      <c r="K1027" s="82"/>
    </row>
    <row r="1028" spans="1:13" ht="18" customHeight="1" x14ac:dyDescent="0.25">
      <c r="A1028" s="77">
        <v>601</v>
      </c>
      <c r="B1028" s="61"/>
      <c r="C1028" s="62"/>
      <c r="D1028" s="84"/>
      <c r="E1028" s="63"/>
      <c r="F1028" s="308"/>
      <c r="G1028" s="294"/>
      <c r="H1028" s="281"/>
      <c r="I1028" s="207" t="str">
        <f>IF(AND(COUNTA(B1028:D1028)&gt;0,J1028=1),"Belge Tarihi,Belge Numarası ve KDV Dahil Tutar doldurulduktan sonra KDV Hariç Tutar doldurulabilir.","")</f>
        <v/>
      </c>
      <c r="J1028" s="209">
        <f>IF(COUNTA(E1028:F1028)+COUNTA(H1028)=3,0,1)</f>
        <v>1</v>
      </c>
      <c r="K1028" s="208">
        <f>IF(J1028=1,0,100000000)</f>
        <v>0</v>
      </c>
    </row>
    <row r="1029" spans="1:13" ht="18" customHeight="1" x14ac:dyDescent="0.25">
      <c r="A1029" s="59">
        <v>602</v>
      </c>
      <c r="B1029" s="39"/>
      <c r="C1029" s="40"/>
      <c r="D1029" s="41"/>
      <c r="E1029" s="85"/>
      <c r="F1029" s="309"/>
      <c r="G1029" s="295"/>
      <c r="H1029" s="288"/>
      <c r="I1029" s="207" t="str">
        <f t="shared" ref="I1029:I1047" si="90">IF(AND(COUNTA(B1029:D1029)&gt;0,J1029=1),"Belge Tarihi,Belge Numarası ve KDV Dahil Tutar doldurulduktan sonra KDV Hariç Tutar doldurulabilir.","")</f>
        <v/>
      </c>
      <c r="J1029" s="209">
        <f t="shared" ref="J1029:J1047" si="91">IF(COUNTA(E1029:F1029)+COUNTA(H1029)=3,0,1)</f>
        <v>1</v>
      </c>
      <c r="K1029" s="208">
        <f t="shared" ref="K1029:K1047" si="92">IF(J1029=1,0,100000000)</f>
        <v>0</v>
      </c>
    </row>
    <row r="1030" spans="1:13" ht="18" customHeight="1" x14ac:dyDescent="0.25">
      <c r="A1030" s="59">
        <v>603</v>
      </c>
      <c r="B1030" s="39"/>
      <c r="C1030" s="40"/>
      <c r="D1030" s="41"/>
      <c r="E1030" s="85"/>
      <c r="F1030" s="309"/>
      <c r="G1030" s="295"/>
      <c r="H1030" s="288"/>
      <c r="I1030" s="207" t="str">
        <f t="shared" si="90"/>
        <v/>
      </c>
      <c r="J1030" s="209">
        <f t="shared" si="91"/>
        <v>1</v>
      </c>
      <c r="K1030" s="208">
        <f t="shared" si="92"/>
        <v>0</v>
      </c>
    </row>
    <row r="1031" spans="1:13" ht="18" customHeight="1" x14ac:dyDescent="0.25">
      <c r="A1031" s="59">
        <v>604</v>
      </c>
      <c r="B1031" s="39"/>
      <c r="C1031" s="40"/>
      <c r="D1031" s="41"/>
      <c r="E1031" s="85"/>
      <c r="F1031" s="309"/>
      <c r="G1031" s="295"/>
      <c r="H1031" s="288"/>
      <c r="I1031" s="207" t="str">
        <f t="shared" si="90"/>
        <v/>
      </c>
      <c r="J1031" s="209">
        <f t="shared" si="91"/>
        <v>1</v>
      </c>
      <c r="K1031" s="208">
        <f t="shared" si="92"/>
        <v>0</v>
      </c>
    </row>
    <row r="1032" spans="1:13" ht="18" customHeight="1" x14ac:dyDescent="0.25">
      <c r="A1032" s="59">
        <v>605</v>
      </c>
      <c r="B1032" s="39"/>
      <c r="C1032" s="40"/>
      <c r="D1032" s="41"/>
      <c r="E1032" s="85"/>
      <c r="F1032" s="309"/>
      <c r="G1032" s="295"/>
      <c r="H1032" s="288"/>
      <c r="I1032" s="207" t="str">
        <f t="shared" si="90"/>
        <v/>
      </c>
      <c r="J1032" s="209">
        <f t="shared" si="91"/>
        <v>1</v>
      </c>
      <c r="K1032" s="208">
        <f t="shared" si="92"/>
        <v>0</v>
      </c>
    </row>
    <row r="1033" spans="1:13" ht="18" customHeight="1" x14ac:dyDescent="0.25">
      <c r="A1033" s="59">
        <v>606</v>
      </c>
      <c r="B1033" s="39"/>
      <c r="C1033" s="40"/>
      <c r="D1033" s="41"/>
      <c r="E1033" s="85"/>
      <c r="F1033" s="309"/>
      <c r="G1033" s="295"/>
      <c r="H1033" s="288"/>
      <c r="I1033" s="207" t="str">
        <f t="shared" si="90"/>
        <v/>
      </c>
      <c r="J1033" s="209">
        <f t="shared" si="91"/>
        <v>1</v>
      </c>
      <c r="K1033" s="208">
        <f t="shared" si="92"/>
        <v>0</v>
      </c>
    </row>
    <row r="1034" spans="1:13" ht="18" customHeight="1" x14ac:dyDescent="0.25">
      <c r="A1034" s="59">
        <v>607</v>
      </c>
      <c r="B1034" s="39"/>
      <c r="C1034" s="40"/>
      <c r="D1034" s="41"/>
      <c r="E1034" s="85"/>
      <c r="F1034" s="309"/>
      <c r="G1034" s="295"/>
      <c r="H1034" s="288"/>
      <c r="I1034" s="207" t="str">
        <f t="shared" si="90"/>
        <v/>
      </c>
      <c r="J1034" s="209">
        <f t="shared" si="91"/>
        <v>1</v>
      </c>
      <c r="K1034" s="208">
        <f t="shared" si="92"/>
        <v>0</v>
      </c>
    </row>
    <row r="1035" spans="1:13" ht="18" customHeight="1" x14ac:dyDescent="0.25">
      <c r="A1035" s="59">
        <v>608</v>
      </c>
      <c r="B1035" s="39"/>
      <c r="C1035" s="40"/>
      <c r="D1035" s="41"/>
      <c r="E1035" s="85"/>
      <c r="F1035" s="309"/>
      <c r="G1035" s="295"/>
      <c r="H1035" s="288"/>
      <c r="I1035" s="207" t="str">
        <f t="shared" si="90"/>
        <v/>
      </c>
      <c r="J1035" s="209">
        <f t="shared" si="91"/>
        <v>1</v>
      </c>
      <c r="K1035" s="208">
        <f t="shared" si="92"/>
        <v>0</v>
      </c>
    </row>
    <row r="1036" spans="1:13" ht="18" customHeight="1" x14ac:dyDescent="0.25">
      <c r="A1036" s="59">
        <v>609</v>
      </c>
      <c r="B1036" s="39"/>
      <c r="C1036" s="40"/>
      <c r="D1036" s="41"/>
      <c r="E1036" s="85"/>
      <c r="F1036" s="309"/>
      <c r="G1036" s="295"/>
      <c r="H1036" s="288"/>
      <c r="I1036" s="207" t="str">
        <f t="shared" si="90"/>
        <v/>
      </c>
      <c r="J1036" s="209">
        <f t="shared" si="91"/>
        <v>1</v>
      </c>
      <c r="K1036" s="208">
        <f t="shared" si="92"/>
        <v>0</v>
      </c>
    </row>
    <row r="1037" spans="1:13" ht="18" customHeight="1" x14ac:dyDescent="0.25">
      <c r="A1037" s="59">
        <v>610</v>
      </c>
      <c r="B1037" s="39"/>
      <c r="C1037" s="40"/>
      <c r="D1037" s="41"/>
      <c r="E1037" s="85"/>
      <c r="F1037" s="309"/>
      <c r="G1037" s="295"/>
      <c r="H1037" s="288"/>
      <c r="I1037" s="207" t="str">
        <f t="shared" si="90"/>
        <v/>
      </c>
      <c r="J1037" s="209">
        <f t="shared" si="91"/>
        <v>1</v>
      </c>
      <c r="K1037" s="208">
        <f t="shared" si="92"/>
        <v>0</v>
      </c>
    </row>
    <row r="1038" spans="1:13" ht="18" customHeight="1" x14ac:dyDescent="0.25">
      <c r="A1038" s="59">
        <v>611</v>
      </c>
      <c r="B1038" s="39"/>
      <c r="C1038" s="40"/>
      <c r="D1038" s="41"/>
      <c r="E1038" s="85"/>
      <c r="F1038" s="309"/>
      <c r="G1038" s="295"/>
      <c r="H1038" s="288"/>
      <c r="I1038" s="207" t="str">
        <f t="shared" si="90"/>
        <v/>
      </c>
      <c r="J1038" s="209">
        <f t="shared" si="91"/>
        <v>1</v>
      </c>
      <c r="K1038" s="208">
        <f t="shared" si="92"/>
        <v>0</v>
      </c>
    </row>
    <row r="1039" spans="1:13" ht="18" customHeight="1" x14ac:dyDescent="0.25">
      <c r="A1039" s="59">
        <v>612</v>
      </c>
      <c r="B1039" s="39"/>
      <c r="C1039" s="40"/>
      <c r="D1039" s="41"/>
      <c r="E1039" s="85"/>
      <c r="F1039" s="309"/>
      <c r="G1039" s="295"/>
      <c r="H1039" s="288"/>
      <c r="I1039" s="207" t="str">
        <f t="shared" si="90"/>
        <v/>
      </c>
      <c r="J1039" s="209">
        <f t="shared" si="91"/>
        <v>1</v>
      </c>
      <c r="K1039" s="208">
        <f t="shared" si="92"/>
        <v>0</v>
      </c>
    </row>
    <row r="1040" spans="1:13" ht="18" customHeight="1" x14ac:dyDescent="0.25">
      <c r="A1040" s="59">
        <v>613</v>
      </c>
      <c r="B1040" s="39"/>
      <c r="C1040" s="40"/>
      <c r="D1040" s="41"/>
      <c r="E1040" s="85"/>
      <c r="F1040" s="309"/>
      <c r="G1040" s="295"/>
      <c r="H1040" s="288"/>
      <c r="I1040" s="207" t="str">
        <f t="shared" si="90"/>
        <v/>
      </c>
      <c r="J1040" s="209">
        <f t="shared" si="91"/>
        <v>1</v>
      </c>
      <c r="K1040" s="208">
        <f t="shared" si="92"/>
        <v>0</v>
      </c>
    </row>
    <row r="1041" spans="1:12" ht="18" customHeight="1" x14ac:dyDescent="0.25">
      <c r="A1041" s="59">
        <v>614</v>
      </c>
      <c r="B1041" s="39"/>
      <c r="C1041" s="40"/>
      <c r="D1041" s="41"/>
      <c r="E1041" s="85"/>
      <c r="F1041" s="309"/>
      <c r="G1041" s="295"/>
      <c r="H1041" s="288"/>
      <c r="I1041" s="207" t="str">
        <f t="shared" si="90"/>
        <v/>
      </c>
      <c r="J1041" s="209">
        <f t="shared" si="91"/>
        <v>1</v>
      </c>
      <c r="K1041" s="208">
        <f t="shared" si="92"/>
        <v>0</v>
      </c>
    </row>
    <row r="1042" spans="1:12" ht="18" customHeight="1" x14ac:dyDescent="0.25">
      <c r="A1042" s="59">
        <v>615</v>
      </c>
      <c r="B1042" s="39"/>
      <c r="C1042" s="40"/>
      <c r="D1042" s="41"/>
      <c r="E1042" s="85"/>
      <c r="F1042" s="309"/>
      <c r="G1042" s="295"/>
      <c r="H1042" s="288"/>
      <c r="I1042" s="207" t="str">
        <f t="shared" si="90"/>
        <v/>
      </c>
      <c r="J1042" s="209">
        <f t="shared" si="91"/>
        <v>1</v>
      </c>
      <c r="K1042" s="208">
        <f t="shared" si="92"/>
        <v>0</v>
      </c>
    </row>
    <row r="1043" spans="1:12" ht="18" customHeight="1" x14ac:dyDescent="0.25">
      <c r="A1043" s="59">
        <v>616</v>
      </c>
      <c r="B1043" s="39"/>
      <c r="C1043" s="40"/>
      <c r="D1043" s="41"/>
      <c r="E1043" s="85"/>
      <c r="F1043" s="309"/>
      <c r="G1043" s="295"/>
      <c r="H1043" s="288"/>
      <c r="I1043" s="207" t="str">
        <f t="shared" si="90"/>
        <v/>
      </c>
      <c r="J1043" s="209">
        <f t="shared" si="91"/>
        <v>1</v>
      </c>
      <c r="K1043" s="208">
        <f t="shared" si="92"/>
        <v>0</v>
      </c>
    </row>
    <row r="1044" spans="1:12" ht="18" customHeight="1" x14ac:dyDescent="0.25">
      <c r="A1044" s="59">
        <v>617</v>
      </c>
      <c r="B1044" s="39"/>
      <c r="C1044" s="40"/>
      <c r="D1044" s="41"/>
      <c r="E1044" s="85"/>
      <c r="F1044" s="309"/>
      <c r="G1044" s="295"/>
      <c r="H1044" s="288"/>
      <c r="I1044" s="207" t="str">
        <f t="shared" si="90"/>
        <v/>
      </c>
      <c r="J1044" s="209">
        <f t="shared" si="91"/>
        <v>1</v>
      </c>
      <c r="K1044" s="208">
        <f t="shared" si="92"/>
        <v>0</v>
      </c>
      <c r="L1044" s="132"/>
    </row>
    <row r="1045" spans="1:12" ht="18" customHeight="1" x14ac:dyDescent="0.25">
      <c r="A1045" s="59">
        <v>618</v>
      </c>
      <c r="B1045" s="39"/>
      <c r="C1045" s="40"/>
      <c r="D1045" s="41"/>
      <c r="E1045" s="85"/>
      <c r="F1045" s="309"/>
      <c r="G1045" s="295"/>
      <c r="H1045" s="288"/>
      <c r="I1045" s="207" t="str">
        <f t="shared" si="90"/>
        <v/>
      </c>
      <c r="J1045" s="209">
        <f t="shared" si="91"/>
        <v>1</v>
      </c>
      <c r="K1045" s="208">
        <f t="shared" si="92"/>
        <v>0</v>
      </c>
    </row>
    <row r="1046" spans="1:12" ht="18" customHeight="1" x14ac:dyDescent="0.25">
      <c r="A1046" s="59">
        <v>619</v>
      </c>
      <c r="B1046" s="39"/>
      <c r="C1046" s="40"/>
      <c r="D1046" s="41"/>
      <c r="E1046" s="85"/>
      <c r="F1046" s="309"/>
      <c r="G1046" s="295"/>
      <c r="H1046" s="288"/>
      <c r="I1046" s="207" t="str">
        <f t="shared" si="90"/>
        <v/>
      </c>
      <c r="J1046" s="209">
        <f t="shared" si="91"/>
        <v>1</v>
      </c>
      <c r="K1046" s="208">
        <f t="shared" si="92"/>
        <v>0</v>
      </c>
    </row>
    <row r="1047" spans="1:12" ht="18" customHeight="1" thickBot="1" x14ac:dyDescent="0.3">
      <c r="A1047" s="78">
        <v>620</v>
      </c>
      <c r="B1047" s="43"/>
      <c r="C1047" s="44"/>
      <c r="D1047" s="45"/>
      <c r="E1047" s="87"/>
      <c r="F1047" s="310"/>
      <c r="G1047" s="296"/>
      <c r="H1047" s="289"/>
      <c r="I1047" s="207" t="str">
        <f t="shared" si="90"/>
        <v/>
      </c>
      <c r="J1047" s="209">
        <f t="shared" si="91"/>
        <v>1</v>
      </c>
      <c r="K1047" s="208">
        <f t="shared" si="92"/>
        <v>0</v>
      </c>
    </row>
    <row r="1048" spans="1:12" ht="18" customHeight="1" thickBot="1" x14ac:dyDescent="0.3">
      <c r="A1048" s="89"/>
      <c r="B1048" s="89"/>
      <c r="C1048" s="89"/>
      <c r="D1048" s="89"/>
      <c r="E1048" s="89"/>
      <c r="F1048" s="11" t="s">
        <v>51</v>
      </c>
      <c r="G1048" s="290">
        <f>SUM(G1028:G1047)+G1014</f>
        <v>0</v>
      </c>
      <c r="H1048" s="330"/>
      <c r="I1048" s="126"/>
      <c r="J1048" s="206">
        <f>IF(G1048&gt;G1014,ROW(A1054),0)</f>
        <v>0</v>
      </c>
      <c r="K1048" s="82"/>
      <c r="L1048" s="202">
        <f>IF(G1048&gt;G1014,ROW(A1054),0)</f>
        <v>0</v>
      </c>
    </row>
    <row r="1049" spans="1:12" x14ac:dyDescent="0.25">
      <c r="A1049" s="89"/>
      <c r="B1049" s="89"/>
      <c r="C1049" s="89"/>
      <c r="D1049" s="89"/>
      <c r="E1049" s="89"/>
      <c r="F1049" s="89"/>
      <c r="G1049" s="89"/>
      <c r="H1049" s="89"/>
      <c r="I1049" s="126"/>
      <c r="J1049" s="82"/>
      <c r="K1049" s="82"/>
    </row>
    <row r="1050" spans="1:12" x14ac:dyDescent="0.25">
      <c r="A1050" t="s">
        <v>164</v>
      </c>
      <c r="B1050" s="89"/>
      <c r="C1050" s="89"/>
      <c r="D1050" s="89"/>
      <c r="E1050" s="89"/>
      <c r="F1050" s="89"/>
      <c r="G1050" s="89"/>
      <c r="H1050" s="89"/>
      <c r="I1050" s="126"/>
      <c r="J1050" s="82"/>
      <c r="K1050" s="82"/>
    </row>
    <row r="1051" spans="1:12" x14ac:dyDescent="0.25">
      <c r="A1051" s="89"/>
      <c r="B1051" s="89"/>
      <c r="C1051" s="89"/>
      <c r="D1051" s="89"/>
      <c r="E1051" s="89"/>
      <c r="F1051" s="89"/>
      <c r="G1051" s="89"/>
      <c r="H1051" s="89"/>
      <c r="I1051" s="126"/>
      <c r="J1051" s="82"/>
      <c r="K1051" s="82"/>
    </row>
    <row r="1052" spans="1:12" ht="21" x14ac:dyDescent="0.35">
      <c r="A1052" s="89"/>
      <c r="B1052" s="358" t="s">
        <v>48</v>
      </c>
      <c r="C1052" s="346">
        <f ca="1">IF(imzatarihi&gt;0,imzatarihi,"")</f>
        <v>46027</v>
      </c>
      <c r="D1052" s="497" t="s">
        <v>49</v>
      </c>
      <c r="E1052" s="497"/>
      <c r="F1052" s="456" t="str">
        <f>IF(kurulusyetkilisi&gt;0,kurulusyetkilisi,"")</f>
        <v/>
      </c>
      <c r="G1052" s="456"/>
      <c r="H1052" s="456"/>
      <c r="I1052" s="126"/>
      <c r="J1052" s="82"/>
      <c r="K1052" s="82"/>
    </row>
    <row r="1053" spans="1:12" ht="21" x14ac:dyDescent="0.35">
      <c r="A1053" s="89"/>
      <c r="B1053" s="349"/>
      <c r="C1053" s="349"/>
      <c r="D1053" s="497" t="s">
        <v>50</v>
      </c>
      <c r="E1053" s="497"/>
      <c r="F1053" s="349"/>
      <c r="G1053" s="361"/>
      <c r="H1053" s="347"/>
      <c r="I1053" s="126"/>
      <c r="J1053" s="82"/>
      <c r="K1053" s="82"/>
    </row>
    <row r="1054" spans="1:12" x14ac:dyDescent="0.25">
      <c r="A1054" s="89"/>
      <c r="B1054" s="89"/>
      <c r="C1054" s="89"/>
      <c r="D1054" s="89"/>
      <c r="E1054" s="89"/>
      <c r="F1054" s="89"/>
      <c r="G1054" s="89"/>
      <c r="H1054" s="89"/>
      <c r="I1054" s="126"/>
      <c r="J1054" s="82"/>
      <c r="K1054" s="82"/>
    </row>
    <row r="1055" spans="1:12" x14ac:dyDescent="0.25">
      <c r="A1055" s="496" t="s">
        <v>126</v>
      </c>
      <c r="B1055" s="496"/>
      <c r="C1055" s="496"/>
      <c r="D1055" s="496"/>
      <c r="E1055" s="496"/>
      <c r="F1055" s="496"/>
      <c r="G1055" s="496"/>
      <c r="H1055" s="496"/>
      <c r="I1055" s="123"/>
      <c r="J1055" s="82"/>
      <c r="K1055" s="82"/>
    </row>
    <row r="1056" spans="1:12" x14ac:dyDescent="0.25">
      <c r="A1056" s="484" t="str">
        <f>IF(YilDonem&lt;&gt;"",CONCATENATE(YilDonem," dönemine aittir."),"")</f>
        <v/>
      </c>
      <c r="B1056" s="484"/>
      <c r="C1056" s="484"/>
      <c r="D1056" s="484"/>
      <c r="E1056" s="484"/>
      <c r="F1056" s="484"/>
      <c r="G1056" s="484"/>
      <c r="H1056" s="484"/>
      <c r="I1056" s="123"/>
      <c r="J1056" s="82"/>
      <c r="K1056" s="82"/>
    </row>
    <row r="1057" spans="1:13" ht="15.95" customHeight="1" thickBot="1" x14ac:dyDescent="0.3">
      <c r="A1057" s="515" t="s">
        <v>156</v>
      </c>
      <c r="B1057" s="515"/>
      <c r="C1057" s="515"/>
      <c r="D1057" s="515"/>
      <c r="E1057" s="515"/>
      <c r="F1057" s="515"/>
      <c r="G1057" s="515"/>
      <c r="H1057" s="515"/>
      <c r="I1057" s="123"/>
      <c r="J1057" s="82"/>
      <c r="K1057" s="82"/>
      <c r="L1057" s="134"/>
      <c r="M1057" s="134"/>
    </row>
    <row r="1058" spans="1:13" ht="31.7" customHeight="1" thickBot="1" x14ac:dyDescent="0.3">
      <c r="A1058" s="516" t="s">
        <v>1</v>
      </c>
      <c r="B1058" s="517"/>
      <c r="C1058" s="488" t="str">
        <f>IF(ProjeNo&gt;0,ProjeNo,"")</f>
        <v/>
      </c>
      <c r="D1058" s="489"/>
      <c r="E1058" s="489"/>
      <c r="F1058" s="489"/>
      <c r="G1058" s="489"/>
      <c r="H1058" s="490"/>
      <c r="I1058" s="123"/>
      <c r="J1058" s="82"/>
      <c r="K1058" s="82"/>
    </row>
    <row r="1059" spans="1:13" ht="45" customHeight="1" thickBot="1" x14ac:dyDescent="0.3">
      <c r="A1059" s="518" t="s">
        <v>14</v>
      </c>
      <c r="B1059" s="519"/>
      <c r="C1059" s="493" t="str">
        <f>IF(ProjeAdi&gt;0,ProjeAdi,"")</f>
        <v/>
      </c>
      <c r="D1059" s="494"/>
      <c r="E1059" s="494"/>
      <c r="F1059" s="494"/>
      <c r="G1059" s="494"/>
      <c r="H1059" s="495"/>
      <c r="I1059" s="123"/>
      <c r="J1059" s="82"/>
      <c r="K1059" s="82"/>
    </row>
    <row r="1060" spans="1:13" s="53" customFormat="1" ht="37.15" customHeight="1" thickBot="1" x14ac:dyDescent="0.3">
      <c r="A1060" s="482" t="s">
        <v>9</v>
      </c>
      <c r="B1060" s="482" t="s">
        <v>123</v>
      </c>
      <c r="C1060" s="482" t="s">
        <v>124</v>
      </c>
      <c r="D1060" s="482" t="s">
        <v>125</v>
      </c>
      <c r="E1060" s="482" t="s">
        <v>98</v>
      </c>
      <c r="F1060" s="482" t="s">
        <v>99</v>
      </c>
      <c r="G1060" s="143" t="s">
        <v>100</v>
      </c>
      <c r="H1060" s="143" t="s">
        <v>100</v>
      </c>
      <c r="I1060" s="124"/>
      <c r="J1060" s="83"/>
      <c r="K1060" s="83"/>
      <c r="L1060" s="133"/>
      <c r="M1060" s="133"/>
    </row>
    <row r="1061" spans="1:13" ht="18" customHeight="1" thickBot="1" x14ac:dyDescent="0.3">
      <c r="A1061" s="498"/>
      <c r="B1061" s="498"/>
      <c r="C1061" s="498"/>
      <c r="D1061" s="498"/>
      <c r="E1061" s="498"/>
      <c r="F1061" s="498"/>
      <c r="G1061" s="144" t="s">
        <v>101</v>
      </c>
      <c r="H1061" s="144" t="s">
        <v>104</v>
      </c>
      <c r="I1061" s="123"/>
      <c r="J1061" s="82"/>
      <c r="K1061" s="82"/>
    </row>
    <row r="1062" spans="1:13" ht="18" customHeight="1" x14ac:dyDescent="0.25">
      <c r="A1062" s="77">
        <v>621</v>
      </c>
      <c r="B1062" s="61"/>
      <c r="C1062" s="62"/>
      <c r="D1062" s="84"/>
      <c r="E1062" s="63"/>
      <c r="F1062" s="308"/>
      <c r="G1062" s="294"/>
      <c r="H1062" s="281"/>
      <c r="I1062" s="207" t="str">
        <f>IF(AND(COUNTA(B1062:D1062)&gt;0,J1062=1),"Belge Tarihi,Belge Numarası ve KDV Dahil Tutar doldurulduktan sonra KDV Hariç Tutar doldurulabilir.","")</f>
        <v/>
      </c>
      <c r="J1062" s="209">
        <f>IF(COUNTA(E1062:F1062)+COUNTA(H1062)=3,0,1)</f>
        <v>1</v>
      </c>
      <c r="K1062" s="208">
        <f>IF(J1062=1,0,100000000)</f>
        <v>0</v>
      </c>
    </row>
    <row r="1063" spans="1:13" ht="18" customHeight="1" x14ac:dyDescent="0.25">
      <c r="A1063" s="59">
        <v>622</v>
      </c>
      <c r="B1063" s="39"/>
      <c r="C1063" s="40"/>
      <c r="D1063" s="41"/>
      <c r="E1063" s="85"/>
      <c r="F1063" s="309"/>
      <c r="G1063" s="295"/>
      <c r="H1063" s="288"/>
      <c r="I1063" s="207" t="str">
        <f t="shared" ref="I1063:I1081" si="93">IF(AND(COUNTA(B1063:D1063)&gt;0,J1063=1),"Belge Tarihi,Belge Numarası ve KDV Dahil Tutar doldurulduktan sonra KDV Hariç Tutar doldurulabilir.","")</f>
        <v/>
      </c>
      <c r="J1063" s="209">
        <f t="shared" ref="J1063:J1081" si="94">IF(COUNTA(E1063:F1063)+COUNTA(H1063)=3,0,1)</f>
        <v>1</v>
      </c>
      <c r="K1063" s="208">
        <f t="shared" ref="K1063:K1081" si="95">IF(J1063=1,0,100000000)</f>
        <v>0</v>
      </c>
    </row>
    <row r="1064" spans="1:13" ht="18" customHeight="1" x14ac:dyDescent="0.25">
      <c r="A1064" s="59">
        <v>623</v>
      </c>
      <c r="B1064" s="39"/>
      <c r="C1064" s="40"/>
      <c r="D1064" s="41"/>
      <c r="E1064" s="85"/>
      <c r="F1064" s="309"/>
      <c r="G1064" s="295"/>
      <c r="H1064" s="288"/>
      <c r="I1064" s="207" t="str">
        <f t="shared" si="93"/>
        <v/>
      </c>
      <c r="J1064" s="209">
        <f t="shared" si="94"/>
        <v>1</v>
      </c>
      <c r="K1064" s="208">
        <f t="shared" si="95"/>
        <v>0</v>
      </c>
    </row>
    <row r="1065" spans="1:13" ht="18" customHeight="1" x14ac:dyDescent="0.25">
      <c r="A1065" s="59">
        <v>624</v>
      </c>
      <c r="B1065" s="39"/>
      <c r="C1065" s="40"/>
      <c r="D1065" s="41"/>
      <c r="E1065" s="85"/>
      <c r="F1065" s="309"/>
      <c r="G1065" s="295"/>
      <c r="H1065" s="288"/>
      <c r="I1065" s="207" t="str">
        <f t="shared" si="93"/>
        <v/>
      </c>
      <c r="J1065" s="209">
        <f t="shared" si="94"/>
        <v>1</v>
      </c>
      <c r="K1065" s="208">
        <f t="shared" si="95"/>
        <v>0</v>
      </c>
    </row>
    <row r="1066" spans="1:13" ht="18" customHeight="1" x14ac:dyDescent="0.25">
      <c r="A1066" s="59">
        <v>625</v>
      </c>
      <c r="B1066" s="39"/>
      <c r="C1066" s="40"/>
      <c r="D1066" s="41"/>
      <c r="E1066" s="85"/>
      <c r="F1066" s="309"/>
      <c r="G1066" s="295"/>
      <c r="H1066" s="288"/>
      <c r="I1066" s="207" t="str">
        <f t="shared" si="93"/>
        <v/>
      </c>
      <c r="J1066" s="209">
        <f t="shared" si="94"/>
        <v>1</v>
      </c>
      <c r="K1066" s="208">
        <f t="shared" si="95"/>
        <v>0</v>
      </c>
    </row>
    <row r="1067" spans="1:13" ht="18" customHeight="1" x14ac:dyDescent="0.25">
      <c r="A1067" s="59">
        <v>626</v>
      </c>
      <c r="B1067" s="39"/>
      <c r="C1067" s="40"/>
      <c r="D1067" s="41"/>
      <c r="E1067" s="85"/>
      <c r="F1067" s="309"/>
      <c r="G1067" s="295"/>
      <c r="H1067" s="288"/>
      <c r="I1067" s="207" t="str">
        <f t="shared" si="93"/>
        <v/>
      </c>
      <c r="J1067" s="209">
        <f t="shared" si="94"/>
        <v>1</v>
      </c>
      <c r="K1067" s="208">
        <f t="shared" si="95"/>
        <v>0</v>
      </c>
    </row>
    <row r="1068" spans="1:13" ht="18" customHeight="1" x14ac:dyDescent="0.25">
      <c r="A1068" s="59">
        <v>627</v>
      </c>
      <c r="B1068" s="39"/>
      <c r="C1068" s="40"/>
      <c r="D1068" s="41"/>
      <c r="E1068" s="85"/>
      <c r="F1068" s="309"/>
      <c r="G1068" s="295"/>
      <c r="H1068" s="288"/>
      <c r="I1068" s="207" t="str">
        <f t="shared" si="93"/>
        <v/>
      </c>
      <c r="J1068" s="209">
        <f t="shared" si="94"/>
        <v>1</v>
      </c>
      <c r="K1068" s="208">
        <f t="shared" si="95"/>
        <v>0</v>
      </c>
    </row>
    <row r="1069" spans="1:13" ht="18" customHeight="1" x14ac:dyDescent="0.25">
      <c r="A1069" s="59">
        <v>628</v>
      </c>
      <c r="B1069" s="39"/>
      <c r="C1069" s="40"/>
      <c r="D1069" s="41"/>
      <c r="E1069" s="85"/>
      <c r="F1069" s="309"/>
      <c r="G1069" s="295"/>
      <c r="H1069" s="288"/>
      <c r="I1069" s="207" t="str">
        <f t="shared" si="93"/>
        <v/>
      </c>
      <c r="J1069" s="209">
        <f t="shared" si="94"/>
        <v>1</v>
      </c>
      <c r="K1069" s="208">
        <f t="shared" si="95"/>
        <v>0</v>
      </c>
    </row>
    <row r="1070" spans="1:13" ht="18" customHeight="1" x14ac:dyDescent="0.25">
      <c r="A1070" s="59">
        <v>629</v>
      </c>
      <c r="B1070" s="39"/>
      <c r="C1070" s="40"/>
      <c r="D1070" s="41"/>
      <c r="E1070" s="85"/>
      <c r="F1070" s="309"/>
      <c r="G1070" s="295"/>
      <c r="H1070" s="288"/>
      <c r="I1070" s="207" t="str">
        <f t="shared" si="93"/>
        <v/>
      </c>
      <c r="J1070" s="209">
        <f t="shared" si="94"/>
        <v>1</v>
      </c>
      <c r="K1070" s="208">
        <f t="shared" si="95"/>
        <v>0</v>
      </c>
    </row>
    <row r="1071" spans="1:13" ht="18" customHeight="1" x14ac:dyDescent="0.25">
      <c r="A1071" s="59">
        <v>630</v>
      </c>
      <c r="B1071" s="39"/>
      <c r="C1071" s="40"/>
      <c r="D1071" s="41"/>
      <c r="E1071" s="85"/>
      <c r="F1071" s="309"/>
      <c r="G1071" s="295"/>
      <c r="H1071" s="288"/>
      <c r="I1071" s="207" t="str">
        <f t="shared" si="93"/>
        <v/>
      </c>
      <c r="J1071" s="209">
        <f t="shared" si="94"/>
        <v>1</v>
      </c>
      <c r="K1071" s="208">
        <f t="shared" si="95"/>
        <v>0</v>
      </c>
    </row>
    <row r="1072" spans="1:13" ht="18" customHeight="1" x14ac:dyDescent="0.25">
      <c r="A1072" s="59">
        <v>631</v>
      </c>
      <c r="B1072" s="39"/>
      <c r="C1072" s="40"/>
      <c r="D1072" s="41"/>
      <c r="E1072" s="85"/>
      <c r="F1072" s="309"/>
      <c r="G1072" s="295"/>
      <c r="H1072" s="288"/>
      <c r="I1072" s="207" t="str">
        <f t="shared" si="93"/>
        <v/>
      </c>
      <c r="J1072" s="209">
        <f t="shared" si="94"/>
        <v>1</v>
      </c>
      <c r="K1072" s="208">
        <f t="shared" si="95"/>
        <v>0</v>
      </c>
    </row>
    <row r="1073" spans="1:12" ht="18" customHeight="1" x14ac:dyDescent="0.25">
      <c r="A1073" s="59">
        <v>632</v>
      </c>
      <c r="B1073" s="39"/>
      <c r="C1073" s="40"/>
      <c r="D1073" s="41"/>
      <c r="E1073" s="85"/>
      <c r="F1073" s="309"/>
      <c r="G1073" s="295"/>
      <c r="H1073" s="288"/>
      <c r="I1073" s="207" t="str">
        <f t="shared" si="93"/>
        <v/>
      </c>
      <c r="J1073" s="209">
        <f t="shared" si="94"/>
        <v>1</v>
      </c>
      <c r="K1073" s="208">
        <f t="shared" si="95"/>
        <v>0</v>
      </c>
    </row>
    <row r="1074" spans="1:12" ht="18" customHeight="1" x14ac:dyDescent="0.25">
      <c r="A1074" s="59">
        <v>633</v>
      </c>
      <c r="B1074" s="39"/>
      <c r="C1074" s="40"/>
      <c r="D1074" s="41"/>
      <c r="E1074" s="85"/>
      <c r="F1074" s="309"/>
      <c r="G1074" s="295"/>
      <c r="H1074" s="288"/>
      <c r="I1074" s="207" t="str">
        <f t="shared" si="93"/>
        <v/>
      </c>
      <c r="J1074" s="209">
        <f t="shared" si="94"/>
        <v>1</v>
      </c>
      <c r="K1074" s="208">
        <f t="shared" si="95"/>
        <v>0</v>
      </c>
    </row>
    <row r="1075" spans="1:12" ht="18" customHeight="1" x14ac:dyDescent="0.25">
      <c r="A1075" s="59">
        <v>634</v>
      </c>
      <c r="B1075" s="39"/>
      <c r="C1075" s="40"/>
      <c r="D1075" s="41"/>
      <c r="E1075" s="85"/>
      <c r="F1075" s="309"/>
      <c r="G1075" s="295"/>
      <c r="H1075" s="288"/>
      <c r="I1075" s="207" t="str">
        <f t="shared" si="93"/>
        <v/>
      </c>
      <c r="J1075" s="209">
        <f t="shared" si="94"/>
        <v>1</v>
      </c>
      <c r="K1075" s="208">
        <f t="shared" si="95"/>
        <v>0</v>
      </c>
    </row>
    <row r="1076" spans="1:12" ht="18" customHeight="1" x14ac:dyDescent="0.25">
      <c r="A1076" s="59">
        <v>635</v>
      </c>
      <c r="B1076" s="39"/>
      <c r="C1076" s="40"/>
      <c r="D1076" s="41"/>
      <c r="E1076" s="85"/>
      <c r="F1076" s="309"/>
      <c r="G1076" s="295"/>
      <c r="H1076" s="288"/>
      <c r="I1076" s="207" t="str">
        <f t="shared" si="93"/>
        <v/>
      </c>
      <c r="J1076" s="209">
        <f t="shared" si="94"/>
        <v>1</v>
      </c>
      <c r="K1076" s="208">
        <f t="shared" si="95"/>
        <v>0</v>
      </c>
    </row>
    <row r="1077" spans="1:12" ht="18" customHeight="1" x14ac:dyDescent="0.25">
      <c r="A1077" s="59">
        <v>636</v>
      </c>
      <c r="B1077" s="39"/>
      <c r="C1077" s="40"/>
      <c r="D1077" s="41"/>
      <c r="E1077" s="85"/>
      <c r="F1077" s="309"/>
      <c r="G1077" s="295"/>
      <c r="H1077" s="288"/>
      <c r="I1077" s="207" t="str">
        <f t="shared" si="93"/>
        <v/>
      </c>
      <c r="J1077" s="209">
        <f t="shared" si="94"/>
        <v>1</v>
      </c>
      <c r="K1077" s="208">
        <f t="shared" si="95"/>
        <v>0</v>
      </c>
    </row>
    <row r="1078" spans="1:12" ht="18" customHeight="1" x14ac:dyDescent="0.25">
      <c r="A1078" s="59">
        <v>637</v>
      </c>
      <c r="B1078" s="39"/>
      <c r="C1078" s="40"/>
      <c r="D1078" s="41"/>
      <c r="E1078" s="85"/>
      <c r="F1078" s="309"/>
      <c r="G1078" s="295"/>
      <c r="H1078" s="288"/>
      <c r="I1078" s="207" t="str">
        <f t="shared" si="93"/>
        <v/>
      </c>
      <c r="J1078" s="209">
        <f t="shared" si="94"/>
        <v>1</v>
      </c>
      <c r="K1078" s="208">
        <f t="shared" si="95"/>
        <v>0</v>
      </c>
    </row>
    <row r="1079" spans="1:12" ht="18" customHeight="1" x14ac:dyDescent="0.25">
      <c r="A1079" s="59">
        <v>638</v>
      </c>
      <c r="B1079" s="39"/>
      <c r="C1079" s="40"/>
      <c r="D1079" s="41"/>
      <c r="E1079" s="85"/>
      <c r="F1079" s="309"/>
      <c r="G1079" s="295"/>
      <c r="H1079" s="288"/>
      <c r="I1079" s="207" t="str">
        <f t="shared" si="93"/>
        <v/>
      </c>
      <c r="J1079" s="209">
        <f t="shared" si="94"/>
        <v>1</v>
      </c>
      <c r="K1079" s="208">
        <f t="shared" si="95"/>
        <v>0</v>
      </c>
      <c r="L1079" s="132"/>
    </row>
    <row r="1080" spans="1:12" ht="18" customHeight="1" x14ac:dyDescent="0.25">
      <c r="A1080" s="59">
        <v>639</v>
      </c>
      <c r="B1080" s="39"/>
      <c r="C1080" s="40"/>
      <c r="D1080" s="41"/>
      <c r="E1080" s="85"/>
      <c r="F1080" s="309"/>
      <c r="G1080" s="295"/>
      <c r="H1080" s="288"/>
      <c r="I1080" s="207" t="str">
        <f t="shared" si="93"/>
        <v/>
      </c>
      <c r="J1080" s="209">
        <f t="shared" si="94"/>
        <v>1</v>
      </c>
      <c r="K1080" s="208">
        <f t="shared" si="95"/>
        <v>0</v>
      </c>
    </row>
    <row r="1081" spans="1:12" ht="18" customHeight="1" thickBot="1" x14ac:dyDescent="0.3">
      <c r="A1081" s="78">
        <v>640</v>
      </c>
      <c r="B1081" s="43"/>
      <c r="C1081" s="44"/>
      <c r="D1081" s="45"/>
      <c r="E1081" s="87"/>
      <c r="F1081" s="310"/>
      <c r="G1081" s="296"/>
      <c r="H1081" s="289"/>
      <c r="I1081" s="207" t="str">
        <f t="shared" si="93"/>
        <v/>
      </c>
      <c r="J1081" s="209">
        <f t="shared" si="94"/>
        <v>1</v>
      </c>
      <c r="K1081" s="208">
        <f t="shared" si="95"/>
        <v>0</v>
      </c>
    </row>
    <row r="1082" spans="1:12" ht="18" customHeight="1" thickBot="1" x14ac:dyDescent="0.3">
      <c r="A1082" s="89"/>
      <c r="B1082" s="89"/>
      <c r="C1082" s="89"/>
      <c r="D1082" s="89"/>
      <c r="E1082" s="89"/>
      <c r="F1082" s="11" t="s">
        <v>51</v>
      </c>
      <c r="G1082" s="290">
        <f>SUM(G1062:G1081)+G1048</f>
        <v>0</v>
      </c>
      <c r="H1082" s="330"/>
      <c r="I1082" s="126"/>
      <c r="J1082" s="206">
        <f>IF(G1082&gt;G1048,ROW(A1088),0)</f>
        <v>0</v>
      </c>
      <c r="K1082" s="82"/>
      <c r="L1082" s="202">
        <f>IF(G1082&gt;G1048,ROW(A1088),0)</f>
        <v>0</v>
      </c>
    </row>
    <row r="1083" spans="1:12" x14ac:dyDescent="0.25">
      <c r="A1083" s="89"/>
      <c r="B1083" s="89"/>
      <c r="C1083" s="89"/>
      <c r="D1083" s="89"/>
      <c r="E1083" s="89"/>
      <c r="F1083" s="89"/>
      <c r="G1083" s="89"/>
      <c r="H1083" s="89"/>
      <c r="I1083" s="126"/>
      <c r="J1083" s="82"/>
      <c r="K1083" s="82"/>
    </row>
    <row r="1084" spans="1:12" x14ac:dyDescent="0.25">
      <c r="A1084" t="s">
        <v>164</v>
      </c>
      <c r="B1084" s="89"/>
      <c r="C1084" s="89"/>
      <c r="D1084" s="89"/>
      <c r="E1084" s="89"/>
      <c r="F1084" s="89"/>
      <c r="G1084" s="89"/>
      <c r="H1084" s="89"/>
      <c r="I1084" s="126"/>
      <c r="J1084" s="82"/>
      <c r="K1084" s="82"/>
    </row>
    <row r="1085" spans="1:12" x14ac:dyDescent="0.25">
      <c r="A1085" s="89"/>
      <c r="B1085" s="89"/>
      <c r="C1085" s="89"/>
      <c r="D1085" s="89"/>
      <c r="E1085" s="89"/>
      <c r="F1085" s="89"/>
      <c r="G1085" s="89"/>
      <c r="H1085" s="89"/>
      <c r="I1085" s="126"/>
      <c r="J1085" s="82"/>
      <c r="K1085" s="82"/>
    </row>
    <row r="1086" spans="1:12" ht="21" x14ac:dyDescent="0.35">
      <c r="A1086" s="89"/>
      <c r="B1086" s="358" t="s">
        <v>48</v>
      </c>
      <c r="C1086" s="346">
        <f ca="1">IF(imzatarihi&gt;0,imzatarihi,"")</f>
        <v>46027</v>
      </c>
      <c r="D1086" s="497" t="s">
        <v>49</v>
      </c>
      <c r="E1086" s="497"/>
      <c r="F1086" s="456" t="str">
        <f>IF(kurulusyetkilisi&gt;0,kurulusyetkilisi,"")</f>
        <v/>
      </c>
      <c r="G1086" s="456"/>
      <c r="H1086" s="456"/>
      <c r="I1086" s="126"/>
      <c r="J1086" s="82"/>
      <c r="K1086" s="82"/>
    </row>
    <row r="1087" spans="1:12" ht="21" x14ac:dyDescent="0.35">
      <c r="A1087" s="89"/>
      <c r="B1087" s="349"/>
      <c r="C1087" s="349"/>
      <c r="D1087" s="497" t="s">
        <v>50</v>
      </c>
      <c r="E1087" s="497"/>
      <c r="F1087" s="349"/>
      <c r="G1087" s="361"/>
      <c r="H1087" s="347"/>
      <c r="I1087" s="126"/>
      <c r="J1087" s="82"/>
      <c r="K1087" s="82"/>
    </row>
    <row r="1088" spans="1:12" x14ac:dyDescent="0.25">
      <c r="A1088" s="89"/>
      <c r="B1088" s="89"/>
      <c r="C1088" s="89"/>
      <c r="D1088" s="89"/>
      <c r="E1088" s="89"/>
      <c r="F1088" s="89"/>
      <c r="G1088" s="89"/>
      <c r="H1088" s="89"/>
      <c r="I1088" s="126"/>
      <c r="J1088" s="82"/>
      <c r="K1088" s="82"/>
    </row>
    <row r="1089" spans="1:13" x14ac:dyDescent="0.25">
      <c r="A1089" s="496" t="s">
        <v>126</v>
      </c>
      <c r="B1089" s="496"/>
      <c r="C1089" s="496"/>
      <c r="D1089" s="496"/>
      <c r="E1089" s="496"/>
      <c r="F1089" s="496"/>
      <c r="G1089" s="496"/>
      <c r="H1089" s="496"/>
      <c r="I1089" s="123"/>
      <c r="J1089" s="82"/>
      <c r="K1089" s="82"/>
    </row>
    <row r="1090" spans="1:13" x14ac:dyDescent="0.25">
      <c r="A1090" s="484" t="str">
        <f>IF(YilDonem&lt;&gt;"",CONCATENATE(YilDonem," dönemine aittir."),"")</f>
        <v/>
      </c>
      <c r="B1090" s="484"/>
      <c r="C1090" s="484"/>
      <c r="D1090" s="484"/>
      <c r="E1090" s="484"/>
      <c r="F1090" s="484"/>
      <c r="G1090" s="484"/>
      <c r="H1090" s="484"/>
      <c r="I1090" s="123"/>
      <c r="J1090" s="82"/>
      <c r="K1090" s="82"/>
    </row>
    <row r="1091" spans="1:13" ht="15.95" customHeight="1" thickBot="1" x14ac:dyDescent="0.3">
      <c r="A1091" s="515" t="s">
        <v>156</v>
      </c>
      <c r="B1091" s="515"/>
      <c r="C1091" s="515"/>
      <c r="D1091" s="515"/>
      <c r="E1091" s="515"/>
      <c r="F1091" s="515"/>
      <c r="G1091" s="515"/>
      <c r="H1091" s="515"/>
      <c r="I1091" s="123"/>
      <c r="J1091" s="82"/>
      <c r="K1091" s="82"/>
    </row>
    <row r="1092" spans="1:13" ht="31.7" customHeight="1" thickBot="1" x14ac:dyDescent="0.3">
      <c r="A1092" s="516" t="s">
        <v>1</v>
      </c>
      <c r="B1092" s="517"/>
      <c r="C1092" s="488" t="str">
        <f>IF(ProjeNo&gt;0,ProjeNo,"")</f>
        <v/>
      </c>
      <c r="D1092" s="489"/>
      <c r="E1092" s="489"/>
      <c r="F1092" s="489"/>
      <c r="G1092" s="489"/>
      <c r="H1092" s="490"/>
      <c r="I1092" s="123"/>
      <c r="J1092" s="82"/>
      <c r="K1092" s="82"/>
      <c r="L1092" s="134"/>
      <c r="M1092" s="134"/>
    </row>
    <row r="1093" spans="1:13" ht="45" customHeight="1" thickBot="1" x14ac:dyDescent="0.3">
      <c r="A1093" s="518" t="s">
        <v>14</v>
      </c>
      <c r="B1093" s="519"/>
      <c r="C1093" s="493" t="str">
        <f>IF(ProjeAdi&gt;0,ProjeAdi,"")</f>
        <v/>
      </c>
      <c r="D1093" s="494"/>
      <c r="E1093" s="494"/>
      <c r="F1093" s="494"/>
      <c r="G1093" s="494"/>
      <c r="H1093" s="495"/>
      <c r="I1093" s="123"/>
      <c r="J1093" s="82"/>
      <c r="K1093" s="82"/>
    </row>
    <row r="1094" spans="1:13" s="53" customFormat="1" ht="37.15" customHeight="1" thickBot="1" x14ac:dyDescent="0.3">
      <c r="A1094" s="482" t="s">
        <v>9</v>
      </c>
      <c r="B1094" s="482" t="s">
        <v>123</v>
      </c>
      <c r="C1094" s="482" t="s">
        <v>124</v>
      </c>
      <c r="D1094" s="482" t="s">
        <v>125</v>
      </c>
      <c r="E1094" s="482" t="s">
        <v>98</v>
      </c>
      <c r="F1094" s="482" t="s">
        <v>99</v>
      </c>
      <c r="G1094" s="143" t="s">
        <v>100</v>
      </c>
      <c r="H1094" s="143" t="s">
        <v>100</v>
      </c>
      <c r="I1094" s="124"/>
      <c r="J1094" s="83"/>
      <c r="K1094" s="83"/>
      <c r="L1094" s="133"/>
      <c r="M1094" s="133"/>
    </row>
    <row r="1095" spans="1:13" ht="18" customHeight="1" thickBot="1" x14ac:dyDescent="0.3">
      <c r="A1095" s="498"/>
      <c r="B1095" s="498"/>
      <c r="C1095" s="498"/>
      <c r="D1095" s="498"/>
      <c r="E1095" s="498"/>
      <c r="F1095" s="498"/>
      <c r="G1095" s="144" t="s">
        <v>101</v>
      </c>
      <c r="H1095" s="144" t="s">
        <v>104</v>
      </c>
      <c r="I1095" s="123"/>
      <c r="J1095" s="82"/>
      <c r="K1095" s="82"/>
    </row>
    <row r="1096" spans="1:13" ht="18" customHeight="1" x14ac:dyDescent="0.25">
      <c r="A1096" s="77">
        <v>641</v>
      </c>
      <c r="B1096" s="61"/>
      <c r="C1096" s="62"/>
      <c r="D1096" s="84"/>
      <c r="E1096" s="63"/>
      <c r="F1096" s="308"/>
      <c r="G1096" s="294"/>
      <c r="H1096" s="281"/>
      <c r="I1096" s="207" t="str">
        <f>IF(AND(COUNTA(B1096:D1096)&gt;0,J1096=1),"Belge Tarihi,Belge Numarası ve KDV Dahil Tutar doldurulduktan sonra KDV Hariç Tutar doldurulabilir.","")</f>
        <v/>
      </c>
      <c r="J1096" s="209">
        <f>IF(COUNTA(E1096:F1096)+COUNTA(H1096)=3,0,1)</f>
        <v>1</v>
      </c>
      <c r="K1096" s="208">
        <f>IF(J1096=1,0,100000000)</f>
        <v>0</v>
      </c>
    </row>
    <row r="1097" spans="1:13" ht="18" customHeight="1" x14ac:dyDescent="0.25">
      <c r="A1097" s="59">
        <v>642</v>
      </c>
      <c r="B1097" s="39"/>
      <c r="C1097" s="40"/>
      <c r="D1097" s="41"/>
      <c r="E1097" s="85"/>
      <c r="F1097" s="309"/>
      <c r="G1097" s="295"/>
      <c r="H1097" s="288"/>
      <c r="I1097" s="207" t="str">
        <f t="shared" ref="I1097:I1115" si="96">IF(AND(COUNTA(B1097:D1097)&gt;0,J1097=1),"Belge Tarihi,Belge Numarası ve KDV Dahil Tutar doldurulduktan sonra KDV Hariç Tutar doldurulabilir.","")</f>
        <v/>
      </c>
      <c r="J1097" s="209">
        <f t="shared" ref="J1097:J1115" si="97">IF(COUNTA(E1097:F1097)+COUNTA(H1097)=3,0,1)</f>
        <v>1</v>
      </c>
      <c r="K1097" s="208">
        <f t="shared" ref="K1097:K1115" si="98">IF(J1097=1,0,100000000)</f>
        <v>0</v>
      </c>
    </row>
    <row r="1098" spans="1:13" ht="18" customHeight="1" x14ac:dyDescent="0.25">
      <c r="A1098" s="59">
        <v>643</v>
      </c>
      <c r="B1098" s="39"/>
      <c r="C1098" s="40"/>
      <c r="D1098" s="41"/>
      <c r="E1098" s="85"/>
      <c r="F1098" s="309"/>
      <c r="G1098" s="295"/>
      <c r="H1098" s="288"/>
      <c r="I1098" s="207" t="str">
        <f t="shared" si="96"/>
        <v/>
      </c>
      <c r="J1098" s="209">
        <f t="shared" si="97"/>
        <v>1</v>
      </c>
      <c r="K1098" s="208">
        <f t="shared" si="98"/>
        <v>0</v>
      </c>
    </row>
    <row r="1099" spans="1:13" ht="18" customHeight="1" x14ac:dyDescent="0.25">
      <c r="A1099" s="59">
        <v>644</v>
      </c>
      <c r="B1099" s="39"/>
      <c r="C1099" s="40"/>
      <c r="D1099" s="41"/>
      <c r="E1099" s="85"/>
      <c r="F1099" s="309"/>
      <c r="G1099" s="295"/>
      <c r="H1099" s="288"/>
      <c r="I1099" s="207" t="str">
        <f t="shared" si="96"/>
        <v/>
      </c>
      <c r="J1099" s="209">
        <f t="shared" si="97"/>
        <v>1</v>
      </c>
      <c r="K1099" s="208">
        <f t="shared" si="98"/>
        <v>0</v>
      </c>
    </row>
    <row r="1100" spans="1:13" ht="18" customHeight="1" x14ac:dyDescent="0.25">
      <c r="A1100" s="59">
        <v>645</v>
      </c>
      <c r="B1100" s="39"/>
      <c r="C1100" s="40"/>
      <c r="D1100" s="41"/>
      <c r="E1100" s="85"/>
      <c r="F1100" s="309"/>
      <c r="G1100" s="295"/>
      <c r="H1100" s="288"/>
      <c r="I1100" s="207" t="str">
        <f t="shared" si="96"/>
        <v/>
      </c>
      <c r="J1100" s="209">
        <f t="shared" si="97"/>
        <v>1</v>
      </c>
      <c r="K1100" s="208">
        <f t="shared" si="98"/>
        <v>0</v>
      </c>
    </row>
    <row r="1101" spans="1:13" ht="18" customHeight="1" x14ac:dyDescent="0.25">
      <c r="A1101" s="59">
        <v>646</v>
      </c>
      <c r="B1101" s="39"/>
      <c r="C1101" s="40"/>
      <c r="D1101" s="41"/>
      <c r="E1101" s="85"/>
      <c r="F1101" s="309"/>
      <c r="G1101" s="295"/>
      <c r="H1101" s="288"/>
      <c r="I1101" s="207" t="str">
        <f t="shared" si="96"/>
        <v/>
      </c>
      <c r="J1101" s="209">
        <f t="shared" si="97"/>
        <v>1</v>
      </c>
      <c r="K1101" s="208">
        <f t="shared" si="98"/>
        <v>0</v>
      </c>
    </row>
    <row r="1102" spans="1:13" ht="18" customHeight="1" x14ac:dyDescent="0.25">
      <c r="A1102" s="59">
        <v>647</v>
      </c>
      <c r="B1102" s="39"/>
      <c r="C1102" s="40"/>
      <c r="D1102" s="41"/>
      <c r="E1102" s="85"/>
      <c r="F1102" s="309"/>
      <c r="G1102" s="295"/>
      <c r="H1102" s="288"/>
      <c r="I1102" s="207" t="str">
        <f t="shared" si="96"/>
        <v/>
      </c>
      <c r="J1102" s="209">
        <f t="shared" si="97"/>
        <v>1</v>
      </c>
      <c r="K1102" s="208">
        <f t="shared" si="98"/>
        <v>0</v>
      </c>
    </row>
    <row r="1103" spans="1:13" ht="18" customHeight="1" x14ac:dyDescent="0.25">
      <c r="A1103" s="59">
        <v>648</v>
      </c>
      <c r="B1103" s="39"/>
      <c r="C1103" s="40"/>
      <c r="D1103" s="41"/>
      <c r="E1103" s="85"/>
      <c r="F1103" s="309"/>
      <c r="G1103" s="295"/>
      <c r="H1103" s="288"/>
      <c r="I1103" s="207" t="str">
        <f t="shared" si="96"/>
        <v/>
      </c>
      <c r="J1103" s="209">
        <f t="shared" si="97"/>
        <v>1</v>
      </c>
      <c r="K1103" s="208">
        <f t="shared" si="98"/>
        <v>0</v>
      </c>
    </row>
    <row r="1104" spans="1:13" ht="18" customHeight="1" x14ac:dyDescent="0.25">
      <c r="A1104" s="59">
        <v>649</v>
      </c>
      <c r="B1104" s="39"/>
      <c r="C1104" s="40"/>
      <c r="D1104" s="41"/>
      <c r="E1104" s="85"/>
      <c r="F1104" s="309"/>
      <c r="G1104" s="295"/>
      <c r="H1104" s="288"/>
      <c r="I1104" s="207" t="str">
        <f t="shared" si="96"/>
        <v/>
      </c>
      <c r="J1104" s="209">
        <f t="shared" si="97"/>
        <v>1</v>
      </c>
      <c r="K1104" s="208">
        <f t="shared" si="98"/>
        <v>0</v>
      </c>
    </row>
    <row r="1105" spans="1:12" ht="18" customHeight="1" x14ac:dyDescent="0.25">
      <c r="A1105" s="59">
        <v>650</v>
      </c>
      <c r="B1105" s="39"/>
      <c r="C1105" s="40"/>
      <c r="D1105" s="41"/>
      <c r="E1105" s="85"/>
      <c r="F1105" s="309"/>
      <c r="G1105" s="295"/>
      <c r="H1105" s="288"/>
      <c r="I1105" s="207" t="str">
        <f t="shared" si="96"/>
        <v/>
      </c>
      <c r="J1105" s="209">
        <f t="shared" si="97"/>
        <v>1</v>
      </c>
      <c r="K1105" s="208">
        <f t="shared" si="98"/>
        <v>0</v>
      </c>
    </row>
    <row r="1106" spans="1:12" ht="18" customHeight="1" x14ac:dyDescent="0.25">
      <c r="A1106" s="59">
        <v>651</v>
      </c>
      <c r="B1106" s="39"/>
      <c r="C1106" s="40"/>
      <c r="D1106" s="41"/>
      <c r="E1106" s="85"/>
      <c r="F1106" s="309"/>
      <c r="G1106" s="295"/>
      <c r="H1106" s="288"/>
      <c r="I1106" s="207" t="str">
        <f t="shared" si="96"/>
        <v/>
      </c>
      <c r="J1106" s="209">
        <f t="shared" si="97"/>
        <v>1</v>
      </c>
      <c r="K1106" s="208">
        <f t="shared" si="98"/>
        <v>0</v>
      </c>
    </row>
    <row r="1107" spans="1:12" ht="18" customHeight="1" x14ac:dyDescent="0.25">
      <c r="A1107" s="59">
        <v>652</v>
      </c>
      <c r="B1107" s="39"/>
      <c r="C1107" s="40"/>
      <c r="D1107" s="41"/>
      <c r="E1107" s="85"/>
      <c r="F1107" s="309"/>
      <c r="G1107" s="295"/>
      <c r="H1107" s="288"/>
      <c r="I1107" s="207" t="str">
        <f t="shared" si="96"/>
        <v/>
      </c>
      <c r="J1107" s="209">
        <f t="shared" si="97"/>
        <v>1</v>
      </c>
      <c r="K1107" s="208">
        <f t="shared" si="98"/>
        <v>0</v>
      </c>
    </row>
    <row r="1108" spans="1:12" ht="18" customHeight="1" x14ac:dyDescent="0.25">
      <c r="A1108" s="59">
        <v>653</v>
      </c>
      <c r="B1108" s="39"/>
      <c r="C1108" s="40"/>
      <c r="D1108" s="41"/>
      <c r="E1108" s="85"/>
      <c r="F1108" s="309"/>
      <c r="G1108" s="295"/>
      <c r="H1108" s="288"/>
      <c r="I1108" s="207" t="str">
        <f t="shared" si="96"/>
        <v/>
      </c>
      <c r="J1108" s="209">
        <f t="shared" si="97"/>
        <v>1</v>
      </c>
      <c r="K1108" s="208">
        <f t="shared" si="98"/>
        <v>0</v>
      </c>
    </row>
    <row r="1109" spans="1:12" ht="18" customHeight="1" x14ac:dyDescent="0.25">
      <c r="A1109" s="59">
        <v>654</v>
      </c>
      <c r="B1109" s="39"/>
      <c r="C1109" s="40"/>
      <c r="D1109" s="41"/>
      <c r="E1109" s="85"/>
      <c r="F1109" s="309"/>
      <c r="G1109" s="295"/>
      <c r="H1109" s="288"/>
      <c r="I1109" s="207" t="str">
        <f t="shared" si="96"/>
        <v/>
      </c>
      <c r="J1109" s="209">
        <f t="shared" si="97"/>
        <v>1</v>
      </c>
      <c r="K1109" s="208">
        <f t="shared" si="98"/>
        <v>0</v>
      </c>
    </row>
    <row r="1110" spans="1:12" ht="18" customHeight="1" x14ac:dyDescent="0.25">
      <c r="A1110" s="59">
        <v>655</v>
      </c>
      <c r="B1110" s="39"/>
      <c r="C1110" s="40"/>
      <c r="D1110" s="41"/>
      <c r="E1110" s="85"/>
      <c r="F1110" s="309"/>
      <c r="G1110" s="295"/>
      <c r="H1110" s="288"/>
      <c r="I1110" s="207" t="str">
        <f t="shared" si="96"/>
        <v/>
      </c>
      <c r="J1110" s="209">
        <f t="shared" si="97"/>
        <v>1</v>
      </c>
      <c r="K1110" s="208">
        <f t="shared" si="98"/>
        <v>0</v>
      </c>
    </row>
    <row r="1111" spans="1:12" ht="18" customHeight="1" x14ac:dyDescent="0.25">
      <c r="A1111" s="59">
        <v>656</v>
      </c>
      <c r="B1111" s="39"/>
      <c r="C1111" s="40"/>
      <c r="D1111" s="41"/>
      <c r="E1111" s="85"/>
      <c r="F1111" s="309"/>
      <c r="G1111" s="295"/>
      <c r="H1111" s="288"/>
      <c r="I1111" s="207" t="str">
        <f t="shared" si="96"/>
        <v/>
      </c>
      <c r="J1111" s="209">
        <f t="shared" si="97"/>
        <v>1</v>
      </c>
      <c r="K1111" s="208">
        <f t="shared" si="98"/>
        <v>0</v>
      </c>
    </row>
    <row r="1112" spans="1:12" ht="18" customHeight="1" x14ac:dyDescent="0.25">
      <c r="A1112" s="59">
        <v>657</v>
      </c>
      <c r="B1112" s="39"/>
      <c r="C1112" s="40"/>
      <c r="D1112" s="41"/>
      <c r="E1112" s="85"/>
      <c r="F1112" s="309"/>
      <c r="G1112" s="295"/>
      <c r="H1112" s="288"/>
      <c r="I1112" s="207" t="str">
        <f t="shared" si="96"/>
        <v/>
      </c>
      <c r="J1112" s="209">
        <f t="shared" si="97"/>
        <v>1</v>
      </c>
      <c r="K1112" s="208">
        <f t="shared" si="98"/>
        <v>0</v>
      </c>
    </row>
    <row r="1113" spans="1:12" ht="18" customHeight="1" x14ac:dyDescent="0.25">
      <c r="A1113" s="59">
        <v>658</v>
      </c>
      <c r="B1113" s="39"/>
      <c r="C1113" s="40"/>
      <c r="D1113" s="41"/>
      <c r="E1113" s="85"/>
      <c r="F1113" s="309"/>
      <c r="G1113" s="295"/>
      <c r="H1113" s="288"/>
      <c r="I1113" s="207" t="str">
        <f t="shared" si="96"/>
        <v/>
      </c>
      <c r="J1113" s="209">
        <f t="shared" si="97"/>
        <v>1</v>
      </c>
      <c r="K1113" s="208">
        <f t="shared" si="98"/>
        <v>0</v>
      </c>
    </row>
    <row r="1114" spans="1:12" ht="18" customHeight="1" x14ac:dyDescent="0.25">
      <c r="A1114" s="59">
        <v>659</v>
      </c>
      <c r="B1114" s="39"/>
      <c r="C1114" s="40"/>
      <c r="D1114" s="41"/>
      <c r="E1114" s="85"/>
      <c r="F1114" s="309"/>
      <c r="G1114" s="295"/>
      <c r="H1114" s="288"/>
      <c r="I1114" s="207" t="str">
        <f t="shared" si="96"/>
        <v/>
      </c>
      <c r="J1114" s="209">
        <f t="shared" si="97"/>
        <v>1</v>
      </c>
      <c r="K1114" s="208">
        <f t="shared" si="98"/>
        <v>0</v>
      </c>
      <c r="L1114" s="132"/>
    </row>
    <row r="1115" spans="1:12" ht="18" customHeight="1" thickBot="1" x14ac:dyDescent="0.3">
      <c r="A1115" s="78">
        <v>660</v>
      </c>
      <c r="B1115" s="43"/>
      <c r="C1115" s="44"/>
      <c r="D1115" s="45"/>
      <c r="E1115" s="87"/>
      <c r="F1115" s="310"/>
      <c r="G1115" s="296"/>
      <c r="H1115" s="289"/>
      <c r="I1115" s="207" t="str">
        <f t="shared" si="96"/>
        <v/>
      </c>
      <c r="J1115" s="209">
        <f t="shared" si="97"/>
        <v>1</v>
      </c>
      <c r="K1115" s="208">
        <f t="shared" si="98"/>
        <v>0</v>
      </c>
    </row>
    <row r="1116" spans="1:12" ht="18" customHeight="1" thickBot="1" x14ac:dyDescent="0.3">
      <c r="A1116" s="89"/>
      <c r="B1116" s="89"/>
      <c r="C1116" s="89"/>
      <c r="D1116" s="89"/>
      <c r="E1116" s="89"/>
      <c r="F1116" s="11" t="s">
        <v>51</v>
      </c>
      <c r="G1116" s="290">
        <f>SUM(G1096:G1115)+G1082</f>
        <v>0</v>
      </c>
      <c r="H1116" s="330"/>
      <c r="I1116" s="126"/>
      <c r="J1116" s="206">
        <f>IF(G1116&gt;G1082,ROW(A1122),0)</f>
        <v>0</v>
      </c>
      <c r="K1116" s="82"/>
      <c r="L1116" s="202">
        <f>IF(G1116&gt;G1082,ROW(A1122),0)</f>
        <v>0</v>
      </c>
    </row>
    <row r="1117" spans="1:12" x14ac:dyDescent="0.25">
      <c r="A1117" s="89"/>
      <c r="B1117" s="89"/>
      <c r="C1117" s="89"/>
      <c r="D1117" s="89"/>
      <c r="E1117" s="89"/>
      <c r="F1117" s="89"/>
      <c r="G1117" s="89"/>
      <c r="H1117" s="89"/>
      <c r="I1117" s="126"/>
      <c r="J1117" s="82"/>
      <c r="K1117" s="82"/>
    </row>
    <row r="1118" spans="1:12" x14ac:dyDescent="0.25">
      <c r="A1118" t="s">
        <v>164</v>
      </c>
      <c r="B1118" s="89"/>
      <c r="C1118" s="89"/>
      <c r="D1118" s="89"/>
      <c r="E1118" s="89"/>
      <c r="F1118" s="89"/>
      <c r="G1118" s="89"/>
      <c r="H1118" s="89"/>
      <c r="I1118" s="126"/>
      <c r="J1118" s="82"/>
      <c r="K1118" s="82"/>
    </row>
    <row r="1119" spans="1:12" x14ac:dyDescent="0.25">
      <c r="A1119" s="89"/>
      <c r="B1119" s="89"/>
      <c r="C1119" s="89"/>
      <c r="D1119" s="89"/>
      <c r="E1119" s="89"/>
      <c r="F1119" s="89"/>
      <c r="G1119" s="89"/>
      <c r="H1119" s="89"/>
      <c r="I1119" s="126"/>
      <c r="J1119" s="82"/>
      <c r="K1119" s="82"/>
    </row>
    <row r="1120" spans="1:12" ht="21" x14ac:dyDescent="0.35">
      <c r="A1120" s="89"/>
      <c r="B1120" s="358" t="s">
        <v>48</v>
      </c>
      <c r="C1120" s="346">
        <f ca="1">IF(imzatarihi&gt;0,imzatarihi,"")</f>
        <v>46027</v>
      </c>
      <c r="D1120" s="497" t="s">
        <v>49</v>
      </c>
      <c r="E1120" s="497"/>
      <c r="F1120" s="456" t="str">
        <f>IF(kurulusyetkilisi&gt;0,kurulusyetkilisi,"")</f>
        <v/>
      </c>
      <c r="G1120" s="456"/>
      <c r="H1120" s="456"/>
      <c r="I1120" s="126"/>
      <c r="J1120" s="82"/>
      <c r="K1120" s="82"/>
    </row>
    <row r="1121" spans="1:13" ht="21" x14ac:dyDescent="0.35">
      <c r="A1121" s="89"/>
      <c r="B1121" s="349"/>
      <c r="C1121" s="349"/>
      <c r="D1121" s="497" t="s">
        <v>50</v>
      </c>
      <c r="E1121" s="497"/>
      <c r="F1121" s="349"/>
      <c r="G1121" s="361"/>
      <c r="H1121" s="347"/>
      <c r="I1121" s="126"/>
      <c r="J1121" s="82"/>
      <c r="K1121" s="82"/>
    </row>
    <row r="1122" spans="1:13" x14ac:dyDescent="0.25">
      <c r="A1122" s="89"/>
      <c r="B1122" s="89"/>
      <c r="C1122" s="89"/>
      <c r="D1122" s="89"/>
      <c r="E1122" s="89"/>
      <c r="F1122" s="89"/>
      <c r="G1122" s="89"/>
      <c r="H1122" s="89"/>
      <c r="I1122" s="126"/>
      <c r="J1122" s="82"/>
      <c r="K1122" s="82"/>
    </row>
    <row r="1123" spans="1:13" x14ac:dyDescent="0.25">
      <c r="A1123" s="496" t="s">
        <v>126</v>
      </c>
      <c r="B1123" s="496"/>
      <c r="C1123" s="496"/>
      <c r="D1123" s="496"/>
      <c r="E1123" s="496"/>
      <c r="F1123" s="496"/>
      <c r="G1123" s="496"/>
      <c r="H1123" s="496"/>
      <c r="I1123" s="123"/>
      <c r="J1123" s="82"/>
      <c r="K1123" s="82"/>
    </row>
    <row r="1124" spans="1:13" x14ac:dyDescent="0.25">
      <c r="A1124" s="484" t="str">
        <f>IF(YilDonem&lt;&gt;"",CONCATENATE(YilDonem," dönemine aittir."),"")</f>
        <v/>
      </c>
      <c r="B1124" s="484"/>
      <c r="C1124" s="484"/>
      <c r="D1124" s="484"/>
      <c r="E1124" s="484"/>
      <c r="F1124" s="484"/>
      <c r="G1124" s="484"/>
      <c r="H1124" s="484"/>
      <c r="I1124" s="123"/>
      <c r="J1124" s="82"/>
      <c r="K1124" s="82"/>
    </row>
    <row r="1125" spans="1:13" ht="15.95" customHeight="1" thickBot="1" x14ac:dyDescent="0.3">
      <c r="A1125" s="515" t="s">
        <v>156</v>
      </c>
      <c r="B1125" s="515"/>
      <c r="C1125" s="515"/>
      <c r="D1125" s="515"/>
      <c r="E1125" s="515"/>
      <c r="F1125" s="515"/>
      <c r="G1125" s="515"/>
      <c r="H1125" s="515"/>
      <c r="I1125" s="123"/>
      <c r="J1125" s="82"/>
      <c r="K1125" s="82"/>
    </row>
    <row r="1126" spans="1:13" ht="31.7" customHeight="1" thickBot="1" x14ac:dyDescent="0.3">
      <c r="A1126" s="516" t="s">
        <v>1</v>
      </c>
      <c r="B1126" s="517"/>
      <c r="C1126" s="488" t="str">
        <f>IF(ProjeNo&gt;0,ProjeNo,"")</f>
        <v/>
      </c>
      <c r="D1126" s="489"/>
      <c r="E1126" s="489"/>
      <c r="F1126" s="489"/>
      <c r="G1126" s="489"/>
      <c r="H1126" s="490"/>
      <c r="I1126" s="123"/>
      <c r="J1126" s="82"/>
      <c r="K1126" s="82"/>
    </row>
    <row r="1127" spans="1:13" ht="45" customHeight="1" thickBot="1" x14ac:dyDescent="0.3">
      <c r="A1127" s="518" t="s">
        <v>14</v>
      </c>
      <c r="B1127" s="519"/>
      <c r="C1127" s="493" t="str">
        <f>IF(ProjeAdi&gt;0,ProjeAdi,"")</f>
        <v/>
      </c>
      <c r="D1127" s="494"/>
      <c r="E1127" s="494"/>
      <c r="F1127" s="494"/>
      <c r="G1127" s="494"/>
      <c r="H1127" s="495"/>
      <c r="I1127" s="123"/>
      <c r="J1127" s="82"/>
      <c r="K1127" s="82"/>
      <c r="L1127" s="134"/>
      <c r="M1127" s="134"/>
    </row>
    <row r="1128" spans="1:13" s="53" customFormat="1" ht="37.15" customHeight="1" thickBot="1" x14ac:dyDescent="0.3">
      <c r="A1128" s="482" t="s">
        <v>9</v>
      </c>
      <c r="B1128" s="482" t="s">
        <v>123</v>
      </c>
      <c r="C1128" s="482" t="s">
        <v>124</v>
      </c>
      <c r="D1128" s="482" t="s">
        <v>125</v>
      </c>
      <c r="E1128" s="482" t="s">
        <v>98</v>
      </c>
      <c r="F1128" s="482" t="s">
        <v>99</v>
      </c>
      <c r="G1128" s="143" t="s">
        <v>100</v>
      </c>
      <c r="H1128" s="143" t="s">
        <v>100</v>
      </c>
      <c r="I1128" s="124"/>
      <c r="J1128" s="83"/>
      <c r="K1128" s="83"/>
      <c r="L1128" s="133"/>
      <c r="M1128" s="133"/>
    </row>
    <row r="1129" spans="1:13" ht="18" customHeight="1" thickBot="1" x14ac:dyDescent="0.3">
      <c r="A1129" s="498"/>
      <c r="B1129" s="498"/>
      <c r="C1129" s="498"/>
      <c r="D1129" s="498"/>
      <c r="E1129" s="498"/>
      <c r="F1129" s="498"/>
      <c r="G1129" s="144" t="s">
        <v>101</v>
      </c>
      <c r="H1129" s="144" t="s">
        <v>104</v>
      </c>
      <c r="I1129" s="123"/>
      <c r="J1129" s="82"/>
      <c r="K1129" s="82"/>
    </row>
    <row r="1130" spans="1:13" ht="18" customHeight="1" x14ac:dyDescent="0.25">
      <c r="A1130" s="77">
        <v>661</v>
      </c>
      <c r="B1130" s="61"/>
      <c r="C1130" s="62"/>
      <c r="D1130" s="84"/>
      <c r="E1130" s="63"/>
      <c r="F1130" s="308"/>
      <c r="G1130" s="294"/>
      <c r="H1130" s="281"/>
      <c r="I1130" s="207" t="str">
        <f>IF(AND(COUNTA(B1130:D1130)&gt;0,J1130=1),"Belge Tarihi,Belge Numarası ve KDV Dahil Tutar doldurulduktan sonra KDV Hariç Tutar doldurulabilir.","")</f>
        <v/>
      </c>
      <c r="J1130" s="209">
        <f>IF(COUNTA(E1130:F1130)+COUNTA(H1130)=3,0,1)</f>
        <v>1</v>
      </c>
      <c r="K1130" s="208">
        <f>IF(J1130=1,0,100000000)</f>
        <v>0</v>
      </c>
    </row>
    <row r="1131" spans="1:13" ht="18" customHeight="1" x14ac:dyDescent="0.25">
      <c r="A1131" s="59">
        <v>662</v>
      </c>
      <c r="B1131" s="39"/>
      <c r="C1131" s="40"/>
      <c r="D1131" s="41"/>
      <c r="E1131" s="85"/>
      <c r="F1131" s="309"/>
      <c r="G1131" s="295"/>
      <c r="H1131" s="288"/>
      <c r="I1131" s="207" t="str">
        <f t="shared" ref="I1131:I1149" si="99">IF(AND(COUNTA(B1131:D1131)&gt;0,J1131=1),"Belge Tarihi,Belge Numarası ve KDV Dahil Tutar doldurulduktan sonra KDV Hariç Tutar doldurulabilir.","")</f>
        <v/>
      </c>
      <c r="J1131" s="209">
        <f t="shared" ref="J1131:J1149" si="100">IF(COUNTA(E1131:F1131)+COUNTA(H1131)=3,0,1)</f>
        <v>1</v>
      </c>
      <c r="K1131" s="208">
        <f t="shared" ref="K1131:K1149" si="101">IF(J1131=1,0,100000000)</f>
        <v>0</v>
      </c>
    </row>
    <row r="1132" spans="1:13" ht="18" customHeight="1" x14ac:dyDescent="0.25">
      <c r="A1132" s="59">
        <v>663</v>
      </c>
      <c r="B1132" s="39"/>
      <c r="C1132" s="40"/>
      <c r="D1132" s="41"/>
      <c r="E1132" s="85"/>
      <c r="F1132" s="309"/>
      <c r="G1132" s="295"/>
      <c r="H1132" s="288"/>
      <c r="I1132" s="207" t="str">
        <f t="shared" si="99"/>
        <v/>
      </c>
      <c r="J1132" s="209">
        <f t="shared" si="100"/>
        <v>1</v>
      </c>
      <c r="K1132" s="208">
        <f t="shared" si="101"/>
        <v>0</v>
      </c>
    </row>
    <row r="1133" spans="1:13" ht="18" customHeight="1" x14ac:dyDescent="0.25">
      <c r="A1133" s="59">
        <v>664</v>
      </c>
      <c r="B1133" s="39"/>
      <c r="C1133" s="40"/>
      <c r="D1133" s="41"/>
      <c r="E1133" s="85"/>
      <c r="F1133" s="309"/>
      <c r="G1133" s="295"/>
      <c r="H1133" s="288"/>
      <c r="I1133" s="207" t="str">
        <f t="shared" si="99"/>
        <v/>
      </c>
      <c r="J1133" s="209">
        <f t="shared" si="100"/>
        <v>1</v>
      </c>
      <c r="K1133" s="208">
        <f t="shared" si="101"/>
        <v>0</v>
      </c>
    </row>
    <row r="1134" spans="1:13" ht="18" customHeight="1" x14ac:dyDescent="0.25">
      <c r="A1134" s="59">
        <v>665</v>
      </c>
      <c r="B1134" s="39"/>
      <c r="C1134" s="40"/>
      <c r="D1134" s="41"/>
      <c r="E1134" s="85"/>
      <c r="F1134" s="309"/>
      <c r="G1134" s="295"/>
      <c r="H1134" s="288"/>
      <c r="I1134" s="207" t="str">
        <f t="shared" si="99"/>
        <v/>
      </c>
      <c r="J1134" s="209">
        <f t="shared" si="100"/>
        <v>1</v>
      </c>
      <c r="K1134" s="208">
        <f t="shared" si="101"/>
        <v>0</v>
      </c>
    </row>
    <row r="1135" spans="1:13" ht="18" customHeight="1" x14ac:dyDescent="0.25">
      <c r="A1135" s="59">
        <v>666</v>
      </c>
      <c r="B1135" s="39"/>
      <c r="C1135" s="40"/>
      <c r="D1135" s="41"/>
      <c r="E1135" s="85"/>
      <c r="F1135" s="309"/>
      <c r="G1135" s="295"/>
      <c r="H1135" s="288"/>
      <c r="I1135" s="207" t="str">
        <f t="shared" si="99"/>
        <v/>
      </c>
      <c r="J1135" s="209">
        <f t="shared" si="100"/>
        <v>1</v>
      </c>
      <c r="K1135" s="208">
        <f t="shared" si="101"/>
        <v>0</v>
      </c>
    </row>
    <row r="1136" spans="1:13" ht="18" customHeight="1" x14ac:dyDescent="0.25">
      <c r="A1136" s="59">
        <v>667</v>
      </c>
      <c r="B1136" s="39"/>
      <c r="C1136" s="40"/>
      <c r="D1136" s="41"/>
      <c r="E1136" s="85"/>
      <c r="F1136" s="309"/>
      <c r="G1136" s="295"/>
      <c r="H1136" s="288"/>
      <c r="I1136" s="207" t="str">
        <f t="shared" si="99"/>
        <v/>
      </c>
      <c r="J1136" s="209">
        <f t="shared" si="100"/>
        <v>1</v>
      </c>
      <c r="K1136" s="208">
        <f t="shared" si="101"/>
        <v>0</v>
      </c>
    </row>
    <row r="1137" spans="1:12" ht="18" customHeight="1" x14ac:dyDescent="0.25">
      <c r="A1137" s="59">
        <v>668</v>
      </c>
      <c r="B1137" s="39"/>
      <c r="C1137" s="40"/>
      <c r="D1137" s="41"/>
      <c r="E1137" s="85"/>
      <c r="F1137" s="309"/>
      <c r="G1137" s="295"/>
      <c r="H1137" s="288"/>
      <c r="I1137" s="207" t="str">
        <f t="shared" si="99"/>
        <v/>
      </c>
      <c r="J1137" s="209">
        <f t="shared" si="100"/>
        <v>1</v>
      </c>
      <c r="K1137" s="208">
        <f t="shared" si="101"/>
        <v>0</v>
      </c>
    </row>
    <row r="1138" spans="1:12" ht="18" customHeight="1" x14ac:dyDescent="0.25">
      <c r="A1138" s="59">
        <v>669</v>
      </c>
      <c r="B1138" s="39"/>
      <c r="C1138" s="40"/>
      <c r="D1138" s="41"/>
      <c r="E1138" s="85"/>
      <c r="F1138" s="309"/>
      <c r="G1138" s="295"/>
      <c r="H1138" s="288"/>
      <c r="I1138" s="207" t="str">
        <f t="shared" si="99"/>
        <v/>
      </c>
      <c r="J1138" s="209">
        <f t="shared" si="100"/>
        <v>1</v>
      </c>
      <c r="K1138" s="208">
        <f t="shared" si="101"/>
        <v>0</v>
      </c>
    </row>
    <row r="1139" spans="1:12" ht="18" customHeight="1" x14ac:dyDescent="0.25">
      <c r="A1139" s="59">
        <v>670</v>
      </c>
      <c r="B1139" s="39"/>
      <c r="C1139" s="40"/>
      <c r="D1139" s="41"/>
      <c r="E1139" s="85"/>
      <c r="F1139" s="309"/>
      <c r="G1139" s="295"/>
      <c r="H1139" s="288"/>
      <c r="I1139" s="207" t="str">
        <f t="shared" si="99"/>
        <v/>
      </c>
      <c r="J1139" s="209">
        <f t="shared" si="100"/>
        <v>1</v>
      </c>
      <c r="K1139" s="208">
        <f t="shared" si="101"/>
        <v>0</v>
      </c>
    </row>
    <row r="1140" spans="1:12" ht="18" customHeight="1" x14ac:dyDescent="0.25">
      <c r="A1140" s="59">
        <v>671</v>
      </c>
      <c r="B1140" s="39"/>
      <c r="C1140" s="40"/>
      <c r="D1140" s="41"/>
      <c r="E1140" s="85"/>
      <c r="F1140" s="309"/>
      <c r="G1140" s="295"/>
      <c r="H1140" s="288"/>
      <c r="I1140" s="207" t="str">
        <f t="shared" si="99"/>
        <v/>
      </c>
      <c r="J1140" s="209">
        <f t="shared" si="100"/>
        <v>1</v>
      </c>
      <c r="K1140" s="208">
        <f t="shared" si="101"/>
        <v>0</v>
      </c>
    </row>
    <row r="1141" spans="1:12" ht="18" customHeight="1" x14ac:dyDescent="0.25">
      <c r="A1141" s="59">
        <v>672</v>
      </c>
      <c r="B1141" s="39"/>
      <c r="C1141" s="40"/>
      <c r="D1141" s="41"/>
      <c r="E1141" s="85"/>
      <c r="F1141" s="309"/>
      <c r="G1141" s="295"/>
      <c r="H1141" s="288"/>
      <c r="I1141" s="207" t="str">
        <f t="shared" si="99"/>
        <v/>
      </c>
      <c r="J1141" s="209">
        <f t="shared" si="100"/>
        <v>1</v>
      </c>
      <c r="K1141" s="208">
        <f t="shared" si="101"/>
        <v>0</v>
      </c>
    </row>
    <row r="1142" spans="1:12" ht="18" customHeight="1" x14ac:dyDescent="0.25">
      <c r="A1142" s="59">
        <v>673</v>
      </c>
      <c r="B1142" s="39"/>
      <c r="C1142" s="40"/>
      <c r="D1142" s="41"/>
      <c r="E1142" s="85"/>
      <c r="F1142" s="309"/>
      <c r="G1142" s="295"/>
      <c r="H1142" s="288"/>
      <c r="I1142" s="207" t="str">
        <f t="shared" si="99"/>
        <v/>
      </c>
      <c r="J1142" s="209">
        <f t="shared" si="100"/>
        <v>1</v>
      </c>
      <c r="K1142" s="208">
        <f t="shared" si="101"/>
        <v>0</v>
      </c>
    </row>
    <row r="1143" spans="1:12" ht="18" customHeight="1" x14ac:dyDescent="0.25">
      <c r="A1143" s="59">
        <v>674</v>
      </c>
      <c r="B1143" s="39"/>
      <c r="C1143" s="40"/>
      <c r="D1143" s="41"/>
      <c r="E1143" s="85"/>
      <c r="F1143" s="309"/>
      <c r="G1143" s="295"/>
      <c r="H1143" s="288"/>
      <c r="I1143" s="207" t="str">
        <f t="shared" si="99"/>
        <v/>
      </c>
      <c r="J1143" s="209">
        <f t="shared" si="100"/>
        <v>1</v>
      </c>
      <c r="K1143" s="208">
        <f t="shared" si="101"/>
        <v>0</v>
      </c>
    </row>
    <row r="1144" spans="1:12" ht="18" customHeight="1" x14ac:dyDescent="0.25">
      <c r="A1144" s="59">
        <v>675</v>
      </c>
      <c r="B1144" s="39"/>
      <c r="C1144" s="40"/>
      <c r="D1144" s="41"/>
      <c r="E1144" s="85"/>
      <c r="F1144" s="309"/>
      <c r="G1144" s="295"/>
      <c r="H1144" s="288"/>
      <c r="I1144" s="207" t="str">
        <f t="shared" si="99"/>
        <v/>
      </c>
      <c r="J1144" s="209">
        <f t="shared" si="100"/>
        <v>1</v>
      </c>
      <c r="K1144" s="208">
        <f t="shared" si="101"/>
        <v>0</v>
      </c>
    </row>
    <row r="1145" spans="1:12" ht="18" customHeight="1" x14ac:dyDescent="0.25">
      <c r="A1145" s="59">
        <v>676</v>
      </c>
      <c r="B1145" s="39"/>
      <c r="C1145" s="40"/>
      <c r="D1145" s="41"/>
      <c r="E1145" s="85"/>
      <c r="F1145" s="309"/>
      <c r="G1145" s="295"/>
      <c r="H1145" s="288"/>
      <c r="I1145" s="207" t="str">
        <f t="shared" si="99"/>
        <v/>
      </c>
      <c r="J1145" s="209">
        <f t="shared" si="100"/>
        <v>1</v>
      </c>
      <c r="K1145" s="208">
        <f t="shared" si="101"/>
        <v>0</v>
      </c>
    </row>
    <row r="1146" spans="1:12" ht="18" customHeight="1" x14ac:dyDescent="0.25">
      <c r="A1146" s="59">
        <v>677</v>
      </c>
      <c r="B1146" s="39"/>
      <c r="C1146" s="40"/>
      <c r="D1146" s="41"/>
      <c r="E1146" s="85"/>
      <c r="F1146" s="309"/>
      <c r="G1146" s="295"/>
      <c r="H1146" s="288"/>
      <c r="I1146" s="207" t="str">
        <f t="shared" si="99"/>
        <v/>
      </c>
      <c r="J1146" s="209">
        <f t="shared" si="100"/>
        <v>1</v>
      </c>
      <c r="K1146" s="208">
        <f t="shared" si="101"/>
        <v>0</v>
      </c>
    </row>
    <row r="1147" spans="1:12" ht="18" customHeight="1" x14ac:dyDescent="0.25">
      <c r="A1147" s="59">
        <v>678</v>
      </c>
      <c r="B1147" s="39"/>
      <c r="C1147" s="40"/>
      <c r="D1147" s="41"/>
      <c r="E1147" s="85"/>
      <c r="F1147" s="309"/>
      <c r="G1147" s="295"/>
      <c r="H1147" s="288"/>
      <c r="I1147" s="207" t="str">
        <f t="shared" si="99"/>
        <v/>
      </c>
      <c r="J1147" s="209">
        <f t="shared" si="100"/>
        <v>1</v>
      </c>
      <c r="K1147" s="208">
        <f t="shared" si="101"/>
        <v>0</v>
      </c>
    </row>
    <row r="1148" spans="1:12" ht="18" customHeight="1" x14ac:dyDescent="0.25">
      <c r="A1148" s="59">
        <v>679</v>
      </c>
      <c r="B1148" s="39"/>
      <c r="C1148" s="40"/>
      <c r="D1148" s="41"/>
      <c r="E1148" s="85"/>
      <c r="F1148" s="309"/>
      <c r="G1148" s="295"/>
      <c r="H1148" s="288"/>
      <c r="I1148" s="207" t="str">
        <f t="shared" si="99"/>
        <v/>
      </c>
      <c r="J1148" s="209">
        <f t="shared" si="100"/>
        <v>1</v>
      </c>
      <c r="K1148" s="208">
        <f t="shared" si="101"/>
        <v>0</v>
      </c>
    </row>
    <row r="1149" spans="1:12" ht="18" customHeight="1" thickBot="1" x14ac:dyDescent="0.3">
      <c r="A1149" s="78">
        <v>680</v>
      </c>
      <c r="B1149" s="43"/>
      <c r="C1149" s="44"/>
      <c r="D1149" s="45"/>
      <c r="E1149" s="87"/>
      <c r="F1149" s="310"/>
      <c r="G1149" s="296"/>
      <c r="H1149" s="289"/>
      <c r="I1149" s="207" t="str">
        <f t="shared" si="99"/>
        <v/>
      </c>
      <c r="J1149" s="209">
        <f t="shared" si="100"/>
        <v>1</v>
      </c>
      <c r="K1149" s="208">
        <f t="shared" si="101"/>
        <v>0</v>
      </c>
      <c r="L1149" s="202">
        <f>IF(G1149&gt;I1114,ROW(A1155),0)</f>
        <v>0</v>
      </c>
    </row>
    <row r="1150" spans="1:12" ht="18" customHeight="1" thickBot="1" x14ac:dyDescent="0.3">
      <c r="A1150" s="89"/>
      <c r="B1150" s="89"/>
      <c r="C1150" s="89"/>
      <c r="D1150" s="89"/>
      <c r="E1150" s="89"/>
      <c r="F1150" s="11" t="s">
        <v>51</v>
      </c>
      <c r="G1150" s="290">
        <f>SUM(G1130:G1149)+G1116</f>
        <v>0</v>
      </c>
      <c r="H1150" s="330"/>
      <c r="I1150" s="126"/>
      <c r="J1150" s="206">
        <f>IF(G1150&gt;G1116,ROW(A1156),0)</f>
        <v>0</v>
      </c>
      <c r="K1150" s="82"/>
    </row>
    <row r="1151" spans="1:12" x14ac:dyDescent="0.25">
      <c r="A1151" s="89"/>
      <c r="B1151" s="89"/>
      <c r="C1151" s="89"/>
      <c r="D1151" s="89"/>
      <c r="E1151" s="89"/>
      <c r="F1151" s="89"/>
      <c r="G1151" s="89"/>
      <c r="H1151" s="89"/>
      <c r="I1151" s="126"/>
      <c r="J1151" s="82"/>
      <c r="K1151" s="82"/>
    </row>
    <row r="1152" spans="1:12" x14ac:dyDescent="0.25">
      <c r="A1152" t="s">
        <v>164</v>
      </c>
      <c r="B1152" s="89"/>
      <c r="C1152" s="89"/>
      <c r="D1152" s="89"/>
      <c r="E1152" s="89"/>
      <c r="F1152" s="89"/>
      <c r="G1152" s="89"/>
      <c r="H1152" s="89"/>
      <c r="I1152" s="126"/>
      <c r="J1152" s="82"/>
      <c r="K1152" s="82"/>
    </row>
    <row r="1153" spans="1:13" x14ac:dyDescent="0.25">
      <c r="A1153" s="89"/>
      <c r="B1153" s="89"/>
      <c r="C1153" s="89"/>
      <c r="D1153" s="89"/>
      <c r="E1153" s="89"/>
      <c r="F1153" s="89"/>
      <c r="G1153" s="89"/>
      <c r="H1153" s="89"/>
      <c r="I1153" s="126"/>
      <c r="J1153" s="82"/>
      <c r="K1153" s="82"/>
    </row>
    <row r="1154" spans="1:13" ht="21" x14ac:dyDescent="0.35">
      <c r="A1154" s="89"/>
      <c r="B1154" s="358" t="s">
        <v>48</v>
      </c>
      <c r="C1154" s="346">
        <f ca="1">IF(imzatarihi&gt;0,imzatarihi,"")</f>
        <v>46027</v>
      </c>
      <c r="D1154" s="497" t="s">
        <v>49</v>
      </c>
      <c r="E1154" s="497"/>
      <c r="F1154" s="456" t="str">
        <f>IF(kurulusyetkilisi&gt;0,kurulusyetkilisi,"")</f>
        <v/>
      </c>
      <c r="G1154" s="456"/>
      <c r="H1154" s="456"/>
      <c r="I1154" s="126"/>
      <c r="J1154" s="82"/>
      <c r="K1154" s="82"/>
    </row>
    <row r="1155" spans="1:13" ht="21" x14ac:dyDescent="0.35">
      <c r="A1155" s="89"/>
      <c r="B1155" s="349"/>
      <c r="C1155" s="349"/>
      <c r="D1155" s="497" t="s">
        <v>50</v>
      </c>
      <c r="E1155" s="497"/>
      <c r="F1155" s="349"/>
      <c r="G1155" s="361"/>
      <c r="H1155" s="347"/>
      <c r="I1155" s="126"/>
      <c r="J1155" s="82"/>
      <c r="K1155" s="82"/>
    </row>
    <row r="1156" spans="1:13" x14ac:dyDescent="0.25">
      <c r="A1156" s="89"/>
      <c r="B1156" s="89"/>
      <c r="C1156" s="89"/>
      <c r="D1156" s="89"/>
      <c r="E1156" s="89"/>
      <c r="F1156" s="89"/>
      <c r="G1156" s="89"/>
      <c r="H1156" s="89"/>
      <c r="I1156" s="126"/>
      <c r="J1156" s="82"/>
      <c r="K1156" s="82"/>
    </row>
    <row r="1157" spans="1:13" x14ac:dyDescent="0.25">
      <c r="A1157" s="496" t="s">
        <v>126</v>
      </c>
      <c r="B1157" s="496"/>
      <c r="C1157" s="496"/>
      <c r="D1157" s="496"/>
      <c r="E1157" s="496"/>
      <c r="F1157" s="496"/>
      <c r="G1157" s="496"/>
      <c r="H1157" s="496"/>
      <c r="I1157" s="123"/>
      <c r="J1157" s="82"/>
      <c r="K1157" s="82"/>
    </row>
    <row r="1158" spans="1:13" x14ac:dyDescent="0.25">
      <c r="A1158" s="484" t="str">
        <f>IF(YilDonem&lt;&gt;"",CONCATENATE(YilDonem," dönemine aittir."),"")</f>
        <v/>
      </c>
      <c r="B1158" s="484"/>
      <c r="C1158" s="484"/>
      <c r="D1158" s="484"/>
      <c r="E1158" s="484"/>
      <c r="F1158" s="484"/>
      <c r="G1158" s="484"/>
      <c r="H1158" s="484"/>
      <c r="I1158" s="123"/>
      <c r="J1158" s="82"/>
      <c r="K1158" s="82"/>
    </row>
    <row r="1159" spans="1:13" ht="15.95" customHeight="1" thickBot="1" x14ac:dyDescent="0.3">
      <c r="A1159" s="515" t="s">
        <v>156</v>
      </c>
      <c r="B1159" s="515"/>
      <c r="C1159" s="515"/>
      <c r="D1159" s="515"/>
      <c r="E1159" s="515"/>
      <c r="F1159" s="515"/>
      <c r="G1159" s="515"/>
      <c r="H1159" s="515"/>
      <c r="I1159" s="123"/>
      <c r="J1159" s="82"/>
      <c r="K1159" s="82"/>
    </row>
    <row r="1160" spans="1:13" ht="31.7" customHeight="1" thickBot="1" x14ac:dyDescent="0.3">
      <c r="A1160" s="516" t="s">
        <v>1</v>
      </c>
      <c r="B1160" s="517"/>
      <c r="C1160" s="488" t="str">
        <f>IF(ProjeNo&gt;0,ProjeNo,"")</f>
        <v/>
      </c>
      <c r="D1160" s="489"/>
      <c r="E1160" s="489"/>
      <c r="F1160" s="489"/>
      <c r="G1160" s="489"/>
      <c r="H1160" s="490"/>
      <c r="I1160" s="123"/>
      <c r="J1160" s="82"/>
      <c r="K1160" s="82"/>
    </row>
    <row r="1161" spans="1:13" ht="45" customHeight="1" thickBot="1" x14ac:dyDescent="0.3">
      <c r="A1161" s="518" t="s">
        <v>14</v>
      </c>
      <c r="B1161" s="519"/>
      <c r="C1161" s="493" t="str">
        <f>IF(ProjeAdi&gt;0,ProjeAdi,"")</f>
        <v/>
      </c>
      <c r="D1161" s="494"/>
      <c r="E1161" s="494"/>
      <c r="F1161" s="494"/>
      <c r="G1161" s="494"/>
      <c r="H1161" s="495"/>
      <c r="I1161" s="123"/>
      <c r="J1161" s="82"/>
      <c r="K1161" s="82"/>
    </row>
    <row r="1162" spans="1:13" s="53" customFormat="1" ht="37.15" customHeight="1" thickBot="1" x14ac:dyDescent="0.3">
      <c r="A1162" s="482" t="s">
        <v>9</v>
      </c>
      <c r="B1162" s="482" t="s">
        <v>123</v>
      </c>
      <c r="C1162" s="482" t="s">
        <v>124</v>
      </c>
      <c r="D1162" s="482" t="s">
        <v>125</v>
      </c>
      <c r="E1162" s="482" t="s">
        <v>98</v>
      </c>
      <c r="F1162" s="482" t="s">
        <v>99</v>
      </c>
      <c r="G1162" s="143" t="s">
        <v>100</v>
      </c>
      <c r="H1162" s="143" t="s">
        <v>100</v>
      </c>
      <c r="I1162" s="124"/>
      <c r="J1162" s="83"/>
      <c r="K1162" s="83"/>
      <c r="L1162" s="134"/>
      <c r="M1162" s="134"/>
    </row>
    <row r="1163" spans="1:13" ht="18" customHeight="1" thickBot="1" x14ac:dyDescent="0.3">
      <c r="A1163" s="498"/>
      <c r="B1163" s="498"/>
      <c r="C1163" s="498"/>
      <c r="D1163" s="498"/>
      <c r="E1163" s="498"/>
      <c r="F1163" s="498"/>
      <c r="G1163" s="144" t="s">
        <v>101</v>
      </c>
      <c r="H1163" s="144" t="s">
        <v>104</v>
      </c>
      <c r="I1163" s="123"/>
      <c r="J1163" s="82"/>
      <c r="K1163" s="82"/>
    </row>
    <row r="1164" spans="1:13" ht="18" customHeight="1" x14ac:dyDescent="0.25">
      <c r="A1164" s="77">
        <v>681</v>
      </c>
      <c r="B1164" s="61"/>
      <c r="C1164" s="62"/>
      <c r="D1164" s="84"/>
      <c r="E1164" s="63"/>
      <c r="F1164" s="308"/>
      <c r="G1164" s="294"/>
      <c r="H1164" s="281"/>
      <c r="I1164" s="207" t="str">
        <f>IF(AND(COUNTA(B1164:D1164)&gt;0,J1164=1),"Belge Tarihi,Belge Numarası ve KDV Dahil Tutar doldurulduktan sonra KDV Hariç Tutar doldurulabilir.","")</f>
        <v/>
      </c>
      <c r="J1164" s="209">
        <f>IF(COUNTA(E1164:F1164)+COUNTA(H1164)=3,0,1)</f>
        <v>1</v>
      </c>
      <c r="K1164" s="208">
        <f>IF(J1164=1,0,100000000)</f>
        <v>0</v>
      </c>
    </row>
    <row r="1165" spans="1:13" ht="18" customHeight="1" x14ac:dyDescent="0.25">
      <c r="A1165" s="59">
        <v>682</v>
      </c>
      <c r="B1165" s="39"/>
      <c r="C1165" s="40"/>
      <c r="D1165" s="41"/>
      <c r="E1165" s="85"/>
      <c r="F1165" s="309"/>
      <c r="G1165" s="295"/>
      <c r="H1165" s="288"/>
      <c r="I1165" s="207" t="str">
        <f t="shared" ref="I1165:I1183" si="102">IF(AND(COUNTA(B1165:D1165)&gt;0,J1165=1),"Belge Tarihi,Belge Numarası ve KDV Dahil Tutar doldurulduktan sonra KDV Hariç Tutar doldurulabilir.","")</f>
        <v/>
      </c>
      <c r="J1165" s="209">
        <f t="shared" ref="J1165:J1183" si="103">IF(COUNTA(E1165:F1165)+COUNTA(H1165)=3,0,1)</f>
        <v>1</v>
      </c>
      <c r="K1165" s="208">
        <f t="shared" ref="K1165:K1183" si="104">IF(J1165=1,0,100000000)</f>
        <v>0</v>
      </c>
    </row>
    <row r="1166" spans="1:13" ht="18" customHeight="1" x14ac:dyDescent="0.25">
      <c r="A1166" s="59">
        <v>683</v>
      </c>
      <c r="B1166" s="39"/>
      <c r="C1166" s="40"/>
      <c r="D1166" s="41"/>
      <c r="E1166" s="85"/>
      <c r="F1166" s="309"/>
      <c r="G1166" s="295"/>
      <c r="H1166" s="288"/>
      <c r="I1166" s="207" t="str">
        <f t="shared" si="102"/>
        <v/>
      </c>
      <c r="J1166" s="209">
        <f t="shared" si="103"/>
        <v>1</v>
      </c>
      <c r="K1166" s="208">
        <f t="shared" si="104"/>
        <v>0</v>
      </c>
    </row>
    <row r="1167" spans="1:13" ht="18" customHeight="1" x14ac:dyDescent="0.25">
      <c r="A1167" s="59">
        <v>684</v>
      </c>
      <c r="B1167" s="39"/>
      <c r="C1167" s="40"/>
      <c r="D1167" s="41"/>
      <c r="E1167" s="85"/>
      <c r="F1167" s="309"/>
      <c r="G1167" s="295"/>
      <c r="H1167" s="288"/>
      <c r="I1167" s="207" t="str">
        <f t="shared" si="102"/>
        <v/>
      </c>
      <c r="J1167" s="209">
        <f t="shared" si="103"/>
        <v>1</v>
      </c>
      <c r="K1167" s="208">
        <f t="shared" si="104"/>
        <v>0</v>
      </c>
    </row>
    <row r="1168" spans="1:13" ht="18" customHeight="1" x14ac:dyDescent="0.25">
      <c r="A1168" s="59">
        <v>685</v>
      </c>
      <c r="B1168" s="39"/>
      <c r="C1168" s="40"/>
      <c r="D1168" s="41"/>
      <c r="E1168" s="85"/>
      <c r="F1168" s="309"/>
      <c r="G1168" s="295"/>
      <c r="H1168" s="288"/>
      <c r="I1168" s="207" t="str">
        <f t="shared" si="102"/>
        <v/>
      </c>
      <c r="J1168" s="209">
        <f t="shared" si="103"/>
        <v>1</v>
      </c>
      <c r="K1168" s="208">
        <f t="shared" si="104"/>
        <v>0</v>
      </c>
    </row>
    <row r="1169" spans="1:12" ht="18" customHeight="1" x14ac:dyDescent="0.25">
      <c r="A1169" s="59">
        <v>686</v>
      </c>
      <c r="B1169" s="39"/>
      <c r="C1169" s="40"/>
      <c r="D1169" s="41"/>
      <c r="E1169" s="85"/>
      <c r="F1169" s="309"/>
      <c r="G1169" s="295"/>
      <c r="H1169" s="288"/>
      <c r="I1169" s="207" t="str">
        <f t="shared" si="102"/>
        <v/>
      </c>
      <c r="J1169" s="209">
        <f t="shared" si="103"/>
        <v>1</v>
      </c>
      <c r="K1169" s="208">
        <f t="shared" si="104"/>
        <v>0</v>
      </c>
    </row>
    <row r="1170" spans="1:12" ht="18" customHeight="1" x14ac:dyDescent="0.25">
      <c r="A1170" s="59">
        <v>687</v>
      </c>
      <c r="B1170" s="39"/>
      <c r="C1170" s="40"/>
      <c r="D1170" s="41"/>
      <c r="E1170" s="85"/>
      <c r="F1170" s="309"/>
      <c r="G1170" s="295"/>
      <c r="H1170" s="288"/>
      <c r="I1170" s="207" t="str">
        <f t="shared" si="102"/>
        <v/>
      </c>
      <c r="J1170" s="209">
        <f t="shared" si="103"/>
        <v>1</v>
      </c>
      <c r="K1170" s="208">
        <f t="shared" si="104"/>
        <v>0</v>
      </c>
    </row>
    <row r="1171" spans="1:12" ht="18" customHeight="1" x14ac:dyDescent="0.25">
      <c r="A1171" s="59">
        <v>688</v>
      </c>
      <c r="B1171" s="39"/>
      <c r="C1171" s="40"/>
      <c r="D1171" s="41"/>
      <c r="E1171" s="85"/>
      <c r="F1171" s="309"/>
      <c r="G1171" s="295"/>
      <c r="H1171" s="288"/>
      <c r="I1171" s="207" t="str">
        <f t="shared" si="102"/>
        <v/>
      </c>
      <c r="J1171" s="209">
        <f t="shared" si="103"/>
        <v>1</v>
      </c>
      <c r="K1171" s="208">
        <f t="shared" si="104"/>
        <v>0</v>
      </c>
    </row>
    <row r="1172" spans="1:12" ht="18" customHeight="1" x14ac:dyDescent="0.25">
      <c r="A1172" s="59">
        <v>689</v>
      </c>
      <c r="B1172" s="39"/>
      <c r="C1172" s="40"/>
      <c r="D1172" s="41"/>
      <c r="E1172" s="85"/>
      <c r="F1172" s="309"/>
      <c r="G1172" s="295"/>
      <c r="H1172" s="288"/>
      <c r="I1172" s="207" t="str">
        <f t="shared" si="102"/>
        <v/>
      </c>
      <c r="J1172" s="209">
        <f t="shared" si="103"/>
        <v>1</v>
      </c>
      <c r="K1172" s="208">
        <f t="shared" si="104"/>
        <v>0</v>
      </c>
    </row>
    <row r="1173" spans="1:12" ht="18" customHeight="1" x14ac:dyDescent="0.25">
      <c r="A1173" s="59">
        <v>690</v>
      </c>
      <c r="B1173" s="39"/>
      <c r="C1173" s="40"/>
      <c r="D1173" s="41"/>
      <c r="E1173" s="85"/>
      <c r="F1173" s="309"/>
      <c r="G1173" s="295"/>
      <c r="H1173" s="288"/>
      <c r="I1173" s="207" t="str">
        <f t="shared" si="102"/>
        <v/>
      </c>
      <c r="J1173" s="209">
        <f t="shared" si="103"/>
        <v>1</v>
      </c>
      <c r="K1173" s="208">
        <f t="shared" si="104"/>
        <v>0</v>
      </c>
    </row>
    <row r="1174" spans="1:12" ht="18" customHeight="1" x14ac:dyDescent="0.25">
      <c r="A1174" s="59">
        <v>691</v>
      </c>
      <c r="B1174" s="39"/>
      <c r="C1174" s="40"/>
      <c r="D1174" s="41"/>
      <c r="E1174" s="85"/>
      <c r="F1174" s="309"/>
      <c r="G1174" s="295"/>
      <c r="H1174" s="288"/>
      <c r="I1174" s="207" t="str">
        <f t="shared" si="102"/>
        <v/>
      </c>
      <c r="J1174" s="209">
        <f t="shared" si="103"/>
        <v>1</v>
      </c>
      <c r="K1174" s="208">
        <f t="shared" si="104"/>
        <v>0</v>
      </c>
    </row>
    <row r="1175" spans="1:12" ht="18" customHeight="1" x14ac:dyDescent="0.25">
      <c r="A1175" s="59">
        <v>692</v>
      </c>
      <c r="B1175" s="39"/>
      <c r="C1175" s="40"/>
      <c r="D1175" s="41"/>
      <c r="E1175" s="85"/>
      <c r="F1175" s="309"/>
      <c r="G1175" s="295"/>
      <c r="H1175" s="288"/>
      <c r="I1175" s="207" t="str">
        <f t="shared" si="102"/>
        <v/>
      </c>
      <c r="J1175" s="209">
        <f t="shared" si="103"/>
        <v>1</v>
      </c>
      <c r="K1175" s="208">
        <f t="shared" si="104"/>
        <v>0</v>
      </c>
    </row>
    <row r="1176" spans="1:12" ht="18" customHeight="1" x14ac:dyDescent="0.25">
      <c r="A1176" s="59">
        <v>693</v>
      </c>
      <c r="B1176" s="39"/>
      <c r="C1176" s="40"/>
      <c r="D1176" s="41"/>
      <c r="E1176" s="85"/>
      <c r="F1176" s="309"/>
      <c r="G1176" s="295"/>
      <c r="H1176" s="288"/>
      <c r="I1176" s="207" t="str">
        <f t="shared" si="102"/>
        <v/>
      </c>
      <c r="J1176" s="209">
        <f t="shared" si="103"/>
        <v>1</v>
      </c>
      <c r="K1176" s="208">
        <f t="shared" si="104"/>
        <v>0</v>
      </c>
    </row>
    <row r="1177" spans="1:12" ht="18" customHeight="1" x14ac:dyDescent="0.25">
      <c r="A1177" s="59">
        <v>694</v>
      </c>
      <c r="B1177" s="39"/>
      <c r="C1177" s="40"/>
      <c r="D1177" s="41"/>
      <c r="E1177" s="85"/>
      <c r="F1177" s="309"/>
      <c r="G1177" s="295"/>
      <c r="H1177" s="288"/>
      <c r="I1177" s="207" t="str">
        <f t="shared" si="102"/>
        <v/>
      </c>
      <c r="J1177" s="209">
        <f t="shared" si="103"/>
        <v>1</v>
      </c>
      <c r="K1177" s="208">
        <f t="shared" si="104"/>
        <v>0</v>
      </c>
    </row>
    <row r="1178" spans="1:12" ht="18" customHeight="1" x14ac:dyDescent="0.25">
      <c r="A1178" s="59">
        <v>695</v>
      </c>
      <c r="B1178" s="39"/>
      <c r="C1178" s="40"/>
      <c r="D1178" s="41"/>
      <c r="E1178" s="85"/>
      <c r="F1178" s="309"/>
      <c r="G1178" s="295"/>
      <c r="H1178" s="288"/>
      <c r="I1178" s="207" t="str">
        <f t="shared" si="102"/>
        <v/>
      </c>
      <c r="J1178" s="209">
        <f t="shared" si="103"/>
        <v>1</v>
      </c>
      <c r="K1178" s="208">
        <f t="shared" si="104"/>
        <v>0</v>
      </c>
    </row>
    <row r="1179" spans="1:12" ht="18" customHeight="1" x14ac:dyDescent="0.25">
      <c r="A1179" s="59">
        <v>696</v>
      </c>
      <c r="B1179" s="39"/>
      <c r="C1179" s="40"/>
      <c r="D1179" s="41"/>
      <c r="E1179" s="85"/>
      <c r="F1179" s="309"/>
      <c r="G1179" s="295"/>
      <c r="H1179" s="288"/>
      <c r="I1179" s="207" t="str">
        <f t="shared" si="102"/>
        <v/>
      </c>
      <c r="J1179" s="209">
        <f t="shared" si="103"/>
        <v>1</v>
      </c>
      <c r="K1179" s="208">
        <f t="shared" si="104"/>
        <v>0</v>
      </c>
    </row>
    <row r="1180" spans="1:12" ht="18" customHeight="1" x14ac:dyDescent="0.25">
      <c r="A1180" s="59">
        <v>697</v>
      </c>
      <c r="B1180" s="39"/>
      <c r="C1180" s="40"/>
      <c r="D1180" s="41"/>
      <c r="E1180" s="85"/>
      <c r="F1180" s="309"/>
      <c r="G1180" s="295"/>
      <c r="H1180" s="288"/>
      <c r="I1180" s="207" t="str">
        <f t="shared" si="102"/>
        <v/>
      </c>
      <c r="J1180" s="209">
        <f t="shared" si="103"/>
        <v>1</v>
      </c>
      <c r="K1180" s="208">
        <f t="shared" si="104"/>
        <v>0</v>
      </c>
    </row>
    <row r="1181" spans="1:12" ht="18" customHeight="1" x14ac:dyDescent="0.25">
      <c r="A1181" s="59">
        <v>698</v>
      </c>
      <c r="B1181" s="39"/>
      <c r="C1181" s="40"/>
      <c r="D1181" s="41"/>
      <c r="E1181" s="85"/>
      <c r="F1181" s="309"/>
      <c r="G1181" s="295"/>
      <c r="H1181" s="288"/>
      <c r="I1181" s="207" t="str">
        <f t="shared" si="102"/>
        <v/>
      </c>
      <c r="J1181" s="209">
        <f t="shared" si="103"/>
        <v>1</v>
      </c>
      <c r="K1181" s="208">
        <f t="shared" si="104"/>
        <v>0</v>
      </c>
    </row>
    <row r="1182" spans="1:12" ht="18" customHeight="1" x14ac:dyDescent="0.25">
      <c r="A1182" s="59">
        <v>699</v>
      </c>
      <c r="B1182" s="39"/>
      <c r="C1182" s="40"/>
      <c r="D1182" s="41"/>
      <c r="E1182" s="85"/>
      <c r="F1182" s="309"/>
      <c r="G1182" s="295"/>
      <c r="H1182" s="288"/>
      <c r="I1182" s="207" t="str">
        <f t="shared" si="102"/>
        <v/>
      </c>
      <c r="J1182" s="209">
        <f t="shared" si="103"/>
        <v>1</v>
      </c>
      <c r="K1182" s="208">
        <f t="shared" si="104"/>
        <v>0</v>
      </c>
    </row>
    <row r="1183" spans="1:12" ht="18" customHeight="1" thickBot="1" x14ac:dyDescent="0.3">
      <c r="A1183" s="78">
        <v>700</v>
      </c>
      <c r="B1183" s="43"/>
      <c r="C1183" s="44"/>
      <c r="D1183" s="45"/>
      <c r="E1183" s="87"/>
      <c r="F1183" s="310"/>
      <c r="G1183" s="296"/>
      <c r="H1183" s="289"/>
      <c r="I1183" s="207" t="str">
        <f t="shared" si="102"/>
        <v/>
      </c>
      <c r="J1183" s="209">
        <f t="shared" si="103"/>
        <v>1</v>
      </c>
      <c r="K1183" s="208">
        <f t="shared" si="104"/>
        <v>0</v>
      </c>
    </row>
    <row r="1184" spans="1:12" ht="18" customHeight="1" thickBot="1" x14ac:dyDescent="0.3">
      <c r="A1184" s="89"/>
      <c r="B1184" s="89"/>
      <c r="C1184" s="89"/>
      <c r="D1184" s="89"/>
      <c r="E1184" s="89"/>
      <c r="F1184" s="11" t="s">
        <v>51</v>
      </c>
      <c r="G1184" s="290">
        <f>SUM(G1164:G1183)+G1150</f>
        <v>0</v>
      </c>
      <c r="H1184" s="330"/>
      <c r="I1184" s="126"/>
      <c r="J1184" s="206">
        <f>IF(G1184&gt;G1150,ROW(A1190),0)</f>
        <v>0</v>
      </c>
      <c r="K1184" s="82"/>
      <c r="L1184" s="202">
        <f>IF(G1184&gt;G1150,ROW(A1190),0)</f>
        <v>0</v>
      </c>
    </row>
    <row r="1185" spans="1:13" x14ac:dyDescent="0.25">
      <c r="A1185" s="89"/>
      <c r="B1185" s="89"/>
      <c r="C1185" s="89"/>
      <c r="D1185" s="89"/>
      <c r="E1185" s="89"/>
      <c r="F1185" s="89"/>
      <c r="G1185" s="89"/>
      <c r="H1185" s="89"/>
      <c r="I1185" s="126"/>
      <c r="J1185" s="82"/>
      <c r="K1185" s="82"/>
    </row>
    <row r="1186" spans="1:13" x14ac:dyDescent="0.25">
      <c r="A1186" t="s">
        <v>164</v>
      </c>
      <c r="B1186" s="89"/>
      <c r="C1186" s="89"/>
      <c r="D1186" s="89"/>
      <c r="E1186" s="89"/>
      <c r="F1186" s="89"/>
      <c r="G1186" s="89"/>
      <c r="H1186" s="89"/>
      <c r="I1186" s="126"/>
      <c r="J1186" s="82"/>
      <c r="K1186" s="82"/>
    </row>
    <row r="1187" spans="1:13" x14ac:dyDescent="0.25">
      <c r="A1187" s="89"/>
      <c r="B1187" s="89"/>
      <c r="C1187" s="89"/>
      <c r="D1187" s="89"/>
      <c r="E1187" s="89"/>
      <c r="F1187" s="89"/>
      <c r="G1187" s="89"/>
      <c r="H1187" s="89"/>
      <c r="I1187" s="126"/>
      <c r="J1187" s="82"/>
      <c r="K1187" s="82"/>
    </row>
    <row r="1188" spans="1:13" ht="21" x14ac:dyDescent="0.35">
      <c r="A1188" s="89"/>
      <c r="B1188" s="358" t="s">
        <v>48</v>
      </c>
      <c r="C1188" s="346">
        <f ca="1">IF(imzatarihi&gt;0,imzatarihi,"")</f>
        <v>46027</v>
      </c>
      <c r="D1188" s="497" t="s">
        <v>49</v>
      </c>
      <c r="E1188" s="497"/>
      <c r="F1188" s="456" t="str">
        <f>IF(kurulusyetkilisi&gt;0,kurulusyetkilisi,"")</f>
        <v/>
      </c>
      <c r="G1188" s="456"/>
      <c r="H1188" s="456"/>
      <c r="I1188" s="126"/>
      <c r="J1188" s="82"/>
      <c r="K1188" s="82"/>
    </row>
    <row r="1189" spans="1:13" ht="21" x14ac:dyDescent="0.35">
      <c r="A1189" s="89"/>
      <c r="B1189" s="349"/>
      <c r="C1189" s="349"/>
      <c r="D1189" s="497" t="s">
        <v>50</v>
      </c>
      <c r="E1189" s="497"/>
      <c r="F1189" s="349"/>
      <c r="G1189" s="361"/>
      <c r="H1189" s="347"/>
      <c r="I1189" s="126"/>
      <c r="J1189" s="82"/>
      <c r="K1189" s="82"/>
    </row>
    <row r="1190" spans="1:13" x14ac:dyDescent="0.25">
      <c r="A1190" s="89"/>
      <c r="B1190" s="89"/>
      <c r="C1190" s="89"/>
      <c r="D1190" s="89"/>
      <c r="E1190" s="89"/>
      <c r="F1190" s="89"/>
      <c r="G1190" s="89"/>
      <c r="H1190" s="89"/>
      <c r="I1190" s="126"/>
      <c r="J1190" s="82"/>
      <c r="K1190" s="82"/>
    </row>
    <row r="1191" spans="1:13" x14ac:dyDescent="0.25">
      <c r="A1191" s="496" t="s">
        <v>126</v>
      </c>
      <c r="B1191" s="496"/>
      <c r="C1191" s="496"/>
      <c r="D1191" s="496"/>
      <c r="E1191" s="496"/>
      <c r="F1191" s="496"/>
      <c r="G1191" s="496"/>
      <c r="H1191" s="496"/>
      <c r="I1191" s="123"/>
      <c r="J1191" s="82"/>
      <c r="K1191" s="82"/>
    </row>
    <row r="1192" spans="1:13" x14ac:dyDescent="0.25">
      <c r="A1192" s="484" t="str">
        <f>IF(YilDonem&lt;&gt;"",CONCATENATE(YilDonem," dönemine aittir."),"")</f>
        <v/>
      </c>
      <c r="B1192" s="484"/>
      <c r="C1192" s="484"/>
      <c r="D1192" s="484"/>
      <c r="E1192" s="484"/>
      <c r="F1192" s="484"/>
      <c r="G1192" s="484"/>
      <c r="H1192" s="484"/>
      <c r="I1192" s="123"/>
      <c r="J1192" s="82"/>
      <c r="K1192" s="82"/>
    </row>
    <row r="1193" spans="1:13" ht="15.95" customHeight="1" thickBot="1" x14ac:dyDescent="0.3">
      <c r="A1193" s="515" t="s">
        <v>156</v>
      </c>
      <c r="B1193" s="515"/>
      <c r="C1193" s="515"/>
      <c r="D1193" s="515"/>
      <c r="E1193" s="515"/>
      <c r="F1193" s="515"/>
      <c r="G1193" s="515"/>
      <c r="H1193" s="515"/>
      <c r="I1193" s="123"/>
      <c r="J1193" s="82"/>
      <c r="K1193" s="82"/>
    </row>
    <row r="1194" spans="1:13" ht="31.7" customHeight="1" thickBot="1" x14ac:dyDescent="0.3">
      <c r="A1194" s="516" t="s">
        <v>1</v>
      </c>
      <c r="B1194" s="517"/>
      <c r="C1194" s="488" t="str">
        <f>IF(ProjeNo&gt;0,ProjeNo,"")</f>
        <v/>
      </c>
      <c r="D1194" s="489"/>
      <c r="E1194" s="489"/>
      <c r="F1194" s="489"/>
      <c r="G1194" s="489"/>
      <c r="H1194" s="490"/>
      <c r="I1194" s="123"/>
      <c r="J1194" s="82"/>
      <c r="K1194" s="82"/>
    </row>
    <row r="1195" spans="1:13" ht="45" customHeight="1" thickBot="1" x14ac:dyDescent="0.3">
      <c r="A1195" s="518" t="s">
        <v>14</v>
      </c>
      <c r="B1195" s="519"/>
      <c r="C1195" s="493" t="str">
        <f>IF(ProjeAdi&gt;0,ProjeAdi,"")</f>
        <v/>
      </c>
      <c r="D1195" s="494"/>
      <c r="E1195" s="494"/>
      <c r="F1195" s="494"/>
      <c r="G1195" s="494"/>
      <c r="H1195" s="495"/>
      <c r="I1195" s="123"/>
      <c r="J1195" s="82"/>
      <c r="K1195" s="82"/>
    </row>
    <row r="1196" spans="1:13" s="53" customFormat="1" ht="37.15" customHeight="1" thickBot="1" x14ac:dyDescent="0.3">
      <c r="A1196" s="482" t="s">
        <v>9</v>
      </c>
      <c r="B1196" s="482" t="s">
        <v>123</v>
      </c>
      <c r="C1196" s="482" t="s">
        <v>124</v>
      </c>
      <c r="D1196" s="482" t="s">
        <v>125</v>
      </c>
      <c r="E1196" s="482" t="s">
        <v>98</v>
      </c>
      <c r="F1196" s="482" t="s">
        <v>99</v>
      </c>
      <c r="G1196" s="143" t="s">
        <v>100</v>
      </c>
      <c r="H1196" s="143" t="s">
        <v>100</v>
      </c>
      <c r="I1196" s="124"/>
      <c r="J1196" s="83"/>
      <c r="K1196" s="83"/>
      <c r="L1196" s="133"/>
      <c r="M1196" s="133"/>
    </row>
    <row r="1197" spans="1:13" ht="18" customHeight="1" thickBot="1" x14ac:dyDescent="0.3">
      <c r="A1197" s="498"/>
      <c r="B1197" s="498"/>
      <c r="C1197" s="498"/>
      <c r="D1197" s="498"/>
      <c r="E1197" s="498"/>
      <c r="F1197" s="498"/>
      <c r="G1197" s="144" t="s">
        <v>101</v>
      </c>
      <c r="H1197" s="144" t="s">
        <v>104</v>
      </c>
      <c r="I1197" s="123"/>
      <c r="J1197" s="82"/>
      <c r="K1197" s="82"/>
      <c r="L1197" s="134"/>
      <c r="M1197" s="134"/>
    </row>
    <row r="1198" spans="1:13" ht="18" customHeight="1" x14ac:dyDescent="0.25">
      <c r="A1198" s="77">
        <v>701</v>
      </c>
      <c r="B1198" s="61"/>
      <c r="C1198" s="62"/>
      <c r="D1198" s="84"/>
      <c r="E1198" s="63"/>
      <c r="F1198" s="308"/>
      <c r="G1198" s="294"/>
      <c r="H1198" s="281"/>
      <c r="I1198" s="207" t="str">
        <f>IF(AND(COUNTA(B1198:D1198)&gt;0,J1198=1),"Belge Tarihi,Belge Numarası ve KDV Dahil Tutar doldurulduktan sonra KDV Hariç Tutar doldurulabilir.","")</f>
        <v/>
      </c>
      <c r="J1198" s="209">
        <f>IF(COUNTA(E1198:F1198)+COUNTA(H1198)=3,0,1)</f>
        <v>1</v>
      </c>
      <c r="K1198" s="208">
        <f>IF(J1198=1,0,100000000)</f>
        <v>0</v>
      </c>
    </row>
    <row r="1199" spans="1:13" ht="18" customHeight="1" x14ac:dyDescent="0.25">
      <c r="A1199" s="59">
        <v>702</v>
      </c>
      <c r="B1199" s="39"/>
      <c r="C1199" s="40"/>
      <c r="D1199" s="41"/>
      <c r="E1199" s="85"/>
      <c r="F1199" s="309"/>
      <c r="G1199" s="295"/>
      <c r="H1199" s="288"/>
      <c r="I1199" s="207" t="str">
        <f t="shared" ref="I1199:I1217" si="105">IF(AND(COUNTA(B1199:D1199)&gt;0,J1199=1),"Belge Tarihi,Belge Numarası ve KDV Dahil Tutar doldurulduktan sonra KDV Hariç Tutar doldurulabilir.","")</f>
        <v/>
      </c>
      <c r="J1199" s="209">
        <f t="shared" ref="J1199:J1217" si="106">IF(COUNTA(E1199:F1199)+COUNTA(H1199)=3,0,1)</f>
        <v>1</v>
      </c>
      <c r="K1199" s="208">
        <f t="shared" ref="K1199:K1217" si="107">IF(J1199=1,0,100000000)</f>
        <v>0</v>
      </c>
    </row>
    <row r="1200" spans="1:13" ht="18" customHeight="1" x14ac:dyDescent="0.25">
      <c r="A1200" s="59">
        <v>703</v>
      </c>
      <c r="B1200" s="39"/>
      <c r="C1200" s="40"/>
      <c r="D1200" s="41"/>
      <c r="E1200" s="85"/>
      <c r="F1200" s="309"/>
      <c r="G1200" s="295"/>
      <c r="H1200" s="288"/>
      <c r="I1200" s="207" t="str">
        <f t="shared" si="105"/>
        <v/>
      </c>
      <c r="J1200" s="209">
        <f t="shared" si="106"/>
        <v>1</v>
      </c>
      <c r="K1200" s="208">
        <f t="shared" si="107"/>
        <v>0</v>
      </c>
    </row>
    <row r="1201" spans="1:11" ht="18" customHeight="1" x14ac:dyDescent="0.25">
      <c r="A1201" s="59">
        <v>704</v>
      </c>
      <c r="B1201" s="39"/>
      <c r="C1201" s="40"/>
      <c r="D1201" s="41"/>
      <c r="E1201" s="85"/>
      <c r="F1201" s="309"/>
      <c r="G1201" s="295"/>
      <c r="H1201" s="288"/>
      <c r="I1201" s="207" t="str">
        <f t="shared" si="105"/>
        <v/>
      </c>
      <c r="J1201" s="209">
        <f t="shared" si="106"/>
        <v>1</v>
      </c>
      <c r="K1201" s="208">
        <f t="shared" si="107"/>
        <v>0</v>
      </c>
    </row>
    <row r="1202" spans="1:11" ht="18" customHeight="1" x14ac:dyDescent="0.25">
      <c r="A1202" s="59">
        <v>705</v>
      </c>
      <c r="B1202" s="39"/>
      <c r="C1202" s="40"/>
      <c r="D1202" s="41"/>
      <c r="E1202" s="85"/>
      <c r="F1202" s="309"/>
      <c r="G1202" s="295"/>
      <c r="H1202" s="288"/>
      <c r="I1202" s="207" t="str">
        <f t="shared" si="105"/>
        <v/>
      </c>
      <c r="J1202" s="209">
        <f t="shared" si="106"/>
        <v>1</v>
      </c>
      <c r="K1202" s="208">
        <f t="shared" si="107"/>
        <v>0</v>
      </c>
    </row>
    <row r="1203" spans="1:11" ht="18" customHeight="1" x14ac:dyDescent="0.25">
      <c r="A1203" s="59">
        <v>706</v>
      </c>
      <c r="B1203" s="39"/>
      <c r="C1203" s="40"/>
      <c r="D1203" s="41"/>
      <c r="E1203" s="85"/>
      <c r="F1203" s="309"/>
      <c r="G1203" s="295"/>
      <c r="H1203" s="288"/>
      <c r="I1203" s="207" t="str">
        <f t="shared" si="105"/>
        <v/>
      </c>
      <c r="J1203" s="209">
        <f t="shared" si="106"/>
        <v>1</v>
      </c>
      <c r="K1203" s="208">
        <f t="shared" si="107"/>
        <v>0</v>
      </c>
    </row>
    <row r="1204" spans="1:11" ht="18" customHeight="1" x14ac:dyDescent="0.25">
      <c r="A1204" s="59">
        <v>707</v>
      </c>
      <c r="B1204" s="39"/>
      <c r="C1204" s="40"/>
      <c r="D1204" s="41"/>
      <c r="E1204" s="85"/>
      <c r="F1204" s="309"/>
      <c r="G1204" s="295"/>
      <c r="H1204" s="288"/>
      <c r="I1204" s="207" t="str">
        <f t="shared" si="105"/>
        <v/>
      </c>
      <c r="J1204" s="209">
        <f t="shared" si="106"/>
        <v>1</v>
      </c>
      <c r="K1204" s="208">
        <f t="shared" si="107"/>
        <v>0</v>
      </c>
    </row>
    <row r="1205" spans="1:11" ht="18" customHeight="1" x14ac:dyDescent="0.25">
      <c r="A1205" s="59">
        <v>708</v>
      </c>
      <c r="B1205" s="39"/>
      <c r="C1205" s="40"/>
      <c r="D1205" s="41"/>
      <c r="E1205" s="85"/>
      <c r="F1205" s="309"/>
      <c r="G1205" s="295"/>
      <c r="H1205" s="288"/>
      <c r="I1205" s="207" t="str">
        <f t="shared" si="105"/>
        <v/>
      </c>
      <c r="J1205" s="209">
        <f t="shared" si="106"/>
        <v>1</v>
      </c>
      <c r="K1205" s="208">
        <f t="shared" si="107"/>
        <v>0</v>
      </c>
    </row>
    <row r="1206" spans="1:11" ht="18" customHeight="1" x14ac:dyDescent="0.25">
      <c r="A1206" s="59">
        <v>709</v>
      </c>
      <c r="B1206" s="39"/>
      <c r="C1206" s="40"/>
      <c r="D1206" s="41"/>
      <c r="E1206" s="85"/>
      <c r="F1206" s="309"/>
      <c r="G1206" s="295"/>
      <c r="H1206" s="288"/>
      <c r="I1206" s="207" t="str">
        <f t="shared" si="105"/>
        <v/>
      </c>
      <c r="J1206" s="209">
        <f t="shared" si="106"/>
        <v>1</v>
      </c>
      <c r="K1206" s="208">
        <f t="shared" si="107"/>
        <v>0</v>
      </c>
    </row>
    <row r="1207" spans="1:11" ht="18" customHeight="1" x14ac:dyDescent="0.25">
      <c r="A1207" s="59">
        <v>710</v>
      </c>
      <c r="B1207" s="39"/>
      <c r="C1207" s="40"/>
      <c r="D1207" s="41"/>
      <c r="E1207" s="85"/>
      <c r="F1207" s="309"/>
      <c r="G1207" s="295"/>
      <c r="H1207" s="288"/>
      <c r="I1207" s="207" t="str">
        <f t="shared" si="105"/>
        <v/>
      </c>
      <c r="J1207" s="209">
        <f t="shared" si="106"/>
        <v>1</v>
      </c>
      <c r="K1207" s="208">
        <f t="shared" si="107"/>
        <v>0</v>
      </c>
    </row>
    <row r="1208" spans="1:11" ht="18" customHeight="1" x14ac:dyDescent="0.25">
      <c r="A1208" s="59">
        <v>711</v>
      </c>
      <c r="B1208" s="39"/>
      <c r="C1208" s="40"/>
      <c r="D1208" s="41"/>
      <c r="E1208" s="85"/>
      <c r="F1208" s="309"/>
      <c r="G1208" s="295"/>
      <c r="H1208" s="288"/>
      <c r="I1208" s="207" t="str">
        <f t="shared" si="105"/>
        <v/>
      </c>
      <c r="J1208" s="209">
        <f t="shared" si="106"/>
        <v>1</v>
      </c>
      <c r="K1208" s="208">
        <f t="shared" si="107"/>
        <v>0</v>
      </c>
    </row>
    <row r="1209" spans="1:11" ht="18" customHeight="1" x14ac:dyDescent="0.25">
      <c r="A1209" s="59">
        <v>712</v>
      </c>
      <c r="B1209" s="39"/>
      <c r="C1209" s="40"/>
      <c r="D1209" s="41"/>
      <c r="E1209" s="85"/>
      <c r="F1209" s="309"/>
      <c r="G1209" s="295"/>
      <c r="H1209" s="288"/>
      <c r="I1209" s="207" t="str">
        <f t="shared" si="105"/>
        <v/>
      </c>
      <c r="J1209" s="209">
        <f t="shared" si="106"/>
        <v>1</v>
      </c>
      <c r="K1209" s="208">
        <f t="shared" si="107"/>
        <v>0</v>
      </c>
    </row>
    <row r="1210" spans="1:11" ht="18" customHeight="1" x14ac:dyDescent="0.25">
      <c r="A1210" s="59">
        <v>713</v>
      </c>
      <c r="B1210" s="39"/>
      <c r="C1210" s="40"/>
      <c r="D1210" s="41"/>
      <c r="E1210" s="85"/>
      <c r="F1210" s="309"/>
      <c r="G1210" s="295"/>
      <c r="H1210" s="288"/>
      <c r="I1210" s="207" t="str">
        <f t="shared" si="105"/>
        <v/>
      </c>
      <c r="J1210" s="209">
        <f t="shared" si="106"/>
        <v>1</v>
      </c>
      <c r="K1210" s="208">
        <f t="shared" si="107"/>
        <v>0</v>
      </c>
    </row>
    <row r="1211" spans="1:11" ht="18" customHeight="1" x14ac:dyDescent="0.25">
      <c r="A1211" s="59">
        <v>714</v>
      </c>
      <c r="B1211" s="39"/>
      <c r="C1211" s="40"/>
      <c r="D1211" s="41"/>
      <c r="E1211" s="85"/>
      <c r="F1211" s="309"/>
      <c r="G1211" s="295"/>
      <c r="H1211" s="288"/>
      <c r="I1211" s="207" t="str">
        <f t="shared" si="105"/>
        <v/>
      </c>
      <c r="J1211" s="209">
        <f t="shared" si="106"/>
        <v>1</v>
      </c>
      <c r="K1211" s="208">
        <f t="shared" si="107"/>
        <v>0</v>
      </c>
    </row>
    <row r="1212" spans="1:11" ht="18" customHeight="1" x14ac:dyDescent="0.25">
      <c r="A1212" s="59">
        <v>715</v>
      </c>
      <c r="B1212" s="39"/>
      <c r="C1212" s="40"/>
      <c r="D1212" s="41"/>
      <c r="E1212" s="85"/>
      <c r="F1212" s="309"/>
      <c r="G1212" s="295"/>
      <c r="H1212" s="288"/>
      <c r="I1212" s="207" t="str">
        <f t="shared" si="105"/>
        <v/>
      </c>
      <c r="J1212" s="209">
        <f t="shared" si="106"/>
        <v>1</v>
      </c>
      <c r="K1212" s="208">
        <f t="shared" si="107"/>
        <v>0</v>
      </c>
    </row>
    <row r="1213" spans="1:11" ht="18" customHeight="1" x14ac:dyDescent="0.25">
      <c r="A1213" s="59">
        <v>716</v>
      </c>
      <c r="B1213" s="39"/>
      <c r="C1213" s="40"/>
      <c r="D1213" s="41"/>
      <c r="E1213" s="85"/>
      <c r="F1213" s="309"/>
      <c r="G1213" s="295"/>
      <c r="H1213" s="288"/>
      <c r="I1213" s="207" t="str">
        <f t="shared" si="105"/>
        <v/>
      </c>
      <c r="J1213" s="209">
        <f t="shared" si="106"/>
        <v>1</v>
      </c>
      <c r="K1213" s="208">
        <f t="shared" si="107"/>
        <v>0</v>
      </c>
    </row>
    <row r="1214" spans="1:11" ht="18" customHeight="1" x14ac:dyDescent="0.25">
      <c r="A1214" s="59">
        <v>717</v>
      </c>
      <c r="B1214" s="39"/>
      <c r="C1214" s="40"/>
      <c r="D1214" s="41"/>
      <c r="E1214" s="85"/>
      <c r="F1214" s="309"/>
      <c r="G1214" s="295"/>
      <c r="H1214" s="288"/>
      <c r="I1214" s="207" t="str">
        <f t="shared" si="105"/>
        <v/>
      </c>
      <c r="J1214" s="209">
        <f t="shared" si="106"/>
        <v>1</v>
      </c>
      <c r="K1214" s="208">
        <f t="shared" si="107"/>
        <v>0</v>
      </c>
    </row>
    <row r="1215" spans="1:11" ht="18" customHeight="1" x14ac:dyDescent="0.25">
      <c r="A1215" s="59">
        <v>718</v>
      </c>
      <c r="B1215" s="39"/>
      <c r="C1215" s="40"/>
      <c r="D1215" s="41"/>
      <c r="E1215" s="85"/>
      <c r="F1215" s="309"/>
      <c r="G1215" s="295"/>
      <c r="H1215" s="288"/>
      <c r="I1215" s="207" t="str">
        <f t="shared" si="105"/>
        <v/>
      </c>
      <c r="J1215" s="209">
        <f t="shared" si="106"/>
        <v>1</v>
      </c>
      <c r="K1215" s="208">
        <f t="shared" si="107"/>
        <v>0</v>
      </c>
    </row>
    <row r="1216" spans="1:11" ht="18" customHeight="1" x14ac:dyDescent="0.25">
      <c r="A1216" s="59">
        <v>719</v>
      </c>
      <c r="B1216" s="39"/>
      <c r="C1216" s="40"/>
      <c r="D1216" s="41"/>
      <c r="E1216" s="85"/>
      <c r="F1216" s="309"/>
      <c r="G1216" s="295"/>
      <c r="H1216" s="288"/>
      <c r="I1216" s="207" t="str">
        <f t="shared" si="105"/>
        <v/>
      </c>
      <c r="J1216" s="209">
        <f t="shared" si="106"/>
        <v>1</v>
      </c>
      <c r="K1216" s="208">
        <f t="shared" si="107"/>
        <v>0</v>
      </c>
    </row>
    <row r="1217" spans="1:13" ht="18" customHeight="1" thickBot="1" x14ac:dyDescent="0.3">
      <c r="A1217" s="78">
        <v>720</v>
      </c>
      <c r="B1217" s="43"/>
      <c r="C1217" s="44"/>
      <c r="D1217" s="45"/>
      <c r="E1217" s="87"/>
      <c r="F1217" s="310"/>
      <c r="G1217" s="296"/>
      <c r="H1217" s="289"/>
      <c r="I1217" s="207" t="str">
        <f t="shared" si="105"/>
        <v/>
      </c>
      <c r="J1217" s="209">
        <f t="shared" si="106"/>
        <v>1</v>
      </c>
      <c r="K1217" s="208">
        <f t="shared" si="107"/>
        <v>0</v>
      </c>
    </row>
    <row r="1218" spans="1:13" ht="18" customHeight="1" thickBot="1" x14ac:dyDescent="0.3">
      <c r="A1218" s="89"/>
      <c r="B1218" s="89"/>
      <c r="C1218" s="89"/>
      <c r="D1218" s="89"/>
      <c r="E1218" s="89"/>
      <c r="F1218" s="11" t="s">
        <v>51</v>
      </c>
      <c r="G1218" s="290">
        <f>SUM(G1198:G1217)+G1184</f>
        <v>0</v>
      </c>
      <c r="H1218" s="330"/>
      <c r="I1218" s="126"/>
      <c r="J1218" s="206">
        <f>IF(G1218&gt;G1184,ROW(A1224),0)</f>
        <v>0</v>
      </c>
      <c r="K1218" s="82"/>
      <c r="L1218" s="202">
        <f>IF(G1218&gt;G1184,ROW(A1224),0)</f>
        <v>0</v>
      </c>
    </row>
    <row r="1219" spans="1:13" x14ac:dyDescent="0.25">
      <c r="A1219" s="89"/>
      <c r="B1219" s="89"/>
      <c r="C1219" s="89"/>
      <c r="D1219" s="89"/>
      <c r="E1219" s="89"/>
      <c r="F1219" s="89"/>
      <c r="G1219" s="89"/>
      <c r="H1219" s="89"/>
      <c r="I1219" s="126"/>
      <c r="J1219" s="82"/>
      <c r="K1219" s="82"/>
      <c r="L1219" s="132"/>
    </row>
    <row r="1220" spans="1:13" x14ac:dyDescent="0.25">
      <c r="A1220" t="s">
        <v>164</v>
      </c>
      <c r="B1220" s="89"/>
      <c r="C1220" s="89"/>
      <c r="D1220" s="89"/>
      <c r="E1220" s="89"/>
      <c r="F1220" s="89"/>
      <c r="G1220" s="89"/>
      <c r="H1220" s="89"/>
      <c r="I1220" s="126"/>
      <c r="J1220" s="82"/>
      <c r="K1220" s="82"/>
    </row>
    <row r="1221" spans="1:13" x14ac:dyDescent="0.25">
      <c r="A1221" s="89"/>
      <c r="B1221" s="89"/>
      <c r="C1221" s="89"/>
      <c r="D1221" s="89"/>
      <c r="E1221" s="89"/>
      <c r="F1221" s="89"/>
      <c r="G1221" s="89"/>
      <c r="H1221" s="89"/>
      <c r="I1221" s="126"/>
      <c r="J1221" s="82"/>
      <c r="K1221" s="82"/>
    </row>
    <row r="1222" spans="1:13" ht="21" x14ac:dyDescent="0.35">
      <c r="A1222" s="89"/>
      <c r="B1222" s="358" t="s">
        <v>48</v>
      </c>
      <c r="C1222" s="346">
        <f ca="1">IF(imzatarihi&gt;0,imzatarihi,"")</f>
        <v>46027</v>
      </c>
      <c r="D1222" s="497" t="s">
        <v>49</v>
      </c>
      <c r="E1222" s="497"/>
      <c r="F1222" s="456" t="str">
        <f>IF(kurulusyetkilisi&gt;0,kurulusyetkilisi,"")</f>
        <v/>
      </c>
      <c r="G1222" s="456"/>
      <c r="H1222" s="456"/>
      <c r="I1222" s="126"/>
      <c r="J1222" s="82"/>
      <c r="K1222" s="82"/>
    </row>
    <row r="1223" spans="1:13" ht="21" x14ac:dyDescent="0.35">
      <c r="A1223" s="89"/>
      <c r="B1223" s="349"/>
      <c r="C1223" s="349"/>
      <c r="D1223" s="497" t="s">
        <v>50</v>
      </c>
      <c r="E1223" s="497"/>
      <c r="F1223" s="349"/>
      <c r="G1223" s="361"/>
      <c r="H1223" s="347"/>
      <c r="I1223" s="126"/>
      <c r="J1223" s="82"/>
      <c r="K1223" s="82"/>
    </row>
    <row r="1224" spans="1:13" x14ac:dyDescent="0.25">
      <c r="A1224" s="89"/>
      <c r="B1224" s="89"/>
      <c r="C1224" s="89"/>
      <c r="D1224" s="89"/>
      <c r="E1224" s="89"/>
      <c r="F1224" s="89"/>
      <c r="G1224" s="89"/>
      <c r="H1224" s="89"/>
      <c r="I1224" s="126"/>
      <c r="J1224" s="82"/>
      <c r="K1224" s="82"/>
    </row>
    <row r="1225" spans="1:13" x14ac:dyDescent="0.25">
      <c r="A1225" s="496" t="s">
        <v>126</v>
      </c>
      <c r="B1225" s="496"/>
      <c r="C1225" s="496"/>
      <c r="D1225" s="496"/>
      <c r="E1225" s="496"/>
      <c r="F1225" s="496"/>
      <c r="G1225" s="496"/>
      <c r="H1225" s="496"/>
      <c r="I1225" s="123"/>
      <c r="J1225" s="82"/>
      <c r="K1225" s="82"/>
    </row>
    <row r="1226" spans="1:13" x14ac:dyDescent="0.25">
      <c r="A1226" s="484" t="str">
        <f>IF(YilDonem&lt;&gt;"",CONCATENATE(YilDonem," dönemine aittir."),"")</f>
        <v/>
      </c>
      <c r="B1226" s="484"/>
      <c r="C1226" s="484"/>
      <c r="D1226" s="484"/>
      <c r="E1226" s="484"/>
      <c r="F1226" s="484"/>
      <c r="G1226" s="484"/>
      <c r="H1226" s="484"/>
      <c r="I1226" s="123"/>
      <c r="J1226" s="82"/>
      <c r="K1226" s="82"/>
    </row>
    <row r="1227" spans="1:13" ht="15.95" customHeight="1" thickBot="1" x14ac:dyDescent="0.3">
      <c r="A1227" s="515" t="s">
        <v>156</v>
      </c>
      <c r="B1227" s="515"/>
      <c r="C1227" s="515"/>
      <c r="D1227" s="515"/>
      <c r="E1227" s="515"/>
      <c r="F1227" s="515"/>
      <c r="G1227" s="515"/>
      <c r="H1227" s="515"/>
      <c r="I1227" s="123"/>
      <c r="J1227" s="82"/>
      <c r="K1227" s="82"/>
    </row>
    <row r="1228" spans="1:13" ht="31.7" customHeight="1" thickBot="1" x14ac:dyDescent="0.3">
      <c r="A1228" s="516" t="s">
        <v>1</v>
      </c>
      <c r="B1228" s="517"/>
      <c r="C1228" s="488" t="str">
        <f>IF(ProjeNo&gt;0,ProjeNo,"")</f>
        <v/>
      </c>
      <c r="D1228" s="489"/>
      <c r="E1228" s="489"/>
      <c r="F1228" s="489"/>
      <c r="G1228" s="489"/>
      <c r="H1228" s="490"/>
      <c r="I1228" s="123"/>
      <c r="J1228" s="82"/>
      <c r="K1228" s="82"/>
    </row>
    <row r="1229" spans="1:13" ht="45" customHeight="1" thickBot="1" x14ac:dyDescent="0.3">
      <c r="A1229" s="518" t="s">
        <v>14</v>
      </c>
      <c r="B1229" s="519"/>
      <c r="C1229" s="493" t="str">
        <f>IF(ProjeAdi&gt;0,ProjeAdi,"")</f>
        <v/>
      </c>
      <c r="D1229" s="494"/>
      <c r="E1229" s="494"/>
      <c r="F1229" s="494"/>
      <c r="G1229" s="494"/>
      <c r="H1229" s="495"/>
      <c r="I1229" s="123"/>
      <c r="J1229" s="82"/>
      <c r="K1229" s="82"/>
    </row>
    <row r="1230" spans="1:13" s="53" customFormat="1" ht="37.15" customHeight="1" thickBot="1" x14ac:dyDescent="0.3">
      <c r="A1230" s="482" t="s">
        <v>9</v>
      </c>
      <c r="B1230" s="482" t="s">
        <v>123</v>
      </c>
      <c r="C1230" s="482" t="s">
        <v>124</v>
      </c>
      <c r="D1230" s="482" t="s">
        <v>125</v>
      </c>
      <c r="E1230" s="482" t="s">
        <v>98</v>
      </c>
      <c r="F1230" s="482" t="s">
        <v>99</v>
      </c>
      <c r="G1230" s="143" t="s">
        <v>100</v>
      </c>
      <c r="H1230" s="143" t="s">
        <v>100</v>
      </c>
      <c r="I1230" s="124"/>
      <c r="J1230" s="83"/>
      <c r="K1230" s="83"/>
      <c r="L1230" s="133"/>
      <c r="M1230" s="133"/>
    </row>
    <row r="1231" spans="1:13" ht="18" customHeight="1" thickBot="1" x14ac:dyDescent="0.3">
      <c r="A1231" s="498"/>
      <c r="B1231" s="498"/>
      <c r="C1231" s="498"/>
      <c r="D1231" s="498"/>
      <c r="E1231" s="498"/>
      <c r="F1231" s="498"/>
      <c r="G1231" s="144" t="s">
        <v>101</v>
      </c>
      <c r="H1231" s="144" t="s">
        <v>104</v>
      </c>
      <c r="I1231" s="123"/>
      <c r="J1231" s="82"/>
      <c r="K1231" s="82"/>
    </row>
    <row r="1232" spans="1:13" ht="18" customHeight="1" x14ac:dyDescent="0.25">
      <c r="A1232" s="77">
        <v>721</v>
      </c>
      <c r="B1232" s="61"/>
      <c r="C1232" s="62"/>
      <c r="D1232" s="84"/>
      <c r="E1232" s="63"/>
      <c r="F1232" s="308"/>
      <c r="G1232" s="294"/>
      <c r="H1232" s="281"/>
      <c r="I1232" s="207" t="str">
        <f>IF(AND(COUNTA(B1232:D1232)&gt;0,J1232=1),"Belge Tarihi,Belge Numarası ve KDV Dahil Tutar doldurulduktan sonra KDV Hariç Tutar doldurulabilir.","")</f>
        <v/>
      </c>
      <c r="J1232" s="209">
        <f>IF(COUNTA(E1232:F1232)+COUNTA(H1232)=3,0,1)</f>
        <v>1</v>
      </c>
      <c r="K1232" s="208">
        <f>IF(J1232=1,0,100000000)</f>
        <v>0</v>
      </c>
      <c r="L1232" s="134"/>
      <c r="M1232" s="134"/>
    </row>
    <row r="1233" spans="1:11" ht="18" customHeight="1" x14ac:dyDescent="0.25">
      <c r="A1233" s="59">
        <v>722</v>
      </c>
      <c r="B1233" s="39"/>
      <c r="C1233" s="40"/>
      <c r="D1233" s="41"/>
      <c r="E1233" s="85"/>
      <c r="F1233" s="309"/>
      <c r="G1233" s="295"/>
      <c r="H1233" s="288"/>
      <c r="I1233" s="207" t="str">
        <f t="shared" ref="I1233:I1251" si="108">IF(AND(COUNTA(B1233:D1233)&gt;0,J1233=1),"Belge Tarihi,Belge Numarası ve KDV Dahil Tutar doldurulduktan sonra KDV Hariç Tutar doldurulabilir.","")</f>
        <v/>
      </c>
      <c r="J1233" s="209">
        <f t="shared" ref="J1233:J1251" si="109">IF(COUNTA(E1233:F1233)+COUNTA(H1233)=3,0,1)</f>
        <v>1</v>
      </c>
      <c r="K1233" s="208">
        <f t="shared" ref="K1233:K1251" si="110">IF(J1233=1,0,100000000)</f>
        <v>0</v>
      </c>
    </row>
    <row r="1234" spans="1:11" ht="18" customHeight="1" x14ac:dyDescent="0.25">
      <c r="A1234" s="59">
        <v>723</v>
      </c>
      <c r="B1234" s="39"/>
      <c r="C1234" s="40"/>
      <c r="D1234" s="41"/>
      <c r="E1234" s="85"/>
      <c r="F1234" s="309"/>
      <c r="G1234" s="295"/>
      <c r="H1234" s="288"/>
      <c r="I1234" s="207" t="str">
        <f t="shared" si="108"/>
        <v/>
      </c>
      <c r="J1234" s="209">
        <f t="shared" si="109"/>
        <v>1</v>
      </c>
      <c r="K1234" s="208">
        <f t="shared" si="110"/>
        <v>0</v>
      </c>
    </row>
    <row r="1235" spans="1:11" ht="18" customHeight="1" x14ac:dyDescent="0.25">
      <c r="A1235" s="59">
        <v>724</v>
      </c>
      <c r="B1235" s="39"/>
      <c r="C1235" s="40"/>
      <c r="D1235" s="41"/>
      <c r="E1235" s="85"/>
      <c r="F1235" s="309"/>
      <c r="G1235" s="295"/>
      <c r="H1235" s="288"/>
      <c r="I1235" s="207" t="str">
        <f t="shared" si="108"/>
        <v/>
      </c>
      <c r="J1235" s="209">
        <f t="shared" si="109"/>
        <v>1</v>
      </c>
      <c r="K1235" s="208">
        <f t="shared" si="110"/>
        <v>0</v>
      </c>
    </row>
    <row r="1236" spans="1:11" ht="18" customHeight="1" x14ac:dyDescent="0.25">
      <c r="A1236" s="59">
        <v>725</v>
      </c>
      <c r="B1236" s="39"/>
      <c r="C1236" s="40"/>
      <c r="D1236" s="41"/>
      <c r="E1236" s="85"/>
      <c r="F1236" s="309"/>
      <c r="G1236" s="295"/>
      <c r="H1236" s="288"/>
      <c r="I1236" s="207" t="str">
        <f t="shared" si="108"/>
        <v/>
      </c>
      <c r="J1236" s="209">
        <f t="shared" si="109"/>
        <v>1</v>
      </c>
      <c r="K1236" s="208">
        <f t="shared" si="110"/>
        <v>0</v>
      </c>
    </row>
    <row r="1237" spans="1:11" ht="18" customHeight="1" x14ac:dyDescent="0.25">
      <c r="A1237" s="59">
        <v>726</v>
      </c>
      <c r="B1237" s="39"/>
      <c r="C1237" s="40"/>
      <c r="D1237" s="41"/>
      <c r="E1237" s="85"/>
      <c r="F1237" s="309"/>
      <c r="G1237" s="295"/>
      <c r="H1237" s="288"/>
      <c r="I1237" s="207" t="str">
        <f t="shared" si="108"/>
        <v/>
      </c>
      <c r="J1237" s="209">
        <f t="shared" si="109"/>
        <v>1</v>
      </c>
      <c r="K1237" s="208">
        <f t="shared" si="110"/>
        <v>0</v>
      </c>
    </row>
    <row r="1238" spans="1:11" ht="18" customHeight="1" x14ac:dyDescent="0.25">
      <c r="A1238" s="59">
        <v>727</v>
      </c>
      <c r="B1238" s="39"/>
      <c r="C1238" s="40"/>
      <c r="D1238" s="41"/>
      <c r="E1238" s="85"/>
      <c r="F1238" s="309"/>
      <c r="G1238" s="295"/>
      <c r="H1238" s="288"/>
      <c r="I1238" s="207" t="str">
        <f t="shared" si="108"/>
        <v/>
      </c>
      <c r="J1238" s="209">
        <f t="shared" si="109"/>
        <v>1</v>
      </c>
      <c r="K1238" s="208">
        <f t="shared" si="110"/>
        <v>0</v>
      </c>
    </row>
    <row r="1239" spans="1:11" ht="18" customHeight="1" x14ac:dyDescent="0.25">
      <c r="A1239" s="59">
        <v>728</v>
      </c>
      <c r="B1239" s="39"/>
      <c r="C1239" s="40"/>
      <c r="D1239" s="41"/>
      <c r="E1239" s="85"/>
      <c r="F1239" s="309"/>
      <c r="G1239" s="295"/>
      <c r="H1239" s="288"/>
      <c r="I1239" s="207" t="str">
        <f t="shared" si="108"/>
        <v/>
      </c>
      <c r="J1239" s="209">
        <f t="shared" si="109"/>
        <v>1</v>
      </c>
      <c r="K1239" s="208">
        <f t="shared" si="110"/>
        <v>0</v>
      </c>
    </row>
    <row r="1240" spans="1:11" ht="18" customHeight="1" x14ac:dyDescent="0.25">
      <c r="A1240" s="59">
        <v>729</v>
      </c>
      <c r="B1240" s="39"/>
      <c r="C1240" s="40"/>
      <c r="D1240" s="41"/>
      <c r="E1240" s="85"/>
      <c r="F1240" s="309"/>
      <c r="G1240" s="295"/>
      <c r="H1240" s="288"/>
      <c r="I1240" s="207" t="str">
        <f t="shared" si="108"/>
        <v/>
      </c>
      <c r="J1240" s="209">
        <f t="shared" si="109"/>
        <v>1</v>
      </c>
      <c r="K1240" s="208">
        <f t="shared" si="110"/>
        <v>0</v>
      </c>
    </row>
    <row r="1241" spans="1:11" ht="18" customHeight="1" x14ac:dyDescent="0.25">
      <c r="A1241" s="59">
        <v>730</v>
      </c>
      <c r="B1241" s="39"/>
      <c r="C1241" s="40"/>
      <c r="D1241" s="41"/>
      <c r="E1241" s="85"/>
      <c r="F1241" s="309"/>
      <c r="G1241" s="295"/>
      <c r="H1241" s="288"/>
      <c r="I1241" s="207" t="str">
        <f t="shared" si="108"/>
        <v/>
      </c>
      <c r="J1241" s="209">
        <f t="shared" si="109"/>
        <v>1</v>
      </c>
      <c r="K1241" s="208">
        <f t="shared" si="110"/>
        <v>0</v>
      </c>
    </row>
    <row r="1242" spans="1:11" ht="18" customHeight="1" x14ac:dyDescent="0.25">
      <c r="A1242" s="59">
        <v>731</v>
      </c>
      <c r="B1242" s="39"/>
      <c r="C1242" s="40"/>
      <c r="D1242" s="41"/>
      <c r="E1242" s="85"/>
      <c r="F1242" s="309"/>
      <c r="G1242" s="295"/>
      <c r="H1242" s="288"/>
      <c r="I1242" s="207" t="str">
        <f t="shared" si="108"/>
        <v/>
      </c>
      <c r="J1242" s="209">
        <f t="shared" si="109"/>
        <v>1</v>
      </c>
      <c r="K1242" s="208">
        <f t="shared" si="110"/>
        <v>0</v>
      </c>
    </row>
    <row r="1243" spans="1:11" ht="18" customHeight="1" x14ac:dyDescent="0.25">
      <c r="A1243" s="59">
        <v>732</v>
      </c>
      <c r="B1243" s="39"/>
      <c r="C1243" s="40"/>
      <c r="D1243" s="41"/>
      <c r="E1243" s="85"/>
      <c r="F1243" s="309"/>
      <c r="G1243" s="295"/>
      <c r="H1243" s="288"/>
      <c r="I1243" s="207" t="str">
        <f t="shared" si="108"/>
        <v/>
      </c>
      <c r="J1243" s="209">
        <f t="shared" si="109"/>
        <v>1</v>
      </c>
      <c r="K1243" s="208">
        <f t="shared" si="110"/>
        <v>0</v>
      </c>
    </row>
    <row r="1244" spans="1:11" ht="18" customHeight="1" x14ac:dyDescent="0.25">
      <c r="A1244" s="59">
        <v>733</v>
      </c>
      <c r="B1244" s="39"/>
      <c r="C1244" s="40"/>
      <c r="D1244" s="41"/>
      <c r="E1244" s="85"/>
      <c r="F1244" s="309"/>
      <c r="G1244" s="295"/>
      <c r="H1244" s="288"/>
      <c r="I1244" s="207" t="str">
        <f t="shared" si="108"/>
        <v/>
      </c>
      <c r="J1244" s="209">
        <f t="shared" si="109"/>
        <v>1</v>
      </c>
      <c r="K1244" s="208">
        <f t="shared" si="110"/>
        <v>0</v>
      </c>
    </row>
    <row r="1245" spans="1:11" ht="18" customHeight="1" x14ac:dyDescent="0.25">
      <c r="A1245" s="59">
        <v>734</v>
      </c>
      <c r="B1245" s="39"/>
      <c r="C1245" s="40"/>
      <c r="D1245" s="41"/>
      <c r="E1245" s="85"/>
      <c r="F1245" s="309"/>
      <c r="G1245" s="295"/>
      <c r="H1245" s="288"/>
      <c r="I1245" s="207" t="str">
        <f t="shared" si="108"/>
        <v/>
      </c>
      <c r="J1245" s="209">
        <f t="shared" si="109"/>
        <v>1</v>
      </c>
      <c r="K1245" s="208">
        <f t="shared" si="110"/>
        <v>0</v>
      </c>
    </row>
    <row r="1246" spans="1:11" ht="18" customHeight="1" x14ac:dyDescent="0.25">
      <c r="A1246" s="59">
        <v>735</v>
      </c>
      <c r="B1246" s="39"/>
      <c r="C1246" s="40"/>
      <c r="D1246" s="41"/>
      <c r="E1246" s="85"/>
      <c r="F1246" s="309"/>
      <c r="G1246" s="295"/>
      <c r="H1246" s="288"/>
      <c r="I1246" s="207" t="str">
        <f t="shared" si="108"/>
        <v/>
      </c>
      <c r="J1246" s="209">
        <f t="shared" si="109"/>
        <v>1</v>
      </c>
      <c r="K1246" s="208">
        <f t="shared" si="110"/>
        <v>0</v>
      </c>
    </row>
    <row r="1247" spans="1:11" ht="18" customHeight="1" x14ac:dyDescent="0.25">
      <c r="A1247" s="59">
        <v>736</v>
      </c>
      <c r="B1247" s="39"/>
      <c r="C1247" s="40"/>
      <c r="D1247" s="41"/>
      <c r="E1247" s="85"/>
      <c r="F1247" s="309"/>
      <c r="G1247" s="295"/>
      <c r="H1247" s="288"/>
      <c r="I1247" s="207" t="str">
        <f t="shared" si="108"/>
        <v/>
      </c>
      <c r="J1247" s="209">
        <f t="shared" si="109"/>
        <v>1</v>
      </c>
      <c r="K1247" s="208">
        <f t="shared" si="110"/>
        <v>0</v>
      </c>
    </row>
    <row r="1248" spans="1:11" ht="18" customHeight="1" x14ac:dyDescent="0.25">
      <c r="A1248" s="59">
        <v>737</v>
      </c>
      <c r="B1248" s="39"/>
      <c r="C1248" s="40"/>
      <c r="D1248" s="41"/>
      <c r="E1248" s="85"/>
      <c r="F1248" s="309"/>
      <c r="G1248" s="295"/>
      <c r="H1248" s="288"/>
      <c r="I1248" s="207" t="str">
        <f t="shared" si="108"/>
        <v/>
      </c>
      <c r="J1248" s="209">
        <f t="shared" si="109"/>
        <v>1</v>
      </c>
      <c r="K1248" s="208">
        <f t="shared" si="110"/>
        <v>0</v>
      </c>
    </row>
    <row r="1249" spans="1:13" ht="18" customHeight="1" x14ac:dyDescent="0.25">
      <c r="A1249" s="59">
        <v>738</v>
      </c>
      <c r="B1249" s="39"/>
      <c r="C1249" s="40"/>
      <c r="D1249" s="41"/>
      <c r="E1249" s="85"/>
      <c r="F1249" s="309"/>
      <c r="G1249" s="295"/>
      <c r="H1249" s="288"/>
      <c r="I1249" s="207" t="str">
        <f t="shared" si="108"/>
        <v/>
      </c>
      <c r="J1249" s="209">
        <f t="shared" si="109"/>
        <v>1</v>
      </c>
      <c r="K1249" s="208">
        <f t="shared" si="110"/>
        <v>0</v>
      </c>
    </row>
    <row r="1250" spans="1:13" ht="18" customHeight="1" x14ac:dyDescent="0.25">
      <c r="A1250" s="59">
        <v>739</v>
      </c>
      <c r="B1250" s="39"/>
      <c r="C1250" s="40"/>
      <c r="D1250" s="41"/>
      <c r="E1250" s="85"/>
      <c r="F1250" s="309"/>
      <c r="G1250" s="295"/>
      <c r="H1250" s="288"/>
      <c r="I1250" s="207" t="str">
        <f t="shared" si="108"/>
        <v/>
      </c>
      <c r="J1250" s="209">
        <f t="shared" si="109"/>
        <v>1</v>
      </c>
      <c r="K1250" s="208">
        <f t="shared" si="110"/>
        <v>0</v>
      </c>
    </row>
    <row r="1251" spans="1:13" ht="18" customHeight="1" thickBot="1" x14ac:dyDescent="0.3">
      <c r="A1251" s="78">
        <v>740</v>
      </c>
      <c r="B1251" s="43"/>
      <c r="C1251" s="44"/>
      <c r="D1251" s="45"/>
      <c r="E1251" s="87"/>
      <c r="F1251" s="310"/>
      <c r="G1251" s="296"/>
      <c r="H1251" s="289"/>
      <c r="I1251" s="207" t="str">
        <f t="shared" si="108"/>
        <v/>
      </c>
      <c r="J1251" s="209">
        <f t="shared" si="109"/>
        <v>1</v>
      </c>
      <c r="K1251" s="208">
        <f t="shared" si="110"/>
        <v>0</v>
      </c>
    </row>
    <row r="1252" spans="1:13" ht="18" customHeight="1" thickBot="1" x14ac:dyDescent="0.3">
      <c r="A1252" s="89"/>
      <c r="B1252" s="89"/>
      <c r="C1252" s="89"/>
      <c r="D1252" s="89"/>
      <c r="E1252" s="89"/>
      <c r="F1252" s="11" t="s">
        <v>51</v>
      </c>
      <c r="G1252" s="290">
        <f>SUM(G1232:G1251)+G1218</f>
        <v>0</v>
      </c>
      <c r="H1252" s="330"/>
      <c r="I1252" s="126"/>
      <c r="J1252" s="206">
        <f>IF(G1252&gt;G1218,ROW(A1258),0)</f>
        <v>0</v>
      </c>
      <c r="K1252" s="82"/>
      <c r="L1252" s="202">
        <f>IF(G1252&gt;G1218,ROW(A1258),0)</f>
        <v>0</v>
      </c>
    </row>
    <row r="1253" spans="1:13" x14ac:dyDescent="0.25">
      <c r="A1253" s="89"/>
      <c r="B1253" s="89"/>
      <c r="C1253" s="89"/>
      <c r="D1253" s="89"/>
      <c r="E1253" s="89"/>
      <c r="F1253" s="89"/>
      <c r="G1253" s="89"/>
      <c r="H1253" s="89"/>
      <c r="I1253" s="126"/>
      <c r="J1253" s="82"/>
      <c r="K1253" s="82"/>
    </row>
    <row r="1254" spans="1:13" x14ac:dyDescent="0.25">
      <c r="A1254" t="s">
        <v>164</v>
      </c>
      <c r="B1254" s="89"/>
      <c r="C1254" s="89"/>
      <c r="D1254" s="89"/>
      <c r="E1254" s="89"/>
      <c r="F1254" s="89"/>
      <c r="G1254" s="89"/>
      <c r="H1254" s="89"/>
      <c r="I1254" s="126"/>
      <c r="J1254" s="82"/>
      <c r="K1254" s="82"/>
      <c r="L1254" s="132"/>
    </row>
    <row r="1255" spans="1:13" x14ac:dyDescent="0.25">
      <c r="A1255" s="89"/>
      <c r="B1255" s="89"/>
      <c r="C1255" s="89"/>
      <c r="D1255" s="89"/>
      <c r="E1255" s="89"/>
      <c r="F1255" s="89"/>
      <c r="G1255" s="89"/>
      <c r="H1255" s="89"/>
      <c r="I1255" s="126"/>
      <c r="J1255" s="82"/>
      <c r="K1255" s="82"/>
    </row>
    <row r="1256" spans="1:13" ht="21" x14ac:dyDescent="0.35">
      <c r="A1256" s="89"/>
      <c r="B1256" s="358" t="s">
        <v>48</v>
      </c>
      <c r="C1256" s="346">
        <f ca="1">IF(imzatarihi&gt;0,imzatarihi,"")</f>
        <v>46027</v>
      </c>
      <c r="D1256" s="497" t="s">
        <v>49</v>
      </c>
      <c r="E1256" s="497"/>
      <c r="F1256" s="456" t="str">
        <f>IF(kurulusyetkilisi&gt;0,kurulusyetkilisi,"")</f>
        <v/>
      </c>
      <c r="G1256" s="456"/>
      <c r="H1256" s="456"/>
      <c r="I1256" s="126"/>
      <c r="J1256" s="82"/>
      <c r="K1256" s="82"/>
    </row>
    <row r="1257" spans="1:13" ht="21" x14ac:dyDescent="0.35">
      <c r="A1257" s="89"/>
      <c r="B1257" s="349"/>
      <c r="C1257" s="349"/>
      <c r="D1257" s="497" t="s">
        <v>50</v>
      </c>
      <c r="E1257" s="497"/>
      <c r="F1257" s="349"/>
      <c r="G1257" s="361"/>
      <c r="H1257" s="347"/>
      <c r="I1257" s="126"/>
      <c r="J1257" s="82"/>
      <c r="K1257" s="82"/>
    </row>
    <row r="1258" spans="1:13" x14ac:dyDescent="0.25">
      <c r="A1258" s="89"/>
      <c r="B1258" s="89"/>
      <c r="C1258" s="89"/>
      <c r="D1258" s="89"/>
      <c r="E1258" s="89"/>
      <c r="F1258" s="89"/>
      <c r="G1258" s="89"/>
      <c r="H1258" s="89"/>
      <c r="I1258" s="126"/>
      <c r="J1258" s="82"/>
      <c r="K1258" s="82"/>
    </row>
    <row r="1259" spans="1:13" x14ac:dyDescent="0.25">
      <c r="A1259" s="496" t="s">
        <v>126</v>
      </c>
      <c r="B1259" s="496"/>
      <c r="C1259" s="496"/>
      <c r="D1259" s="496"/>
      <c r="E1259" s="496"/>
      <c r="F1259" s="496"/>
      <c r="G1259" s="496"/>
      <c r="H1259" s="496"/>
      <c r="I1259" s="123"/>
      <c r="J1259" s="82"/>
      <c r="K1259" s="82"/>
    </row>
    <row r="1260" spans="1:13" x14ac:dyDescent="0.25">
      <c r="A1260" s="484" t="str">
        <f>IF(YilDonem&lt;&gt;"",CONCATENATE(YilDonem," dönemine aittir."),"")</f>
        <v/>
      </c>
      <c r="B1260" s="484"/>
      <c r="C1260" s="484"/>
      <c r="D1260" s="484"/>
      <c r="E1260" s="484"/>
      <c r="F1260" s="484"/>
      <c r="G1260" s="484"/>
      <c r="H1260" s="484"/>
      <c r="I1260" s="123"/>
      <c r="J1260" s="82"/>
      <c r="K1260" s="82"/>
    </row>
    <row r="1261" spans="1:13" ht="15.95" customHeight="1" thickBot="1" x14ac:dyDescent="0.3">
      <c r="A1261" s="515" t="s">
        <v>156</v>
      </c>
      <c r="B1261" s="515"/>
      <c r="C1261" s="515"/>
      <c r="D1261" s="515"/>
      <c r="E1261" s="515"/>
      <c r="F1261" s="515"/>
      <c r="G1261" s="515"/>
      <c r="H1261" s="515"/>
      <c r="I1261" s="123"/>
      <c r="J1261" s="82"/>
      <c r="K1261" s="82"/>
    </row>
    <row r="1262" spans="1:13" ht="31.7" customHeight="1" thickBot="1" x14ac:dyDescent="0.3">
      <c r="A1262" s="516" t="s">
        <v>1</v>
      </c>
      <c r="B1262" s="517"/>
      <c r="C1262" s="488" t="str">
        <f>IF(ProjeNo&gt;0,ProjeNo,"")</f>
        <v/>
      </c>
      <c r="D1262" s="489"/>
      <c r="E1262" s="489"/>
      <c r="F1262" s="489"/>
      <c r="G1262" s="489"/>
      <c r="H1262" s="490"/>
      <c r="I1262" s="123"/>
      <c r="J1262" s="82"/>
      <c r="K1262" s="82"/>
    </row>
    <row r="1263" spans="1:13" ht="45" customHeight="1" thickBot="1" x14ac:dyDescent="0.3">
      <c r="A1263" s="518" t="s">
        <v>14</v>
      </c>
      <c r="B1263" s="519"/>
      <c r="C1263" s="493" t="str">
        <f>IF(ProjeAdi&gt;0,ProjeAdi,"")</f>
        <v/>
      </c>
      <c r="D1263" s="494"/>
      <c r="E1263" s="494"/>
      <c r="F1263" s="494"/>
      <c r="G1263" s="494"/>
      <c r="H1263" s="495"/>
      <c r="I1263" s="123"/>
      <c r="J1263" s="82"/>
      <c r="K1263" s="82"/>
    </row>
    <row r="1264" spans="1:13" s="53" customFormat="1" ht="37.15" customHeight="1" thickBot="1" x14ac:dyDescent="0.3">
      <c r="A1264" s="482" t="s">
        <v>9</v>
      </c>
      <c r="B1264" s="482" t="s">
        <v>123</v>
      </c>
      <c r="C1264" s="482" t="s">
        <v>124</v>
      </c>
      <c r="D1264" s="482" t="s">
        <v>125</v>
      </c>
      <c r="E1264" s="482" t="s">
        <v>98</v>
      </c>
      <c r="F1264" s="482" t="s">
        <v>99</v>
      </c>
      <c r="G1264" s="143" t="s">
        <v>100</v>
      </c>
      <c r="H1264" s="143" t="s">
        <v>100</v>
      </c>
      <c r="I1264" s="124"/>
      <c r="J1264" s="83"/>
      <c r="K1264" s="83"/>
      <c r="L1264" s="133"/>
      <c r="M1264" s="133"/>
    </row>
    <row r="1265" spans="1:13" ht="18" customHeight="1" thickBot="1" x14ac:dyDescent="0.3">
      <c r="A1265" s="498"/>
      <c r="B1265" s="498"/>
      <c r="C1265" s="498"/>
      <c r="D1265" s="498"/>
      <c r="E1265" s="498"/>
      <c r="F1265" s="498"/>
      <c r="G1265" s="144" t="s">
        <v>101</v>
      </c>
      <c r="H1265" s="144" t="s">
        <v>104</v>
      </c>
      <c r="I1265" s="123"/>
      <c r="J1265" s="82"/>
      <c r="K1265" s="82"/>
    </row>
    <row r="1266" spans="1:13" ht="18" customHeight="1" x14ac:dyDescent="0.25">
      <c r="A1266" s="77">
        <v>741</v>
      </c>
      <c r="B1266" s="61"/>
      <c r="C1266" s="62"/>
      <c r="D1266" s="84"/>
      <c r="E1266" s="63"/>
      <c r="F1266" s="308"/>
      <c r="G1266" s="294"/>
      <c r="H1266" s="281"/>
      <c r="I1266" s="207" t="str">
        <f>IF(AND(COUNTA(B1266:D1266)&gt;0,J1266=1),"Belge Tarihi,Belge Numarası ve KDV Dahil Tutar doldurulduktan sonra KDV Hariç Tutar doldurulabilir.","")</f>
        <v/>
      </c>
      <c r="J1266" s="209">
        <f>IF(COUNTA(E1266:F1266)+COUNTA(H1266)=3,0,1)</f>
        <v>1</v>
      </c>
      <c r="K1266" s="208">
        <f>IF(J1266=1,0,100000000)</f>
        <v>0</v>
      </c>
    </row>
    <row r="1267" spans="1:13" ht="18" customHeight="1" x14ac:dyDescent="0.25">
      <c r="A1267" s="59">
        <v>742</v>
      </c>
      <c r="B1267" s="39"/>
      <c r="C1267" s="40"/>
      <c r="D1267" s="41"/>
      <c r="E1267" s="85"/>
      <c r="F1267" s="309"/>
      <c r="G1267" s="295"/>
      <c r="H1267" s="288"/>
      <c r="I1267" s="207" t="str">
        <f t="shared" ref="I1267:I1285" si="111">IF(AND(COUNTA(B1267:D1267)&gt;0,J1267=1),"Belge Tarihi,Belge Numarası ve KDV Dahil Tutar doldurulduktan sonra KDV Hariç Tutar doldurulabilir.","")</f>
        <v/>
      </c>
      <c r="J1267" s="209">
        <f t="shared" ref="J1267:J1285" si="112">IF(COUNTA(E1267:F1267)+COUNTA(H1267)=3,0,1)</f>
        <v>1</v>
      </c>
      <c r="K1267" s="208">
        <f t="shared" ref="K1267:K1285" si="113">IF(J1267=1,0,100000000)</f>
        <v>0</v>
      </c>
      <c r="L1267" s="134"/>
      <c r="M1267" s="134"/>
    </row>
    <row r="1268" spans="1:13" ht="18" customHeight="1" x14ac:dyDescent="0.25">
      <c r="A1268" s="59">
        <v>743</v>
      </c>
      <c r="B1268" s="39"/>
      <c r="C1268" s="40"/>
      <c r="D1268" s="41"/>
      <c r="E1268" s="85"/>
      <c r="F1268" s="309"/>
      <c r="G1268" s="295"/>
      <c r="H1268" s="288"/>
      <c r="I1268" s="207" t="str">
        <f t="shared" si="111"/>
        <v/>
      </c>
      <c r="J1268" s="209">
        <f t="shared" si="112"/>
        <v>1</v>
      </c>
      <c r="K1268" s="208">
        <f t="shared" si="113"/>
        <v>0</v>
      </c>
    </row>
    <row r="1269" spans="1:13" ht="18" customHeight="1" x14ac:dyDescent="0.25">
      <c r="A1269" s="59">
        <v>744</v>
      </c>
      <c r="B1269" s="39"/>
      <c r="C1269" s="40"/>
      <c r="D1269" s="41"/>
      <c r="E1269" s="85"/>
      <c r="F1269" s="309"/>
      <c r="G1269" s="295"/>
      <c r="H1269" s="288"/>
      <c r="I1269" s="207" t="str">
        <f t="shared" si="111"/>
        <v/>
      </c>
      <c r="J1269" s="209">
        <f t="shared" si="112"/>
        <v>1</v>
      </c>
      <c r="K1269" s="208">
        <f t="shared" si="113"/>
        <v>0</v>
      </c>
    </row>
    <row r="1270" spans="1:13" ht="18" customHeight="1" x14ac:dyDescent="0.25">
      <c r="A1270" s="59">
        <v>745</v>
      </c>
      <c r="B1270" s="39"/>
      <c r="C1270" s="40"/>
      <c r="D1270" s="41"/>
      <c r="E1270" s="85"/>
      <c r="F1270" s="309"/>
      <c r="G1270" s="295"/>
      <c r="H1270" s="288"/>
      <c r="I1270" s="207" t="str">
        <f t="shared" si="111"/>
        <v/>
      </c>
      <c r="J1270" s="209">
        <f t="shared" si="112"/>
        <v>1</v>
      </c>
      <c r="K1270" s="208">
        <f t="shared" si="113"/>
        <v>0</v>
      </c>
    </row>
    <row r="1271" spans="1:13" ht="18" customHeight="1" x14ac:dyDescent="0.25">
      <c r="A1271" s="59">
        <v>746</v>
      </c>
      <c r="B1271" s="39"/>
      <c r="C1271" s="40"/>
      <c r="D1271" s="41"/>
      <c r="E1271" s="85"/>
      <c r="F1271" s="309"/>
      <c r="G1271" s="295"/>
      <c r="H1271" s="288"/>
      <c r="I1271" s="207" t="str">
        <f t="shared" si="111"/>
        <v/>
      </c>
      <c r="J1271" s="209">
        <f t="shared" si="112"/>
        <v>1</v>
      </c>
      <c r="K1271" s="208">
        <f t="shared" si="113"/>
        <v>0</v>
      </c>
    </row>
    <row r="1272" spans="1:13" ht="18" customHeight="1" x14ac:dyDescent="0.25">
      <c r="A1272" s="59">
        <v>747</v>
      </c>
      <c r="B1272" s="39"/>
      <c r="C1272" s="40"/>
      <c r="D1272" s="41"/>
      <c r="E1272" s="85"/>
      <c r="F1272" s="309"/>
      <c r="G1272" s="295"/>
      <c r="H1272" s="288"/>
      <c r="I1272" s="207" t="str">
        <f t="shared" si="111"/>
        <v/>
      </c>
      <c r="J1272" s="209">
        <f t="shared" si="112"/>
        <v>1</v>
      </c>
      <c r="K1272" s="208">
        <f t="shared" si="113"/>
        <v>0</v>
      </c>
    </row>
    <row r="1273" spans="1:13" ht="18" customHeight="1" x14ac:dyDescent="0.25">
      <c r="A1273" s="59">
        <v>748</v>
      </c>
      <c r="B1273" s="39"/>
      <c r="C1273" s="40"/>
      <c r="D1273" s="41"/>
      <c r="E1273" s="85"/>
      <c r="F1273" s="309"/>
      <c r="G1273" s="295"/>
      <c r="H1273" s="288"/>
      <c r="I1273" s="207" t="str">
        <f t="shared" si="111"/>
        <v/>
      </c>
      <c r="J1273" s="209">
        <f t="shared" si="112"/>
        <v>1</v>
      </c>
      <c r="K1273" s="208">
        <f t="shared" si="113"/>
        <v>0</v>
      </c>
    </row>
    <row r="1274" spans="1:13" ht="18" customHeight="1" x14ac:dyDescent="0.25">
      <c r="A1274" s="59">
        <v>749</v>
      </c>
      <c r="B1274" s="39"/>
      <c r="C1274" s="40"/>
      <c r="D1274" s="41"/>
      <c r="E1274" s="85"/>
      <c r="F1274" s="309"/>
      <c r="G1274" s="295"/>
      <c r="H1274" s="288"/>
      <c r="I1274" s="207" t="str">
        <f t="shared" si="111"/>
        <v/>
      </c>
      <c r="J1274" s="209">
        <f t="shared" si="112"/>
        <v>1</v>
      </c>
      <c r="K1274" s="208">
        <f t="shared" si="113"/>
        <v>0</v>
      </c>
    </row>
    <row r="1275" spans="1:13" ht="18" customHeight="1" x14ac:dyDescent="0.25">
      <c r="A1275" s="59">
        <v>750</v>
      </c>
      <c r="B1275" s="39"/>
      <c r="C1275" s="40"/>
      <c r="D1275" s="41"/>
      <c r="E1275" s="85"/>
      <c r="F1275" s="309"/>
      <c r="G1275" s="295"/>
      <c r="H1275" s="288"/>
      <c r="I1275" s="207" t="str">
        <f t="shared" si="111"/>
        <v/>
      </c>
      <c r="J1275" s="209">
        <f t="shared" si="112"/>
        <v>1</v>
      </c>
      <c r="K1275" s="208">
        <f t="shared" si="113"/>
        <v>0</v>
      </c>
    </row>
    <row r="1276" spans="1:13" ht="18" customHeight="1" x14ac:dyDescent="0.25">
      <c r="A1276" s="59">
        <v>751</v>
      </c>
      <c r="B1276" s="39"/>
      <c r="C1276" s="40"/>
      <c r="D1276" s="41"/>
      <c r="E1276" s="85"/>
      <c r="F1276" s="309"/>
      <c r="G1276" s="295"/>
      <c r="H1276" s="288"/>
      <c r="I1276" s="207" t="str">
        <f t="shared" si="111"/>
        <v/>
      </c>
      <c r="J1276" s="209">
        <f t="shared" si="112"/>
        <v>1</v>
      </c>
      <c r="K1276" s="208">
        <f t="shared" si="113"/>
        <v>0</v>
      </c>
    </row>
    <row r="1277" spans="1:13" ht="18" customHeight="1" x14ac:dyDescent="0.25">
      <c r="A1277" s="59">
        <v>752</v>
      </c>
      <c r="B1277" s="39"/>
      <c r="C1277" s="40"/>
      <c r="D1277" s="41"/>
      <c r="E1277" s="85"/>
      <c r="F1277" s="309"/>
      <c r="G1277" s="295"/>
      <c r="H1277" s="288"/>
      <c r="I1277" s="207" t="str">
        <f t="shared" si="111"/>
        <v/>
      </c>
      <c r="J1277" s="209">
        <f t="shared" si="112"/>
        <v>1</v>
      </c>
      <c r="K1277" s="208">
        <f t="shared" si="113"/>
        <v>0</v>
      </c>
    </row>
    <row r="1278" spans="1:13" ht="18" customHeight="1" x14ac:dyDescent="0.25">
      <c r="A1278" s="59">
        <v>753</v>
      </c>
      <c r="B1278" s="39"/>
      <c r="C1278" s="40"/>
      <c r="D1278" s="41"/>
      <c r="E1278" s="85"/>
      <c r="F1278" s="309"/>
      <c r="G1278" s="295"/>
      <c r="H1278" s="288"/>
      <c r="I1278" s="207" t="str">
        <f t="shared" si="111"/>
        <v/>
      </c>
      <c r="J1278" s="209">
        <f t="shared" si="112"/>
        <v>1</v>
      </c>
      <c r="K1278" s="208">
        <f t="shared" si="113"/>
        <v>0</v>
      </c>
    </row>
    <row r="1279" spans="1:13" ht="18" customHeight="1" x14ac:dyDescent="0.25">
      <c r="A1279" s="59">
        <v>754</v>
      </c>
      <c r="B1279" s="39"/>
      <c r="C1279" s="40"/>
      <c r="D1279" s="41"/>
      <c r="E1279" s="85"/>
      <c r="F1279" s="309"/>
      <c r="G1279" s="295"/>
      <c r="H1279" s="288"/>
      <c r="I1279" s="207" t="str">
        <f t="shared" si="111"/>
        <v/>
      </c>
      <c r="J1279" s="209">
        <f t="shared" si="112"/>
        <v>1</v>
      </c>
      <c r="K1279" s="208">
        <f t="shared" si="113"/>
        <v>0</v>
      </c>
    </row>
    <row r="1280" spans="1:13" ht="18" customHeight="1" x14ac:dyDescent="0.25">
      <c r="A1280" s="59">
        <v>755</v>
      </c>
      <c r="B1280" s="39"/>
      <c r="C1280" s="40"/>
      <c r="D1280" s="41"/>
      <c r="E1280" s="85"/>
      <c r="F1280" s="309"/>
      <c r="G1280" s="295"/>
      <c r="H1280" s="288"/>
      <c r="I1280" s="207" t="str">
        <f t="shared" si="111"/>
        <v/>
      </c>
      <c r="J1280" s="209">
        <f t="shared" si="112"/>
        <v>1</v>
      </c>
      <c r="K1280" s="208">
        <f t="shared" si="113"/>
        <v>0</v>
      </c>
    </row>
    <row r="1281" spans="1:12" ht="18" customHeight="1" x14ac:dyDescent="0.25">
      <c r="A1281" s="59">
        <v>756</v>
      </c>
      <c r="B1281" s="39"/>
      <c r="C1281" s="40"/>
      <c r="D1281" s="41"/>
      <c r="E1281" s="85"/>
      <c r="F1281" s="309"/>
      <c r="G1281" s="295"/>
      <c r="H1281" s="288"/>
      <c r="I1281" s="207" t="str">
        <f t="shared" si="111"/>
        <v/>
      </c>
      <c r="J1281" s="209">
        <f t="shared" si="112"/>
        <v>1</v>
      </c>
      <c r="K1281" s="208">
        <f t="shared" si="113"/>
        <v>0</v>
      </c>
    </row>
    <row r="1282" spans="1:12" ht="18" customHeight="1" x14ac:dyDescent="0.25">
      <c r="A1282" s="59">
        <v>757</v>
      </c>
      <c r="B1282" s="39"/>
      <c r="C1282" s="40"/>
      <c r="D1282" s="41"/>
      <c r="E1282" s="85"/>
      <c r="F1282" s="309"/>
      <c r="G1282" s="295"/>
      <c r="H1282" s="288"/>
      <c r="I1282" s="207" t="str">
        <f t="shared" si="111"/>
        <v/>
      </c>
      <c r="J1282" s="209">
        <f t="shared" si="112"/>
        <v>1</v>
      </c>
      <c r="K1282" s="208">
        <f t="shared" si="113"/>
        <v>0</v>
      </c>
    </row>
    <row r="1283" spans="1:12" ht="18" customHeight="1" x14ac:dyDescent="0.25">
      <c r="A1283" s="59">
        <v>758</v>
      </c>
      <c r="B1283" s="39"/>
      <c r="C1283" s="40"/>
      <c r="D1283" s="41"/>
      <c r="E1283" s="85"/>
      <c r="F1283" s="309"/>
      <c r="G1283" s="295"/>
      <c r="H1283" s="288"/>
      <c r="I1283" s="207" t="str">
        <f t="shared" si="111"/>
        <v/>
      </c>
      <c r="J1283" s="209">
        <f t="shared" si="112"/>
        <v>1</v>
      </c>
      <c r="K1283" s="208">
        <f t="shared" si="113"/>
        <v>0</v>
      </c>
    </row>
    <row r="1284" spans="1:12" ht="18" customHeight="1" x14ac:dyDescent="0.25">
      <c r="A1284" s="59">
        <v>759</v>
      </c>
      <c r="B1284" s="39"/>
      <c r="C1284" s="40"/>
      <c r="D1284" s="41"/>
      <c r="E1284" s="85"/>
      <c r="F1284" s="309"/>
      <c r="G1284" s="295"/>
      <c r="H1284" s="288"/>
      <c r="I1284" s="207" t="str">
        <f t="shared" si="111"/>
        <v/>
      </c>
      <c r="J1284" s="209">
        <f t="shared" si="112"/>
        <v>1</v>
      </c>
      <c r="K1284" s="208">
        <f t="shared" si="113"/>
        <v>0</v>
      </c>
    </row>
    <row r="1285" spans="1:12" ht="18" customHeight="1" thickBot="1" x14ac:dyDescent="0.3">
      <c r="A1285" s="78">
        <v>760</v>
      </c>
      <c r="B1285" s="43"/>
      <c r="C1285" s="44"/>
      <c r="D1285" s="45"/>
      <c r="E1285" s="87"/>
      <c r="F1285" s="310"/>
      <c r="G1285" s="296"/>
      <c r="H1285" s="289"/>
      <c r="I1285" s="207" t="str">
        <f t="shared" si="111"/>
        <v/>
      </c>
      <c r="J1285" s="209">
        <f t="shared" si="112"/>
        <v>1</v>
      </c>
      <c r="K1285" s="208">
        <f t="shared" si="113"/>
        <v>0</v>
      </c>
    </row>
    <row r="1286" spans="1:12" ht="18" customHeight="1" thickBot="1" x14ac:dyDescent="0.3">
      <c r="A1286" s="89"/>
      <c r="B1286" s="89"/>
      <c r="C1286" s="89"/>
      <c r="D1286" s="89"/>
      <c r="E1286" s="89"/>
      <c r="F1286" s="11" t="s">
        <v>51</v>
      </c>
      <c r="G1286" s="290">
        <f>SUM(G1266:G1285)+G1252</f>
        <v>0</v>
      </c>
      <c r="H1286" s="330"/>
      <c r="I1286" s="126"/>
      <c r="J1286" s="206">
        <f>IF(G1286&gt;G1252,ROW(A1292),0)</f>
        <v>0</v>
      </c>
      <c r="K1286" s="82"/>
      <c r="L1286" s="202">
        <f>IF(G1286&gt;G1252,ROW(A1292),0)</f>
        <v>0</v>
      </c>
    </row>
    <row r="1287" spans="1:12" x14ac:dyDescent="0.25">
      <c r="A1287" s="89"/>
      <c r="B1287" s="89"/>
      <c r="C1287" s="89"/>
      <c r="D1287" s="89"/>
      <c r="E1287" s="89"/>
      <c r="F1287" s="89"/>
      <c r="G1287" s="89"/>
      <c r="H1287" s="89"/>
      <c r="I1287" s="126"/>
      <c r="J1287" s="82"/>
      <c r="K1287" s="82"/>
    </row>
    <row r="1288" spans="1:12" x14ac:dyDescent="0.25">
      <c r="A1288" t="s">
        <v>164</v>
      </c>
      <c r="B1288" s="89"/>
      <c r="C1288" s="89"/>
      <c r="D1288" s="89"/>
      <c r="E1288" s="89"/>
      <c r="F1288" s="89"/>
      <c r="G1288" s="89"/>
      <c r="H1288" s="89"/>
      <c r="I1288" s="126"/>
      <c r="J1288" s="82"/>
      <c r="K1288" s="82"/>
    </row>
    <row r="1289" spans="1:12" x14ac:dyDescent="0.25">
      <c r="A1289" s="89"/>
      <c r="B1289" s="89"/>
      <c r="C1289" s="89"/>
      <c r="D1289" s="89"/>
      <c r="E1289" s="89"/>
      <c r="F1289" s="89"/>
      <c r="G1289" s="89"/>
      <c r="H1289" s="89"/>
      <c r="I1289" s="126"/>
      <c r="J1289" s="82"/>
      <c r="K1289" s="82"/>
      <c r="L1289" s="132"/>
    </row>
    <row r="1290" spans="1:12" ht="21" x14ac:dyDescent="0.35">
      <c r="A1290" s="89"/>
      <c r="B1290" s="358" t="s">
        <v>48</v>
      </c>
      <c r="C1290" s="346">
        <f ca="1">IF(imzatarihi&gt;0,imzatarihi,"")</f>
        <v>46027</v>
      </c>
      <c r="D1290" s="497" t="s">
        <v>49</v>
      </c>
      <c r="E1290" s="497"/>
      <c r="F1290" s="456" t="str">
        <f>IF(kurulusyetkilisi&gt;0,kurulusyetkilisi,"")</f>
        <v/>
      </c>
      <c r="G1290" s="456"/>
      <c r="H1290" s="456"/>
      <c r="I1290" s="126"/>
      <c r="J1290" s="82"/>
      <c r="K1290" s="82"/>
    </row>
    <row r="1291" spans="1:12" ht="21" x14ac:dyDescent="0.35">
      <c r="A1291" s="89"/>
      <c r="B1291" s="349"/>
      <c r="C1291" s="349"/>
      <c r="D1291" s="497" t="s">
        <v>50</v>
      </c>
      <c r="E1291" s="497"/>
      <c r="F1291" s="349"/>
      <c r="G1291" s="361"/>
      <c r="H1291" s="347"/>
      <c r="I1291" s="126"/>
      <c r="J1291" s="82"/>
      <c r="K1291" s="82"/>
    </row>
    <row r="1292" spans="1:12" x14ac:dyDescent="0.25">
      <c r="A1292" s="89"/>
      <c r="B1292" s="89"/>
      <c r="C1292" s="89"/>
      <c r="D1292" s="89"/>
      <c r="E1292" s="89"/>
      <c r="F1292" s="89"/>
      <c r="G1292" s="89"/>
      <c r="H1292" s="89"/>
      <c r="I1292" s="126"/>
      <c r="J1292" s="82"/>
      <c r="K1292" s="82"/>
    </row>
    <row r="1293" spans="1:12" x14ac:dyDescent="0.25">
      <c r="A1293" s="496" t="s">
        <v>126</v>
      </c>
      <c r="B1293" s="496"/>
      <c r="C1293" s="496"/>
      <c r="D1293" s="496"/>
      <c r="E1293" s="496"/>
      <c r="F1293" s="496"/>
      <c r="G1293" s="496"/>
      <c r="H1293" s="496"/>
      <c r="I1293" s="123"/>
      <c r="J1293" s="82"/>
      <c r="K1293" s="82"/>
    </row>
    <row r="1294" spans="1:12" x14ac:dyDescent="0.25">
      <c r="A1294" s="484" t="str">
        <f>IF(YilDonem&lt;&gt;"",CONCATENATE(YilDonem," dönemine aittir."),"")</f>
        <v/>
      </c>
      <c r="B1294" s="484"/>
      <c r="C1294" s="484"/>
      <c r="D1294" s="484"/>
      <c r="E1294" s="484"/>
      <c r="F1294" s="484"/>
      <c r="G1294" s="484"/>
      <c r="H1294" s="484"/>
      <c r="I1294" s="123"/>
      <c r="J1294" s="82"/>
      <c r="K1294" s="82"/>
    </row>
    <row r="1295" spans="1:12" ht="15.95" customHeight="1" thickBot="1" x14ac:dyDescent="0.3">
      <c r="A1295" s="515" t="s">
        <v>156</v>
      </c>
      <c r="B1295" s="515"/>
      <c r="C1295" s="515"/>
      <c r="D1295" s="515"/>
      <c r="E1295" s="515"/>
      <c r="F1295" s="515"/>
      <c r="G1295" s="515"/>
      <c r="H1295" s="515"/>
      <c r="I1295" s="123"/>
      <c r="J1295" s="82"/>
      <c r="K1295" s="82"/>
    </row>
    <row r="1296" spans="1:12" ht="31.7" customHeight="1" thickBot="1" x14ac:dyDescent="0.3">
      <c r="A1296" s="516" t="s">
        <v>1</v>
      </c>
      <c r="B1296" s="517"/>
      <c r="C1296" s="488" t="str">
        <f>IF(ProjeNo&gt;0,ProjeNo,"")</f>
        <v/>
      </c>
      <c r="D1296" s="489"/>
      <c r="E1296" s="489"/>
      <c r="F1296" s="489"/>
      <c r="G1296" s="489"/>
      <c r="H1296" s="490"/>
      <c r="I1296" s="123"/>
      <c r="J1296" s="82"/>
      <c r="K1296" s="82"/>
    </row>
    <row r="1297" spans="1:13" ht="45" customHeight="1" thickBot="1" x14ac:dyDescent="0.3">
      <c r="A1297" s="518" t="s">
        <v>14</v>
      </c>
      <c r="B1297" s="519"/>
      <c r="C1297" s="493" t="str">
        <f>IF(ProjeAdi&gt;0,ProjeAdi,"")</f>
        <v/>
      </c>
      <c r="D1297" s="494"/>
      <c r="E1297" s="494"/>
      <c r="F1297" s="494"/>
      <c r="G1297" s="494"/>
      <c r="H1297" s="495"/>
      <c r="I1297" s="123"/>
      <c r="J1297" s="82"/>
      <c r="K1297" s="82"/>
    </row>
    <row r="1298" spans="1:13" s="53" customFormat="1" ht="37.15" customHeight="1" thickBot="1" x14ac:dyDescent="0.3">
      <c r="A1298" s="482" t="s">
        <v>9</v>
      </c>
      <c r="B1298" s="482" t="s">
        <v>123</v>
      </c>
      <c r="C1298" s="482" t="s">
        <v>124</v>
      </c>
      <c r="D1298" s="482" t="s">
        <v>125</v>
      </c>
      <c r="E1298" s="482" t="s">
        <v>98</v>
      </c>
      <c r="F1298" s="482" t="s">
        <v>99</v>
      </c>
      <c r="G1298" s="143" t="s">
        <v>100</v>
      </c>
      <c r="H1298" s="143" t="s">
        <v>100</v>
      </c>
      <c r="I1298" s="124"/>
      <c r="J1298" s="83"/>
      <c r="K1298" s="83"/>
      <c r="L1298" s="133"/>
      <c r="M1298" s="133"/>
    </row>
    <row r="1299" spans="1:13" ht="18" customHeight="1" thickBot="1" x14ac:dyDescent="0.3">
      <c r="A1299" s="498"/>
      <c r="B1299" s="498"/>
      <c r="C1299" s="498"/>
      <c r="D1299" s="498"/>
      <c r="E1299" s="498"/>
      <c r="F1299" s="498"/>
      <c r="G1299" s="144" t="s">
        <v>101</v>
      </c>
      <c r="H1299" s="144" t="s">
        <v>104</v>
      </c>
      <c r="I1299" s="123"/>
      <c r="J1299" s="82"/>
      <c r="K1299" s="82"/>
    </row>
    <row r="1300" spans="1:13" ht="18" customHeight="1" x14ac:dyDescent="0.25">
      <c r="A1300" s="77">
        <v>761</v>
      </c>
      <c r="B1300" s="61"/>
      <c r="C1300" s="62"/>
      <c r="D1300" s="84"/>
      <c r="E1300" s="63"/>
      <c r="F1300" s="308"/>
      <c r="G1300" s="294"/>
      <c r="H1300" s="281"/>
      <c r="I1300" s="207" t="str">
        <f>IF(AND(COUNTA(B1300:D1300)&gt;0,J1300=1),"Belge Tarihi,Belge Numarası ve KDV Dahil Tutar doldurulduktan sonra KDV Hariç Tutar doldurulabilir.","")</f>
        <v/>
      </c>
      <c r="J1300" s="209">
        <f>IF(COUNTA(E1300:F1300)+COUNTA(H1300)=3,0,1)</f>
        <v>1</v>
      </c>
      <c r="K1300" s="208">
        <f>IF(J1300=1,0,100000000)</f>
        <v>0</v>
      </c>
    </row>
    <row r="1301" spans="1:13" ht="18" customHeight="1" x14ac:dyDescent="0.25">
      <c r="A1301" s="59">
        <v>762</v>
      </c>
      <c r="B1301" s="39"/>
      <c r="C1301" s="40"/>
      <c r="D1301" s="41"/>
      <c r="E1301" s="85"/>
      <c r="F1301" s="309"/>
      <c r="G1301" s="295"/>
      <c r="H1301" s="288"/>
      <c r="I1301" s="207" t="str">
        <f t="shared" ref="I1301:I1319" si="114">IF(AND(COUNTA(B1301:D1301)&gt;0,J1301=1),"Belge Tarihi,Belge Numarası ve KDV Dahil Tutar doldurulduktan sonra KDV Hariç Tutar doldurulabilir.","")</f>
        <v/>
      </c>
      <c r="J1301" s="209">
        <f t="shared" ref="J1301:J1319" si="115">IF(COUNTA(E1301:F1301)+COUNTA(H1301)=3,0,1)</f>
        <v>1</v>
      </c>
      <c r="K1301" s="208">
        <f t="shared" ref="K1301:K1319" si="116">IF(J1301=1,0,100000000)</f>
        <v>0</v>
      </c>
    </row>
    <row r="1302" spans="1:13" ht="18" customHeight="1" x14ac:dyDescent="0.25">
      <c r="A1302" s="59">
        <v>763</v>
      </c>
      <c r="B1302" s="39"/>
      <c r="C1302" s="40"/>
      <c r="D1302" s="41"/>
      <c r="E1302" s="85"/>
      <c r="F1302" s="309"/>
      <c r="G1302" s="295"/>
      <c r="H1302" s="288"/>
      <c r="I1302" s="207" t="str">
        <f t="shared" si="114"/>
        <v/>
      </c>
      <c r="J1302" s="209">
        <f t="shared" si="115"/>
        <v>1</v>
      </c>
      <c r="K1302" s="208">
        <f t="shared" si="116"/>
        <v>0</v>
      </c>
      <c r="L1302" s="134"/>
      <c r="M1302" s="134"/>
    </row>
    <row r="1303" spans="1:13" ht="18" customHeight="1" x14ac:dyDescent="0.25">
      <c r="A1303" s="59">
        <v>764</v>
      </c>
      <c r="B1303" s="39"/>
      <c r="C1303" s="40"/>
      <c r="D1303" s="41"/>
      <c r="E1303" s="85"/>
      <c r="F1303" s="309"/>
      <c r="G1303" s="295"/>
      <c r="H1303" s="288"/>
      <c r="I1303" s="207" t="str">
        <f t="shared" si="114"/>
        <v/>
      </c>
      <c r="J1303" s="209">
        <f t="shared" si="115"/>
        <v>1</v>
      </c>
      <c r="K1303" s="208">
        <f t="shared" si="116"/>
        <v>0</v>
      </c>
    </row>
    <row r="1304" spans="1:13" ht="18" customHeight="1" x14ac:dyDescent="0.25">
      <c r="A1304" s="59">
        <v>765</v>
      </c>
      <c r="B1304" s="39"/>
      <c r="C1304" s="40"/>
      <c r="D1304" s="41"/>
      <c r="E1304" s="85"/>
      <c r="F1304" s="309"/>
      <c r="G1304" s="295"/>
      <c r="H1304" s="288"/>
      <c r="I1304" s="207" t="str">
        <f t="shared" si="114"/>
        <v/>
      </c>
      <c r="J1304" s="209">
        <f t="shared" si="115"/>
        <v>1</v>
      </c>
      <c r="K1304" s="208">
        <f t="shared" si="116"/>
        <v>0</v>
      </c>
    </row>
    <row r="1305" spans="1:13" ht="18" customHeight="1" x14ac:dyDescent="0.25">
      <c r="A1305" s="59">
        <v>766</v>
      </c>
      <c r="B1305" s="39"/>
      <c r="C1305" s="40"/>
      <c r="D1305" s="41"/>
      <c r="E1305" s="85"/>
      <c r="F1305" s="309"/>
      <c r="G1305" s="295"/>
      <c r="H1305" s="288"/>
      <c r="I1305" s="207" t="str">
        <f t="shared" si="114"/>
        <v/>
      </c>
      <c r="J1305" s="209">
        <f t="shared" si="115"/>
        <v>1</v>
      </c>
      <c r="K1305" s="208">
        <f t="shared" si="116"/>
        <v>0</v>
      </c>
    </row>
    <row r="1306" spans="1:13" ht="18" customHeight="1" x14ac:dyDescent="0.25">
      <c r="A1306" s="59">
        <v>767</v>
      </c>
      <c r="B1306" s="39"/>
      <c r="C1306" s="40"/>
      <c r="D1306" s="41"/>
      <c r="E1306" s="85"/>
      <c r="F1306" s="309"/>
      <c r="G1306" s="295"/>
      <c r="H1306" s="288"/>
      <c r="I1306" s="207" t="str">
        <f t="shared" si="114"/>
        <v/>
      </c>
      <c r="J1306" s="209">
        <f t="shared" si="115"/>
        <v>1</v>
      </c>
      <c r="K1306" s="208">
        <f t="shared" si="116"/>
        <v>0</v>
      </c>
    </row>
    <row r="1307" spans="1:13" ht="18" customHeight="1" x14ac:dyDescent="0.25">
      <c r="A1307" s="59">
        <v>768</v>
      </c>
      <c r="B1307" s="39"/>
      <c r="C1307" s="40"/>
      <c r="D1307" s="41"/>
      <c r="E1307" s="85"/>
      <c r="F1307" s="309"/>
      <c r="G1307" s="295"/>
      <c r="H1307" s="288"/>
      <c r="I1307" s="207" t="str">
        <f t="shared" si="114"/>
        <v/>
      </c>
      <c r="J1307" s="209">
        <f t="shared" si="115"/>
        <v>1</v>
      </c>
      <c r="K1307" s="208">
        <f t="shared" si="116"/>
        <v>0</v>
      </c>
    </row>
    <row r="1308" spans="1:13" ht="18" customHeight="1" x14ac:dyDescent="0.25">
      <c r="A1308" s="59">
        <v>769</v>
      </c>
      <c r="B1308" s="39"/>
      <c r="C1308" s="40"/>
      <c r="D1308" s="41"/>
      <c r="E1308" s="85"/>
      <c r="F1308" s="309"/>
      <c r="G1308" s="295"/>
      <c r="H1308" s="288"/>
      <c r="I1308" s="207" t="str">
        <f t="shared" si="114"/>
        <v/>
      </c>
      <c r="J1308" s="209">
        <f t="shared" si="115"/>
        <v>1</v>
      </c>
      <c r="K1308" s="208">
        <f t="shared" si="116"/>
        <v>0</v>
      </c>
    </row>
    <row r="1309" spans="1:13" ht="18" customHeight="1" x14ac:dyDescent="0.25">
      <c r="A1309" s="59">
        <v>770</v>
      </c>
      <c r="B1309" s="39"/>
      <c r="C1309" s="40"/>
      <c r="D1309" s="41"/>
      <c r="E1309" s="85"/>
      <c r="F1309" s="309"/>
      <c r="G1309" s="295"/>
      <c r="H1309" s="288"/>
      <c r="I1309" s="207" t="str">
        <f t="shared" si="114"/>
        <v/>
      </c>
      <c r="J1309" s="209">
        <f t="shared" si="115"/>
        <v>1</v>
      </c>
      <c r="K1309" s="208">
        <f t="shared" si="116"/>
        <v>0</v>
      </c>
    </row>
    <row r="1310" spans="1:13" ht="18" customHeight="1" x14ac:dyDescent="0.25">
      <c r="A1310" s="59">
        <v>771</v>
      </c>
      <c r="B1310" s="39"/>
      <c r="C1310" s="40"/>
      <c r="D1310" s="41"/>
      <c r="E1310" s="85"/>
      <c r="F1310" s="309"/>
      <c r="G1310" s="295"/>
      <c r="H1310" s="288"/>
      <c r="I1310" s="207" t="str">
        <f t="shared" si="114"/>
        <v/>
      </c>
      <c r="J1310" s="209">
        <f t="shared" si="115"/>
        <v>1</v>
      </c>
      <c r="K1310" s="208">
        <f t="shared" si="116"/>
        <v>0</v>
      </c>
    </row>
    <row r="1311" spans="1:13" ht="18" customHeight="1" x14ac:dyDescent="0.25">
      <c r="A1311" s="59">
        <v>772</v>
      </c>
      <c r="B1311" s="39"/>
      <c r="C1311" s="40"/>
      <c r="D1311" s="41"/>
      <c r="E1311" s="85"/>
      <c r="F1311" s="309"/>
      <c r="G1311" s="295"/>
      <c r="H1311" s="288"/>
      <c r="I1311" s="207" t="str">
        <f t="shared" si="114"/>
        <v/>
      </c>
      <c r="J1311" s="209">
        <f t="shared" si="115"/>
        <v>1</v>
      </c>
      <c r="K1311" s="208">
        <f t="shared" si="116"/>
        <v>0</v>
      </c>
    </row>
    <row r="1312" spans="1:13" ht="18" customHeight="1" x14ac:dyDescent="0.25">
      <c r="A1312" s="59">
        <v>773</v>
      </c>
      <c r="B1312" s="39"/>
      <c r="C1312" s="40"/>
      <c r="D1312" s="41"/>
      <c r="E1312" s="85"/>
      <c r="F1312" s="309"/>
      <c r="G1312" s="295"/>
      <c r="H1312" s="288"/>
      <c r="I1312" s="207" t="str">
        <f t="shared" si="114"/>
        <v/>
      </c>
      <c r="J1312" s="209">
        <f t="shared" si="115"/>
        <v>1</v>
      </c>
      <c r="K1312" s="208">
        <f t="shared" si="116"/>
        <v>0</v>
      </c>
    </row>
    <row r="1313" spans="1:12" ht="18" customHeight="1" x14ac:dyDescent="0.25">
      <c r="A1313" s="59">
        <v>774</v>
      </c>
      <c r="B1313" s="39"/>
      <c r="C1313" s="40"/>
      <c r="D1313" s="41"/>
      <c r="E1313" s="85"/>
      <c r="F1313" s="309"/>
      <c r="G1313" s="295"/>
      <c r="H1313" s="288"/>
      <c r="I1313" s="207" t="str">
        <f t="shared" si="114"/>
        <v/>
      </c>
      <c r="J1313" s="209">
        <f t="shared" si="115"/>
        <v>1</v>
      </c>
      <c r="K1313" s="208">
        <f t="shared" si="116"/>
        <v>0</v>
      </c>
    </row>
    <row r="1314" spans="1:12" ht="18" customHeight="1" x14ac:dyDescent="0.25">
      <c r="A1314" s="59">
        <v>775</v>
      </c>
      <c r="B1314" s="39"/>
      <c r="C1314" s="40"/>
      <c r="D1314" s="41"/>
      <c r="E1314" s="85"/>
      <c r="F1314" s="309"/>
      <c r="G1314" s="295"/>
      <c r="H1314" s="288"/>
      <c r="I1314" s="207" t="str">
        <f t="shared" si="114"/>
        <v/>
      </c>
      <c r="J1314" s="209">
        <f t="shared" si="115"/>
        <v>1</v>
      </c>
      <c r="K1314" s="208">
        <f t="shared" si="116"/>
        <v>0</v>
      </c>
    </row>
    <row r="1315" spans="1:12" ht="18" customHeight="1" x14ac:dyDescent="0.25">
      <c r="A1315" s="59">
        <v>776</v>
      </c>
      <c r="B1315" s="39"/>
      <c r="C1315" s="40"/>
      <c r="D1315" s="41"/>
      <c r="E1315" s="85"/>
      <c r="F1315" s="309"/>
      <c r="G1315" s="295"/>
      <c r="H1315" s="288"/>
      <c r="I1315" s="207" t="str">
        <f t="shared" si="114"/>
        <v/>
      </c>
      <c r="J1315" s="209">
        <f t="shared" si="115"/>
        <v>1</v>
      </c>
      <c r="K1315" s="208">
        <f t="shared" si="116"/>
        <v>0</v>
      </c>
    </row>
    <row r="1316" spans="1:12" ht="18" customHeight="1" x14ac:dyDescent="0.25">
      <c r="A1316" s="59">
        <v>777</v>
      </c>
      <c r="B1316" s="39"/>
      <c r="C1316" s="40"/>
      <c r="D1316" s="41"/>
      <c r="E1316" s="85"/>
      <c r="F1316" s="309"/>
      <c r="G1316" s="295"/>
      <c r="H1316" s="288"/>
      <c r="I1316" s="207" t="str">
        <f t="shared" si="114"/>
        <v/>
      </c>
      <c r="J1316" s="209">
        <f t="shared" si="115"/>
        <v>1</v>
      </c>
      <c r="K1316" s="208">
        <f t="shared" si="116"/>
        <v>0</v>
      </c>
    </row>
    <row r="1317" spans="1:12" ht="18" customHeight="1" x14ac:dyDescent="0.25">
      <c r="A1317" s="59">
        <v>778</v>
      </c>
      <c r="B1317" s="39"/>
      <c r="C1317" s="40"/>
      <c r="D1317" s="41"/>
      <c r="E1317" s="85"/>
      <c r="F1317" s="309"/>
      <c r="G1317" s="295"/>
      <c r="H1317" s="288"/>
      <c r="I1317" s="207" t="str">
        <f t="shared" si="114"/>
        <v/>
      </c>
      <c r="J1317" s="209">
        <f t="shared" si="115"/>
        <v>1</v>
      </c>
      <c r="K1317" s="208">
        <f t="shared" si="116"/>
        <v>0</v>
      </c>
    </row>
    <row r="1318" spans="1:12" ht="18" customHeight="1" x14ac:dyDescent="0.25">
      <c r="A1318" s="59">
        <v>779</v>
      </c>
      <c r="B1318" s="39"/>
      <c r="C1318" s="40"/>
      <c r="D1318" s="41"/>
      <c r="E1318" s="85"/>
      <c r="F1318" s="309"/>
      <c r="G1318" s="295"/>
      <c r="H1318" s="288"/>
      <c r="I1318" s="207" t="str">
        <f t="shared" si="114"/>
        <v/>
      </c>
      <c r="J1318" s="209">
        <f t="shared" si="115"/>
        <v>1</v>
      </c>
      <c r="K1318" s="208">
        <f t="shared" si="116"/>
        <v>0</v>
      </c>
    </row>
    <row r="1319" spans="1:12" ht="18" customHeight="1" thickBot="1" x14ac:dyDescent="0.3">
      <c r="A1319" s="78">
        <v>780</v>
      </c>
      <c r="B1319" s="43"/>
      <c r="C1319" s="44"/>
      <c r="D1319" s="45"/>
      <c r="E1319" s="87"/>
      <c r="F1319" s="310"/>
      <c r="G1319" s="296"/>
      <c r="H1319" s="289"/>
      <c r="I1319" s="207" t="str">
        <f t="shared" si="114"/>
        <v/>
      </c>
      <c r="J1319" s="209">
        <f t="shared" si="115"/>
        <v>1</v>
      </c>
      <c r="K1319" s="208">
        <f t="shared" si="116"/>
        <v>0</v>
      </c>
    </row>
    <row r="1320" spans="1:12" ht="18" customHeight="1" thickBot="1" x14ac:dyDescent="0.3">
      <c r="A1320" s="89"/>
      <c r="B1320" s="89"/>
      <c r="C1320" s="89"/>
      <c r="D1320" s="89"/>
      <c r="E1320" s="89"/>
      <c r="F1320" s="11" t="s">
        <v>51</v>
      </c>
      <c r="G1320" s="290">
        <f>SUM(G1300:G1319)+G1286</f>
        <v>0</v>
      </c>
      <c r="H1320" s="330"/>
      <c r="I1320" s="126"/>
      <c r="J1320" s="206">
        <f>IF(G1320&gt;G1286,ROW(A1326),0)</f>
        <v>0</v>
      </c>
      <c r="K1320" s="82"/>
      <c r="L1320" s="202">
        <f>IF(G1320&gt;G1286,ROW(A1326),0)</f>
        <v>0</v>
      </c>
    </row>
    <row r="1321" spans="1:12" x14ac:dyDescent="0.25">
      <c r="A1321" s="89"/>
      <c r="B1321" s="89"/>
      <c r="C1321" s="89"/>
      <c r="D1321" s="89"/>
      <c r="E1321" s="89"/>
      <c r="F1321" s="89"/>
      <c r="G1321" s="89"/>
      <c r="H1321" s="89"/>
      <c r="I1321" s="126"/>
      <c r="J1321" s="82"/>
      <c r="K1321" s="82"/>
    </row>
    <row r="1322" spans="1:12" x14ac:dyDescent="0.25">
      <c r="A1322" t="s">
        <v>164</v>
      </c>
      <c r="B1322" s="89"/>
      <c r="C1322" s="89"/>
      <c r="D1322" s="89"/>
      <c r="E1322" s="89"/>
      <c r="F1322" s="89"/>
      <c r="G1322" s="89"/>
      <c r="H1322" s="89"/>
      <c r="I1322" s="126"/>
      <c r="J1322" s="82"/>
      <c r="K1322" s="82"/>
    </row>
    <row r="1323" spans="1:12" x14ac:dyDescent="0.25">
      <c r="A1323" s="89"/>
      <c r="B1323" s="89"/>
      <c r="C1323" s="89"/>
      <c r="D1323" s="89"/>
      <c r="E1323" s="89"/>
      <c r="F1323" s="89"/>
      <c r="G1323" s="89"/>
      <c r="H1323" s="89"/>
      <c r="I1323" s="126"/>
      <c r="J1323" s="82"/>
      <c r="K1323" s="82"/>
    </row>
    <row r="1324" spans="1:12" ht="21" x14ac:dyDescent="0.35">
      <c r="A1324" s="89"/>
      <c r="B1324" s="358" t="s">
        <v>48</v>
      </c>
      <c r="C1324" s="346">
        <f ca="1">IF(imzatarihi&gt;0,imzatarihi,"")</f>
        <v>46027</v>
      </c>
      <c r="D1324" s="497" t="s">
        <v>49</v>
      </c>
      <c r="E1324" s="497"/>
      <c r="F1324" s="456" t="str">
        <f>IF(kurulusyetkilisi&gt;0,kurulusyetkilisi,"")</f>
        <v/>
      </c>
      <c r="G1324" s="456"/>
      <c r="H1324" s="456"/>
      <c r="I1324" s="126"/>
      <c r="J1324" s="82"/>
      <c r="K1324" s="82"/>
      <c r="L1324" s="132"/>
    </row>
    <row r="1325" spans="1:12" ht="21" x14ac:dyDescent="0.35">
      <c r="A1325" s="89"/>
      <c r="B1325" s="349"/>
      <c r="C1325" s="349"/>
      <c r="D1325" s="497" t="s">
        <v>50</v>
      </c>
      <c r="E1325" s="497"/>
      <c r="F1325" s="349"/>
      <c r="G1325" s="361"/>
      <c r="H1325" s="347"/>
      <c r="I1325" s="126"/>
      <c r="J1325" s="82"/>
      <c r="K1325" s="82"/>
    </row>
    <row r="1326" spans="1:12" x14ac:dyDescent="0.25">
      <c r="A1326" s="89"/>
      <c r="B1326" s="89"/>
      <c r="C1326" s="89"/>
      <c r="D1326" s="89"/>
      <c r="E1326" s="89"/>
      <c r="F1326" s="89"/>
      <c r="G1326" s="89"/>
      <c r="H1326" s="89"/>
      <c r="I1326" s="126"/>
      <c r="J1326" s="82"/>
      <c r="K1326" s="82"/>
    </row>
    <row r="1327" spans="1:12" x14ac:dyDescent="0.25">
      <c r="A1327" s="496" t="s">
        <v>126</v>
      </c>
      <c r="B1327" s="496"/>
      <c r="C1327" s="496"/>
      <c r="D1327" s="496"/>
      <c r="E1327" s="496"/>
      <c r="F1327" s="496"/>
      <c r="G1327" s="496"/>
      <c r="H1327" s="496"/>
      <c r="I1327" s="123"/>
      <c r="J1327" s="82"/>
      <c r="K1327" s="82"/>
    </row>
    <row r="1328" spans="1:12" x14ac:dyDescent="0.25">
      <c r="A1328" s="484" t="str">
        <f>IF(YilDonem&lt;&gt;"",CONCATENATE(YilDonem," dönemine aittir."),"")</f>
        <v/>
      </c>
      <c r="B1328" s="484"/>
      <c r="C1328" s="484"/>
      <c r="D1328" s="484"/>
      <c r="E1328" s="484"/>
      <c r="F1328" s="484"/>
      <c r="G1328" s="484"/>
      <c r="H1328" s="484"/>
      <c r="I1328" s="123"/>
      <c r="J1328" s="82"/>
      <c r="K1328" s="82"/>
    </row>
    <row r="1329" spans="1:13" ht="15.95" customHeight="1" thickBot="1" x14ac:dyDescent="0.3">
      <c r="A1329" s="515" t="s">
        <v>156</v>
      </c>
      <c r="B1329" s="515"/>
      <c r="C1329" s="515"/>
      <c r="D1329" s="515"/>
      <c r="E1329" s="515"/>
      <c r="F1329" s="515"/>
      <c r="G1329" s="515"/>
      <c r="H1329" s="515"/>
      <c r="I1329" s="123"/>
      <c r="J1329" s="82"/>
      <c r="K1329" s="82"/>
    </row>
    <row r="1330" spans="1:13" ht="31.7" customHeight="1" thickBot="1" x14ac:dyDescent="0.3">
      <c r="A1330" s="516" t="s">
        <v>1</v>
      </c>
      <c r="B1330" s="517"/>
      <c r="C1330" s="488" t="str">
        <f>IF(ProjeNo&gt;0,ProjeNo,"")</f>
        <v/>
      </c>
      <c r="D1330" s="489"/>
      <c r="E1330" s="489"/>
      <c r="F1330" s="489"/>
      <c r="G1330" s="489"/>
      <c r="H1330" s="490"/>
      <c r="I1330" s="123"/>
      <c r="J1330" s="82"/>
      <c r="K1330" s="82"/>
    </row>
    <row r="1331" spans="1:13" ht="45" customHeight="1" thickBot="1" x14ac:dyDescent="0.3">
      <c r="A1331" s="518" t="s">
        <v>14</v>
      </c>
      <c r="B1331" s="519"/>
      <c r="C1331" s="493" t="str">
        <f>IF(ProjeAdi&gt;0,ProjeAdi,"")</f>
        <v/>
      </c>
      <c r="D1331" s="494"/>
      <c r="E1331" s="494"/>
      <c r="F1331" s="494"/>
      <c r="G1331" s="494"/>
      <c r="H1331" s="495"/>
      <c r="I1331" s="123"/>
      <c r="J1331" s="82"/>
      <c r="K1331" s="82"/>
    </row>
    <row r="1332" spans="1:13" s="53" customFormat="1" ht="37.15" customHeight="1" thickBot="1" x14ac:dyDescent="0.3">
      <c r="A1332" s="482" t="s">
        <v>9</v>
      </c>
      <c r="B1332" s="482" t="s">
        <v>123</v>
      </c>
      <c r="C1332" s="482" t="s">
        <v>124</v>
      </c>
      <c r="D1332" s="482" t="s">
        <v>125</v>
      </c>
      <c r="E1332" s="482" t="s">
        <v>98</v>
      </c>
      <c r="F1332" s="482" t="s">
        <v>99</v>
      </c>
      <c r="G1332" s="143" t="s">
        <v>100</v>
      </c>
      <c r="H1332" s="143" t="s">
        <v>100</v>
      </c>
      <c r="I1332" s="124"/>
      <c r="J1332" s="83"/>
      <c r="K1332" s="83"/>
      <c r="L1332" s="133"/>
      <c r="M1332" s="133"/>
    </row>
    <row r="1333" spans="1:13" ht="18" customHeight="1" thickBot="1" x14ac:dyDescent="0.3">
      <c r="A1333" s="498"/>
      <c r="B1333" s="498"/>
      <c r="C1333" s="498"/>
      <c r="D1333" s="498"/>
      <c r="E1333" s="498"/>
      <c r="F1333" s="498"/>
      <c r="G1333" s="144" t="s">
        <v>101</v>
      </c>
      <c r="H1333" s="144" t="s">
        <v>104</v>
      </c>
      <c r="I1333" s="123"/>
      <c r="J1333" s="82"/>
      <c r="K1333" s="82"/>
    </row>
    <row r="1334" spans="1:13" ht="18" customHeight="1" x14ac:dyDescent="0.25">
      <c r="A1334" s="77">
        <v>781</v>
      </c>
      <c r="B1334" s="61"/>
      <c r="C1334" s="62"/>
      <c r="D1334" s="84"/>
      <c r="E1334" s="63"/>
      <c r="F1334" s="308"/>
      <c r="G1334" s="294"/>
      <c r="H1334" s="281"/>
      <c r="I1334" s="207" t="str">
        <f>IF(AND(COUNTA(B1334:D1334)&gt;0,J1334=1),"Belge Tarihi,Belge Numarası ve KDV Dahil Tutar doldurulduktan sonra KDV Hariç Tutar doldurulabilir.","")</f>
        <v/>
      </c>
      <c r="J1334" s="209">
        <f>IF(COUNTA(E1334:F1334)+COUNTA(H1334)=3,0,1)</f>
        <v>1</v>
      </c>
      <c r="K1334" s="208">
        <f>IF(J1334=1,0,100000000)</f>
        <v>0</v>
      </c>
    </row>
    <row r="1335" spans="1:13" ht="18" customHeight="1" x14ac:dyDescent="0.25">
      <c r="A1335" s="59">
        <v>782</v>
      </c>
      <c r="B1335" s="39"/>
      <c r="C1335" s="40"/>
      <c r="D1335" s="41"/>
      <c r="E1335" s="85"/>
      <c r="F1335" s="309"/>
      <c r="G1335" s="295"/>
      <c r="H1335" s="288"/>
      <c r="I1335" s="207" t="str">
        <f t="shared" ref="I1335:I1353" si="117">IF(AND(COUNTA(B1335:D1335)&gt;0,J1335=1),"Belge Tarihi,Belge Numarası ve KDV Dahil Tutar doldurulduktan sonra KDV Hariç Tutar doldurulabilir.","")</f>
        <v/>
      </c>
      <c r="J1335" s="209">
        <f t="shared" ref="J1335:J1353" si="118">IF(COUNTA(E1335:F1335)+COUNTA(H1335)=3,0,1)</f>
        <v>1</v>
      </c>
      <c r="K1335" s="208">
        <f t="shared" ref="K1335:K1353" si="119">IF(J1335=1,0,100000000)</f>
        <v>0</v>
      </c>
    </row>
    <row r="1336" spans="1:13" ht="18" customHeight="1" x14ac:dyDescent="0.25">
      <c r="A1336" s="59">
        <v>783</v>
      </c>
      <c r="B1336" s="39"/>
      <c r="C1336" s="40"/>
      <c r="D1336" s="41"/>
      <c r="E1336" s="85"/>
      <c r="F1336" s="309"/>
      <c r="G1336" s="295"/>
      <c r="H1336" s="288"/>
      <c r="I1336" s="207" t="str">
        <f t="shared" si="117"/>
        <v/>
      </c>
      <c r="J1336" s="209">
        <f t="shared" si="118"/>
        <v>1</v>
      </c>
      <c r="K1336" s="208">
        <f t="shared" si="119"/>
        <v>0</v>
      </c>
    </row>
    <row r="1337" spans="1:13" ht="18" customHeight="1" x14ac:dyDescent="0.25">
      <c r="A1337" s="59">
        <v>784</v>
      </c>
      <c r="B1337" s="39"/>
      <c r="C1337" s="40"/>
      <c r="D1337" s="41"/>
      <c r="E1337" s="85"/>
      <c r="F1337" s="309"/>
      <c r="G1337" s="295"/>
      <c r="H1337" s="288"/>
      <c r="I1337" s="207" t="str">
        <f t="shared" si="117"/>
        <v/>
      </c>
      <c r="J1337" s="209">
        <f t="shared" si="118"/>
        <v>1</v>
      </c>
      <c r="K1337" s="208">
        <f t="shared" si="119"/>
        <v>0</v>
      </c>
    </row>
    <row r="1338" spans="1:13" ht="18" customHeight="1" x14ac:dyDescent="0.25">
      <c r="A1338" s="59">
        <v>785</v>
      </c>
      <c r="B1338" s="39"/>
      <c r="C1338" s="40"/>
      <c r="D1338" s="41"/>
      <c r="E1338" s="85"/>
      <c r="F1338" s="309"/>
      <c r="G1338" s="295"/>
      <c r="H1338" s="288"/>
      <c r="I1338" s="207" t="str">
        <f t="shared" si="117"/>
        <v/>
      </c>
      <c r="J1338" s="209">
        <f t="shared" si="118"/>
        <v>1</v>
      </c>
      <c r="K1338" s="208">
        <f t="shared" si="119"/>
        <v>0</v>
      </c>
    </row>
    <row r="1339" spans="1:13" ht="18" customHeight="1" x14ac:dyDescent="0.25">
      <c r="A1339" s="59">
        <v>786</v>
      </c>
      <c r="B1339" s="39"/>
      <c r="C1339" s="40"/>
      <c r="D1339" s="41"/>
      <c r="E1339" s="85"/>
      <c r="F1339" s="309"/>
      <c r="G1339" s="295"/>
      <c r="H1339" s="288"/>
      <c r="I1339" s="207" t="str">
        <f t="shared" si="117"/>
        <v/>
      </c>
      <c r="J1339" s="209">
        <f t="shared" si="118"/>
        <v>1</v>
      </c>
      <c r="K1339" s="208">
        <f t="shared" si="119"/>
        <v>0</v>
      </c>
    </row>
    <row r="1340" spans="1:13" ht="18" customHeight="1" x14ac:dyDescent="0.25">
      <c r="A1340" s="59">
        <v>787</v>
      </c>
      <c r="B1340" s="39"/>
      <c r="C1340" s="40"/>
      <c r="D1340" s="41"/>
      <c r="E1340" s="85"/>
      <c r="F1340" s="309"/>
      <c r="G1340" s="295"/>
      <c r="H1340" s="288"/>
      <c r="I1340" s="207" t="str">
        <f t="shared" si="117"/>
        <v/>
      </c>
      <c r="J1340" s="209">
        <f t="shared" si="118"/>
        <v>1</v>
      </c>
      <c r="K1340" s="208">
        <f t="shared" si="119"/>
        <v>0</v>
      </c>
    </row>
    <row r="1341" spans="1:13" ht="18" customHeight="1" x14ac:dyDescent="0.25">
      <c r="A1341" s="59">
        <v>788</v>
      </c>
      <c r="B1341" s="39"/>
      <c r="C1341" s="40"/>
      <c r="D1341" s="41"/>
      <c r="E1341" s="85"/>
      <c r="F1341" s="309"/>
      <c r="G1341" s="295"/>
      <c r="H1341" s="288"/>
      <c r="I1341" s="207" t="str">
        <f t="shared" si="117"/>
        <v/>
      </c>
      <c r="J1341" s="209">
        <f t="shared" si="118"/>
        <v>1</v>
      </c>
      <c r="K1341" s="208">
        <f t="shared" si="119"/>
        <v>0</v>
      </c>
    </row>
    <row r="1342" spans="1:13" ht="18" customHeight="1" x14ac:dyDescent="0.25">
      <c r="A1342" s="59">
        <v>789</v>
      </c>
      <c r="B1342" s="39"/>
      <c r="C1342" s="40"/>
      <c r="D1342" s="41"/>
      <c r="E1342" s="85"/>
      <c r="F1342" s="309"/>
      <c r="G1342" s="295"/>
      <c r="H1342" s="288"/>
      <c r="I1342" s="207" t="str">
        <f t="shared" si="117"/>
        <v/>
      </c>
      <c r="J1342" s="209">
        <f t="shared" si="118"/>
        <v>1</v>
      </c>
      <c r="K1342" s="208">
        <f t="shared" si="119"/>
        <v>0</v>
      </c>
    </row>
    <row r="1343" spans="1:13" ht="18" customHeight="1" x14ac:dyDescent="0.25">
      <c r="A1343" s="59">
        <v>790</v>
      </c>
      <c r="B1343" s="39"/>
      <c r="C1343" s="40"/>
      <c r="D1343" s="41"/>
      <c r="E1343" s="85"/>
      <c r="F1343" s="309"/>
      <c r="G1343" s="295"/>
      <c r="H1343" s="288"/>
      <c r="I1343" s="207" t="str">
        <f t="shared" si="117"/>
        <v/>
      </c>
      <c r="J1343" s="209">
        <f t="shared" si="118"/>
        <v>1</v>
      </c>
      <c r="K1343" s="208">
        <f t="shared" si="119"/>
        <v>0</v>
      </c>
    </row>
    <row r="1344" spans="1:13" ht="18" customHeight="1" x14ac:dyDescent="0.25">
      <c r="A1344" s="59">
        <v>791</v>
      </c>
      <c r="B1344" s="39"/>
      <c r="C1344" s="40"/>
      <c r="D1344" s="41"/>
      <c r="E1344" s="85"/>
      <c r="F1344" s="309"/>
      <c r="G1344" s="295"/>
      <c r="H1344" s="288"/>
      <c r="I1344" s="207" t="str">
        <f t="shared" si="117"/>
        <v/>
      </c>
      <c r="J1344" s="209">
        <f t="shared" si="118"/>
        <v>1</v>
      </c>
      <c r="K1344" s="208">
        <f t="shared" si="119"/>
        <v>0</v>
      </c>
    </row>
    <row r="1345" spans="1:12" ht="18" customHeight="1" x14ac:dyDescent="0.25">
      <c r="A1345" s="59">
        <v>792</v>
      </c>
      <c r="B1345" s="39"/>
      <c r="C1345" s="40"/>
      <c r="D1345" s="41"/>
      <c r="E1345" s="85"/>
      <c r="F1345" s="309"/>
      <c r="G1345" s="295"/>
      <c r="H1345" s="288"/>
      <c r="I1345" s="207" t="str">
        <f t="shared" si="117"/>
        <v/>
      </c>
      <c r="J1345" s="209">
        <f t="shared" si="118"/>
        <v>1</v>
      </c>
      <c r="K1345" s="208">
        <f t="shared" si="119"/>
        <v>0</v>
      </c>
    </row>
    <row r="1346" spans="1:12" ht="18" customHeight="1" x14ac:dyDescent="0.25">
      <c r="A1346" s="59">
        <v>793</v>
      </c>
      <c r="B1346" s="39"/>
      <c r="C1346" s="40"/>
      <c r="D1346" s="41"/>
      <c r="E1346" s="85"/>
      <c r="F1346" s="309"/>
      <c r="G1346" s="295"/>
      <c r="H1346" s="288"/>
      <c r="I1346" s="207" t="str">
        <f t="shared" si="117"/>
        <v/>
      </c>
      <c r="J1346" s="209">
        <f t="shared" si="118"/>
        <v>1</v>
      </c>
      <c r="K1346" s="208">
        <f t="shared" si="119"/>
        <v>0</v>
      </c>
    </row>
    <row r="1347" spans="1:12" ht="18" customHeight="1" x14ac:dyDescent="0.25">
      <c r="A1347" s="59">
        <v>794</v>
      </c>
      <c r="B1347" s="39"/>
      <c r="C1347" s="40"/>
      <c r="D1347" s="41"/>
      <c r="E1347" s="85"/>
      <c r="F1347" s="309"/>
      <c r="G1347" s="295"/>
      <c r="H1347" s="288"/>
      <c r="I1347" s="207" t="str">
        <f t="shared" si="117"/>
        <v/>
      </c>
      <c r="J1347" s="209">
        <f t="shared" si="118"/>
        <v>1</v>
      </c>
      <c r="K1347" s="208">
        <f t="shared" si="119"/>
        <v>0</v>
      </c>
    </row>
    <row r="1348" spans="1:12" ht="18" customHeight="1" x14ac:dyDescent="0.25">
      <c r="A1348" s="59">
        <v>795</v>
      </c>
      <c r="B1348" s="39"/>
      <c r="C1348" s="40"/>
      <c r="D1348" s="41"/>
      <c r="E1348" s="85"/>
      <c r="F1348" s="309"/>
      <c r="G1348" s="295"/>
      <c r="H1348" s="288"/>
      <c r="I1348" s="207" t="str">
        <f t="shared" si="117"/>
        <v/>
      </c>
      <c r="J1348" s="209">
        <f t="shared" si="118"/>
        <v>1</v>
      </c>
      <c r="K1348" s="208">
        <f t="shared" si="119"/>
        <v>0</v>
      </c>
    </row>
    <row r="1349" spans="1:12" ht="18" customHeight="1" x14ac:dyDescent="0.25">
      <c r="A1349" s="59">
        <v>796</v>
      </c>
      <c r="B1349" s="39"/>
      <c r="C1349" s="40"/>
      <c r="D1349" s="41"/>
      <c r="E1349" s="85"/>
      <c r="F1349" s="309"/>
      <c r="G1349" s="295"/>
      <c r="H1349" s="288"/>
      <c r="I1349" s="207" t="str">
        <f t="shared" si="117"/>
        <v/>
      </c>
      <c r="J1349" s="209">
        <f t="shared" si="118"/>
        <v>1</v>
      </c>
      <c r="K1349" s="208">
        <f t="shared" si="119"/>
        <v>0</v>
      </c>
    </row>
    <row r="1350" spans="1:12" ht="18" customHeight="1" x14ac:dyDescent="0.25">
      <c r="A1350" s="59">
        <v>797</v>
      </c>
      <c r="B1350" s="39"/>
      <c r="C1350" s="40"/>
      <c r="D1350" s="41"/>
      <c r="E1350" s="85"/>
      <c r="F1350" s="309"/>
      <c r="G1350" s="295"/>
      <c r="H1350" s="288"/>
      <c r="I1350" s="207" t="str">
        <f t="shared" si="117"/>
        <v/>
      </c>
      <c r="J1350" s="209">
        <f t="shared" si="118"/>
        <v>1</v>
      </c>
      <c r="K1350" s="208">
        <f t="shared" si="119"/>
        <v>0</v>
      </c>
    </row>
    <row r="1351" spans="1:12" ht="18" customHeight="1" x14ac:dyDescent="0.25">
      <c r="A1351" s="59">
        <v>798</v>
      </c>
      <c r="B1351" s="39"/>
      <c r="C1351" s="40"/>
      <c r="D1351" s="41"/>
      <c r="E1351" s="85"/>
      <c r="F1351" s="309"/>
      <c r="G1351" s="295"/>
      <c r="H1351" s="288"/>
      <c r="I1351" s="207" t="str">
        <f t="shared" si="117"/>
        <v/>
      </c>
      <c r="J1351" s="209">
        <f t="shared" si="118"/>
        <v>1</v>
      </c>
      <c r="K1351" s="208">
        <f t="shared" si="119"/>
        <v>0</v>
      </c>
    </row>
    <row r="1352" spans="1:12" ht="18" customHeight="1" x14ac:dyDescent="0.25">
      <c r="A1352" s="59">
        <v>799</v>
      </c>
      <c r="B1352" s="39"/>
      <c r="C1352" s="40"/>
      <c r="D1352" s="41"/>
      <c r="E1352" s="85"/>
      <c r="F1352" s="309"/>
      <c r="G1352" s="295"/>
      <c r="H1352" s="288"/>
      <c r="I1352" s="207" t="str">
        <f t="shared" si="117"/>
        <v/>
      </c>
      <c r="J1352" s="209">
        <f t="shared" si="118"/>
        <v>1</v>
      </c>
      <c r="K1352" s="208">
        <f t="shared" si="119"/>
        <v>0</v>
      </c>
    </row>
    <row r="1353" spans="1:12" ht="18" customHeight="1" thickBot="1" x14ac:dyDescent="0.3">
      <c r="A1353" s="78">
        <v>800</v>
      </c>
      <c r="B1353" s="43"/>
      <c r="C1353" s="44"/>
      <c r="D1353" s="45"/>
      <c r="E1353" s="87"/>
      <c r="F1353" s="310"/>
      <c r="G1353" s="296"/>
      <c r="H1353" s="289"/>
      <c r="I1353" s="207" t="str">
        <f t="shared" si="117"/>
        <v/>
      </c>
      <c r="J1353" s="209">
        <f t="shared" si="118"/>
        <v>1</v>
      </c>
      <c r="K1353" s="208">
        <f t="shared" si="119"/>
        <v>0</v>
      </c>
    </row>
    <row r="1354" spans="1:12" ht="18" customHeight="1" thickBot="1" x14ac:dyDescent="0.3">
      <c r="A1354" s="89"/>
      <c r="B1354" s="89"/>
      <c r="C1354" s="89"/>
      <c r="D1354" s="89"/>
      <c r="E1354" s="89"/>
      <c r="F1354" s="11" t="s">
        <v>51</v>
      </c>
      <c r="G1354" s="290">
        <f>SUM(G1334:G1353)+G1320</f>
        <v>0</v>
      </c>
      <c r="H1354" s="330"/>
      <c r="I1354" s="126"/>
      <c r="J1354" s="206">
        <f>IF(G1354&gt;G1320,ROW(A1360),0)</f>
        <v>0</v>
      </c>
      <c r="K1354" s="82"/>
      <c r="L1354" s="202">
        <f>IF(G1354&gt;G1320,ROW(A1360),0)</f>
        <v>0</v>
      </c>
    </row>
    <row r="1355" spans="1:12" x14ac:dyDescent="0.25">
      <c r="A1355" s="89"/>
      <c r="B1355" s="89"/>
      <c r="C1355" s="89"/>
      <c r="D1355" s="89"/>
      <c r="E1355" s="89"/>
      <c r="F1355" s="89"/>
      <c r="G1355" s="89"/>
      <c r="H1355" s="89"/>
      <c r="I1355" s="126"/>
      <c r="J1355" s="82"/>
      <c r="K1355" s="82"/>
    </row>
    <row r="1356" spans="1:12" x14ac:dyDescent="0.25">
      <c r="A1356" t="s">
        <v>164</v>
      </c>
      <c r="B1356" s="89"/>
      <c r="C1356" s="89"/>
      <c r="D1356" s="89"/>
      <c r="E1356" s="89"/>
      <c r="F1356" s="89"/>
      <c r="G1356" s="89"/>
      <c r="H1356" s="89"/>
      <c r="I1356" s="126"/>
      <c r="J1356" s="82"/>
      <c r="K1356" s="82"/>
    </row>
    <row r="1357" spans="1:12" x14ac:dyDescent="0.25">
      <c r="A1357" s="89"/>
      <c r="B1357" s="89"/>
      <c r="C1357" s="89"/>
      <c r="D1357" s="89"/>
      <c r="E1357" s="89"/>
      <c r="F1357" s="89"/>
      <c r="G1357" s="89"/>
      <c r="H1357" s="89"/>
      <c r="I1357" s="126"/>
      <c r="J1357" s="82"/>
      <c r="K1357" s="82"/>
    </row>
    <row r="1358" spans="1:12" ht="21" x14ac:dyDescent="0.35">
      <c r="A1358" s="89"/>
      <c r="B1358" s="358" t="s">
        <v>48</v>
      </c>
      <c r="C1358" s="346">
        <f ca="1">IF(imzatarihi&gt;0,imzatarihi,"")</f>
        <v>46027</v>
      </c>
      <c r="D1358" s="497" t="s">
        <v>49</v>
      </c>
      <c r="E1358" s="497"/>
      <c r="F1358" s="456" t="str">
        <f>IF(kurulusyetkilisi&gt;0,kurulusyetkilisi,"")</f>
        <v/>
      </c>
      <c r="G1358" s="456"/>
      <c r="H1358" s="456"/>
      <c r="I1358" s="126"/>
      <c r="J1358" s="82"/>
      <c r="K1358" s="82"/>
    </row>
    <row r="1359" spans="1:12" ht="21" x14ac:dyDescent="0.35">
      <c r="A1359" s="89"/>
      <c r="B1359" s="349"/>
      <c r="C1359" s="349"/>
      <c r="D1359" s="497" t="s">
        <v>50</v>
      </c>
      <c r="E1359" s="497"/>
      <c r="F1359" s="349"/>
      <c r="G1359" s="361"/>
      <c r="H1359" s="347"/>
      <c r="I1359" s="126"/>
      <c r="J1359" s="82"/>
      <c r="K1359" s="82"/>
    </row>
    <row r="1360" spans="1:12" x14ac:dyDescent="0.25">
      <c r="A1360" s="89"/>
      <c r="B1360" s="89"/>
      <c r="C1360" s="89"/>
      <c r="D1360" s="89"/>
      <c r="E1360" s="89"/>
      <c r="F1360" s="89"/>
      <c r="G1360" s="89"/>
      <c r="H1360" s="89"/>
      <c r="I1360" s="126"/>
      <c r="J1360" s="82"/>
      <c r="K1360" s="82"/>
    </row>
    <row r="1361" spans="1:13" x14ac:dyDescent="0.25">
      <c r="A1361" s="496" t="s">
        <v>126</v>
      </c>
      <c r="B1361" s="496"/>
      <c r="C1361" s="496"/>
      <c r="D1361" s="496"/>
      <c r="E1361" s="496"/>
      <c r="F1361" s="496"/>
      <c r="G1361" s="496"/>
      <c r="H1361" s="496"/>
      <c r="I1361" s="123"/>
      <c r="J1361" s="82"/>
      <c r="K1361" s="82"/>
    </row>
    <row r="1362" spans="1:13" x14ac:dyDescent="0.25">
      <c r="A1362" s="484" t="str">
        <f>IF(YilDonem&lt;&gt;"",CONCATENATE(YilDonem," dönemine aittir."),"")</f>
        <v/>
      </c>
      <c r="B1362" s="484"/>
      <c r="C1362" s="484"/>
      <c r="D1362" s="484"/>
      <c r="E1362" s="484"/>
      <c r="F1362" s="484"/>
      <c r="G1362" s="484"/>
      <c r="H1362" s="484"/>
      <c r="I1362" s="123"/>
      <c r="J1362" s="82"/>
      <c r="K1362" s="82"/>
    </row>
    <row r="1363" spans="1:13" ht="15.95" customHeight="1" thickBot="1" x14ac:dyDescent="0.3">
      <c r="A1363" s="515" t="s">
        <v>156</v>
      </c>
      <c r="B1363" s="515"/>
      <c r="C1363" s="515"/>
      <c r="D1363" s="515"/>
      <c r="E1363" s="515"/>
      <c r="F1363" s="515"/>
      <c r="G1363" s="515"/>
      <c r="H1363" s="515"/>
      <c r="I1363" s="123"/>
      <c r="J1363" s="82"/>
      <c r="K1363" s="82"/>
    </row>
    <row r="1364" spans="1:13" ht="31.7" customHeight="1" thickBot="1" x14ac:dyDescent="0.3">
      <c r="A1364" s="516" t="s">
        <v>1</v>
      </c>
      <c r="B1364" s="517"/>
      <c r="C1364" s="488" t="str">
        <f>IF(ProjeNo&gt;0,ProjeNo,"")</f>
        <v/>
      </c>
      <c r="D1364" s="489"/>
      <c r="E1364" s="489"/>
      <c r="F1364" s="489"/>
      <c r="G1364" s="489"/>
      <c r="H1364" s="490"/>
      <c r="I1364" s="123"/>
      <c r="J1364" s="82"/>
      <c r="K1364" s="82"/>
    </row>
    <row r="1365" spans="1:13" ht="45" customHeight="1" thickBot="1" x14ac:dyDescent="0.3">
      <c r="A1365" s="518" t="s">
        <v>14</v>
      </c>
      <c r="B1365" s="519"/>
      <c r="C1365" s="493" t="str">
        <f>IF(ProjeAdi&gt;0,ProjeAdi,"")</f>
        <v/>
      </c>
      <c r="D1365" s="494"/>
      <c r="E1365" s="494"/>
      <c r="F1365" s="494"/>
      <c r="G1365" s="494"/>
      <c r="H1365" s="495"/>
      <c r="I1365" s="123"/>
      <c r="J1365" s="82"/>
      <c r="K1365" s="82"/>
    </row>
    <row r="1366" spans="1:13" s="53" customFormat="1" ht="37.15" customHeight="1" thickBot="1" x14ac:dyDescent="0.3">
      <c r="A1366" s="482" t="s">
        <v>9</v>
      </c>
      <c r="B1366" s="482" t="s">
        <v>123</v>
      </c>
      <c r="C1366" s="482" t="s">
        <v>124</v>
      </c>
      <c r="D1366" s="482" t="s">
        <v>125</v>
      </c>
      <c r="E1366" s="482" t="s">
        <v>98</v>
      </c>
      <c r="F1366" s="482" t="s">
        <v>99</v>
      </c>
      <c r="G1366" s="143" t="s">
        <v>100</v>
      </c>
      <c r="H1366" s="143" t="s">
        <v>100</v>
      </c>
      <c r="I1366" s="124"/>
      <c r="J1366" s="83"/>
      <c r="K1366" s="83"/>
      <c r="L1366" s="133"/>
      <c r="M1366" s="133"/>
    </row>
    <row r="1367" spans="1:13" ht="18" customHeight="1" thickBot="1" x14ac:dyDescent="0.3">
      <c r="A1367" s="498"/>
      <c r="B1367" s="498"/>
      <c r="C1367" s="498"/>
      <c r="D1367" s="498"/>
      <c r="E1367" s="498"/>
      <c r="F1367" s="498"/>
      <c r="G1367" s="144" t="s">
        <v>101</v>
      </c>
      <c r="H1367" s="144" t="s">
        <v>104</v>
      </c>
      <c r="I1367" s="123"/>
      <c r="J1367" s="82"/>
      <c r="K1367" s="82"/>
    </row>
    <row r="1368" spans="1:13" ht="18" customHeight="1" x14ac:dyDescent="0.25">
      <c r="A1368" s="77">
        <v>801</v>
      </c>
      <c r="B1368" s="61"/>
      <c r="C1368" s="62"/>
      <c r="D1368" s="84"/>
      <c r="E1368" s="63"/>
      <c r="F1368" s="308"/>
      <c r="G1368" s="294"/>
      <c r="H1368" s="281"/>
      <c r="I1368" s="207" t="str">
        <f>IF(AND(COUNTA(B1368:D1368)&gt;0,J1368=1),"Belge Tarihi,Belge Numarası ve KDV Dahil Tutar doldurulduktan sonra KDV Hariç Tutar doldurulabilir.","")</f>
        <v/>
      </c>
      <c r="J1368" s="209">
        <f>IF(COUNTA(E1368:F1368)+COUNTA(H1368)=3,0,1)</f>
        <v>1</v>
      </c>
      <c r="K1368" s="208">
        <f>IF(J1368=1,0,100000000)</f>
        <v>0</v>
      </c>
    </row>
    <row r="1369" spans="1:13" ht="18" customHeight="1" x14ac:dyDescent="0.25">
      <c r="A1369" s="59">
        <v>802</v>
      </c>
      <c r="B1369" s="39"/>
      <c r="C1369" s="40"/>
      <c r="D1369" s="41"/>
      <c r="E1369" s="85"/>
      <c r="F1369" s="309"/>
      <c r="G1369" s="295"/>
      <c r="H1369" s="288"/>
      <c r="I1369" s="207" t="str">
        <f t="shared" ref="I1369:I1387" si="120">IF(AND(COUNTA(B1369:D1369)&gt;0,J1369=1),"Belge Tarihi,Belge Numarası ve KDV Dahil Tutar doldurulduktan sonra KDV Hariç Tutar doldurulabilir.","")</f>
        <v/>
      </c>
      <c r="J1369" s="209">
        <f t="shared" ref="J1369:J1387" si="121">IF(COUNTA(E1369:F1369)+COUNTA(H1369)=3,0,1)</f>
        <v>1</v>
      </c>
      <c r="K1369" s="208">
        <f t="shared" ref="K1369:K1387" si="122">IF(J1369=1,0,100000000)</f>
        <v>0</v>
      </c>
    </row>
    <row r="1370" spans="1:13" ht="18" customHeight="1" x14ac:dyDescent="0.25">
      <c r="A1370" s="59">
        <v>803</v>
      </c>
      <c r="B1370" s="39"/>
      <c r="C1370" s="40"/>
      <c r="D1370" s="41"/>
      <c r="E1370" s="85"/>
      <c r="F1370" s="309"/>
      <c r="G1370" s="295"/>
      <c r="H1370" s="288"/>
      <c r="I1370" s="207" t="str">
        <f t="shared" si="120"/>
        <v/>
      </c>
      <c r="J1370" s="209">
        <f t="shared" si="121"/>
        <v>1</v>
      </c>
      <c r="K1370" s="208">
        <f t="shared" si="122"/>
        <v>0</v>
      </c>
    </row>
    <row r="1371" spans="1:13" ht="18" customHeight="1" x14ac:dyDescent="0.25">
      <c r="A1371" s="59">
        <v>804</v>
      </c>
      <c r="B1371" s="39"/>
      <c r="C1371" s="40"/>
      <c r="D1371" s="41"/>
      <c r="E1371" s="85"/>
      <c r="F1371" s="309"/>
      <c r="G1371" s="295"/>
      <c r="H1371" s="288"/>
      <c r="I1371" s="207" t="str">
        <f t="shared" si="120"/>
        <v/>
      </c>
      <c r="J1371" s="209">
        <f t="shared" si="121"/>
        <v>1</v>
      </c>
      <c r="K1371" s="208">
        <f t="shared" si="122"/>
        <v>0</v>
      </c>
    </row>
    <row r="1372" spans="1:13" ht="18" customHeight="1" x14ac:dyDescent="0.25">
      <c r="A1372" s="59">
        <v>805</v>
      </c>
      <c r="B1372" s="39"/>
      <c r="C1372" s="40"/>
      <c r="D1372" s="41"/>
      <c r="E1372" s="85"/>
      <c r="F1372" s="309"/>
      <c r="G1372" s="295"/>
      <c r="H1372" s="288"/>
      <c r="I1372" s="207" t="str">
        <f t="shared" si="120"/>
        <v/>
      </c>
      <c r="J1372" s="209">
        <f t="shared" si="121"/>
        <v>1</v>
      </c>
      <c r="K1372" s="208">
        <f t="shared" si="122"/>
        <v>0</v>
      </c>
    </row>
    <row r="1373" spans="1:13" ht="18" customHeight="1" x14ac:dyDescent="0.25">
      <c r="A1373" s="59">
        <v>806</v>
      </c>
      <c r="B1373" s="39"/>
      <c r="C1373" s="40"/>
      <c r="D1373" s="41"/>
      <c r="E1373" s="85"/>
      <c r="F1373" s="309"/>
      <c r="G1373" s="295"/>
      <c r="H1373" s="288"/>
      <c r="I1373" s="207" t="str">
        <f t="shared" si="120"/>
        <v/>
      </c>
      <c r="J1373" s="209">
        <f t="shared" si="121"/>
        <v>1</v>
      </c>
      <c r="K1373" s="208">
        <f t="shared" si="122"/>
        <v>0</v>
      </c>
    </row>
    <row r="1374" spans="1:13" ht="18" customHeight="1" x14ac:dyDescent="0.25">
      <c r="A1374" s="59">
        <v>807</v>
      </c>
      <c r="B1374" s="39"/>
      <c r="C1374" s="40"/>
      <c r="D1374" s="41"/>
      <c r="E1374" s="85"/>
      <c r="F1374" s="309"/>
      <c r="G1374" s="295"/>
      <c r="H1374" s="288"/>
      <c r="I1374" s="207" t="str">
        <f t="shared" si="120"/>
        <v/>
      </c>
      <c r="J1374" s="209">
        <f t="shared" si="121"/>
        <v>1</v>
      </c>
      <c r="K1374" s="208">
        <f t="shared" si="122"/>
        <v>0</v>
      </c>
    </row>
    <row r="1375" spans="1:13" ht="18" customHeight="1" x14ac:dyDescent="0.25">
      <c r="A1375" s="59">
        <v>808</v>
      </c>
      <c r="B1375" s="39"/>
      <c r="C1375" s="40"/>
      <c r="D1375" s="41"/>
      <c r="E1375" s="85"/>
      <c r="F1375" s="309"/>
      <c r="G1375" s="295"/>
      <c r="H1375" s="288"/>
      <c r="I1375" s="207" t="str">
        <f t="shared" si="120"/>
        <v/>
      </c>
      <c r="J1375" s="209">
        <f t="shared" si="121"/>
        <v>1</v>
      </c>
      <c r="K1375" s="208">
        <f t="shared" si="122"/>
        <v>0</v>
      </c>
    </row>
    <row r="1376" spans="1:13" ht="18" customHeight="1" x14ac:dyDescent="0.25">
      <c r="A1376" s="59">
        <v>809</v>
      </c>
      <c r="B1376" s="39"/>
      <c r="C1376" s="40"/>
      <c r="D1376" s="41"/>
      <c r="E1376" s="85"/>
      <c r="F1376" s="309"/>
      <c r="G1376" s="295"/>
      <c r="H1376" s="288"/>
      <c r="I1376" s="207" t="str">
        <f t="shared" si="120"/>
        <v/>
      </c>
      <c r="J1376" s="209">
        <f t="shared" si="121"/>
        <v>1</v>
      </c>
      <c r="K1376" s="208">
        <f t="shared" si="122"/>
        <v>0</v>
      </c>
    </row>
    <row r="1377" spans="1:12" ht="18" customHeight="1" x14ac:dyDescent="0.25">
      <c r="A1377" s="59">
        <v>810</v>
      </c>
      <c r="B1377" s="39"/>
      <c r="C1377" s="40"/>
      <c r="D1377" s="41"/>
      <c r="E1377" s="85"/>
      <c r="F1377" s="309"/>
      <c r="G1377" s="295"/>
      <c r="H1377" s="288"/>
      <c r="I1377" s="207" t="str">
        <f t="shared" si="120"/>
        <v/>
      </c>
      <c r="J1377" s="209">
        <f t="shared" si="121"/>
        <v>1</v>
      </c>
      <c r="K1377" s="208">
        <f t="shared" si="122"/>
        <v>0</v>
      </c>
    </row>
    <row r="1378" spans="1:12" ht="18" customHeight="1" x14ac:dyDescent="0.25">
      <c r="A1378" s="59">
        <v>811</v>
      </c>
      <c r="B1378" s="39"/>
      <c r="C1378" s="40"/>
      <c r="D1378" s="41"/>
      <c r="E1378" s="85"/>
      <c r="F1378" s="309"/>
      <c r="G1378" s="295"/>
      <c r="H1378" s="288"/>
      <c r="I1378" s="207" t="str">
        <f t="shared" si="120"/>
        <v/>
      </c>
      <c r="J1378" s="209">
        <f t="shared" si="121"/>
        <v>1</v>
      </c>
      <c r="K1378" s="208">
        <f t="shared" si="122"/>
        <v>0</v>
      </c>
    </row>
    <row r="1379" spans="1:12" ht="18" customHeight="1" x14ac:dyDescent="0.25">
      <c r="A1379" s="59">
        <v>812</v>
      </c>
      <c r="B1379" s="39"/>
      <c r="C1379" s="40"/>
      <c r="D1379" s="41"/>
      <c r="E1379" s="85"/>
      <c r="F1379" s="309"/>
      <c r="G1379" s="295"/>
      <c r="H1379" s="288"/>
      <c r="I1379" s="207" t="str">
        <f t="shared" si="120"/>
        <v/>
      </c>
      <c r="J1379" s="209">
        <f t="shared" si="121"/>
        <v>1</v>
      </c>
      <c r="K1379" s="208">
        <f t="shared" si="122"/>
        <v>0</v>
      </c>
    </row>
    <row r="1380" spans="1:12" ht="18" customHeight="1" x14ac:dyDescent="0.25">
      <c r="A1380" s="59">
        <v>813</v>
      </c>
      <c r="B1380" s="39"/>
      <c r="C1380" s="40"/>
      <c r="D1380" s="41"/>
      <c r="E1380" s="85"/>
      <c r="F1380" s="309"/>
      <c r="G1380" s="295"/>
      <c r="H1380" s="288"/>
      <c r="I1380" s="207" t="str">
        <f t="shared" si="120"/>
        <v/>
      </c>
      <c r="J1380" s="209">
        <f t="shared" si="121"/>
        <v>1</v>
      </c>
      <c r="K1380" s="208">
        <f t="shared" si="122"/>
        <v>0</v>
      </c>
    </row>
    <row r="1381" spans="1:12" ht="18" customHeight="1" x14ac:dyDescent="0.25">
      <c r="A1381" s="59">
        <v>814</v>
      </c>
      <c r="B1381" s="39"/>
      <c r="C1381" s="40"/>
      <c r="D1381" s="41"/>
      <c r="E1381" s="85"/>
      <c r="F1381" s="309"/>
      <c r="G1381" s="295"/>
      <c r="H1381" s="288"/>
      <c r="I1381" s="207" t="str">
        <f t="shared" si="120"/>
        <v/>
      </c>
      <c r="J1381" s="209">
        <f t="shared" si="121"/>
        <v>1</v>
      </c>
      <c r="K1381" s="208">
        <f t="shared" si="122"/>
        <v>0</v>
      </c>
    </row>
    <row r="1382" spans="1:12" ht="18" customHeight="1" x14ac:dyDescent="0.25">
      <c r="A1382" s="59">
        <v>815</v>
      </c>
      <c r="B1382" s="39"/>
      <c r="C1382" s="40"/>
      <c r="D1382" s="41"/>
      <c r="E1382" s="85"/>
      <c r="F1382" s="309"/>
      <c r="G1382" s="295"/>
      <c r="H1382" s="288"/>
      <c r="I1382" s="207" t="str">
        <f t="shared" si="120"/>
        <v/>
      </c>
      <c r="J1382" s="209">
        <f t="shared" si="121"/>
        <v>1</v>
      </c>
      <c r="K1382" s="208">
        <f t="shared" si="122"/>
        <v>0</v>
      </c>
    </row>
    <row r="1383" spans="1:12" ht="18" customHeight="1" x14ac:dyDescent="0.25">
      <c r="A1383" s="59">
        <v>816</v>
      </c>
      <c r="B1383" s="39"/>
      <c r="C1383" s="40"/>
      <c r="D1383" s="41"/>
      <c r="E1383" s="85"/>
      <c r="F1383" s="309"/>
      <c r="G1383" s="295"/>
      <c r="H1383" s="288"/>
      <c r="I1383" s="207" t="str">
        <f t="shared" si="120"/>
        <v/>
      </c>
      <c r="J1383" s="209">
        <f t="shared" si="121"/>
        <v>1</v>
      </c>
      <c r="K1383" s="208">
        <f t="shared" si="122"/>
        <v>0</v>
      </c>
    </row>
    <row r="1384" spans="1:12" ht="18" customHeight="1" x14ac:dyDescent="0.25">
      <c r="A1384" s="59">
        <v>817</v>
      </c>
      <c r="B1384" s="39"/>
      <c r="C1384" s="40"/>
      <c r="D1384" s="41"/>
      <c r="E1384" s="85"/>
      <c r="F1384" s="309"/>
      <c r="G1384" s="295"/>
      <c r="H1384" s="288"/>
      <c r="I1384" s="207" t="str">
        <f t="shared" si="120"/>
        <v/>
      </c>
      <c r="J1384" s="209">
        <f t="shared" si="121"/>
        <v>1</v>
      </c>
      <c r="K1384" s="208">
        <f t="shared" si="122"/>
        <v>0</v>
      </c>
    </row>
    <row r="1385" spans="1:12" ht="18" customHeight="1" x14ac:dyDescent="0.25">
      <c r="A1385" s="59">
        <v>818</v>
      </c>
      <c r="B1385" s="39"/>
      <c r="C1385" s="40"/>
      <c r="D1385" s="41"/>
      <c r="E1385" s="85"/>
      <c r="F1385" s="309"/>
      <c r="G1385" s="295"/>
      <c r="H1385" s="288"/>
      <c r="I1385" s="207" t="str">
        <f t="shared" si="120"/>
        <v/>
      </c>
      <c r="J1385" s="209">
        <f t="shared" si="121"/>
        <v>1</v>
      </c>
      <c r="K1385" s="208">
        <f t="shared" si="122"/>
        <v>0</v>
      </c>
    </row>
    <row r="1386" spans="1:12" ht="18" customHeight="1" x14ac:dyDescent="0.25">
      <c r="A1386" s="59">
        <v>819</v>
      </c>
      <c r="B1386" s="39"/>
      <c r="C1386" s="40"/>
      <c r="D1386" s="41"/>
      <c r="E1386" s="85"/>
      <c r="F1386" s="309"/>
      <c r="G1386" s="295"/>
      <c r="H1386" s="288"/>
      <c r="I1386" s="207" t="str">
        <f t="shared" si="120"/>
        <v/>
      </c>
      <c r="J1386" s="209">
        <f t="shared" si="121"/>
        <v>1</v>
      </c>
      <c r="K1386" s="208">
        <f t="shared" si="122"/>
        <v>0</v>
      </c>
    </row>
    <row r="1387" spans="1:12" ht="18" customHeight="1" thickBot="1" x14ac:dyDescent="0.3">
      <c r="A1387" s="78">
        <v>820</v>
      </c>
      <c r="B1387" s="43"/>
      <c r="C1387" s="44"/>
      <c r="D1387" s="45"/>
      <c r="E1387" s="87"/>
      <c r="F1387" s="310"/>
      <c r="G1387" s="296"/>
      <c r="H1387" s="289"/>
      <c r="I1387" s="207" t="str">
        <f t="shared" si="120"/>
        <v/>
      </c>
      <c r="J1387" s="209">
        <f t="shared" si="121"/>
        <v>1</v>
      </c>
      <c r="K1387" s="208">
        <f t="shared" si="122"/>
        <v>0</v>
      </c>
    </row>
    <row r="1388" spans="1:12" ht="18" customHeight="1" thickBot="1" x14ac:dyDescent="0.3">
      <c r="A1388" s="89"/>
      <c r="B1388" s="89"/>
      <c r="C1388" s="89"/>
      <c r="D1388" s="89"/>
      <c r="E1388" s="89"/>
      <c r="F1388" s="11" t="s">
        <v>51</v>
      </c>
      <c r="G1388" s="290">
        <f>SUM(G1368:G1387)+G1354</f>
        <v>0</v>
      </c>
      <c r="H1388" s="330"/>
      <c r="I1388" s="126"/>
      <c r="J1388" s="206">
        <f>IF(G1388&gt;G1354,ROW(A1394),0)</f>
        <v>0</v>
      </c>
      <c r="K1388" s="82"/>
      <c r="L1388" s="202">
        <f>IF(G1388&gt;G1354,ROW(A1394),0)</f>
        <v>0</v>
      </c>
    </row>
    <row r="1389" spans="1:12" x14ac:dyDescent="0.25">
      <c r="A1389" s="89"/>
      <c r="B1389" s="89"/>
      <c r="C1389" s="89"/>
      <c r="D1389" s="89"/>
      <c r="E1389" s="89"/>
      <c r="F1389" s="89"/>
      <c r="G1389" s="89"/>
      <c r="H1389" s="89"/>
      <c r="I1389" s="126"/>
      <c r="J1389" s="82"/>
      <c r="K1389" s="82"/>
    </row>
    <row r="1390" spans="1:12" x14ac:dyDescent="0.25">
      <c r="A1390" t="s">
        <v>164</v>
      </c>
      <c r="B1390" s="89"/>
      <c r="C1390" s="89"/>
      <c r="D1390" s="89"/>
      <c r="E1390" s="89"/>
      <c r="F1390" s="89"/>
      <c r="G1390" s="89"/>
      <c r="H1390" s="89"/>
      <c r="I1390" s="126"/>
      <c r="J1390" s="82"/>
      <c r="K1390" s="82"/>
    </row>
    <row r="1391" spans="1:12" x14ac:dyDescent="0.25">
      <c r="A1391" s="89"/>
      <c r="B1391" s="89"/>
      <c r="C1391" s="89"/>
      <c r="D1391" s="89"/>
      <c r="E1391" s="89"/>
      <c r="F1391" s="89"/>
      <c r="G1391" s="89"/>
      <c r="H1391" s="89"/>
      <c r="I1391" s="126"/>
      <c r="J1391" s="82"/>
      <c r="K1391" s="82"/>
    </row>
    <row r="1392" spans="1:12" ht="21" x14ac:dyDescent="0.35">
      <c r="A1392" s="89"/>
      <c r="B1392" s="358" t="s">
        <v>48</v>
      </c>
      <c r="C1392" s="346">
        <f ca="1">IF(imzatarihi&gt;0,imzatarihi,"")</f>
        <v>46027</v>
      </c>
      <c r="D1392" s="497" t="s">
        <v>49</v>
      </c>
      <c r="E1392" s="497"/>
      <c r="F1392" s="456" t="str">
        <f>IF(kurulusyetkilisi&gt;0,kurulusyetkilisi,"")</f>
        <v/>
      </c>
      <c r="G1392" s="456"/>
      <c r="H1392" s="456"/>
      <c r="I1392" s="126"/>
      <c r="J1392" s="82"/>
      <c r="K1392" s="82"/>
    </row>
    <row r="1393" spans="1:13" ht="21" x14ac:dyDescent="0.35">
      <c r="A1393" s="89"/>
      <c r="B1393" s="349"/>
      <c r="C1393" s="349"/>
      <c r="D1393" s="497" t="s">
        <v>50</v>
      </c>
      <c r="E1393" s="497"/>
      <c r="F1393" s="349"/>
      <c r="G1393" s="361"/>
      <c r="H1393" s="347"/>
      <c r="I1393" s="126"/>
      <c r="J1393" s="82"/>
      <c r="K1393" s="82"/>
    </row>
    <row r="1394" spans="1:13" x14ac:dyDescent="0.25">
      <c r="A1394" s="89"/>
      <c r="B1394" s="89"/>
      <c r="C1394" s="89"/>
      <c r="D1394" s="89"/>
      <c r="E1394" s="89"/>
      <c r="F1394" s="89"/>
      <c r="G1394" s="89"/>
      <c r="H1394" s="89"/>
      <c r="I1394" s="126"/>
      <c r="J1394" s="82"/>
      <c r="K1394" s="82"/>
    </row>
    <row r="1395" spans="1:13" x14ac:dyDescent="0.25">
      <c r="A1395" s="496" t="s">
        <v>126</v>
      </c>
      <c r="B1395" s="496"/>
      <c r="C1395" s="496"/>
      <c r="D1395" s="496"/>
      <c r="E1395" s="496"/>
      <c r="F1395" s="496"/>
      <c r="G1395" s="496"/>
      <c r="H1395" s="496"/>
      <c r="I1395" s="123"/>
      <c r="J1395" s="82"/>
      <c r="K1395" s="82"/>
    </row>
    <row r="1396" spans="1:13" x14ac:dyDescent="0.25">
      <c r="A1396" s="484" t="str">
        <f>IF(YilDonem&lt;&gt;"",CONCATENATE(YilDonem," dönemine aittir."),"")</f>
        <v/>
      </c>
      <c r="B1396" s="484"/>
      <c r="C1396" s="484"/>
      <c r="D1396" s="484"/>
      <c r="E1396" s="484"/>
      <c r="F1396" s="484"/>
      <c r="G1396" s="484"/>
      <c r="H1396" s="484"/>
      <c r="I1396" s="123"/>
      <c r="J1396" s="82"/>
      <c r="K1396" s="82"/>
    </row>
    <row r="1397" spans="1:13" ht="15.95" customHeight="1" thickBot="1" x14ac:dyDescent="0.3">
      <c r="A1397" s="515" t="s">
        <v>156</v>
      </c>
      <c r="B1397" s="515"/>
      <c r="C1397" s="515"/>
      <c r="D1397" s="515"/>
      <c r="E1397" s="515"/>
      <c r="F1397" s="515"/>
      <c r="G1397" s="515"/>
      <c r="H1397" s="515"/>
      <c r="I1397" s="123"/>
      <c r="J1397" s="82"/>
      <c r="K1397" s="82"/>
    </row>
    <row r="1398" spans="1:13" ht="31.7" customHeight="1" thickBot="1" x14ac:dyDescent="0.3">
      <c r="A1398" s="516" t="s">
        <v>1</v>
      </c>
      <c r="B1398" s="517"/>
      <c r="C1398" s="488" t="str">
        <f>IF(ProjeNo&gt;0,ProjeNo,"")</f>
        <v/>
      </c>
      <c r="D1398" s="489"/>
      <c r="E1398" s="489"/>
      <c r="F1398" s="489"/>
      <c r="G1398" s="489"/>
      <c r="H1398" s="490"/>
      <c r="I1398" s="123"/>
      <c r="J1398" s="82"/>
      <c r="K1398" s="82"/>
    </row>
    <row r="1399" spans="1:13" ht="45" customHeight="1" thickBot="1" x14ac:dyDescent="0.3">
      <c r="A1399" s="518" t="s">
        <v>14</v>
      </c>
      <c r="B1399" s="519"/>
      <c r="C1399" s="493" t="str">
        <f>IF(ProjeAdi&gt;0,ProjeAdi,"")</f>
        <v/>
      </c>
      <c r="D1399" s="494"/>
      <c r="E1399" s="494"/>
      <c r="F1399" s="494"/>
      <c r="G1399" s="494"/>
      <c r="H1399" s="495"/>
      <c r="I1399" s="123"/>
      <c r="J1399" s="82"/>
      <c r="K1399" s="82"/>
    </row>
    <row r="1400" spans="1:13" s="53" customFormat="1" ht="37.15" customHeight="1" thickBot="1" x14ac:dyDescent="0.3">
      <c r="A1400" s="482" t="s">
        <v>9</v>
      </c>
      <c r="B1400" s="482" t="s">
        <v>123</v>
      </c>
      <c r="C1400" s="482" t="s">
        <v>124</v>
      </c>
      <c r="D1400" s="482" t="s">
        <v>125</v>
      </c>
      <c r="E1400" s="482" t="s">
        <v>98</v>
      </c>
      <c r="F1400" s="482" t="s">
        <v>99</v>
      </c>
      <c r="G1400" s="143" t="s">
        <v>100</v>
      </c>
      <c r="H1400" s="143" t="s">
        <v>100</v>
      </c>
      <c r="I1400" s="124"/>
      <c r="J1400" s="83"/>
      <c r="K1400" s="83"/>
      <c r="L1400" s="133"/>
      <c r="M1400" s="133"/>
    </row>
    <row r="1401" spans="1:13" ht="18" customHeight="1" thickBot="1" x14ac:dyDescent="0.3">
      <c r="A1401" s="498"/>
      <c r="B1401" s="498"/>
      <c r="C1401" s="498"/>
      <c r="D1401" s="498"/>
      <c r="E1401" s="498"/>
      <c r="F1401" s="498"/>
      <c r="G1401" s="144" t="s">
        <v>101</v>
      </c>
      <c r="H1401" s="144" t="s">
        <v>104</v>
      </c>
      <c r="I1401" s="123"/>
      <c r="J1401" s="82"/>
      <c r="K1401" s="82"/>
    </row>
    <row r="1402" spans="1:13" ht="18" customHeight="1" x14ac:dyDescent="0.25">
      <c r="A1402" s="77">
        <v>821</v>
      </c>
      <c r="B1402" s="61"/>
      <c r="C1402" s="62"/>
      <c r="D1402" s="84"/>
      <c r="E1402" s="63"/>
      <c r="F1402" s="308"/>
      <c r="G1402" s="294"/>
      <c r="H1402" s="281"/>
      <c r="I1402" s="207" t="str">
        <f>IF(AND(COUNTA(B1402:D1402)&gt;0,J1402=1),"Belge Tarihi,Belge Numarası ve KDV Dahil Tutar doldurulduktan sonra KDV Hariç Tutar doldurulabilir.","")</f>
        <v/>
      </c>
      <c r="J1402" s="209">
        <f>IF(COUNTA(E1402:F1402)+COUNTA(H1402)=3,0,1)</f>
        <v>1</v>
      </c>
      <c r="K1402" s="208">
        <f>IF(J1402=1,0,100000000)</f>
        <v>0</v>
      </c>
    </row>
    <row r="1403" spans="1:13" ht="18" customHeight="1" x14ac:dyDescent="0.25">
      <c r="A1403" s="59">
        <v>822</v>
      </c>
      <c r="B1403" s="39"/>
      <c r="C1403" s="40"/>
      <c r="D1403" s="41"/>
      <c r="E1403" s="85"/>
      <c r="F1403" s="309"/>
      <c r="G1403" s="295"/>
      <c r="H1403" s="288"/>
      <c r="I1403" s="207" t="str">
        <f t="shared" ref="I1403:I1421" si="123">IF(AND(COUNTA(B1403:D1403)&gt;0,J1403=1),"Belge Tarihi,Belge Numarası ve KDV Dahil Tutar doldurulduktan sonra KDV Hariç Tutar doldurulabilir.","")</f>
        <v/>
      </c>
      <c r="J1403" s="209">
        <f t="shared" ref="J1403:J1421" si="124">IF(COUNTA(E1403:F1403)+COUNTA(H1403)=3,0,1)</f>
        <v>1</v>
      </c>
      <c r="K1403" s="208">
        <f t="shared" ref="K1403:K1421" si="125">IF(J1403=1,0,100000000)</f>
        <v>0</v>
      </c>
    </row>
    <row r="1404" spans="1:13" ht="18" customHeight="1" x14ac:dyDescent="0.25">
      <c r="A1404" s="59">
        <v>823</v>
      </c>
      <c r="B1404" s="39"/>
      <c r="C1404" s="40"/>
      <c r="D1404" s="41"/>
      <c r="E1404" s="85"/>
      <c r="F1404" s="309"/>
      <c r="G1404" s="295"/>
      <c r="H1404" s="288"/>
      <c r="I1404" s="207" t="str">
        <f t="shared" si="123"/>
        <v/>
      </c>
      <c r="J1404" s="209">
        <f t="shared" si="124"/>
        <v>1</v>
      </c>
      <c r="K1404" s="208">
        <f t="shared" si="125"/>
        <v>0</v>
      </c>
    </row>
    <row r="1405" spans="1:13" ht="18" customHeight="1" x14ac:dyDescent="0.25">
      <c r="A1405" s="59">
        <v>824</v>
      </c>
      <c r="B1405" s="39"/>
      <c r="C1405" s="40"/>
      <c r="D1405" s="41"/>
      <c r="E1405" s="85"/>
      <c r="F1405" s="309"/>
      <c r="G1405" s="295"/>
      <c r="H1405" s="288"/>
      <c r="I1405" s="207" t="str">
        <f t="shared" si="123"/>
        <v/>
      </c>
      <c r="J1405" s="209">
        <f t="shared" si="124"/>
        <v>1</v>
      </c>
      <c r="K1405" s="208">
        <f t="shared" si="125"/>
        <v>0</v>
      </c>
    </row>
    <row r="1406" spans="1:13" ht="18" customHeight="1" x14ac:dyDescent="0.25">
      <c r="A1406" s="59">
        <v>825</v>
      </c>
      <c r="B1406" s="39"/>
      <c r="C1406" s="40"/>
      <c r="D1406" s="41"/>
      <c r="E1406" s="85"/>
      <c r="F1406" s="309"/>
      <c r="G1406" s="295"/>
      <c r="H1406" s="288"/>
      <c r="I1406" s="207" t="str">
        <f t="shared" si="123"/>
        <v/>
      </c>
      <c r="J1406" s="209">
        <f t="shared" si="124"/>
        <v>1</v>
      </c>
      <c r="K1406" s="208">
        <f t="shared" si="125"/>
        <v>0</v>
      </c>
    </row>
    <row r="1407" spans="1:13" ht="18" customHeight="1" x14ac:dyDescent="0.25">
      <c r="A1407" s="59">
        <v>826</v>
      </c>
      <c r="B1407" s="39"/>
      <c r="C1407" s="40"/>
      <c r="D1407" s="41"/>
      <c r="E1407" s="85"/>
      <c r="F1407" s="309"/>
      <c r="G1407" s="295"/>
      <c r="H1407" s="288"/>
      <c r="I1407" s="207" t="str">
        <f t="shared" si="123"/>
        <v/>
      </c>
      <c r="J1407" s="209">
        <f t="shared" si="124"/>
        <v>1</v>
      </c>
      <c r="K1407" s="208">
        <f t="shared" si="125"/>
        <v>0</v>
      </c>
    </row>
    <row r="1408" spans="1:13" ht="18" customHeight="1" x14ac:dyDescent="0.25">
      <c r="A1408" s="59">
        <v>827</v>
      </c>
      <c r="B1408" s="39"/>
      <c r="C1408" s="40"/>
      <c r="D1408" s="41"/>
      <c r="E1408" s="85"/>
      <c r="F1408" s="309"/>
      <c r="G1408" s="295"/>
      <c r="H1408" s="288"/>
      <c r="I1408" s="207" t="str">
        <f t="shared" si="123"/>
        <v/>
      </c>
      <c r="J1408" s="209">
        <f t="shared" si="124"/>
        <v>1</v>
      </c>
      <c r="K1408" s="208">
        <f t="shared" si="125"/>
        <v>0</v>
      </c>
    </row>
    <row r="1409" spans="1:12" ht="18" customHeight="1" x14ac:dyDescent="0.25">
      <c r="A1409" s="59">
        <v>828</v>
      </c>
      <c r="B1409" s="39"/>
      <c r="C1409" s="40"/>
      <c r="D1409" s="41"/>
      <c r="E1409" s="85"/>
      <c r="F1409" s="309"/>
      <c r="G1409" s="295"/>
      <c r="H1409" s="288"/>
      <c r="I1409" s="207" t="str">
        <f t="shared" si="123"/>
        <v/>
      </c>
      <c r="J1409" s="209">
        <f t="shared" si="124"/>
        <v>1</v>
      </c>
      <c r="K1409" s="208">
        <f t="shared" si="125"/>
        <v>0</v>
      </c>
    </row>
    <row r="1410" spans="1:12" ht="18" customHeight="1" x14ac:dyDescent="0.25">
      <c r="A1410" s="59">
        <v>829</v>
      </c>
      <c r="B1410" s="39"/>
      <c r="C1410" s="40"/>
      <c r="D1410" s="41"/>
      <c r="E1410" s="85"/>
      <c r="F1410" s="309"/>
      <c r="G1410" s="295"/>
      <c r="H1410" s="288"/>
      <c r="I1410" s="207" t="str">
        <f t="shared" si="123"/>
        <v/>
      </c>
      <c r="J1410" s="209">
        <f t="shared" si="124"/>
        <v>1</v>
      </c>
      <c r="K1410" s="208">
        <f t="shared" si="125"/>
        <v>0</v>
      </c>
    </row>
    <row r="1411" spans="1:12" ht="18" customHeight="1" x14ac:dyDescent="0.25">
      <c r="A1411" s="59">
        <v>830</v>
      </c>
      <c r="B1411" s="39"/>
      <c r="C1411" s="40"/>
      <c r="D1411" s="41"/>
      <c r="E1411" s="85"/>
      <c r="F1411" s="309"/>
      <c r="G1411" s="295"/>
      <c r="H1411" s="288"/>
      <c r="I1411" s="207" t="str">
        <f t="shared" si="123"/>
        <v/>
      </c>
      <c r="J1411" s="209">
        <f t="shared" si="124"/>
        <v>1</v>
      </c>
      <c r="K1411" s="208">
        <f t="shared" si="125"/>
        <v>0</v>
      </c>
    </row>
    <row r="1412" spans="1:12" ht="18" customHeight="1" x14ac:dyDescent="0.25">
      <c r="A1412" s="59">
        <v>831</v>
      </c>
      <c r="B1412" s="39"/>
      <c r="C1412" s="40"/>
      <c r="D1412" s="41"/>
      <c r="E1412" s="85"/>
      <c r="F1412" s="309"/>
      <c r="G1412" s="295"/>
      <c r="H1412" s="288"/>
      <c r="I1412" s="207" t="str">
        <f t="shared" si="123"/>
        <v/>
      </c>
      <c r="J1412" s="209">
        <f t="shared" si="124"/>
        <v>1</v>
      </c>
      <c r="K1412" s="208">
        <f t="shared" si="125"/>
        <v>0</v>
      </c>
    </row>
    <row r="1413" spans="1:12" ht="18" customHeight="1" x14ac:dyDescent="0.25">
      <c r="A1413" s="59">
        <v>832</v>
      </c>
      <c r="B1413" s="39"/>
      <c r="C1413" s="40"/>
      <c r="D1413" s="41"/>
      <c r="E1413" s="85"/>
      <c r="F1413" s="309"/>
      <c r="G1413" s="295"/>
      <c r="H1413" s="288"/>
      <c r="I1413" s="207" t="str">
        <f t="shared" si="123"/>
        <v/>
      </c>
      <c r="J1413" s="209">
        <f t="shared" si="124"/>
        <v>1</v>
      </c>
      <c r="K1413" s="208">
        <f t="shared" si="125"/>
        <v>0</v>
      </c>
    </row>
    <row r="1414" spans="1:12" ht="18" customHeight="1" x14ac:dyDescent="0.25">
      <c r="A1414" s="59">
        <v>833</v>
      </c>
      <c r="B1414" s="39"/>
      <c r="C1414" s="40"/>
      <c r="D1414" s="41"/>
      <c r="E1414" s="85"/>
      <c r="F1414" s="309"/>
      <c r="G1414" s="295"/>
      <c r="H1414" s="288"/>
      <c r="I1414" s="207" t="str">
        <f t="shared" si="123"/>
        <v/>
      </c>
      <c r="J1414" s="209">
        <f t="shared" si="124"/>
        <v>1</v>
      </c>
      <c r="K1414" s="208">
        <f t="shared" si="125"/>
        <v>0</v>
      </c>
    </row>
    <row r="1415" spans="1:12" ht="18" customHeight="1" x14ac:dyDescent="0.25">
      <c r="A1415" s="59">
        <v>834</v>
      </c>
      <c r="B1415" s="39"/>
      <c r="C1415" s="40"/>
      <c r="D1415" s="41"/>
      <c r="E1415" s="85"/>
      <c r="F1415" s="309"/>
      <c r="G1415" s="295"/>
      <c r="H1415" s="288"/>
      <c r="I1415" s="207" t="str">
        <f t="shared" si="123"/>
        <v/>
      </c>
      <c r="J1415" s="209">
        <f t="shared" si="124"/>
        <v>1</v>
      </c>
      <c r="K1415" s="208">
        <f t="shared" si="125"/>
        <v>0</v>
      </c>
    </row>
    <row r="1416" spans="1:12" ht="18" customHeight="1" x14ac:dyDescent="0.25">
      <c r="A1416" s="59">
        <v>835</v>
      </c>
      <c r="B1416" s="39"/>
      <c r="C1416" s="40"/>
      <c r="D1416" s="41"/>
      <c r="E1416" s="85"/>
      <c r="F1416" s="309"/>
      <c r="G1416" s="295"/>
      <c r="H1416" s="288"/>
      <c r="I1416" s="207" t="str">
        <f t="shared" si="123"/>
        <v/>
      </c>
      <c r="J1416" s="209">
        <f t="shared" si="124"/>
        <v>1</v>
      </c>
      <c r="K1416" s="208">
        <f t="shared" si="125"/>
        <v>0</v>
      </c>
    </row>
    <row r="1417" spans="1:12" ht="18" customHeight="1" x14ac:dyDescent="0.25">
      <c r="A1417" s="59">
        <v>836</v>
      </c>
      <c r="B1417" s="39"/>
      <c r="C1417" s="40"/>
      <c r="D1417" s="41"/>
      <c r="E1417" s="85"/>
      <c r="F1417" s="309"/>
      <c r="G1417" s="295"/>
      <c r="H1417" s="288"/>
      <c r="I1417" s="207" t="str">
        <f t="shared" si="123"/>
        <v/>
      </c>
      <c r="J1417" s="209">
        <f t="shared" si="124"/>
        <v>1</v>
      </c>
      <c r="K1417" s="208">
        <f t="shared" si="125"/>
        <v>0</v>
      </c>
    </row>
    <row r="1418" spans="1:12" ht="18" customHeight="1" x14ac:dyDescent="0.25">
      <c r="A1418" s="59">
        <v>837</v>
      </c>
      <c r="B1418" s="39"/>
      <c r="C1418" s="40"/>
      <c r="D1418" s="41"/>
      <c r="E1418" s="85"/>
      <c r="F1418" s="309"/>
      <c r="G1418" s="295"/>
      <c r="H1418" s="288"/>
      <c r="I1418" s="207" t="str">
        <f t="shared" si="123"/>
        <v/>
      </c>
      <c r="J1418" s="209">
        <f t="shared" si="124"/>
        <v>1</v>
      </c>
      <c r="K1418" s="208">
        <f t="shared" si="125"/>
        <v>0</v>
      </c>
    </row>
    <row r="1419" spans="1:12" ht="18" customHeight="1" x14ac:dyDescent="0.25">
      <c r="A1419" s="59">
        <v>838</v>
      </c>
      <c r="B1419" s="39"/>
      <c r="C1419" s="40"/>
      <c r="D1419" s="41"/>
      <c r="E1419" s="85"/>
      <c r="F1419" s="309"/>
      <c r="G1419" s="295"/>
      <c r="H1419" s="288"/>
      <c r="I1419" s="207" t="str">
        <f t="shared" si="123"/>
        <v/>
      </c>
      <c r="J1419" s="209">
        <f t="shared" si="124"/>
        <v>1</v>
      </c>
      <c r="K1419" s="208">
        <f t="shared" si="125"/>
        <v>0</v>
      </c>
    </row>
    <row r="1420" spans="1:12" ht="18" customHeight="1" x14ac:dyDescent="0.25">
      <c r="A1420" s="59">
        <v>839</v>
      </c>
      <c r="B1420" s="39"/>
      <c r="C1420" s="40"/>
      <c r="D1420" s="41"/>
      <c r="E1420" s="85"/>
      <c r="F1420" s="309"/>
      <c r="G1420" s="295"/>
      <c r="H1420" s="288"/>
      <c r="I1420" s="207" t="str">
        <f t="shared" si="123"/>
        <v/>
      </c>
      <c r="J1420" s="209">
        <f t="shared" si="124"/>
        <v>1</v>
      </c>
      <c r="K1420" s="208">
        <f t="shared" si="125"/>
        <v>0</v>
      </c>
    </row>
    <row r="1421" spans="1:12" ht="18" customHeight="1" thickBot="1" x14ac:dyDescent="0.3">
      <c r="A1421" s="78">
        <v>840</v>
      </c>
      <c r="B1421" s="43"/>
      <c r="C1421" s="44"/>
      <c r="D1421" s="45"/>
      <c r="E1421" s="87"/>
      <c r="F1421" s="310"/>
      <c r="G1421" s="296"/>
      <c r="H1421" s="289"/>
      <c r="I1421" s="207" t="str">
        <f t="shared" si="123"/>
        <v/>
      </c>
      <c r="J1421" s="209">
        <f t="shared" si="124"/>
        <v>1</v>
      </c>
      <c r="K1421" s="208">
        <f t="shared" si="125"/>
        <v>0</v>
      </c>
    </row>
    <row r="1422" spans="1:12" ht="18" customHeight="1" thickBot="1" x14ac:dyDescent="0.3">
      <c r="A1422" s="89"/>
      <c r="B1422" s="89"/>
      <c r="C1422" s="89"/>
      <c r="D1422" s="89"/>
      <c r="E1422" s="89"/>
      <c r="F1422" s="11" t="s">
        <v>51</v>
      </c>
      <c r="G1422" s="290">
        <f>SUM(G1402:G1421)+G1388</f>
        <v>0</v>
      </c>
      <c r="H1422" s="330"/>
      <c r="I1422" s="126"/>
      <c r="J1422" s="206">
        <f>IF(G1422&gt;G1388,ROW(A1428),0)</f>
        <v>0</v>
      </c>
      <c r="K1422" s="82"/>
      <c r="L1422" s="202">
        <f>IF(G1422&gt;G1388,ROW(A1428),0)</f>
        <v>0</v>
      </c>
    </row>
    <row r="1423" spans="1:12" x14ac:dyDescent="0.25">
      <c r="A1423" s="89"/>
      <c r="B1423" s="89"/>
      <c r="C1423" s="89"/>
      <c r="D1423" s="89"/>
      <c r="E1423" s="89"/>
      <c r="F1423" s="89"/>
      <c r="G1423" s="89"/>
      <c r="H1423" s="89"/>
      <c r="I1423" s="126"/>
      <c r="J1423" s="82"/>
      <c r="K1423" s="82"/>
    </row>
    <row r="1424" spans="1:12" x14ac:dyDescent="0.25">
      <c r="A1424" t="s">
        <v>164</v>
      </c>
      <c r="B1424" s="89"/>
      <c r="C1424" s="89"/>
      <c r="D1424" s="89"/>
      <c r="E1424" s="89"/>
      <c r="F1424" s="89"/>
      <c r="G1424" s="89"/>
      <c r="H1424" s="89"/>
      <c r="I1424" s="126"/>
      <c r="J1424" s="82"/>
      <c r="K1424" s="82"/>
    </row>
    <row r="1425" spans="1:13" x14ac:dyDescent="0.25">
      <c r="A1425" s="89"/>
      <c r="B1425" s="89"/>
      <c r="C1425" s="89"/>
      <c r="D1425" s="89"/>
      <c r="E1425" s="89"/>
      <c r="F1425" s="89"/>
      <c r="G1425" s="89"/>
      <c r="H1425" s="89"/>
      <c r="I1425" s="126"/>
      <c r="J1425" s="82"/>
      <c r="K1425" s="82"/>
    </row>
    <row r="1426" spans="1:13" ht="21" x14ac:dyDescent="0.35">
      <c r="A1426" s="89"/>
      <c r="B1426" s="358" t="s">
        <v>48</v>
      </c>
      <c r="C1426" s="346">
        <f ca="1">IF(imzatarihi&gt;0,imzatarihi,"")</f>
        <v>46027</v>
      </c>
      <c r="D1426" s="497" t="s">
        <v>49</v>
      </c>
      <c r="E1426" s="497"/>
      <c r="F1426" s="456" t="str">
        <f>IF(kurulusyetkilisi&gt;0,kurulusyetkilisi,"")</f>
        <v/>
      </c>
      <c r="G1426" s="456"/>
      <c r="H1426" s="456"/>
      <c r="I1426" s="126"/>
      <c r="J1426" s="82"/>
      <c r="K1426" s="82"/>
    </row>
    <row r="1427" spans="1:13" ht="21" x14ac:dyDescent="0.35">
      <c r="A1427" s="89"/>
      <c r="B1427" s="349"/>
      <c r="C1427" s="349"/>
      <c r="D1427" s="497" t="s">
        <v>50</v>
      </c>
      <c r="E1427" s="497"/>
      <c r="F1427" s="349"/>
      <c r="G1427" s="361"/>
      <c r="H1427" s="347"/>
      <c r="I1427" s="126"/>
      <c r="J1427" s="82"/>
      <c r="K1427" s="82"/>
    </row>
    <row r="1428" spans="1:13" x14ac:dyDescent="0.25">
      <c r="A1428" s="89"/>
      <c r="B1428" s="89"/>
      <c r="C1428" s="89"/>
      <c r="D1428" s="89"/>
      <c r="E1428" s="89"/>
      <c r="F1428" s="89"/>
      <c r="G1428" s="89"/>
      <c r="H1428" s="89"/>
      <c r="I1428" s="126"/>
      <c r="J1428" s="82"/>
      <c r="K1428" s="82"/>
    </row>
    <row r="1429" spans="1:13" x14ac:dyDescent="0.25">
      <c r="A1429" s="496" t="s">
        <v>126</v>
      </c>
      <c r="B1429" s="496"/>
      <c r="C1429" s="496"/>
      <c r="D1429" s="496"/>
      <c r="E1429" s="496"/>
      <c r="F1429" s="496"/>
      <c r="G1429" s="496"/>
      <c r="H1429" s="496"/>
      <c r="I1429" s="123"/>
      <c r="J1429" s="82"/>
      <c r="K1429" s="82"/>
    </row>
    <row r="1430" spans="1:13" x14ac:dyDescent="0.25">
      <c r="A1430" s="484" t="str">
        <f>IF(YilDonem&lt;&gt;"",CONCATENATE(YilDonem," dönemine aittir."),"")</f>
        <v/>
      </c>
      <c r="B1430" s="484"/>
      <c r="C1430" s="484"/>
      <c r="D1430" s="484"/>
      <c r="E1430" s="484"/>
      <c r="F1430" s="484"/>
      <c r="G1430" s="484"/>
      <c r="H1430" s="484"/>
      <c r="I1430" s="123"/>
      <c r="J1430" s="82"/>
      <c r="K1430" s="82"/>
    </row>
    <row r="1431" spans="1:13" ht="15.95" customHeight="1" thickBot="1" x14ac:dyDescent="0.3">
      <c r="A1431" s="515" t="s">
        <v>156</v>
      </c>
      <c r="B1431" s="515"/>
      <c r="C1431" s="515"/>
      <c r="D1431" s="515"/>
      <c r="E1431" s="515"/>
      <c r="F1431" s="515"/>
      <c r="G1431" s="515"/>
      <c r="H1431" s="515"/>
      <c r="I1431" s="123"/>
      <c r="J1431" s="82"/>
      <c r="K1431" s="82"/>
    </row>
    <row r="1432" spans="1:13" ht="31.7" customHeight="1" thickBot="1" x14ac:dyDescent="0.3">
      <c r="A1432" s="516" t="s">
        <v>1</v>
      </c>
      <c r="B1432" s="517"/>
      <c r="C1432" s="488" t="str">
        <f>IF(ProjeNo&gt;0,ProjeNo,"")</f>
        <v/>
      </c>
      <c r="D1432" s="489"/>
      <c r="E1432" s="489"/>
      <c r="F1432" s="489"/>
      <c r="G1432" s="489"/>
      <c r="H1432" s="490"/>
      <c r="I1432" s="123"/>
      <c r="J1432" s="82"/>
      <c r="K1432" s="82"/>
    </row>
    <row r="1433" spans="1:13" ht="45" customHeight="1" thickBot="1" x14ac:dyDescent="0.3">
      <c r="A1433" s="518" t="s">
        <v>14</v>
      </c>
      <c r="B1433" s="519"/>
      <c r="C1433" s="493" t="str">
        <f>IF(ProjeAdi&gt;0,ProjeAdi,"")</f>
        <v/>
      </c>
      <c r="D1433" s="494"/>
      <c r="E1433" s="494"/>
      <c r="F1433" s="494"/>
      <c r="G1433" s="494"/>
      <c r="H1433" s="495"/>
      <c r="I1433" s="123"/>
      <c r="J1433" s="82"/>
      <c r="K1433" s="82"/>
    </row>
    <row r="1434" spans="1:13" s="53" customFormat="1" ht="37.15" customHeight="1" thickBot="1" x14ac:dyDescent="0.3">
      <c r="A1434" s="482" t="s">
        <v>9</v>
      </c>
      <c r="B1434" s="482" t="s">
        <v>123</v>
      </c>
      <c r="C1434" s="482" t="s">
        <v>124</v>
      </c>
      <c r="D1434" s="482" t="s">
        <v>125</v>
      </c>
      <c r="E1434" s="482" t="s">
        <v>98</v>
      </c>
      <c r="F1434" s="482" t="s">
        <v>99</v>
      </c>
      <c r="G1434" s="143" t="s">
        <v>100</v>
      </c>
      <c r="H1434" s="143" t="s">
        <v>100</v>
      </c>
      <c r="I1434" s="124"/>
      <c r="J1434" s="83"/>
      <c r="K1434" s="83"/>
      <c r="L1434" s="133"/>
      <c r="M1434" s="133"/>
    </row>
    <row r="1435" spans="1:13" ht="18" customHeight="1" thickBot="1" x14ac:dyDescent="0.3">
      <c r="A1435" s="498"/>
      <c r="B1435" s="498"/>
      <c r="C1435" s="498"/>
      <c r="D1435" s="498"/>
      <c r="E1435" s="498"/>
      <c r="F1435" s="498"/>
      <c r="G1435" s="144" t="s">
        <v>101</v>
      </c>
      <c r="H1435" s="144" t="s">
        <v>104</v>
      </c>
      <c r="I1435" s="123"/>
      <c r="J1435" s="82"/>
      <c r="K1435" s="82"/>
    </row>
    <row r="1436" spans="1:13" ht="18" customHeight="1" x14ac:dyDescent="0.25">
      <c r="A1436" s="77">
        <v>841</v>
      </c>
      <c r="B1436" s="61"/>
      <c r="C1436" s="62"/>
      <c r="D1436" s="84"/>
      <c r="E1436" s="63"/>
      <c r="F1436" s="308"/>
      <c r="G1436" s="294"/>
      <c r="H1436" s="281"/>
      <c r="I1436" s="207" t="str">
        <f>IF(AND(COUNTA(B1436:D1436)&gt;0,J1436=1),"Belge Tarihi,Belge Numarası ve KDV Dahil Tutar doldurulduktan sonra KDV Hariç Tutar doldurulabilir.","")</f>
        <v/>
      </c>
      <c r="J1436" s="209">
        <f>IF(COUNTA(E1436:F1436)+COUNTA(H1436)=3,0,1)</f>
        <v>1</v>
      </c>
      <c r="K1436" s="208">
        <f>IF(J1436=1,0,100000000)</f>
        <v>0</v>
      </c>
    </row>
    <row r="1437" spans="1:13" ht="18" customHeight="1" x14ac:dyDescent="0.25">
      <c r="A1437" s="59">
        <v>842</v>
      </c>
      <c r="B1437" s="39"/>
      <c r="C1437" s="40"/>
      <c r="D1437" s="41"/>
      <c r="E1437" s="85"/>
      <c r="F1437" s="309"/>
      <c r="G1437" s="295"/>
      <c r="H1437" s="288"/>
      <c r="I1437" s="207" t="str">
        <f t="shared" ref="I1437:I1455" si="126">IF(AND(COUNTA(B1437:D1437)&gt;0,J1437=1),"Belge Tarihi,Belge Numarası ve KDV Dahil Tutar doldurulduktan sonra KDV Hariç Tutar doldurulabilir.","")</f>
        <v/>
      </c>
      <c r="J1437" s="209">
        <f t="shared" ref="J1437:J1455" si="127">IF(COUNTA(E1437:F1437)+COUNTA(H1437)=3,0,1)</f>
        <v>1</v>
      </c>
      <c r="K1437" s="208">
        <f t="shared" ref="K1437:K1455" si="128">IF(J1437=1,0,100000000)</f>
        <v>0</v>
      </c>
    </row>
    <row r="1438" spans="1:13" ht="18" customHeight="1" x14ac:dyDescent="0.25">
      <c r="A1438" s="59">
        <v>843</v>
      </c>
      <c r="B1438" s="39"/>
      <c r="C1438" s="40"/>
      <c r="D1438" s="41"/>
      <c r="E1438" s="85"/>
      <c r="F1438" s="309"/>
      <c r="G1438" s="295"/>
      <c r="H1438" s="288"/>
      <c r="I1438" s="207" t="str">
        <f t="shared" si="126"/>
        <v/>
      </c>
      <c r="J1438" s="209">
        <f t="shared" si="127"/>
        <v>1</v>
      </c>
      <c r="K1438" s="208">
        <f t="shared" si="128"/>
        <v>0</v>
      </c>
    </row>
    <row r="1439" spans="1:13" ht="18" customHeight="1" x14ac:dyDescent="0.25">
      <c r="A1439" s="59">
        <v>844</v>
      </c>
      <c r="B1439" s="39"/>
      <c r="C1439" s="40"/>
      <c r="D1439" s="41"/>
      <c r="E1439" s="85"/>
      <c r="F1439" s="309"/>
      <c r="G1439" s="295"/>
      <c r="H1439" s="288"/>
      <c r="I1439" s="207" t="str">
        <f t="shared" si="126"/>
        <v/>
      </c>
      <c r="J1439" s="209">
        <f t="shared" si="127"/>
        <v>1</v>
      </c>
      <c r="K1439" s="208">
        <f t="shared" si="128"/>
        <v>0</v>
      </c>
    </row>
    <row r="1440" spans="1:13" ht="18" customHeight="1" x14ac:dyDescent="0.25">
      <c r="A1440" s="59">
        <v>845</v>
      </c>
      <c r="B1440" s="39"/>
      <c r="C1440" s="40"/>
      <c r="D1440" s="41"/>
      <c r="E1440" s="85"/>
      <c r="F1440" s="309"/>
      <c r="G1440" s="295"/>
      <c r="H1440" s="288"/>
      <c r="I1440" s="207" t="str">
        <f t="shared" si="126"/>
        <v/>
      </c>
      <c r="J1440" s="209">
        <f t="shared" si="127"/>
        <v>1</v>
      </c>
      <c r="K1440" s="208">
        <f t="shared" si="128"/>
        <v>0</v>
      </c>
    </row>
    <row r="1441" spans="1:12" ht="18" customHeight="1" x14ac:dyDescent="0.25">
      <c r="A1441" s="59">
        <v>846</v>
      </c>
      <c r="B1441" s="39"/>
      <c r="C1441" s="40"/>
      <c r="D1441" s="41"/>
      <c r="E1441" s="85"/>
      <c r="F1441" s="309"/>
      <c r="G1441" s="295"/>
      <c r="H1441" s="288"/>
      <c r="I1441" s="207" t="str">
        <f t="shared" si="126"/>
        <v/>
      </c>
      <c r="J1441" s="209">
        <f t="shared" si="127"/>
        <v>1</v>
      </c>
      <c r="K1441" s="208">
        <f t="shared" si="128"/>
        <v>0</v>
      </c>
    </row>
    <row r="1442" spans="1:12" ht="18" customHeight="1" x14ac:dyDescent="0.25">
      <c r="A1442" s="59">
        <v>847</v>
      </c>
      <c r="B1442" s="39"/>
      <c r="C1442" s="40"/>
      <c r="D1442" s="41"/>
      <c r="E1442" s="85"/>
      <c r="F1442" s="309"/>
      <c r="G1442" s="295"/>
      <c r="H1442" s="288"/>
      <c r="I1442" s="207" t="str">
        <f t="shared" si="126"/>
        <v/>
      </c>
      <c r="J1442" s="209">
        <f t="shared" si="127"/>
        <v>1</v>
      </c>
      <c r="K1442" s="208">
        <f t="shared" si="128"/>
        <v>0</v>
      </c>
    </row>
    <row r="1443" spans="1:12" ht="18" customHeight="1" x14ac:dyDescent="0.25">
      <c r="A1443" s="59">
        <v>848</v>
      </c>
      <c r="B1443" s="39"/>
      <c r="C1443" s="40"/>
      <c r="D1443" s="41"/>
      <c r="E1443" s="85"/>
      <c r="F1443" s="309"/>
      <c r="G1443" s="295"/>
      <c r="H1443" s="288"/>
      <c r="I1443" s="207" t="str">
        <f t="shared" si="126"/>
        <v/>
      </c>
      <c r="J1443" s="209">
        <f t="shared" si="127"/>
        <v>1</v>
      </c>
      <c r="K1443" s="208">
        <f t="shared" si="128"/>
        <v>0</v>
      </c>
    </row>
    <row r="1444" spans="1:12" ht="18" customHeight="1" x14ac:dyDescent="0.25">
      <c r="A1444" s="59">
        <v>849</v>
      </c>
      <c r="B1444" s="39"/>
      <c r="C1444" s="40"/>
      <c r="D1444" s="41"/>
      <c r="E1444" s="85"/>
      <c r="F1444" s="309"/>
      <c r="G1444" s="295"/>
      <c r="H1444" s="288"/>
      <c r="I1444" s="207" t="str">
        <f t="shared" si="126"/>
        <v/>
      </c>
      <c r="J1444" s="209">
        <f t="shared" si="127"/>
        <v>1</v>
      </c>
      <c r="K1444" s="208">
        <f t="shared" si="128"/>
        <v>0</v>
      </c>
    </row>
    <row r="1445" spans="1:12" ht="18" customHeight="1" x14ac:dyDescent="0.25">
      <c r="A1445" s="59">
        <v>850</v>
      </c>
      <c r="B1445" s="39"/>
      <c r="C1445" s="40"/>
      <c r="D1445" s="41"/>
      <c r="E1445" s="85"/>
      <c r="F1445" s="309"/>
      <c r="G1445" s="295"/>
      <c r="H1445" s="288"/>
      <c r="I1445" s="207" t="str">
        <f t="shared" si="126"/>
        <v/>
      </c>
      <c r="J1445" s="209">
        <f t="shared" si="127"/>
        <v>1</v>
      </c>
      <c r="K1445" s="208">
        <f t="shared" si="128"/>
        <v>0</v>
      </c>
    </row>
    <row r="1446" spans="1:12" ht="18" customHeight="1" x14ac:dyDescent="0.25">
      <c r="A1446" s="59">
        <v>851</v>
      </c>
      <c r="B1446" s="39"/>
      <c r="C1446" s="40"/>
      <c r="D1446" s="41"/>
      <c r="E1446" s="85"/>
      <c r="F1446" s="309"/>
      <c r="G1446" s="295"/>
      <c r="H1446" s="288"/>
      <c r="I1446" s="207" t="str">
        <f t="shared" si="126"/>
        <v/>
      </c>
      <c r="J1446" s="209">
        <f t="shared" si="127"/>
        <v>1</v>
      </c>
      <c r="K1446" s="208">
        <f t="shared" si="128"/>
        <v>0</v>
      </c>
    </row>
    <row r="1447" spans="1:12" ht="18" customHeight="1" x14ac:dyDescent="0.25">
      <c r="A1447" s="59">
        <v>852</v>
      </c>
      <c r="B1447" s="39"/>
      <c r="C1447" s="40"/>
      <c r="D1447" s="41"/>
      <c r="E1447" s="85"/>
      <c r="F1447" s="309"/>
      <c r="G1447" s="295"/>
      <c r="H1447" s="288"/>
      <c r="I1447" s="207" t="str">
        <f t="shared" si="126"/>
        <v/>
      </c>
      <c r="J1447" s="209">
        <f t="shared" si="127"/>
        <v>1</v>
      </c>
      <c r="K1447" s="208">
        <f t="shared" si="128"/>
        <v>0</v>
      </c>
    </row>
    <row r="1448" spans="1:12" ht="18" customHeight="1" x14ac:dyDescent="0.25">
      <c r="A1448" s="59">
        <v>853</v>
      </c>
      <c r="B1448" s="39"/>
      <c r="C1448" s="40"/>
      <c r="D1448" s="41"/>
      <c r="E1448" s="85"/>
      <c r="F1448" s="309"/>
      <c r="G1448" s="295"/>
      <c r="H1448" s="288"/>
      <c r="I1448" s="207" t="str">
        <f t="shared" si="126"/>
        <v/>
      </c>
      <c r="J1448" s="209">
        <f t="shared" si="127"/>
        <v>1</v>
      </c>
      <c r="K1448" s="208">
        <f t="shared" si="128"/>
        <v>0</v>
      </c>
    </row>
    <row r="1449" spans="1:12" ht="18" customHeight="1" x14ac:dyDescent="0.25">
      <c r="A1449" s="59">
        <v>854</v>
      </c>
      <c r="B1449" s="39"/>
      <c r="C1449" s="40"/>
      <c r="D1449" s="41"/>
      <c r="E1449" s="85"/>
      <c r="F1449" s="309"/>
      <c r="G1449" s="295"/>
      <c r="H1449" s="288"/>
      <c r="I1449" s="207" t="str">
        <f t="shared" si="126"/>
        <v/>
      </c>
      <c r="J1449" s="209">
        <f t="shared" si="127"/>
        <v>1</v>
      </c>
      <c r="K1449" s="208">
        <f t="shared" si="128"/>
        <v>0</v>
      </c>
    </row>
    <row r="1450" spans="1:12" ht="18" customHeight="1" x14ac:dyDescent="0.25">
      <c r="A1450" s="59">
        <v>855</v>
      </c>
      <c r="B1450" s="39"/>
      <c r="C1450" s="40"/>
      <c r="D1450" s="41"/>
      <c r="E1450" s="85"/>
      <c r="F1450" s="309"/>
      <c r="G1450" s="295"/>
      <c r="H1450" s="288"/>
      <c r="I1450" s="207" t="str">
        <f t="shared" si="126"/>
        <v/>
      </c>
      <c r="J1450" s="209">
        <f t="shared" si="127"/>
        <v>1</v>
      </c>
      <c r="K1450" s="208">
        <f t="shared" si="128"/>
        <v>0</v>
      </c>
    </row>
    <row r="1451" spans="1:12" ht="18" customHeight="1" x14ac:dyDescent="0.25">
      <c r="A1451" s="59">
        <v>856</v>
      </c>
      <c r="B1451" s="39"/>
      <c r="C1451" s="40"/>
      <c r="D1451" s="41"/>
      <c r="E1451" s="85"/>
      <c r="F1451" s="309"/>
      <c r="G1451" s="295"/>
      <c r="H1451" s="288"/>
      <c r="I1451" s="207" t="str">
        <f t="shared" si="126"/>
        <v/>
      </c>
      <c r="J1451" s="209">
        <f t="shared" si="127"/>
        <v>1</v>
      </c>
      <c r="K1451" s="208">
        <f t="shared" si="128"/>
        <v>0</v>
      </c>
    </row>
    <row r="1452" spans="1:12" ht="18" customHeight="1" x14ac:dyDescent="0.25">
      <c r="A1452" s="59">
        <v>857</v>
      </c>
      <c r="B1452" s="39"/>
      <c r="C1452" s="40"/>
      <c r="D1452" s="41"/>
      <c r="E1452" s="85"/>
      <c r="F1452" s="309"/>
      <c r="G1452" s="295"/>
      <c r="H1452" s="288"/>
      <c r="I1452" s="207" t="str">
        <f t="shared" si="126"/>
        <v/>
      </c>
      <c r="J1452" s="209">
        <f t="shared" si="127"/>
        <v>1</v>
      </c>
      <c r="K1452" s="208">
        <f t="shared" si="128"/>
        <v>0</v>
      </c>
    </row>
    <row r="1453" spans="1:12" ht="18" customHeight="1" x14ac:dyDescent="0.25">
      <c r="A1453" s="59">
        <v>858</v>
      </c>
      <c r="B1453" s="39"/>
      <c r="C1453" s="40"/>
      <c r="D1453" s="41"/>
      <c r="E1453" s="85"/>
      <c r="F1453" s="309"/>
      <c r="G1453" s="295"/>
      <c r="H1453" s="288"/>
      <c r="I1453" s="207" t="str">
        <f t="shared" si="126"/>
        <v/>
      </c>
      <c r="J1453" s="209">
        <f t="shared" si="127"/>
        <v>1</v>
      </c>
      <c r="K1453" s="208">
        <f t="shared" si="128"/>
        <v>0</v>
      </c>
    </row>
    <row r="1454" spans="1:12" ht="18" customHeight="1" x14ac:dyDescent="0.25">
      <c r="A1454" s="59">
        <v>859</v>
      </c>
      <c r="B1454" s="39"/>
      <c r="C1454" s="40"/>
      <c r="D1454" s="41"/>
      <c r="E1454" s="85"/>
      <c r="F1454" s="309"/>
      <c r="G1454" s="295"/>
      <c r="H1454" s="288"/>
      <c r="I1454" s="207" t="str">
        <f t="shared" si="126"/>
        <v/>
      </c>
      <c r="J1454" s="209">
        <f t="shared" si="127"/>
        <v>1</v>
      </c>
      <c r="K1454" s="208">
        <f t="shared" si="128"/>
        <v>0</v>
      </c>
    </row>
    <row r="1455" spans="1:12" ht="18" customHeight="1" thickBot="1" x14ac:dyDescent="0.3">
      <c r="A1455" s="78">
        <v>860</v>
      </c>
      <c r="B1455" s="43"/>
      <c r="C1455" s="44"/>
      <c r="D1455" s="45"/>
      <c r="E1455" s="87"/>
      <c r="F1455" s="310"/>
      <c r="G1455" s="296"/>
      <c r="H1455" s="289"/>
      <c r="I1455" s="207" t="str">
        <f t="shared" si="126"/>
        <v/>
      </c>
      <c r="J1455" s="209">
        <f t="shared" si="127"/>
        <v>1</v>
      </c>
      <c r="K1455" s="208">
        <f t="shared" si="128"/>
        <v>0</v>
      </c>
    </row>
    <row r="1456" spans="1:12" ht="18" customHeight="1" thickBot="1" x14ac:dyDescent="0.3">
      <c r="A1456" s="89"/>
      <c r="B1456" s="89"/>
      <c r="C1456" s="89"/>
      <c r="D1456" s="89"/>
      <c r="E1456" s="89"/>
      <c r="F1456" s="11" t="s">
        <v>51</v>
      </c>
      <c r="G1456" s="290">
        <f>SUM(G1436:G1455)+G1422</f>
        <v>0</v>
      </c>
      <c r="H1456" s="330"/>
      <c r="I1456" s="126"/>
      <c r="J1456" s="206">
        <f>IF(G1456&gt;G1422,ROW(A1462),0)</f>
        <v>0</v>
      </c>
      <c r="K1456" s="82"/>
      <c r="L1456" s="202">
        <f>IF(G1456&gt;G1422,ROW(A1462),0)</f>
        <v>0</v>
      </c>
    </row>
    <row r="1457" spans="1:13" x14ac:dyDescent="0.25">
      <c r="A1457" s="89"/>
      <c r="B1457" s="89"/>
      <c r="C1457" s="89"/>
      <c r="D1457" s="89"/>
      <c r="E1457" s="89"/>
      <c r="F1457" s="89"/>
      <c r="G1457" s="89"/>
      <c r="H1457" s="89"/>
      <c r="I1457" s="126"/>
      <c r="J1457" s="82"/>
      <c r="K1457" s="82"/>
    </row>
    <row r="1458" spans="1:13" x14ac:dyDescent="0.25">
      <c r="A1458" t="s">
        <v>164</v>
      </c>
      <c r="B1458" s="89"/>
      <c r="C1458" s="89"/>
      <c r="D1458" s="89"/>
      <c r="E1458" s="89"/>
      <c r="F1458" s="89"/>
      <c r="G1458" s="89"/>
      <c r="H1458" s="89"/>
      <c r="I1458" s="126"/>
      <c r="J1458" s="82"/>
      <c r="K1458" s="82"/>
    </row>
    <row r="1459" spans="1:13" x14ac:dyDescent="0.25">
      <c r="A1459" s="89"/>
      <c r="B1459" s="89"/>
      <c r="C1459" s="89"/>
      <c r="D1459" s="89"/>
      <c r="E1459" s="89"/>
      <c r="F1459" s="89"/>
      <c r="G1459" s="89"/>
      <c r="H1459" s="89"/>
      <c r="I1459" s="126"/>
      <c r="J1459" s="82"/>
      <c r="K1459" s="82"/>
    </row>
    <row r="1460" spans="1:13" ht="21" x14ac:dyDescent="0.35">
      <c r="A1460" s="89"/>
      <c r="B1460" s="358" t="s">
        <v>48</v>
      </c>
      <c r="C1460" s="346">
        <f ca="1">IF(imzatarihi&gt;0,imzatarihi,"")</f>
        <v>46027</v>
      </c>
      <c r="D1460" s="497" t="s">
        <v>49</v>
      </c>
      <c r="E1460" s="497"/>
      <c r="F1460" s="456" t="str">
        <f>IF(kurulusyetkilisi&gt;0,kurulusyetkilisi,"")</f>
        <v/>
      </c>
      <c r="G1460" s="456"/>
      <c r="H1460" s="456"/>
      <c r="I1460" s="126"/>
      <c r="J1460" s="82"/>
      <c r="K1460" s="82"/>
    </row>
    <row r="1461" spans="1:13" ht="21" x14ac:dyDescent="0.35">
      <c r="A1461" s="89"/>
      <c r="B1461" s="349"/>
      <c r="C1461" s="349"/>
      <c r="D1461" s="497" t="s">
        <v>50</v>
      </c>
      <c r="E1461" s="497"/>
      <c r="F1461" s="349"/>
      <c r="G1461" s="361"/>
      <c r="H1461" s="347"/>
      <c r="I1461" s="126"/>
      <c r="J1461" s="82"/>
      <c r="K1461" s="82"/>
    </row>
    <row r="1462" spans="1:13" x14ac:dyDescent="0.25">
      <c r="A1462" s="89"/>
      <c r="B1462" s="89"/>
      <c r="C1462" s="89"/>
      <c r="D1462" s="89"/>
      <c r="E1462" s="89"/>
      <c r="F1462" s="89"/>
      <c r="G1462" s="89"/>
      <c r="H1462" s="89"/>
      <c r="I1462" s="126"/>
      <c r="J1462" s="82"/>
      <c r="K1462" s="82"/>
    </row>
    <row r="1463" spans="1:13" x14ac:dyDescent="0.25">
      <c r="A1463" s="496" t="s">
        <v>126</v>
      </c>
      <c r="B1463" s="496"/>
      <c r="C1463" s="496"/>
      <c r="D1463" s="496"/>
      <c r="E1463" s="496"/>
      <c r="F1463" s="496"/>
      <c r="G1463" s="496"/>
      <c r="H1463" s="496"/>
      <c r="I1463" s="123"/>
      <c r="J1463" s="82"/>
      <c r="K1463" s="82"/>
    </row>
    <row r="1464" spans="1:13" x14ac:dyDescent="0.25">
      <c r="A1464" s="484" t="str">
        <f>IF(YilDonem&lt;&gt;"",CONCATENATE(YilDonem," dönemine aittir."),"")</f>
        <v/>
      </c>
      <c r="B1464" s="484"/>
      <c r="C1464" s="484"/>
      <c r="D1464" s="484"/>
      <c r="E1464" s="484"/>
      <c r="F1464" s="484"/>
      <c r="G1464" s="484"/>
      <c r="H1464" s="484"/>
      <c r="I1464" s="123"/>
      <c r="J1464" s="82"/>
      <c r="K1464" s="82"/>
    </row>
    <row r="1465" spans="1:13" ht="15.95" customHeight="1" thickBot="1" x14ac:dyDescent="0.3">
      <c r="A1465" s="515" t="s">
        <v>156</v>
      </c>
      <c r="B1465" s="515"/>
      <c r="C1465" s="515"/>
      <c r="D1465" s="515"/>
      <c r="E1465" s="515"/>
      <c r="F1465" s="515"/>
      <c r="G1465" s="515"/>
      <c r="H1465" s="515"/>
      <c r="I1465" s="123"/>
      <c r="J1465" s="82"/>
      <c r="K1465" s="82"/>
    </row>
    <row r="1466" spans="1:13" ht="31.7" customHeight="1" thickBot="1" x14ac:dyDescent="0.3">
      <c r="A1466" s="516" t="s">
        <v>1</v>
      </c>
      <c r="B1466" s="517"/>
      <c r="C1466" s="488" t="str">
        <f>IF(ProjeNo&gt;0,ProjeNo,"")</f>
        <v/>
      </c>
      <c r="D1466" s="489"/>
      <c r="E1466" s="489"/>
      <c r="F1466" s="489"/>
      <c r="G1466" s="489"/>
      <c r="H1466" s="490"/>
      <c r="I1466" s="123"/>
      <c r="J1466" s="82"/>
      <c r="K1466" s="82"/>
    </row>
    <row r="1467" spans="1:13" ht="45" customHeight="1" thickBot="1" x14ac:dyDescent="0.3">
      <c r="A1467" s="518" t="s">
        <v>14</v>
      </c>
      <c r="B1467" s="519"/>
      <c r="C1467" s="493" t="str">
        <f>IF(ProjeAdi&gt;0,ProjeAdi,"")</f>
        <v/>
      </c>
      <c r="D1467" s="494"/>
      <c r="E1467" s="494"/>
      <c r="F1467" s="494"/>
      <c r="G1467" s="494"/>
      <c r="H1467" s="495"/>
      <c r="I1467" s="123"/>
      <c r="J1467" s="82"/>
      <c r="K1467" s="82"/>
    </row>
    <row r="1468" spans="1:13" s="53" customFormat="1" ht="37.15" customHeight="1" thickBot="1" x14ac:dyDescent="0.3">
      <c r="A1468" s="482" t="s">
        <v>9</v>
      </c>
      <c r="B1468" s="482" t="s">
        <v>123</v>
      </c>
      <c r="C1468" s="482" t="s">
        <v>124</v>
      </c>
      <c r="D1468" s="482" t="s">
        <v>125</v>
      </c>
      <c r="E1468" s="482" t="s">
        <v>98</v>
      </c>
      <c r="F1468" s="482" t="s">
        <v>99</v>
      </c>
      <c r="G1468" s="143" t="s">
        <v>100</v>
      </c>
      <c r="H1468" s="143" t="s">
        <v>100</v>
      </c>
      <c r="I1468" s="124"/>
      <c r="J1468" s="83"/>
      <c r="K1468" s="83"/>
      <c r="L1468" s="133"/>
      <c r="M1468" s="133"/>
    </row>
    <row r="1469" spans="1:13" ht="18" customHeight="1" thickBot="1" x14ac:dyDescent="0.3">
      <c r="A1469" s="498"/>
      <c r="B1469" s="498"/>
      <c r="C1469" s="498"/>
      <c r="D1469" s="498"/>
      <c r="E1469" s="498"/>
      <c r="F1469" s="498"/>
      <c r="G1469" s="144" t="s">
        <v>101</v>
      </c>
      <c r="H1469" s="144" t="s">
        <v>104</v>
      </c>
      <c r="I1469" s="123"/>
      <c r="J1469" s="82"/>
      <c r="K1469" s="82"/>
    </row>
    <row r="1470" spans="1:13" ht="18" customHeight="1" x14ac:dyDescent="0.25">
      <c r="A1470" s="77">
        <v>861</v>
      </c>
      <c r="B1470" s="61"/>
      <c r="C1470" s="62"/>
      <c r="D1470" s="84"/>
      <c r="E1470" s="63"/>
      <c r="F1470" s="308"/>
      <c r="G1470" s="294"/>
      <c r="H1470" s="281"/>
      <c r="I1470" s="207" t="str">
        <f>IF(AND(COUNTA(B1470:D1470)&gt;0,J1470=1),"Belge Tarihi,Belge Numarası ve KDV Dahil Tutar doldurulduktan sonra KDV Hariç Tutar doldurulabilir.","")</f>
        <v/>
      </c>
      <c r="J1470" s="209">
        <f>IF(COUNTA(E1470:F1470)+COUNTA(H1470)=3,0,1)</f>
        <v>1</v>
      </c>
      <c r="K1470" s="208">
        <f>IF(J1470=1,0,100000000)</f>
        <v>0</v>
      </c>
    </row>
    <row r="1471" spans="1:13" ht="18" customHeight="1" x14ac:dyDescent="0.25">
      <c r="A1471" s="59">
        <v>862</v>
      </c>
      <c r="B1471" s="39"/>
      <c r="C1471" s="40"/>
      <c r="D1471" s="41"/>
      <c r="E1471" s="85"/>
      <c r="F1471" s="309"/>
      <c r="G1471" s="295"/>
      <c r="H1471" s="288"/>
      <c r="I1471" s="207" t="str">
        <f t="shared" ref="I1471:I1489" si="129">IF(AND(COUNTA(B1471:D1471)&gt;0,J1471=1),"Belge Tarihi,Belge Numarası ve KDV Dahil Tutar doldurulduktan sonra KDV Hariç Tutar doldurulabilir.","")</f>
        <v/>
      </c>
      <c r="J1471" s="209">
        <f t="shared" ref="J1471:J1489" si="130">IF(COUNTA(E1471:F1471)+COUNTA(H1471)=3,0,1)</f>
        <v>1</v>
      </c>
      <c r="K1471" s="208">
        <f t="shared" ref="K1471:K1489" si="131">IF(J1471=1,0,100000000)</f>
        <v>0</v>
      </c>
    </row>
    <row r="1472" spans="1:13" ht="18" customHeight="1" x14ac:dyDescent="0.25">
      <c r="A1472" s="59">
        <v>863</v>
      </c>
      <c r="B1472" s="39"/>
      <c r="C1472" s="40"/>
      <c r="D1472" s="41"/>
      <c r="E1472" s="85"/>
      <c r="F1472" s="309"/>
      <c r="G1472" s="295"/>
      <c r="H1472" s="288"/>
      <c r="I1472" s="207" t="str">
        <f t="shared" si="129"/>
        <v/>
      </c>
      <c r="J1472" s="209">
        <f t="shared" si="130"/>
        <v>1</v>
      </c>
      <c r="K1472" s="208">
        <f t="shared" si="131"/>
        <v>0</v>
      </c>
    </row>
    <row r="1473" spans="1:11" ht="18" customHeight="1" x14ac:dyDescent="0.25">
      <c r="A1473" s="59">
        <v>864</v>
      </c>
      <c r="B1473" s="39"/>
      <c r="C1473" s="40"/>
      <c r="D1473" s="41"/>
      <c r="E1473" s="85"/>
      <c r="F1473" s="309"/>
      <c r="G1473" s="295"/>
      <c r="H1473" s="288"/>
      <c r="I1473" s="207" t="str">
        <f t="shared" si="129"/>
        <v/>
      </c>
      <c r="J1473" s="209">
        <f t="shared" si="130"/>
        <v>1</v>
      </c>
      <c r="K1473" s="208">
        <f t="shared" si="131"/>
        <v>0</v>
      </c>
    </row>
    <row r="1474" spans="1:11" ht="18" customHeight="1" x14ac:dyDescent="0.25">
      <c r="A1474" s="59">
        <v>865</v>
      </c>
      <c r="B1474" s="39"/>
      <c r="C1474" s="40"/>
      <c r="D1474" s="41"/>
      <c r="E1474" s="85"/>
      <c r="F1474" s="309"/>
      <c r="G1474" s="295"/>
      <c r="H1474" s="288"/>
      <c r="I1474" s="207" t="str">
        <f t="shared" si="129"/>
        <v/>
      </c>
      <c r="J1474" s="209">
        <f t="shared" si="130"/>
        <v>1</v>
      </c>
      <c r="K1474" s="208">
        <f t="shared" si="131"/>
        <v>0</v>
      </c>
    </row>
    <row r="1475" spans="1:11" ht="18" customHeight="1" x14ac:dyDescent="0.25">
      <c r="A1475" s="59">
        <v>866</v>
      </c>
      <c r="B1475" s="39"/>
      <c r="C1475" s="40"/>
      <c r="D1475" s="41"/>
      <c r="E1475" s="85"/>
      <c r="F1475" s="309"/>
      <c r="G1475" s="295"/>
      <c r="H1475" s="288"/>
      <c r="I1475" s="207" t="str">
        <f t="shared" si="129"/>
        <v/>
      </c>
      <c r="J1475" s="209">
        <f t="shared" si="130"/>
        <v>1</v>
      </c>
      <c r="K1475" s="208">
        <f t="shared" si="131"/>
        <v>0</v>
      </c>
    </row>
    <row r="1476" spans="1:11" ht="18" customHeight="1" x14ac:dyDescent="0.25">
      <c r="A1476" s="59">
        <v>867</v>
      </c>
      <c r="B1476" s="39"/>
      <c r="C1476" s="40"/>
      <c r="D1476" s="41"/>
      <c r="E1476" s="85"/>
      <c r="F1476" s="309"/>
      <c r="G1476" s="295"/>
      <c r="H1476" s="288"/>
      <c r="I1476" s="207" t="str">
        <f t="shared" si="129"/>
        <v/>
      </c>
      <c r="J1476" s="209">
        <f t="shared" si="130"/>
        <v>1</v>
      </c>
      <c r="K1476" s="208">
        <f t="shared" si="131"/>
        <v>0</v>
      </c>
    </row>
    <row r="1477" spans="1:11" ht="18" customHeight="1" x14ac:dyDescent="0.25">
      <c r="A1477" s="59">
        <v>868</v>
      </c>
      <c r="B1477" s="39"/>
      <c r="C1477" s="40"/>
      <c r="D1477" s="41"/>
      <c r="E1477" s="85"/>
      <c r="F1477" s="309"/>
      <c r="G1477" s="295"/>
      <c r="H1477" s="288"/>
      <c r="I1477" s="207" t="str">
        <f t="shared" si="129"/>
        <v/>
      </c>
      <c r="J1477" s="209">
        <f t="shared" si="130"/>
        <v>1</v>
      </c>
      <c r="K1477" s="208">
        <f t="shared" si="131"/>
        <v>0</v>
      </c>
    </row>
    <row r="1478" spans="1:11" ht="18" customHeight="1" x14ac:dyDescent="0.25">
      <c r="A1478" s="59">
        <v>869</v>
      </c>
      <c r="B1478" s="39"/>
      <c r="C1478" s="40"/>
      <c r="D1478" s="41"/>
      <c r="E1478" s="85"/>
      <c r="F1478" s="309"/>
      <c r="G1478" s="295"/>
      <c r="H1478" s="288"/>
      <c r="I1478" s="207" t="str">
        <f t="shared" si="129"/>
        <v/>
      </c>
      <c r="J1478" s="209">
        <f t="shared" si="130"/>
        <v>1</v>
      </c>
      <c r="K1478" s="208">
        <f t="shared" si="131"/>
        <v>0</v>
      </c>
    </row>
    <row r="1479" spans="1:11" ht="18" customHeight="1" x14ac:dyDescent="0.25">
      <c r="A1479" s="59">
        <v>870</v>
      </c>
      <c r="B1479" s="39"/>
      <c r="C1479" s="40"/>
      <c r="D1479" s="41"/>
      <c r="E1479" s="85"/>
      <c r="F1479" s="309"/>
      <c r="G1479" s="295"/>
      <c r="H1479" s="288"/>
      <c r="I1479" s="207" t="str">
        <f t="shared" si="129"/>
        <v/>
      </c>
      <c r="J1479" s="209">
        <f t="shared" si="130"/>
        <v>1</v>
      </c>
      <c r="K1479" s="208">
        <f t="shared" si="131"/>
        <v>0</v>
      </c>
    </row>
    <row r="1480" spans="1:11" ht="18" customHeight="1" x14ac:dyDescent="0.25">
      <c r="A1480" s="59">
        <v>871</v>
      </c>
      <c r="B1480" s="39"/>
      <c r="C1480" s="40"/>
      <c r="D1480" s="41"/>
      <c r="E1480" s="85"/>
      <c r="F1480" s="309"/>
      <c r="G1480" s="295"/>
      <c r="H1480" s="288"/>
      <c r="I1480" s="207" t="str">
        <f t="shared" si="129"/>
        <v/>
      </c>
      <c r="J1480" s="209">
        <f t="shared" si="130"/>
        <v>1</v>
      </c>
      <c r="K1480" s="208">
        <f t="shared" si="131"/>
        <v>0</v>
      </c>
    </row>
    <row r="1481" spans="1:11" ht="18" customHeight="1" x14ac:dyDescent="0.25">
      <c r="A1481" s="59">
        <v>872</v>
      </c>
      <c r="B1481" s="39"/>
      <c r="C1481" s="40"/>
      <c r="D1481" s="41"/>
      <c r="E1481" s="85"/>
      <c r="F1481" s="309"/>
      <c r="G1481" s="295"/>
      <c r="H1481" s="288"/>
      <c r="I1481" s="207" t="str">
        <f t="shared" si="129"/>
        <v/>
      </c>
      <c r="J1481" s="209">
        <f t="shared" si="130"/>
        <v>1</v>
      </c>
      <c r="K1481" s="208">
        <f t="shared" si="131"/>
        <v>0</v>
      </c>
    </row>
    <row r="1482" spans="1:11" ht="18" customHeight="1" x14ac:dyDescent="0.25">
      <c r="A1482" s="59">
        <v>873</v>
      </c>
      <c r="B1482" s="39"/>
      <c r="C1482" s="40"/>
      <c r="D1482" s="41"/>
      <c r="E1482" s="85"/>
      <c r="F1482" s="309"/>
      <c r="G1482" s="295"/>
      <c r="H1482" s="288"/>
      <c r="I1482" s="207" t="str">
        <f t="shared" si="129"/>
        <v/>
      </c>
      <c r="J1482" s="209">
        <f t="shared" si="130"/>
        <v>1</v>
      </c>
      <c r="K1482" s="208">
        <f t="shared" si="131"/>
        <v>0</v>
      </c>
    </row>
    <row r="1483" spans="1:11" ht="18" customHeight="1" x14ac:dyDescent="0.25">
      <c r="A1483" s="59">
        <v>874</v>
      </c>
      <c r="B1483" s="39"/>
      <c r="C1483" s="40"/>
      <c r="D1483" s="41"/>
      <c r="E1483" s="85"/>
      <c r="F1483" s="309"/>
      <c r="G1483" s="295"/>
      <c r="H1483" s="288"/>
      <c r="I1483" s="207" t="str">
        <f t="shared" si="129"/>
        <v/>
      </c>
      <c r="J1483" s="209">
        <f t="shared" si="130"/>
        <v>1</v>
      </c>
      <c r="K1483" s="208">
        <f t="shared" si="131"/>
        <v>0</v>
      </c>
    </row>
    <row r="1484" spans="1:11" ht="18" customHeight="1" x14ac:dyDescent="0.25">
      <c r="A1484" s="59">
        <v>875</v>
      </c>
      <c r="B1484" s="39"/>
      <c r="C1484" s="40"/>
      <c r="D1484" s="41"/>
      <c r="E1484" s="85"/>
      <c r="F1484" s="309"/>
      <c r="G1484" s="295"/>
      <c r="H1484" s="288"/>
      <c r="I1484" s="207" t="str">
        <f t="shared" si="129"/>
        <v/>
      </c>
      <c r="J1484" s="209">
        <f t="shared" si="130"/>
        <v>1</v>
      </c>
      <c r="K1484" s="208">
        <f t="shared" si="131"/>
        <v>0</v>
      </c>
    </row>
    <row r="1485" spans="1:11" ht="18" customHeight="1" x14ac:dyDescent="0.25">
      <c r="A1485" s="59">
        <v>876</v>
      </c>
      <c r="B1485" s="39"/>
      <c r="C1485" s="40"/>
      <c r="D1485" s="41"/>
      <c r="E1485" s="85"/>
      <c r="F1485" s="309"/>
      <c r="G1485" s="295"/>
      <c r="H1485" s="288"/>
      <c r="I1485" s="207" t="str">
        <f t="shared" si="129"/>
        <v/>
      </c>
      <c r="J1485" s="209">
        <f t="shared" si="130"/>
        <v>1</v>
      </c>
      <c r="K1485" s="208">
        <f t="shared" si="131"/>
        <v>0</v>
      </c>
    </row>
    <row r="1486" spans="1:11" ht="18" customHeight="1" x14ac:dyDescent="0.25">
      <c r="A1486" s="59">
        <v>877</v>
      </c>
      <c r="B1486" s="39"/>
      <c r="C1486" s="40"/>
      <c r="D1486" s="41"/>
      <c r="E1486" s="85"/>
      <c r="F1486" s="309"/>
      <c r="G1486" s="295"/>
      <c r="H1486" s="288"/>
      <c r="I1486" s="207" t="str">
        <f t="shared" si="129"/>
        <v/>
      </c>
      <c r="J1486" s="209">
        <f t="shared" si="130"/>
        <v>1</v>
      </c>
      <c r="K1486" s="208">
        <f t="shared" si="131"/>
        <v>0</v>
      </c>
    </row>
    <row r="1487" spans="1:11" ht="18" customHeight="1" x14ac:dyDescent="0.25">
      <c r="A1487" s="59">
        <v>878</v>
      </c>
      <c r="B1487" s="39"/>
      <c r="C1487" s="40"/>
      <c r="D1487" s="41"/>
      <c r="E1487" s="85"/>
      <c r="F1487" s="309"/>
      <c r="G1487" s="295"/>
      <c r="H1487" s="288"/>
      <c r="I1487" s="207" t="str">
        <f t="shared" si="129"/>
        <v/>
      </c>
      <c r="J1487" s="209">
        <f t="shared" si="130"/>
        <v>1</v>
      </c>
      <c r="K1487" s="208">
        <f t="shared" si="131"/>
        <v>0</v>
      </c>
    </row>
    <row r="1488" spans="1:11" ht="18" customHeight="1" x14ac:dyDescent="0.25">
      <c r="A1488" s="59">
        <v>879</v>
      </c>
      <c r="B1488" s="39"/>
      <c r="C1488" s="40"/>
      <c r="D1488" s="41"/>
      <c r="E1488" s="85"/>
      <c r="F1488" s="309"/>
      <c r="G1488" s="295"/>
      <c r="H1488" s="288"/>
      <c r="I1488" s="207" t="str">
        <f t="shared" si="129"/>
        <v/>
      </c>
      <c r="J1488" s="209">
        <f t="shared" si="130"/>
        <v>1</v>
      </c>
      <c r="K1488" s="208">
        <f t="shared" si="131"/>
        <v>0</v>
      </c>
    </row>
    <row r="1489" spans="1:13" ht="18" customHeight="1" thickBot="1" x14ac:dyDescent="0.3">
      <c r="A1489" s="78">
        <v>880</v>
      </c>
      <c r="B1489" s="43"/>
      <c r="C1489" s="44"/>
      <c r="D1489" s="45"/>
      <c r="E1489" s="87"/>
      <c r="F1489" s="310"/>
      <c r="G1489" s="296"/>
      <c r="H1489" s="289"/>
      <c r="I1489" s="207" t="str">
        <f t="shared" si="129"/>
        <v/>
      </c>
      <c r="J1489" s="209">
        <f t="shared" si="130"/>
        <v>1</v>
      </c>
      <c r="K1489" s="208">
        <f t="shared" si="131"/>
        <v>0</v>
      </c>
    </row>
    <row r="1490" spans="1:13" ht="18" customHeight="1" thickBot="1" x14ac:dyDescent="0.3">
      <c r="A1490" s="89"/>
      <c r="B1490" s="89"/>
      <c r="C1490" s="89"/>
      <c r="D1490" s="89"/>
      <c r="E1490" s="89"/>
      <c r="F1490" s="11" t="s">
        <v>51</v>
      </c>
      <c r="G1490" s="290">
        <f>SUM(G1470:G1489)+G1456</f>
        <v>0</v>
      </c>
      <c r="H1490" s="330"/>
      <c r="I1490" s="126"/>
      <c r="J1490" s="206">
        <f>IF(G1490&gt;G1456,ROW(A1496),0)</f>
        <v>0</v>
      </c>
      <c r="K1490" s="82"/>
      <c r="L1490" s="202">
        <f>IF(G1490&gt;G1456,ROW(A1496),0)</f>
        <v>0</v>
      </c>
    </row>
    <row r="1491" spans="1:13" x14ac:dyDescent="0.25">
      <c r="A1491" s="89"/>
      <c r="B1491" s="89"/>
      <c r="C1491" s="89"/>
      <c r="D1491" s="89"/>
      <c r="E1491" s="89"/>
      <c r="F1491" s="89"/>
      <c r="G1491" s="89"/>
      <c r="H1491" s="89"/>
      <c r="I1491" s="126"/>
      <c r="J1491" s="82"/>
      <c r="K1491" s="82"/>
    </row>
    <row r="1492" spans="1:13" x14ac:dyDescent="0.25">
      <c r="A1492" t="s">
        <v>164</v>
      </c>
      <c r="B1492" s="89"/>
      <c r="C1492" s="89"/>
      <c r="D1492" s="89"/>
      <c r="E1492" s="89"/>
      <c r="F1492" s="89"/>
      <c r="G1492" s="89"/>
      <c r="H1492" s="89"/>
      <c r="I1492" s="126"/>
      <c r="J1492" s="82"/>
      <c r="K1492" s="82"/>
    </row>
    <row r="1493" spans="1:13" x14ac:dyDescent="0.25">
      <c r="A1493" s="89"/>
      <c r="B1493" s="89"/>
      <c r="C1493" s="89"/>
      <c r="D1493" s="89"/>
      <c r="E1493" s="89"/>
      <c r="F1493" s="89"/>
      <c r="G1493" s="89"/>
      <c r="H1493" s="89"/>
      <c r="I1493" s="126"/>
      <c r="J1493" s="82"/>
      <c r="K1493" s="82"/>
    </row>
    <row r="1494" spans="1:13" ht="21" x14ac:dyDescent="0.35">
      <c r="A1494" s="89"/>
      <c r="B1494" s="358" t="s">
        <v>48</v>
      </c>
      <c r="C1494" s="346">
        <f ca="1">IF(imzatarihi&gt;0,imzatarihi,"")</f>
        <v>46027</v>
      </c>
      <c r="D1494" s="497" t="s">
        <v>49</v>
      </c>
      <c r="E1494" s="497"/>
      <c r="F1494" s="456" t="str">
        <f>IF(kurulusyetkilisi&gt;0,kurulusyetkilisi,"")</f>
        <v/>
      </c>
      <c r="G1494" s="456"/>
      <c r="H1494" s="456"/>
      <c r="I1494" s="126"/>
      <c r="J1494" s="82"/>
      <c r="K1494" s="82"/>
    </row>
    <row r="1495" spans="1:13" ht="21" x14ac:dyDescent="0.35">
      <c r="A1495" s="89"/>
      <c r="B1495" s="349"/>
      <c r="C1495" s="349"/>
      <c r="D1495" s="497" t="s">
        <v>50</v>
      </c>
      <c r="E1495" s="497"/>
      <c r="F1495" s="349"/>
      <c r="G1495" s="361"/>
      <c r="H1495" s="347"/>
      <c r="I1495" s="126"/>
      <c r="J1495" s="82"/>
      <c r="K1495" s="82"/>
    </row>
    <row r="1496" spans="1:13" x14ac:dyDescent="0.25">
      <c r="A1496" s="89"/>
      <c r="B1496" s="89"/>
      <c r="C1496" s="89"/>
      <c r="D1496" s="89"/>
      <c r="E1496" s="89"/>
      <c r="F1496" s="89"/>
      <c r="G1496" s="89"/>
      <c r="H1496" s="89"/>
      <c r="I1496" s="126"/>
      <c r="J1496" s="82"/>
      <c r="K1496" s="82"/>
    </row>
    <row r="1497" spans="1:13" x14ac:dyDescent="0.25">
      <c r="A1497" s="496" t="s">
        <v>126</v>
      </c>
      <c r="B1497" s="496"/>
      <c r="C1497" s="496"/>
      <c r="D1497" s="496"/>
      <c r="E1497" s="496"/>
      <c r="F1497" s="496"/>
      <c r="G1497" s="496"/>
      <c r="H1497" s="496"/>
      <c r="I1497" s="123"/>
      <c r="J1497" s="82"/>
      <c r="K1497" s="82"/>
    </row>
    <row r="1498" spans="1:13" x14ac:dyDescent="0.25">
      <c r="A1498" s="484" t="str">
        <f>IF(YilDonem&lt;&gt;"",CONCATENATE(YilDonem," dönemine aittir."),"")</f>
        <v/>
      </c>
      <c r="B1498" s="484"/>
      <c r="C1498" s="484"/>
      <c r="D1498" s="484"/>
      <c r="E1498" s="484"/>
      <c r="F1498" s="484"/>
      <c r="G1498" s="484"/>
      <c r="H1498" s="484"/>
      <c r="I1498" s="123"/>
      <c r="J1498" s="82"/>
      <c r="K1498" s="82"/>
    </row>
    <row r="1499" spans="1:13" ht="15.95" customHeight="1" thickBot="1" x14ac:dyDescent="0.3">
      <c r="A1499" s="515" t="s">
        <v>156</v>
      </c>
      <c r="B1499" s="515"/>
      <c r="C1499" s="515"/>
      <c r="D1499" s="515"/>
      <c r="E1499" s="515"/>
      <c r="F1499" s="515"/>
      <c r="G1499" s="515"/>
      <c r="H1499" s="515"/>
      <c r="I1499" s="123"/>
      <c r="J1499" s="82"/>
      <c r="K1499" s="82"/>
    </row>
    <row r="1500" spans="1:13" ht="31.7" customHeight="1" thickBot="1" x14ac:dyDescent="0.3">
      <c r="A1500" s="516" t="s">
        <v>1</v>
      </c>
      <c r="B1500" s="517"/>
      <c r="C1500" s="488" t="str">
        <f>IF(ProjeNo&gt;0,ProjeNo,"")</f>
        <v/>
      </c>
      <c r="D1500" s="489"/>
      <c r="E1500" s="489"/>
      <c r="F1500" s="489"/>
      <c r="G1500" s="489"/>
      <c r="H1500" s="490"/>
      <c r="I1500" s="123"/>
      <c r="J1500" s="82"/>
      <c r="K1500" s="82"/>
    </row>
    <row r="1501" spans="1:13" ht="45" customHeight="1" thickBot="1" x14ac:dyDescent="0.3">
      <c r="A1501" s="518" t="s">
        <v>14</v>
      </c>
      <c r="B1501" s="519"/>
      <c r="C1501" s="493" t="str">
        <f>IF(ProjeAdi&gt;0,ProjeAdi,"")</f>
        <v/>
      </c>
      <c r="D1501" s="494"/>
      <c r="E1501" s="494"/>
      <c r="F1501" s="494"/>
      <c r="G1501" s="494"/>
      <c r="H1501" s="495"/>
      <c r="I1501" s="123"/>
      <c r="J1501" s="82"/>
      <c r="K1501" s="82"/>
    </row>
    <row r="1502" spans="1:13" s="53" customFormat="1" ht="37.15" customHeight="1" thickBot="1" x14ac:dyDescent="0.3">
      <c r="A1502" s="482" t="s">
        <v>9</v>
      </c>
      <c r="B1502" s="482" t="s">
        <v>123</v>
      </c>
      <c r="C1502" s="482" t="s">
        <v>124</v>
      </c>
      <c r="D1502" s="482" t="s">
        <v>125</v>
      </c>
      <c r="E1502" s="482" t="s">
        <v>98</v>
      </c>
      <c r="F1502" s="482" t="s">
        <v>99</v>
      </c>
      <c r="G1502" s="143" t="s">
        <v>100</v>
      </c>
      <c r="H1502" s="143" t="s">
        <v>100</v>
      </c>
      <c r="I1502" s="124"/>
      <c r="J1502" s="83"/>
      <c r="K1502" s="83"/>
      <c r="L1502" s="133"/>
      <c r="M1502" s="133"/>
    </row>
    <row r="1503" spans="1:13" ht="18" customHeight="1" thickBot="1" x14ac:dyDescent="0.3">
      <c r="A1503" s="498"/>
      <c r="B1503" s="498"/>
      <c r="C1503" s="498"/>
      <c r="D1503" s="498"/>
      <c r="E1503" s="498"/>
      <c r="F1503" s="498"/>
      <c r="G1503" s="144" t="s">
        <v>101</v>
      </c>
      <c r="H1503" s="144" t="s">
        <v>104</v>
      </c>
      <c r="I1503" s="123"/>
      <c r="J1503" s="82"/>
      <c r="K1503" s="82"/>
    </row>
    <row r="1504" spans="1:13" ht="18" customHeight="1" x14ac:dyDescent="0.25">
      <c r="A1504" s="77">
        <v>881</v>
      </c>
      <c r="B1504" s="61"/>
      <c r="C1504" s="62"/>
      <c r="D1504" s="84"/>
      <c r="E1504" s="63"/>
      <c r="F1504" s="308"/>
      <c r="G1504" s="294"/>
      <c r="H1504" s="281"/>
      <c r="I1504" s="207" t="str">
        <f>IF(AND(COUNTA(B1504:D1504)&gt;0,J1504=1),"Belge Tarihi,Belge Numarası ve KDV Dahil Tutar doldurulduktan sonra KDV Hariç Tutar doldurulabilir.","")</f>
        <v/>
      </c>
      <c r="J1504" s="209">
        <f>IF(COUNTA(E1504:F1504)+COUNTA(H1504)=3,0,1)</f>
        <v>1</v>
      </c>
      <c r="K1504" s="208">
        <f>IF(J1504=1,0,100000000)</f>
        <v>0</v>
      </c>
    </row>
    <row r="1505" spans="1:11" ht="18" customHeight="1" x14ac:dyDescent="0.25">
      <c r="A1505" s="59">
        <v>882</v>
      </c>
      <c r="B1505" s="39"/>
      <c r="C1505" s="40"/>
      <c r="D1505" s="41"/>
      <c r="E1505" s="85"/>
      <c r="F1505" s="309"/>
      <c r="G1505" s="295"/>
      <c r="H1505" s="288"/>
      <c r="I1505" s="207" t="str">
        <f t="shared" ref="I1505:I1523" si="132">IF(AND(COUNTA(B1505:D1505)&gt;0,J1505=1),"Belge Tarihi,Belge Numarası ve KDV Dahil Tutar doldurulduktan sonra KDV Hariç Tutar doldurulabilir.","")</f>
        <v/>
      </c>
      <c r="J1505" s="209">
        <f t="shared" ref="J1505:J1523" si="133">IF(COUNTA(E1505:F1505)+COUNTA(H1505)=3,0,1)</f>
        <v>1</v>
      </c>
      <c r="K1505" s="208">
        <f t="shared" ref="K1505:K1523" si="134">IF(J1505=1,0,100000000)</f>
        <v>0</v>
      </c>
    </row>
    <row r="1506" spans="1:11" ht="18" customHeight="1" x14ac:dyDescent="0.25">
      <c r="A1506" s="59">
        <v>883</v>
      </c>
      <c r="B1506" s="39"/>
      <c r="C1506" s="40"/>
      <c r="D1506" s="41"/>
      <c r="E1506" s="85"/>
      <c r="F1506" s="309"/>
      <c r="G1506" s="295"/>
      <c r="H1506" s="288"/>
      <c r="I1506" s="207" t="str">
        <f t="shared" si="132"/>
        <v/>
      </c>
      <c r="J1506" s="209">
        <f t="shared" si="133"/>
        <v>1</v>
      </c>
      <c r="K1506" s="208">
        <f t="shared" si="134"/>
        <v>0</v>
      </c>
    </row>
    <row r="1507" spans="1:11" ht="18" customHeight="1" x14ac:dyDescent="0.25">
      <c r="A1507" s="59">
        <v>884</v>
      </c>
      <c r="B1507" s="39"/>
      <c r="C1507" s="40"/>
      <c r="D1507" s="41"/>
      <c r="E1507" s="85"/>
      <c r="F1507" s="309"/>
      <c r="G1507" s="295"/>
      <c r="H1507" s="288"/>
      <c r="I1507" s="207" t="str">
        <f t="shared" si="132"/>
        <v/>
      </c>
      <c r="J1507" s="209">
        <f t="shared" si="133"/>
        <v>1</v>
      </c>
      <c r="K1507" s="208">
        <f t="shared" si="134"/>
        <v>0</v>
      </c>
    </row>
    <row r="1508" spans="1:11" ht="18" customHeight="1" x14ac:dyDescent="0.25">
      <c r="A1508" s="59">
        <v>885</v>
      </c>
      <c r="B1508" s="39"/>
      <c r="C1508" s="40"/>
      <c r="D1508" s="41"/>
      <c r="E1508" s="85"/>
      <c r="F1508" s="309"/>
      <c r="G1508" s="295"/>
      <c r="H1508" s="288"/>
      <c r="I1508" s="207" t="str">
        <f t="shared" si="132"/>
        <v/>
      </c>
      <c r="J1508" s="209">
        <f t="shared" si="133"/>
        <v>1</v>
      </c>
      <c r="K1508" s="208">
        <f t="shared" si="134"/>
        <v>0</v>
      </c>
    </row>
    <row r="1509" spans="1:11" ht="18" customHeight="1" x14ac:dyDescent="0.25">
      <c r="A1509" s="59">
        <v>886</v>
      </c>
      <c r="B1509" s="39"/>
      <c r="C1509" s="40"/>
      <c r="D1509" s="41"/>
      <c r="E1509" s="85"/>
      <c r="F1509" s="309"/>
      <c r="G1509" s="295"/>
      <c r="H1509" s="288"/>
      <c r="I1509" s="207" t="str">
        <f t="shared" si="132"/>
        <v/>
      </c>
      <c r="J1509" s="209">
        <f t="shared" si="133"/>
        <v>1</v>
      </c>
      <c r="K1509" s="208">
        <f t="shared" si="134"/>
        <v>0</v>
      </c>
    </row>
    <row r="1510" spans="1:11" ht="18" customHeight="1" x14ac:dyDescent="0.25">
      <c r="A1510" s="59">
        <v>887</v>
      </c>
      <c r="B1510" s="39"/>
      <c r="C1510" s="40"/>
      <c r="D1510" s="41"/>
      <c r="E1510" s="85"/>
      <c r="F1510" s="309"/>
      <c r="G1510" s="295"/>
      <c r="H1510" s="288"/>
      <c r="I1510" s="207" t="str">
        <f t="shared" si="132"/>
        <v/>
      </c>
      <c r="J1510" s="209">
        <f t="shared" si="133"/>
        <v>1</v>
      </c>
      <c r="K1510" s="208">
        <f t="shared" si="134"/>
        <v>0</v>
      </c>
    </row>
    <row r="1511" spans="1:11" ht="18" customHeight="1" x14ac:dyDescent="0.25">
      <c r="A1511" s="59">
        <v>888</v>
      </c>
      <c r="B1511" s="39"/>
      <c r="C1511" s="40"/>
      <c r="D1511" s="41"/>
      <c r="E1511" s="85"/>
      <c r="F1511" s="309"/>
      <c r="G1511" s="295"/>
      <c r="H1511" s="288"/>
      <c r="I1511" s="207" t="str">
        <f t="shared" si="132"/>
        <v/>
      </c>
      <c r="J1511" s="209">
        <f t="shared" si="133"/>
        <v>1</v>
      </c>
      <c r="K1511" s="208">
        <f t="shared" si="134"/>
        <v>0</v>
      </c>
    </row>
    <row r="1512" spans="1:11" ht="18" customHeight="1" x14ac:dyDescent="0.25">
      <c r="A1512" s="59">
        <v>889</v>
      </c>
      <c r="B1512" s="39"/>
      <c r="C1512" s="40"/>
      <c r="D1512" s="41"/>
      <c r="E1512" s="85"/>
      <c r="F1512" s="309"/>
      <c r="G1512" s="295"/>
      <c r="H1512" s="288"/>
      <c r="I1512" s="207" t="str">
        <f t="shared" si="132"/>
        <v/>
      </c>
      <c r="J1512" s="209">
        <f t="shared" si="133"/>
        <v>1</v>
      </c>
      <c r="K1512" s="208">
        <f t="shared" si="134"/>
        <v>0</v>
      </c>
    </row>
    <row r="1513" spans="1:11" ht="18" customHeight="1" x14ac:dyDescent="0.25">
      <c r="A1513" s="59">
        <v>890</v>
      </c>
      <c r="B1513" s="39"/>
      <c r="C1513" s="40"/>
      <c r="D1513" s="41"/>
      <c r="E1513" s="85"/>
      <c r="F1513" s="309"/>
      <c r="G1513" s="295"/>
      <c r="H1513" s="288"/>
      <c r="I1513" s="207" t="str">
        <f t="shared" si="132"/>
        <v/>
      </c>
      <c r="J1513" s="209">
        <f t="shared" si="133"/>
        <v>1</v>
      </c>
      <c r="K1513" s="208">
        <f t="shared" si="134"/>
        <v>0</v>
      </c>
    </row>
    <row r="1514" spans="1:11" ht="18" customHeight="1" x14ac:dyDescent="0.25">
      <c r="A1514" s="59">
        <v>891</v>
      </c>
      <c r="B1514" s="39"/>
      <c r="C1514" s="40"/>
      <c r="D1514" s="41"/>
      <c r="E1514" s="85"/>
      <c r="F1514" s="309"/>
      <c r="G1514" s="295"/>
      <c r="H1514" s="288"/>
      <c r="I1514" s="207" t="str">
        <f t="shared" si="132"/>
        <v/>
      </c>
      <c r="J1514" s="209">
        <f t="shared" si="133"/>
        <v>1</v>
      </c>
      <c r="K1514" s="208">
        <f t="shared" si="134"/>
        <v>0</v>
      </c>
    </row>
    <row r="1515" spans="1:11" ht="18" customHeight="1" x14ac:dyDescent="0.25">
      <c r="A1515" s="59">
        <v>892</v>
      </c>
      <c r="B1515" s="39"/>
      <c r="C1515" s="40"/>
      <c r="D1515" s="41"/>
      <c r="E1515" s="85"/>
      <c r="F1515" s="309"/>
      <c r="G1515" s="295"/>
      <c r="H1515" s="288"/>
      <c r="I1515" s="207" t="str">
        <f t="shared" si="132"/>
        <v/>
      </c>
      <c r="J1515" s="209">
        <f t="shared" si="133"/>
        <v>1</v>
      </c>
      <c r="K1515" s="208">
        <f t="shared" si="134"/>
        <v>0</v>
      </c>
    </row>
    <row r="1516" spans="1:11" ht="18" customHeight="1" x14ac:dyDescent="0.25">
      <c r="A1516" s="59">
        <v>893</v>
      </c>
      <c r="B1516" s="39"/>
      <c r="C1516" s="40"/>
      <c r="D1516" s="41"/>
      <c r="E1516" s="85"/>
      <c r="F1516" s="309"/>
      <c r="G1516" s="295"/>
      <c r="H1516" s="288"/>
      <c r="I1516" s="207" t="str">
        <f t="shared" si="132"/>
        <v/>
      </c>
      <c r="J1516" s="209">
        <f t="shared" si="133"/>
        <v>1</v>
      </c>
      <c r="K1516" s="208">
        <f t="shared" si="134"/>
        <v>0</v>
      </c>
    </row>
    <row r="1517" spans="1:11" ht="18" customHeight="1" x14ac:dyDescent="0.25">
      <c r="A1517" s="59">
        <v>894</v>
      </c>
      <c r="B1517" s="39"/>
      <c r="C1517" s="40"/>
      <c r="D1517" s="41"/>
      <c r="E1517" s="85"/>
      <c r="F1517" s="309"/>
      <c r="G1517" s="295"/>
      <c r="H1517" s="288"/>
      <c r="I1517" s="207" t="str">
        <f t="shared" si="132"/>
        <v/>
      </c>
      <c r="J1517" s="209">
        <f t="shared" si="133"/>
        <v>1</v>
      </c>
      <c r="K1517" s="208">
        <f t="shared" si="134"/>
        <v>0</v>
      </c>
    </row>
    <row r="1518" spans="1:11" ht="18" customHeight="1" x14ac:dyDescent="0.25">
      <c r="A1518" s="59">
        <v>895</v>
      </c>
      <c r="B1518" s="39"/>
      <c r="C1518" s="40"/>
      <c r="D1518" s="41"/>
      <c r="E1518" s="85"/>
      <c r="F1518" s="309"/>
      <c r="G1518" s="295"/>
      <c r="H1518" s="288"/>
      <c r="I1518" s="207" t="str">
        <f t="shared" si="132"/>
        <v/>
      </c>
      <c r="J1518" s="209">
        <f t="shared" si="133"/>
        <v>1</v>
      </c>
      <c r="K1518" s="208">
        <f t="shared" si="134"/>
        <v>0</v>
      </c>
    </row>
    <row r="1519" spans="1:11" ht="18" customHeight="1" x14ac:dyDescent="0.25">
      <c r="A1519" s="59">
        <v>896</v>
      </c>
      <c r="B1519" s="39"/>
      <c r="C1519" s="40"/>
      <c r="D1519" s="41"/>
      <c r="E1519" s="85"/>
      <c r="F1519" s="309"/>
      <c r="G1519" s="295"/>
      <c r="H1519" s="288"/>
      <c r="I1519" s="207" t="str">
        <f t="shared" si="132"/>
        <v/>
      </c>
      <c r="J1519" s="209">
        <f t="shared" si="133"/>
        <v>1</v>
      </c>
      <c r="K1519" s="208">
        <f t="shared" si="134"/>
        <v>0</v>
      </c>
    </row>
    <row r="1520" spans="1:11" ht="18" customHeight="1" x14ac:dyDescent="0.25">
      <c r="A1520" s="59">
        <v>897</v>
      </c>
      <c r="B1520" s="39"/>
      <c r="C1520" s="40"/>
      <c r="D1520" s="41"/>
      <c r="E1520" s="85"/>
      <c r="F1520" s="309"/>
      <c r="G1520" s="295"/>
      <c r="H1520" s="288"/>
      <c r="I1520" s="207" t="str">
        <f t="shared" si="132"/>
        <v/>
      </c>
      <c r="J1520" s="209">
        <f t="shared" si="133"/>
        <v>1</v>
      </c>
      <c r="K1520" s="208">
        <f t="shared" si="134"/>
        <v>0</v>
      </c>
    </row>
    <row r="1521" spans="1:13" ht="18" customHeight="1" x14ac:dyDescent="0.25">
      <c r="A1521" s="59">
        <v>898</v>
      </c>
      <c r="B1521" s="39"/>
      <c r="C1521" s="40"/>
      <c r="D1521" s="41"/>
      <c r="E1521" s="85"/>
      <c r="F1521" s="309"/>
      <c r="G1521" s="295"/>
      <c r="H1521" s="288"/>
      <c r="I1521" s="207" t="str">
        <f t="shared" si="132"/>
        <v/>
      </c>
      <c r="J1521" s="209">
        <f t="shared" si="133"/>
        <v>1</v>
      </c>
      <c r="K1521" s="208">
        <f t="shared" si="134"/>
        <v>0</v>
      </c>
    </row>
    <row r="1522" spans="1:13" ht="18" customHeight="1" x14ac:dyDescent="0.25">
      <c r="A1522" s="59">
        <v>899</v>
      </c>
      <c r="B1522" s="39"/>
      <c r="C1522" s="40"/>
      <c r="D1522" s="41"/>
      <c r="E1522" s="85"/>
      <c r="F1522" s="309"/>
      <c r="G1522" s="295"/>
      <c r="H1522" s="288"/>
      <c r="I1522" s="207" t="str">
        <f t="shared" si="132"/>
        <v/>
      </c>
      <c r="J1522" s="209">
        <f t="shared" si="133"/>
        <v>1</v>
      </c>
      <c r="K1522" s="208">
        <f t="shared" si="134"/>
        <v>0</v>
      </c>
    </row>
    <row r="1523" spans="1:13" ht="18" customHeight="1" thickBot="1" x14ac:dyDescent="0.3">
      <c r="A1523" s="78">
        <v>900</v>
      </c>
      <c r="B1523" s="43"/>
      <c r="C1523" s="44"/>
      <c r="D1523" s="45"/>
      <c r="E1523" s="87"/>
      <c r="F1523" s="310"/>
      <c r="G1523" s="296"/>
      <c r="H1523" s="289"/>
      <c r="I1523" s="207" t="str">
        <f t="shared" si="132"/>
        <v/>
      </c>
      <c r="J1523" s="209">
        <f t="shared" si="133"/>
        <v>1</v>
      </c>
      <c r="K1523" s="208">
        <f t="shared" si="134"/>
        <v>0</v>
      </c>
    </row>
    <row r="1524" spans="1:13" ht="18" customHeight="1" thickBot="1" x14ac:dyDescent="0.3">
      <c r="A1524" s="89"/>
      <c r="B1524" s="89"/>
      <c r="C1524" s="89"/>
      <c r="D1524" s="89"/>
      <c r="E1524" s="89"/>
      <c r="F1524" s="11" t="s">
        <v>51</v>
      </c>
      <c r="G1524" s="290">
        <f>SUM(G1504:G1523)+G1490</f>
        <v>0</v>
      </c>
      <c r="H1524" s="330"/>
      <c r="I1524" s="126"/>
      <c r="J1524" s="206">
        <f>IF(G1524&gt;G1490,ROW(A1530),0)</f>
        <v>0</v>
      </c>
      <c r="K1524" s="82"/>
      <c r="L1524" s="202">
        <f>IF(G1524&gt;G1490,ROW(A1530),0)</f>
        <v>0</v>
      </c>
    </row>
    <row r="1525" spans="1:13" x14ac:dyDescent="0.25">
      <c r="A1525" s="89"/>
      <c r="B1525" s="89"/>
      <c r="C1525" s="89"/>
      <c r="D1525" s="89"/>
      <c r="E1525" s="89"/>
      <c r="F1525" s="89"/>
      <c r="G1525" s="89"/>
      <c r="H1525" s="89"/>
      <c r="I1525" s="126"/>
      <c r="J1525" s="82"/>
      <c r="K1525" s="82"/>
    </row>
    <row r="1526" spans="1:13" x14ac:dyDescent="0.25">
      <c r="A1526" t="s">
        <v>164</v>
      </c>
      <c r="B1526" s="89"/>
      <c r="C1526" s="89"/>
      <c r="D1526" s="89"/>
      <c r="E1526" s="89"/>
      <c r="F1526" s="89"/>
      <c r="G1526" s="89"/>
      <c r="H1526" s="89"/>
      <c r="I1526" s="126"/>
      <c r="J1526" s="82"/>
      <c r="K1526" s="82"/>
    </row>
    <row r="1527" spans="1:13" x14ac:dyDescent="0.25">
      <c r="A1527" s="89"/>
      <c r="B1527" s="89"/>
      <c r="C1527" s="89"/>
      <c r="D1527" s="89"/>
      <c r="E1527" s="89"/>
      <c r="F1527" s="89"/>
      <c r="G1527" s="89"/>
      <c r="H1527" s="89"/>
      <c r="I1527" s="126"/>
      <c r="J1527" s="82"/>
      <c r="K1527" s="82"/>
    </row>
    <row r="1528" spans="1:13" ht="21" x14ac:dyDescent="0.35">
      <c r="A1528" s="89"/>
      <c r="B1528" s="358" t="s">
        <v>48</v>
      </c>
      <c r="C1528" s="346">
        <f ca="1">IF(imzatarihi&gt;0,imzatarihi,"")</f>
        <v>46027</v>
      </c>
      <c r="D1528" s="497" t="s">
        <v>49</v>
      </c>
      <c r="E1528" s="497"/>
      <c r="F1528" s="456" t="str">
        <f>IF(kurulusyetkilisi&gt;0,kurulusyetkilisi,"")</f>
        <v/>
      </c>
      <c r="G1528" s="456"/>
      <c r="H1528" s="456"/>
      <c r="I1528" s="126"/>
      <c r="J1528" s="82"/>
      <c r="K1528" s="82"/>
    </row>
    <row r="1529" spans="1:13" ht="21" x14ac:dyDescent="0.35">
      <c r="A1529" s="89"/>
      <c r="B1529" s="349"/>
      <c r="C1529" s="349"/>
      <c r="D1529" s="497" t="s">
        <v>50</v>
      </c>
      <c r="E1529" s="497"/>
      <c r="F1529" s="349"/>
      <c r="G1529" s="361"/>
      <c r="H1529" s="347"/>
      <c r="I1529" s="126"/>
      <c r="J1529" s="82"/>
      <c r="K1529" s="82"/>
    </row>
    <row r="1530" spans="1:13" x14ac:dyDescent="0.25">
      <c r="A1530" s="89"/>
      <c r="B1530" s="89"/>
      <c r="C1530" s="89"/>
      <c r="D1530" s="89"/>
      <c r="E1530" s="89"/>
      <c r="F1530" s="89"/>
      <c r="G1530" s="89"/>
      <c r="H1530" s="89"/>
      <c r="I1530" s="126"/>
      <c r="J1530" s="82"/>
      <c r="K1530" s="82"/>
    </row>
    <row r="1531" spans="1:13" x14ac:dyDescent="0.25">
      <c r="A1531" s="496" t="s">
        <v>126</v>
      </c>
      <c r="B1531" s="496"/>
      <c r="C1531" s="496"/>
      <c r="D1531" s="496"/>
      <c r="E1531" s="496"/>
      <c r="F1531" s="496"/>
      <c r="G1531" s="496"/>
      <c r="H1531" s="496"/>
      <c r="I1531" s="123"/>
      <c r="J1531" s="82"/>
      <c r="K1531" s="82"/>
    </row>
    <row r="1532" spans="1:13" x14ac:dyDescent="0.25">
      <c r="A1532" s="484" t="str">
        <f>IF(YilDonem&lt;&gt;"",CONCATENATE(YilDonem," dönemine aittir."),"")</f>
        <v/>
      </c>
      <c r="B1532" s="484"/>
      <c r="C1532" s="484"/>
      <c r="D1532" s="484"/>
      <c r="E1532" s="484"/>
      <c r="F1532" s="484"/>
      <c r="G1532" s="484"/>
      <c r="H1532" s="484"/>
      <c r="I1532" s="123"/>
      <c r="J1532" s="82"/>
      <c r="K1532" s="82"/>
    </row>
    <row r="1533" spans="1:13" ht="15.95" customHeight="1" thickBot="1" x14ac:dyDescent="0.3">
      <c r="A1533" s="515" t="s">
        <v>156</v>
      </c>
      <c r="B1533" s="515"/>
      <c r="C1533" s="515"/>
      <c r="D1533" s="515"/>
      <c r="E1533" s="515"/>
      <c r="F1533" s="515"/>
      <c r="G1533" s="515"/>
      <c r="H1533" s="515"/>
      <c r="I1533" s="123"/>
      <c r="J1533" s="82"/>
      <c r="K1533" s="82"/>
    </row>
    <row r="1534" spans="1:13" ht="31.7" customHeight="1" thickBot="1" x14ac:dyDescent="0.3">
      <c r="A1534" s="516" t="s">
        <v>1</v>
      </c>
      <c r="B1534" s="517"/>
      <c r="C1534" s="488" t="str">
        <f>IF(ProjeNo&gt;0,ProjeNo,"")</f>
        <v/>
      </c>
      <c r="D1534" s="489"/>
      <c r="E1534" s="489"/>
      <c r="F1534" s="489"/>
      <c r="G1534" s="489"/>
      <c r="H1534" s="490"/>
      <c r="I1534" s="123"/>
      <c r="J1534" s="82"/>
      <c r="K1534" s="82"/>
    </row>
    <row r="1535" spans="1:13" ht="45" customHeight="1" thickBot="1" x14ac:dyDescent="0.3">
      <c r="A1535" s="518" t="s">
        <v>14</v>
      </c>
      <c r="B1535" s="519"/>
      <c r="C1535" s="493" t="str">
        <f>IF(ProjeAdi&gt;0,ProjeAdi,"")</f>
        <v/>
      </c>
      <c r="D1535" s="494"/>
      <c r="E1535" s="494"/>
      <c r="F1535" s="494"/>
      <c r="G1535" s="494"/>
      <c r="H1535" s="495"/>
      <c r="I1535" s="123"/>
      <c r="J1535" s="82"/>
      <c r="K1535" s="82"/>
    </row>
    <row r="1536" spans="1:13" s="53" customFormat="1" ht="37.15" customHeight="1" thickBot="1" x14ac:dyDescent="0.3">
      <c r="A1536" s="482" t="s">
        <v>9</v>
      </c>
      <c r="B1536" s="482" t="s">
        <v>123</v>
      </c>
      <c r="C1536" s="482" t="s">
        <v>124</v>
      </c>
      <c r="D1536" s="482" t="s">
        <v>125</v>
      </c>
      <c r="E1536" s="482" t="s">
        <v>98</v>
      </c>
      <c r="F1536" s="482" t="s">
        <v>99</v>
      </c>
      <c r="G1536" s="143" t="s">
        <v>100</v>
      </c>
      <c r="H1536" s="143" t="s">
        <v>100</v>
      </c>
      <c r="I1536" s="124"/>
      <c r="J1536" s="83"/>
      <c r="K1536" s="83"/>
      <c r="L1536" s="133"/>
      <c r="M1536" s="133"/>
    </row>
    <row r="1537" spans="1:11" ht="18" customHeight="1" thickBot="1" x14ac:dyDescent="0.3">
      <c r="A1537" s="498"/>
      <c r="B1537" s="498"/>
      <c r="C1537" s="498"/>
      <c r="D1537" s="498"/>
      <c r="E1537" s="498"/>
      <c r="F1537" s="498"/>
      <c r="G1537" s="144" t="s">
        <v>101</v>
      </c>
      <c r="H1537" s="144" t="s">
        <v>104</v>
      </c>
      <c r="I1537" s="123"/>
      <c r="J1537" s="82"/>
      <c r="K1537" s="82"/>
    </row>
    <row r="1538" spans="1:11" ht="18" customHeight="1" x14ac:dyDescent="0.25">
      <c r="A1538" s="77">
        <v>901</v>
      </c>
      <c r="B1538" s="61"/>
      <c r="C1538" s="62"/>
      <c r="D1538" s="84"/>
      <c r="E1538" s="63"/>
      <c r="F1538" s="308"/>
      <c r="G1538" s="294"/>
      <c r="H1538" s="281"/>
      <c r="I1538" s="207" t="str">
        <f>IF(AND(COUNTA(B1538:D1538)&gt;0,J1538=1),"Belge Tarihi,Belge Numarası ve KDV Dahil Tutar doldurulduktan sonra KDV Hariç Tutar doldurulabilir.","")</f>
        <v/>
      </c>
      <c r="J1538" s="209">
        <f>IF(COUNTA(E1538:F1538)+COUNTA(H1538)=3,0,1)</f>
        <v>1</v>
      </c>
      <c r="K1538" s="208">
        <f>IF(J1538=1,0,100000000)</f>
        <v>0</v>
      </c>
    </row>
    <row r="1539" spans="1:11" ht="18" customHeight="1" x14ac:dyDescent="0.25">
      <c r="A1539" s="59">
        <v>902</v>
      </c>
      <c r="B1539" s="39"/>
      <c r="C1539" s="40"/>
      <c r="D1539" s="41"/>
      <c r="E1539" s="85"/>
      <c r="F1539" s="309"/>
      <c r="G1539" s="295"/>
      <c r="H1539" s="288"/>
      <c r="I1539" s="207" t="str">
        <f t="shared" ref="I1539:I1557" si="135">IF(AND(COUNTA(B1539:D1539)&gt;0,J1539=1),"Belge Tarihi,Belge Numarası ve KDV Dahil Tutar doldurulduktan sonra KDV Hariç Tutar doldurulabilir.","")</f>
        <v/>
      </c>
      <c r="J1539" s="209">
        <f t="shared" ref="J1539:J1557" si="136">IF(COUNTA(E1539:F1539)+COUNTA(H1539)=3,0,1)</f>
        <v>1</v>
      </c>
      <c r="K1539" s="208">
        <f t="shared" ref="K1539:K1557" si="137">IF(J1539=1,0,100000000)</f>
        <v>0</v>
      </c>
    </row>
    <row r="1540" spans="1:11" ht="18" customHeight="1" x14ac:dyDescent="0.25">
      <c r="A1540" s="59">
        <v>903</v>
      </c>
      <c r="B1540" s="39"/>
      <c r="C1540" s="40"/>
      <c r="D1540" s="41"/>
      <c r="E1540" s="85"/>
      <c r="F1540" s="309"/>
      <c r="G1540" s="295"/>
      <c r="H1540" s="288"/>
      <c r="I1540" s="207" t="str">
        <f t="shared" si="135"/>
        <v/>
      </c>
      <c r="J1540" s="209">
        <f t="shared" si="136"/>
        <v>1</v>
      </c>
      <c r="K1540" s="208">
        <f t="shared" si="137"/>
        <v>0</v>
      </c>
    </row>
    <row r="1541" spans="1:11" ht="18" customHeight="1" x14ac:dyDescent="0.25">
      <c r="A1541" s="59">
        <v>904</v>
      </c>
      <c r="B1541" s="39"/>
      <c r="C1541" s="40"/>
      <c r="D1541" s="41"/>
      <c r="E1541" s="85"/>
      <c r="F1541" s="309"/>
      <c r="G1541" s="295"/>
      <c r="H1541" s="288"/>
      <c r="I1541" s="207" t="str">
        <f t="shared" si="135"/>
        <v/>
      </c>
      <c r="J1541" s="209">
        <f t="shared" si="136"/>
        <v>1</v>
      </c>
      <c r="K1541" s="208">
        <f t="shared" si="137"/>
        <v>0</v>
      </c>
    </row>
    <row r="1542" spans="1:11" ht="18" customHeight="1" x14ac:dyDescent="0.25">
      <c r="A1542" s="59">
        <v>905</v>
      </c>
      <c r="B1542" s="39"/>
      <c r="C1542" s="40"/>
      <c r="D1542" s="41"/>
      <c r="E1542" s="85"/>
      <c r="F1542" s="309"/>
      <c r="G1542" s="295"/>
      <c r="H1542" s="288"/>
      <c r="I1542" s="207" t="str">
        <f t="shared" si="135"/>
        <v/>
      </c>
      <c r="J1542" s="209">
        <f t="shared" si="136"/>
        <v>1</v>
      </c>
      <c r="K1542" s="208">
        <f t="shared" si="137"/>
        <v>0</v>
      </c>
    </row>
    <row r="1543" spans="1:11" ht="18" customHeight="1" x14ac:dyDescent="0.25">
      <c r="A1543" s="59">
        <v>906</v>
      </c>
      <c r="B1543" s="39"/>
      <c r="C1543" s="40"/>
      <c r="D1543" s="41"/>
      <c r="E1543" s="85"/>
      <c r="F1543" s="309"/>
      <c r="G1543" s="295"/>
      <c r="H1543" s="288"/>
      <c r="I1543" s="207" t="str">
        <f t="shared" si="135"/>
        <v/>
      </c>
      <c r="J1543" s="209">
        <f t="shared" si="136"/>
        <v>1</v>
      </c>
      <c r="K1543" s="208">
        <f t="shared" si="137"/>
        <v>0</v>
      </c>
    </row>
    <row r="1544" spans="1:11" ht="18" customHeight="1" x14ac:dyDescent="0.25">
      <c r="A1544" s="59">
        <v>907</v>
      </c>
      <c r="B1544" s="39"/>
      <c r="C1544" s="40"/>
      <c r="D1544" s="41"/>
      <c r="E1544" s="85"/>
      <c r="F1544" s="309"/>
      <c r="G1544" s="295"/>
      <c r="H1544" s="288"/>
      <c r="I1544" s="207" t="str">
        <f t="shared" si="135"/>
        <v/>
      </c>
      <c r="J1544" s="209">
        <f t="shared" si="136"/>
        <v>1</v>
      </c>
      <c r="K1544" s="208">
        <f t="shared" si="137"/>
        <v>0</v>
      </c>
    </row>
    <row r="1545" spans="1:11" ht="18" customHeight="1" x14ac:dyDescent="0.25">
      <c r="A1545" s="59">
        <v>908</v>
      </c>
      <c r="B1545" s="39"/>
      <c r="C1545" s="40"/>
      <c r="D1545" s="41"/>
      <c r="E1545" s="85"/>
      <c r="F1545" s="309"/>
      <c r="G1545" s="295"/>
      <c r="H1545" s="288"/>
      <c r="I1545" s="207" t="str">
        <f t="shared" si="135"/>
        <v/>
      </c>
      <c r="J1545" s="209">
        <f t="shared" si="136"/>
        <v>1</v>
      </c>
      <c r="K1545" s="208">
        <f t="shared" si="137"/>
        <v>0</v>
      </c>
    </row>
    <row r="1546" spans="1:11" ht="18" customHeight="1" x14ac:dyDescent="0.25">
      <c r="A1546" s="59">
        <v>909</v>
      </c>
      <c r="B1546" s="39"/>
      <c r="C1546" s="40"/>
      <c r="D1546" s="41"/>
      <c r="E1546" s="85"/>
      <c r="F1546" s="309"/>
      <c r="G1546" s="295"/>
      <c r="H1546" s="288"/>
      <c r="I1546" s="207" t="str">
        <f t="shared" si="135"/>
        <v/>
      </c>
      <c r="J1546" s="209">
        <f t="shared" si="136"/>
        <v>1</v>
      </c>
      <c r="K1546" s="208">
        <f t="shared" si="137"/>
        <v>0</v>
      </c>
    </row>
    <row r="1547" spans="1:11" ht="18" customHeight="1" x14ac:dyDescent="0.25">
      <c r="A1547" s="59">
        <v>910</v>
      </c>
      <c r="B1547" s="39"/>
      <c r="C1547" s="40"/>
      <c r="D1547" s="41"/>
      <c r="E1547" s="85"/>
      <c r="F1547" s="309"/>
      <c r="G1547" s="295"/>
      <c r="H1547" s="288"/>
      <c r="I1547" s="207" t="str">
        <f t="shared" si="135"/>
        <v/>
      </c>
      <c r="J1547" s="209">
        <f t="shared" si="136"/>
        <v>1</v>
      </c>
      <c r="K1547" s="208">
        <f t="shared" si="137"/>
        <v>0</v>
      </c>
    </row>
    <row r="1548" spans="1:11" ht="18" customHeight="1" x14ac:dyDescent="0.25">
      <c r="A1548" s="59">
        <v>911</v>
      </c>
      <c r="B1548" s="39"/>
      <c r="C1548" s="40"/>
      <c r="D1548" s="41"/>
      <c r="E1548" s="85"/>
      <c r="F1548" s="309"/>
      <c r="G1548" s="295"/>
      <c r="H1548" s="288"/>
      <c r="I1548" s="207" t="str">
        <f t="shared" si="135"/>
        <v/>
      </c>
      <c r="J1548" s="209">
        <f t="shared" si="136"/>
        <v>1</v>
      </c>
      <c r="K1548" s="208">
        <f t="shared" si="137"/>
        <v>0</v>
      </c>
    </row>
    <row r="1549" spans="1:11" ht="18" customHeight="1" x14ac:dyDescent="0.25">
      <c r="A1549" s="59">
        <v>912</v>
      </c>
      <c r="B1549" s="39"/>
      <c r="C1549" s="40"/>
      <c r="D1549" s="41"/>
      <c r="E1549" s="85"/>
      <c r="F1549" s="309"/>
      <c r="G1549" s="295"/>
      <c r="H1549" s="288"/>
      <c r="I1549" s="207" t="str">
        <f t="shared" si="135"/>
        <v/>
      </c>
      <c r="J1549" s="209">
        <f t="shared" si="136"/>
        <v>1</v>
      </c>
      <c r="K1549" s="208">
        <f t="shared" si="137"/>
        <v>0</v>
      </c>
    </row>
    <row r="1550" spans="1:11" ht="18" customHeight="1" x14ac:dyDescent="0.25">
      <c r="A1550" s="59">
        <v>913</v>
      </c>
      <c r="B1550" s="39"/>
      <c r="C1550" s="40"/>
      <c r="D1550" s="41"/>
      <c r="E1550" s="85"/>
      <c r="F1550" s="309"/>
      <c r="G1550" s="295"/>
      <c r="H1550" s="288"/>
      <c r="I1550" s="207" t="str">
        <f t="shared" si="135"/>
        <v/>
      </c>
      <c r="J1550" s="209">
        <f t="shared" si="136"/>
        <v>1</v>
      </c>
      <c r="K1550" s="208">
        <f t="shared" si="137"/>
        <v>0</v>
      </c>
    </row>
    <row r="1551" spans="1:11" ht="18" customHeight="1" x14ac:dyDescent="0.25">
      <c r="A1551" s="59">
        <v>914</v>
      </c>
      <c r="B1551" s="39"/>
      <c r="C1551" s="40"/>
      <c r="D1551" s="41"/>
      <c r="E1551" s="85"/>
      <c r="F1551" s="309"/>
      <c r="G1551" s="295"/>
      <c r="H1551" s="288"/>
      <c r="I1551" s="207" t="str">
        <f t="shared" si="135"/>
        <v/>
      </c>
      <c r="J1551" s="209">
        <f t="shared" si="136"/>
        <v>1</v>
      </c>
      <c r="K1551" s="208">
        <f t="shared" si="137"/>
        <v>0</v>
      </c>
    </row>
    <row r="1552" spans="1:11" ht="18" customHeight="1" x14ac:dyDescent="0.25">
      <c r="A1552" s="59">
        <v>915</v>
      </c>
      <c r="B1552" s="39"/>
      <c r="C1552" s="40"/>
      <c r="D1552" s="41"/>
      <c r="E1552" s="85"/>
      <c r="F1552" s="309"/>
      <c r="G1552" s="295"/>
      <c r="H1552" s="288"/>
      <c r="I1552" s="207" t="str">
        <f t="shared" si="135"/>
        <v/>
      </c>
      <c r="J1552" s="209">
        <f t="shared" si="136"/>
        <v>1</v>
      </c>
      <c r="K1552" s="208">
        <f t="shared" si="137"/>
        <v>0</v>
      </c>
    </row>
    <row r="1553" spans="1:12" ht="18" customHeight="1" x14ac:dyDescent="0.25">
      <c r="A1553" s="59">
        <v>916</v>
      </c>
      <c r="B1553" s="39"/>
      <c r="C1553" s="40"/>
      <c r="D1553" s="41"/>
      <c r="E1553" s="85"/>
      <c r="F1553" s="309"/>
      <c r="G1553" s="295"/>
      <c r="H1553" s="288"/>
      <c r="I1553" s="207" t="str">
        <f t="shared" si="135"/>
        <v/>
      </c>
      <c r="J1553" s="209">
        <f t="shared" si="136"/>
        <v>1</v>
      </c>
      <c r="K1553" s="208">
        <f t="shared" si="137"/>
        <v>0</v>
      </c>
    </row>
    <row r="1554" spans="1:12" ht="18" customHeight="1" x14ac:dyDescent="0.25">
      <c r="A1554" s="59">
        <v>917</v>
      </c>
      <c r="B1554" s="39"/>
      <c r="C1554" s="40"/>
      <c r="D1554" s="41"/>
      <c r="E1554" s="85"/>
      <c r="F1554" s="309"/>
      <c r="G1554" s="295"/>
      <c r="H1554" s="288"/>
      <c r="I1554" s="207" t="str">
        <f t="shared" si="135"/>
        <v/>
      </c>
      <c r="J1554" s="209">
        <f t="shared" si="136"/>
        <v>1</v>
      </c>
      <c r="K1554" s="208">
        <f t="shared" si="137"/>
        <v>0</v>
      </c>
    </row>
    <row r="1555" spans="1:12" ht="18" customHeight="1" x14ac:dyDescent="0.25">
      <c r="A1555" s="59">
        <v>918</v>
      </c>
      <c r="B1555" s="39"/>
      <c r="C1555" s="40"/>
      <c r="D1555" s="41"/>
      <c r="E1555" s="85"/>
      <c r="F1555" s="309"/>
      <c r="G1555" s="295"/>
      <c r="H1555" s="288"/>
      <c r="I1555" s="207" t="str">
        <f t="shared" si="135"/>
        <v/>
      </c>
      <c r="J1555" s="209">
        <f t="shared" si="136"/>
        <v>1</v>
      </c>
      <c r="K1555" s="208">
        <f t="shared" si="137"/>
        <v>0</v>
      </c>
    </row>
    <row r="1556" spans="1:12" ht="18" customHeight="1" x14ac:dyDescent="0.25">
      <c r="A1556" s="59">
        <v>919</v>
      </c>
      <c r="B1556" s="39"/>
      <c r="C1556" s="40"/>
      <c r="D1556" s="41"/>
      <c r="E1556" s="85"/>
      <c r="F1556" s="309"/>
      <c r="G1556" s="295"/>
      <c r="H1556" s="288"/>
      <c r="I1556" s="207" t="str">
        <f t="shared" si="135"/>
        <v/>
      </c>
      <c r="J1556" s="209">
        <f t="shared" si="136"/>
        <v>1</v>
      </c>
      <c r="K1556" s="208">
        <f t="shared" si="137"/>
        <v>0</v>
      </c>
    </row>
    <row r="1557" spans="1:12" ht="18" customHeight="1" thickBot="1" x14ac:dyDescent="0.3">
      <c r="A1557" s="78">
        <v>920</v>
      </c>
      <c r="B1557" s="43"/>
      <c r="C1557" s="44"/>
      <c r="D1557" s="45"/>
      <c r="E1557" s="87"/>
      <c r="F1557" s="310"/>
      <c r="G1557" s="296"/>
      <c r="H1557" s="289"/>
      <c r="I1557" s="207" t="str">
        <f t="shared" si="135"/>
        <v/>
      </c>
      <c r="J1557" s="209">
        <f t="shared" si="136"/>
        <v>1</v>
      </c>
      <c r="K1557" s="208">
        <f t="shared" si="137"/>
        <v>0</v>
      </c>
    </row>
    <row r="1558" spans="1:12" ht="18" customHeight="1" thickBot="1" x14ac:dyDescent="0.3">
      <c r="A1558" s="89"/>
      <c r="B1558" s="89"/>
      <c r="C1558" s="89"/>
      <c r="D1558" s="89"/>
      <c r="E1558" s="89"/>
      <c r="F1558" s="11" t="s">
        <v>51</v>
      </c>
      <c r="G1558" s="290">
        <f>SUM(G1538:G1557)+G1524</f>
        <v>0</v>
      </c>
      <c r="H1558" s="330"/>
      <c r="I1558" s="126"/>
      <c r="J1558" s="206">
        <f>IF(G1558&gt;G1524,ROW(A1564),0)</f>
        <v>0</v>
      </c>
      <c r="K1558" s="82"/>
      <c r="L1558" s="202">
        <f>IF(G1558&gt;G1524,ROW(A1564),0)</f>
        <v>0</v>
      </c>
    </row>
    <row r="1559" spans="1:12" x14ac:dyDescent="0.25">
      <c r="A1559" s="89"/>
      <c r="B1559" s="89"/>
      <c r="C1559" s="89"/>
      <c r="D1559" s="89"/>
      <c r="E1559" s="89"/>
      <c r="F1559" s="89"/>
      <c r="G1559" s="89"/>
      <c r="H1559" s="89"/>
      <c r="I1559" s="126"/>
      <c r="J1559" s="82"/>
      <c r="K1559" s="82"/>
    </row>
    <row r="1560" spans="1:12" x14ac:dyDescent="0.25">
      <c r="A1560" t="s">
        <v>164</v>
      </c>
      <c r="B1560" s="89"/>
      <c r="C1560" s="89"/>
      <c r="D1560" s="89"/>
      <c r="E1560" s="89"/>
      <c r="F1560" s="89"/>
      <c r="G1560" s="89"/>
      <c r="H1560" s="89"/>
      <c r="I1560" s="126"/>
      <c r="J1560" s="82"/>
      <c r="K1560" s="82"/>
    </row>
    <row r="1561" spans="1:12" x14ac:dyDescent="0.25">
      <c r="A1561" s="89"/>
      <c r="B1561" s="89"/>
      <c r="C1561" s="89"/>
      <c r="D1561" s="89"/>
      <c r="E1561" s="89"/>
      <c r="F1561" s="89"/>
      <c r="G1561" s="89"/>
      <c r="H1561" s="89"/>
      <c r="I1561" s="126"/>
      <c r="J1561" s="82"/>
      <c r="K1561" s="82"/>
    </row>
    <row r="1562" spans="1:12" ht="21" x14ac:dyDescent="0.35">
      <c r="A1562" s="89"/>
      <c r="B1562" s="358" t="s">
        <v>48</v>
      </c>
      <c r="C1562" s="346">
        <f ca="1">IF(imzatarihi&gt;0,imzatarihi,"")</f>
        <v>46027</v>
      </c>
      <c r="D1562" s="497" t="s">
        <v>49</v>
      </c>
      <c r="E1562" s="497"/>
      <c r="F1562" s="456" t="str">
        <f>IF(kurulusyetkilisi&gt;0,kurulusyetkilisi,"")</f>
        <v/>
      </c>
      <c r="G1562" s="456"/>
      <c r="H1562" s="456"/>
      <c r="I1562" s="126"/>
      <c r="J1562" s="82"/>
      <c r="K1562" s="82"/>
    </row>
    <row r="1563" spans="1:12" ht="21" x14ac:dyDescent="0.35">
      <c r="A1563" s="89"/>
      <c r="B1563" s="349"/>
      <c r="C1563" s="349"/>
      <c r="D1563" s="497" t="s">
        <v>50</v>
      </c>
      <c r="E1563" s="497"/>
      <c r="F1563" s="349"/>
      <c r="G1563" s="361"/>
      <c r="H1563" s="347"/>
      <c r="I1563" s="126"/>
      <c r="J1563" s="82"/>
      <c r="K1563" s="82"/>
    </row>
    <row r="1564" spans="1:12" x14ac:dyDescent="0.25">
      <c r="A1564" s="89"/>
      <c r="B1564" s="89"/>
      <c r="C1564" s="89"/>
      <c r="D1564" s="89"/>
      <c r="E1564" s="89"/>
      <c r="F1564" s="89"/>
      <c r="G1564" s="89"/>
      <c r="H1564" s="89"/>
      <c r="I1564" s="126"/>
      <c r="J1564" s="82"/>
      <c r="K1564" s="82"/>
    </row>
    <row r="1565" spans="1:12" x14ac:dyDescent="0.25">
      <c r="A1565" s="496" t="s">
        <v>126</v>
      </c>
      <c r="B1565" s="496"/>
      <c r="C1565" s="496"/>
      <c r="D1565" s="496"/>
      <c r="E1565" s="496"/>
      <c r="F1565" s="496"/>
      <c r="G1565" s="496"/>
      <c r="H1565" s="496"/>
      <c r="I1565" s="123"/>
      <c r="J1565" s="82"/>
      <c r="K1565" s="82"/>
    </row>
    <row r="1566" spans="1:12" x14ac:dyDescent="0.25">
      <c r="A1566" s="484" t="str">
        <f>IF(YilDonem&lt;&gt;"",CONCATENATE(YilDonem," dönemine aittir."),"")</f>
        <v/>
      </c>
      <c r="B1566" s="484"/>
      <c r="C1566" s="484"/>
      <c r="D1566" s="484"/>
      <c r="E1566" s="484"/>
      <c r="F1566" s="484"/>
      <c r="G1566" s="484"/>
      <c r="H1566" s="484"/>
      <c r="I1566" s="123"/>
      <c r="J1566" s="82"/>
      <c r="K1566" s="82"/>
    </row>
    <row r="1567" spans="1:12" ht="15.95" customHeight="1" thickBot="1" x14ac:dyDescent="0.3">
      <c r="A1567" s="515" t="s">
        <v>156</v>
      </c>
      <c r="B1567" s="515"/>
      <c r="C1567" s="515"/>
      <c r="D1567" s="515"/>
      <c r="E1567" s="515"/>
      <c r="F1567" s="515"/>
      <c r="G1567" s="515"/>
      <c r="H1567" s="515"/>
      <c r="I1567" s="123"/>
      <c r="J1567" s="82"/>
      <c r="K1567" s="82"/>
    </row>
    <row r="1568" spans="1:12" ht="31.7" customHeight="1" thickBot="1" x14ac:dyDescent="0.3">
      <c r="A1568" s="516" t="s">
        <v>1</v>
      </c>
      <c r="B1568" s="517"/>
      <c r="C1568" s="488" t="str">
        <f>IF(ProjeNo&gt;0,ProjeNo,"")</f>
        <v/>
      </c>
      <c r="D1568" s="489"/>
      <c r="E1568" s="489"/>
      <c r="F1568" s="489"/>
      <c r="G1568" s="489"/>
      <c r="H1568" s="490"/>
      <c r="I1568" s="123"/>
      <c r="J1568" s="82"/>
      <c r="K1568" s="82"/>
    </row>
    <row r="1569" spans="1:13" ht="45" customHeight="1" thickBot="1" x14ac:dyDescent="0.3">
      <c r="A1569" s="518" t="s">
        <v>14</v>
      </c>
      <c r="B1569" s="519"/>
      <c r="C1569" s="493" t="str">
        <f>IF(ProjeAdi&gt;0,ProjeAdi,"")</f>
        <v/>
      </c>
      <c r="D1569" s="494"/>
      <c r="E1569" s="494"/>
      <c r="F1569" s="494"/>
      <c r="G1569" s="494"/>
      <c r="H1569" s="495"/>
      <c r="I1569" s="123"/>
      <c r="J1569" s="82"/>
      <c r="K1569" s="82"/>
    </row>
    <row r="1570" spans="1:13" s="53" customFormat="1" ht="37.15" customHeight="1" thickBot="1" x14ac:dyDescent="0.3">
      <c r="A1570" s="482" t="s">
        <v>9</v>
      </c>
      <c r="B1570" s="482" t="s">
        <v>123</v>
      </c>
      <c r="C1570" s="482" t="s">
        <v>124</v>
      </c>
      <c r="D1570" s="482" t="s">
        <v>125</v>
      </c>
      <c r="E1570" s="482" t="s">
        <v>98</v>
      </c>
      <c r="F1570" s="482" t="s">
        <v>99</v>
      </c>
      <c r="G1570" s="143" t="s">
        <v>100</v>
      </c>
      <c r="H1570" s="143" t="s">
        <v>100</v>
      </c>
      <c r="I1570" s="124"/>
      <c r="J1570" s="83"/>
      <c r="K1570" s="83"/>
      <c r="L1570" s="133"/>
      <c r="M1570" s="133"/>
    </row>
    <row r="1571" spans="1:13" ht="18" customHeight="1" thickBot="1" x14ac:dyDescent="0.3">
      <c r="A1571" s="498"/>
      <c r="B1571" s="498"/>
      <c r="C1571" s="498"/>
      <c r="D1571" s="498"/>
      <c r="E1571" s="498"/>
      <c r="F1571" s="498"/>
      <c r="G1571" s="144" t="s">
        <v>101</v>
      </c>
      <c r="H1571" s="144" t="s">
        <v>104</v>
      </c>
      <c r="I1571" s="123"/>
      <c r="J1571" s="82"/>
      <c r="K1571" s="82"/>
    </row>
    <row r="1572" spans="1:13" ht="18" customHeight="1" x14ac:dyDescent="0.25">
      <c r="A1572" s="77">
        <v>921</v>
      </c>
      <c r="B1572" s="61"/>
      <c r="C1572" s="62"/>
      <c r="D1572" s="84"/>
      <c r="E1572" s="63"/>
      <c r="F1572" s="308"/>
      <c r="G1572" s="294"/>
      <c r="H1572" s="281"/>
      <c r="I1572" s="207" t="str">
        <f>IF(AND(COUNTA(B1572:D1572)&gt;0,J1572=1),"Belge Tarihi,Belge Numarası ve KDV Dahil Tutar doldurulduktan sonra KDV Hariç Tutar doldurulabilir.","")</f>
        <v/>
      </c>
      <c r="J1572" s="209">
        <f>IF(COUNTA(E1572:F1572)+COUNTA(H1572)=3,0,1)</f>
        <v>1</v>
      </c>
      <c r="K1572" s="208">
        <f>IF(J1572=1,0,100000000)</f>
        <v>0</v>
      </c>
    </row>
    <row r="1573" spans="1:13" ht="18" customHeight="1" x14ac:dyDescent="0.25">
      <c r="A1573" s="59">
        <v>922</v>
      </c>
      <c r="B1573" s="39"/>
      <c r="C1573" s="40"/>
      <c r="D1573" s="41"/>
      <c r="E1573" s="85"/>
      <c r="F1573" s="309"/>
      <c r="G1573" s="295"/>
      <c r="H1573" s="288"/>
      <c r="I1573" s="207" t="str">
        <f t="shared" ref="I1573:I1591" si="138">IF(AND(COUNTA(B1573:D1573)&gt;0,J1573=1),"Belge Tarihi,Belge Numarası ve KDV Dahil Tutar doldurulduktan sonra KDV Hariç Tutar doldurulabilir.","")</f>
        <v/>
      </c>
      <c r="J1573" s="209">
        <f t="shared" ref="J1573:J1591" si="139">IF(COUNTA(E1573:F1573)+COUNTA(H1573)=3,0,1)</f>
        <v>1</v>
      </c>
      <c r="K1573" s="208">
        <f t="shared" ref="K1573:K1591" si="140">IF(J1573=1,0,100000000)</f>
        <v>0</v>
      </c>
    </row>
    <row r="1574" spans="1:13" ht="18" customHeight="1" x14ac:dyDescent="0.25">
      <c r="A1574" s="59">
        <v>923</v>
      </c>
      <c r="B1574" s="39"/>
      <c r="C1574" s="40"/>
      <c r="D1574" s="41"/>
      <c r="E1574" s="85"/>
      <c r="F1574" s="309"/>
      <c r="G1574" s="295"/>
      <c r="H1574" s="288"/>
      <c r="I1574" s="207" t="str">
        <f t="shared" si="138"/>
        <v/>
      </c>
      <c r="J1574" s="209">
        <f t="shared" si="139"/>
        <v>1</v>
      </c>
      <c r="K1574" s="208">
        <f t="shared" si="140"/>
        <v>0</v>
      </c>
    </row>
    <row r="1575" spans="1:13" ht="18" customHeight="1" x14ac:dyDescent="0.25">
      <c r="A1575" s="59">
        <v>924</v>
      </c>
      <c r="B1575" s="39"/>
      <c r="C1575" s="40"/>
      <c r="D1575" s="41"/>
      <c r="E1575" s="85"/>
      <c r="F1575" s="309"/>
      <c r="G1575" s="295"/>
      <c r="H1575" s="288"/>
      <c r="I1575" s="207" t="str">
        <f t="shared" si="138"/>
        <v/>
      </c>
      <c r="J1575" s="209">
        <f t="shared" si="139"/>
        <v>1</v>
      </c>
      <c r="K1575" s="208">
        <f t="shared" si="140"/>
        <v>0</v>
      </c>
    </row>
    <row r="1576" spans="1:13" ht="18" customHeight="1" x14ac:dyDescent="0.25">
      <c r="A1576" s="59">
        <v>925</v>
      </c>
      <c r="B1576" s="39"/>
      <c r="C1576" s="40"/>
      <c r="D1576" s="41"/>
      <c r="E1576" s="85"/>
      <c r="F1576" s="309"/>
      <c r="G1576" s="295"/>
      <c r="H1576" s="288"/>
      <c r="I1576" s="207" t="str">
        <f t="shared" si="138"/>
        <v/>
      </c>
      <c r="J1576" s="209">
        <f t="shared" si="139"/>
        <v>1</v>
      </c>
      <c r="K1576" s="208">
        <f t="shared" si="140"/>
        <v>0</v>
      </c>
    </row>
    <row r="1577" spans="1:13" ht="18" customHeight="1" x14ac:dyDescent="0.25">
      <c r="A1577" s="59">
        <v>926</v>
      </c>
      <c r="B1577" s="39"/>
      <c r="C1577" s="40"/>
      <c r="D1577" s="41"/>
      <c r="E1577" s="85"/>
      <c r="F1577" s="309"/>
      <c r="G1577" s="295"/>
      <c r="H1577" s="288"/>
      <c r="I1577" s="207" t="str">
        <f t="shared" si="138"/>
        <v/>
      </c>
      <c r="J1577" s="209">
        <f t="shared" si="139"/>
        <v>1</v>
      </c>
      <c r="K1577" s="208">
        <f t="shared" si="140"/>
        <v>0</v>
      </c>
    </row>
    <row r="1578" spans="1:13" ht="18" customHeight="1" x14ac:dyDescent="0.25">
      <c r="A1578" s="59">
        <v>927</v>
      </c>
      <c r="B1578" s="39"/>
      <c r="C1578" s="40"/>
      <c r="D1578" s="41"/>
      <c r="E1578" s="85"/>
      <c r="F1578" s="309"/>
      <c r="G1578" s="295"/>
      <c r="H1578" s="288"/>
      <c r="I1578" s="207" t="str">
        <f t="shared" si="138"/>
        <v/>
      </c>
      <c r="J1578" s="209">
        <f t="shared" si="139"/>
        <v>1</v>
      </c>
      <c r="K1578" s="208">
        <f t="shared" si="140"/>
        <v>0</v>
      </c>
    </row>
    <row r="1579" spans="1:13" ht="18" customHeight="1" x14ac:dyDescent="0.25">
      <c r="A1579" s="59">
        <v>928</v>
      </c>
      <c r="B1579" s="39"/>
      <c r="C1579" s="40"/>
      <c r="D1579" s="41"/>
      <c r="E1579" s="85"/>
      <c r="F1579" s="309"/>
      <c r="G1579" s="295"/>
      <c r="H1579" s="288"/>
      <c r="I1579" s="207" t="str">
        <f t="shared" si="138"/>
        <v/>
      </c>
      <c r="J1579" s="209">
        <f t="shared" si="139"/>
        <v>1</v>
      </c>
      <c r="K1579" s="208">
        <f t="shared" si="140"/>
        <v>0</v>
      </c>
    </row>
    <row r="1580" spans="1:13" ht="18" customHeight="1" x14ac:dyDescent="0.25">
      <c r="A1580" s="59">
        <v>929</v>
      </c>
      <c r="B1580" s="39"/>
      <c r="C1580" s="40"/>
      <c r="D1580" s="41"/>
      <c r="E1580" s="85"/>
      <c r="F1580" s="309"/>
      <c r="G1580" s="295"/>
      <c r="H1580" s="288"/>
      <c r="I1580" s="207" t="str">
        <f t="shared" si="138"/>
        <v/>
      </c>
      <c r="J1580" s="209">
        <f t="shared" si="139"/>
        <v>1</v>
      </c>
      <c r="K1580" s="208">
        <f t="shared" si="140"/>
        <v>0</v>
      </c>
    </row>
    <row r="1581" spans="1:13" ht="18" customHeight="1" x14ac:dyDescent="0.25">
      <c r="A1581" s="59">
        <v>930</v>
      </c>
      <c r="B1581" s="39"/>
      <c r="C1581" s="40"/>
      <c r="D1581" s="41"/>
      <c r="E1581" s="85"/>
      <c r="F1581" s="309"/>
      <c r="G1581" s="295"/>
      <c r="H1581" s="288"/>
      <c r="I1581" s="207" t="str">
        <f t="shared" si="138"/>
        <v/>
      </c>
      <c r="J1581" s="209">
        <f t="shared" si="139"/>
        <v>1</v>
      </c>
      <c r="K1581" s="208">
        <f t="shared" si="140"/>
        <v>0</v>
      </c>
    </row>
    <row r="1582" spans="1:13" ht="18" customHeight="1" x14ac:dyDescent="0.25">
      <c r="A1582" s="59">
        <v>931</v>
      </c>
      <c r="B1582" s="39"/>
      <c r="C1582" s="40"/>
      <c r="D1582" s="41"/>
      <c r="E1582" s="85"/>
      <c r="F1582" s="309"/>
      <c r="G1582" s="295"/>
      <c r="H1582" s="288"/>
      <c r="I1582" s="207" t="str">
        <f t="shared" si="138"/>
        <v/>
      </c>
      <c r="J1582" s="209">
        <f t="shared" si="139"/>
        <v>1</v>
      </c>
      <c r="K1582" s="208">
        <f t="shared" si="140"/>
        <v>0</v>
      </c>
    </row>
    <row r="1583" spans="1:13" ht="18" customHeight="1" x14ac:dyDescent="0.25">
      <c r="A1583" s="59">
        <v>932</v>
      </c>
      <c r="B1583" s="39"/>
      <c r="C1583" s="40"/>
      <c r="D1583" s="41"/>
      <c r="E1583" s="85"/>
      <c r="F1583" s="309"/>
      <c r="G1583" s="295"/>
      <c r="H1583" s="288"/>
      <c r="I1583" s="207" t="str">
        <f t="shared" si="138"/>
        <v/>
      </c>
      <c r="J1583" s="209">
        <f t="shared" si="139"/>
        <v>1</v>
      </c>
      <c r="K1583" s="208">
        <f t="shared" si="140"/>
        <v>0</v>
      </c>
    </row>
    <row r="1584" spans="1:13" ht="18" customHeight="1" x14ac:dyDescent="0.25">
      <c r="A1584" s="59">
        <v>933</v>
      </c>
      <c r="B1584" s="39"/>
      <c r="C1584" s="40"/>
      <c r="D1584" s="41"/>
      <c r="E1584" s="85"/>
      <c r="F1584" s="309"/>
      <c r="G1584" s="295"/>
      <c r="H1584" s="288"/>
      <c r="I1584" s="207" t="str">
        <f t="shared" si="138"/>
        <v/>
      </c>
      <c r="J1584" s="209">
        <f t="shared" si="139"/>
        <v>1</v>
      </c>
      <c r="K1584" s="208">
        <f t="shared" si="140"/>
        <v>0</v>
      </c>
    </row>
    <row r="1585" spans="1:12" ht="18" customHeight="1" x14ac:dyDescent="0.25">
      <c r="A1585" s="59">
        <v>934</v>
      </c>
      <c r="B1585" s="39"/>
      <c r="C1585" s="40"/>
      <c r="D1585" s="41"/>
      <c r="E1585" s="85"/>
      <c r="F1585" s="309"/>
      <c r="G1585" s="295"/>
      <c r="H1585" s="288"/>
      <c r="I1585" s="207" t="str">
        <f t="shared" si="138"/>
        <v/>
      </c>
      <c r="J1585" s="209">
        <f t="shared" si="139"/>
        <v>1</v>
      </c>
      <c r="K1585" s="208">
        <f t="shared" si="140"/>
        <v>0</v>
      </c>
    </row>
    <row r="1586" spans="1:12" ht="18" customHeight="1" x14ac:dyDescent="0.25">
      <c r="A1586" s="59">
        <v>935</v>
      </c>
      <c r="B1586" s="39"/>
      <c r="C1586" s="40"/>
      <c r="D1586" s="41"/>
      <c r="E1586" s="85"/>
      <c r="F1586" s="309"/>
      <c r="G1586" s="295"/>
      <c r="H1586" s="288"/>
      <c r="I1586" s="207" t="str">
        <f t="shared" si="138"/>
        <v/>
      </c>
      <c r="J1586" s="209">
        <f t="shared" si="139"/>
        <v>1</v>
      </c>
      <c r="K1586" s="208">
        <f t="shared" si="140"/>
        <v>0</v>
      </c>
    </row>
    <row r="1587" spans="1:12" ht="18" customHeight="1" x14ac:dyDescent="0.25">
      <c r="A1587" s="59">
        <v>936</v>
      </c>
      <c r="B1587" s="39"/>
      <c r="C1587" s="40"/>
      <c r="D1587" s="41"/>
      <c r="E1587" s="85"/>
      <c r="F1587" s="309"/>
      <c r="G1587" s="295"/>
      <c r="H1587" s="288"/>
      <c r="I1587" s="207" t="str">
        <f t="shared" si="138"/>
        <v/>
      </c>
      <c r="J1587" s="209">
        <f t="shared" si="139"/>
        <v>1</v>
      </c>
      <c r="K1587" s="208">
        <f t="shared" si="140"/>
        <v>0</v>
      </c>
    </row>
    <row r="1588" spans="1:12" ht="18" customHeight="1" x14ac:dyDescent="0.25">
      <c r="A1588" s="59">
        <v>937</v>
      </c>
      <c r="B1588" s="39"/>
      <c r="C1588" s="40"/>
      <c r="D1588" s="41"/>
      <c r="E1588" s="85"/>
      <c r="F1588" s="309"/>
      <c r="G1588" s="295"/>
      <c r="H1588" s="288"/>
      <c r="I1588" s="207" t="str">
        <f t="shared" si="138"/>
        <v/>
      </c>
      <c r="J1588" s="209">
        <f t="shared" si="139"/>
        <v>1</v>
      </c>
      <c r="K1588" s="208">
        <f t="shared" si="140"/>
        <v>0</v>
      </c>
    </row>
    <row r="1589" spans="1:12" ht="18" customHeight="1" x14ac:dyDescent="0.25">
      <c r="A1589" s="59">
        <v>938</v>
      </c>
      <c r="B1589" s="39"/>
      <c r="C1589" s="40"/>
      <c r="D1589" s="41"/>
      <c r="E1589" s="85"/>
      <c r="F1589" s="309"/>
      <c r="G1589" s="295"/>
      <c r="H1589" s="288"/>
      <c r="I1589" s="207" t="str">
        <f t="shared" si="138"/>
        <v/>
      </c>
      <c r="J1589" s="209">
        <f t="shared" si="139"/>
        <v>1</v>
      </c>
      <c r="K1589" s="208">
        <f t="shared" si="140"/>
        <v>0</v>
      </c>
    </row>
    <row r="1590" spans="1:12" ht="18" customHeight="1" x14ac:dyDescent="0.25">
      <c r="A1590" s="59">
        <v>939</v>
      </c>
      <c r="B1590" s="39"/>
      <c r="C1590" s="40"/>
      <c r="D1590" s="41"/>
      <c r="E1590" s="85"/>
      <c r="F1590" s="309"/>
      <c r="G1590" s="295"/>
      <c r="H1590" s="288"/>
      <c r="I1590" s="207" t="str">
        <f t="shared" si="138"/>
        <v/>
      </c>
      <c r="J1590" s="209">
        <f t="shared" si="139"/>
        <v>1</v>
      </c>
      <c r="K1590" s="208">
        <f t="shared" si="140"/>
        <v>0</v>
      </c>
    </row>
    <row r="1591" spans="1:12" ht="18" customHeight="1" thickBot="1" x14ac:dyDescent="0.3">
      <c r="A1591" s="78">
        <v>940</v>
      </c>
      <c r="B1591" s="43"/>
      <c r="C1591" s="44"/>
      <c r="D1591" s="45"/>
      <c r="E1591" s="87"/>
      <c r="F1591" s="310"/>
      <c r="G1591" s="296"/>
      <c r="H1591" s="289"/>
      <c r="I1591" s="207" t="str">
        <f t="shared" si="138"/>
        <v/>
      </c>
      <c r="J1591" s="209">
        <f t="shared" si="139"/>
        <v>1</v>
      </c>
      <c r="K1591" s="208">
        <f t="shared" si="140"/>
        <v>0</v>
      </c>
    </row>
    <row r="1592" spans="1:12" ht="18" customHeight="1" thickBot="1" x14ac:dyDescent="0.3">
      <c r="A1592" s="89"/>
      <c r="B1592" s="89"/>
      <c r="C1592" s="89"/>
      <c r="D1592" s="89"/>
      <c r="E1592" s="89"/>
      <c r="F1592" s="11" t="s">
        <v>51</v>
      </c>
      <c r="G1592" s="290">
        <f>SUM(G1572:G1591)+G1558</f>
        <v>0</v>
      </c>
      <c r="H1592" s="330"/>
      <c r="I1592" s="126"/>
      <c r="J1592" s="206">
        <f>IF(G1592&gt;G1558,ROW(A1598),0)</f>
        <v>0</v>
      </c>
      <c r="K1592" s="82"/>
      <c r="L1592" s="202">
        <f>IF(G1592&gt;G1558,ROW(A1598),0)</f>
        <v>0</v>
      </c>
    </row>
    <row r="1593" spans="1:12" x14ac:dyDescent="0.25">
      <c r="A1593" s="89"/>
      <c r="B1593" s="89"/>
      <c r="C1593" s="89"/>
      <c r="D1593" s="89"/>
      <c r="E1593" s="89"/>
      <c r="F1593" s="89"/>
      <c r="G1593" s="89"/>
      <c r="H1593" s="89"/>
      <c r="I1593" s="126"/>
      <c r="J1593" s="82"/>
      <c r="K1593" s="82"/>
    </row>
    <row r="1594" spans="1:12" x14ac:dyDescent="0.25">
      <c r="A1594" t="s">
        <v>164</v>
      </c>
      <c r="B1594" s="89"/>
      <c r="C1594" s="89"/>
      <c r="D1594" s="89"/>
      <c r="E1594" s="89"/>
      <c r="F1594" s="89"/>
      <c r="G1594" s="89"/>
      <c r="H1594" s="89"/>
      <c r="I1594" s="126"/>
      <c r="J1594" s="82"/>
      <c r="K1594" s="82"/>
    </row>
    <row r="1595" spans="1:12" x14ac:dyDescent="0.25">
      <c r="A1595" s="89"/>
      <c r="B1595" s="89"/>
      <c r="C1595" s="89"/>
      <c r="D1595" s="89"/>
      <c r="E1595" s="89"/>
      <c r="F1595" s="89"/>
      <c r="G1595" s="89"/>
      <c r="H1595" s="89"/>
      <c r="I1595" s="126"/>
      <c r="J1595" s="82"/>
      <c r="K1595" s="82"/>
    </row>
    <row r="1596" spans="1:12" ht="21" x14ac:dyDescent="0.35">
      <c r="A1596" s="89"/>
      <c r="B1596" s="358" t="s">
        <v>48</v>
      </c>
      <c r="C1596" s="346">
        <f ca="1">IF(imzatarihi&gt;0,imzatarihi,"")</f>
        <v>46027</v>
      </c>
      <c r="D1596" s="497" t="s">
        <v>49</v>
      </c>
      <c r="E1596" s="497"/>
      <c r="F1596" s="456" t="str">
        <f>IF(kurulusyetkilisi&gt;0,kurulusyetkilisi,"")</f>
        <v/>
      </c>
      <c r="G1596" s="456"/>
      <c r="H1596" s="456"/>
      <c r="I1596" s="126"/>
      <c r="J1596" s="82"/>
      <c r="K1596" s="82"/>
    </row>
    <row r="1597" spans="1:12" ht="21" x14ac:dyDescent="0.35">
      <c r="A1597" s="89"/>
      <c r="B1597" s="349"/>
      <c r="C1597" s="349"/>
      <c r="D1597" s="497" t="s">
        <v>50</v>
      </c>
      <c r="E1597" s="497"/>
      <c r="F1597" s="349"/>
      <c r="G1597" s="361"/>
      <c r="H1597" s="347"/>
      <c r="I1597" s="126"/>
      <c r="J1597" s="82"/>
      <c r="K1597" s="82"/>
    </row>
    <row r="1598" spans="1:12" x14ac:dyDescent="0.25">
      <c r="A1598" s="89"/>
      <c r="B1598" s="89"/>
      <c r="C1598" s="89"/>
      <c r="D1598" s="89"/>
      <c r="E1598" s="89"/>
      <c r="F1598" s="89"/>
      <c r="G1598" s="89"/>
      <c r="H1598" s="89"/>
      <c r="I1598" s="126"/>
      <c r="J1598" s="82"/>
      <c r="K1598" s="82"/>
    </row>
    <row r="1599" spans="1:12" x14ac:dyDescent="0.25">
      <c r="A1599" s="496" t="s">
        <v>126</v>
      </c>
      <c r="B1599" s="496"/>
      <c r="C1599" s="496"/>
      <c r="D1599" s="496"/>
      <c r="E1599" s="496"/>
      <c r="F1599" s="496"/>
      <c r="G1599" s="496"/>
      <c r="H1599" s="496"/>
      <c r="I1599" s="123"/>
      <c r="J1599" s="82"/>
      <c r="K1599" s="82"/>
    </row>
    <row r="1600" spans="1:12" x14ac:dyDescent="0.25">
      <c r="A1600" s="484" t="str">
        <f>IF(YilDonem&lt;&gt;"",CONCATENATE(YilDonem," dönemine aittir."),"")</f>
        <v/>
      </c>
      <c r="B1600" s="484"/>
      <c r="C1600" s="484"/>
      <c r="D1600" s="484"/>
      <c r="E1600" s="484"/>
      <c r="F1600" s="484"/>
      <c r="G1600" s="484"/>
      <c r="H1600" s="484"/>
      <c r="I1600" s="123"/>
      <c r="J1600" s="82"/>
      <c r="K1600" s="82"/>
    </row>
    <row r="1601" spans="1:13" ht="15.95" customHeight="1" thickBot="1" x14ac:dyDescent="0.3">
      <c r="A1601" s="515" t="s">
        <v>156</v>
      </c>
      <c r="B1601" s="515"/>
      <c r="C1601" s="515"/>
      <c r="D1601" s="515"/>
      <c r="E1601" s="515"/>
      <c r="F1601" s="515"/>
      <c r="G1601" s="515"/>
      <c r="H1601" s="515"/>
      <c r="I1601" s="123"/>
      <c r="J1601" s="82"/>
      <c r="K1601" s="82"/>
    </row>
    <row r="1602" spans="1:13" ht="31.7" customHeight="1" thickBot="1" x14ac:dyDescent="0.3">
      <c r="A1602" s="516" t="s">
        <v>1</v>
      </c>
      <c r="B1602" s="517"/>
      <c r="C1602" s="488" t="str">
        <f>IF(ProjeNo&gt;0,ProjeNo,"")</f>
        <v/>
      </c>
      <c r="D1602" s="489"/>
      <c r="E1602" s="489"/>
      <c r="F1602" s="489"/>
      <c r="G1602" s="489"/>
      <c r="H1602" s="490"/>
      <c r="I1602" s="123"/>
      <c r="J1602" s="82"/>
      <c r="K1602" s="82"/>
    </row>
    <row r="1603" spans="1:13" ht="45" customHeight="1" thickBot="1" x14ac:dyDescent="0.3">
      <c r="A1603" s="518" t="s">
        <v>14</v>
      </c>
      <c r="B1603" s="519"/>
      <c r="C1603" s="493" t="str">
        <f>IF(ProjeAdi&gt;0,ProjeAdi,"")</f>
        <v/>
      </c>
      <c r="D1603" s="494"/>
      <c r="E1603" s="494"/>
      <c r="F1603" s="494"/>
      <c r="G1603" s="494"/>
      <c r="H1603" s="495"/>
      <c r="I1603" s="123"/>
      <c r="J1603" s="82"/>
      <c r="K1603" s="82"/>
    </row>
    <row r="1604" spans="1:13" s="53" customFormat="1" ht="37.15" customHeight="1" thickBot="1" x14ac:dyDescent="0.3">
      <c r="A1604" s="482" t="s">
        <v>9</v>
      </c>
      <c r="B1604" s="482" t="s">
        <v>123</v>
      </c>
      <c r="C1604" s="482" t="s">
        <v>124</v>
      </c>
      <c r="D1604" s="482" t="s">
        <v>125</v>
      </c>
      <c r="E1604" s="482" t="s">
        <v>98</v>
      </c>
      <c r="F1604" s="482" t="s">
        <v>99</v>
      </c>
      <c r="G1604" s="143" t="s">
        <v>100</v>
      </c>
      <c r="H1604" s="143" t="s">
        <v>100</v>
      </c>
      <c r="I1604" s="124"/>
      <c r="J1604" s="83"/>
      <c r="K1604" s="83"/>
      <c r="L1604" s="133"/>
      <c r="M1604" s="133"/>
    </row>
    <row r="1605" spans="1:13" ht="18" customHeight="1" thickBot="1" x14ac:dyDescent="0.3">
      <c r="A1605" s="498"/>
      <c r="B1605" s="498"/>
      <c r="C1605" s="498"/>
      <c r="D1605" s="498"/>
      <c r="E1605" s="498"/>
      <c r="F1605" s="498"/>
      <c r="G1605" s="144" t="s">
        <v>101</v>
      </c>
      <c r="H1605" s="144" t="s">
        <v>104</v>
      </c>
      <c r="I1605" s="123"/>
      <c r="J1605" s="82"/>
      <c r="K1605" s="82"/>
    </row>
    <row r="1606" spans="1:13" ht="18" customHeight="1" x14ac:dyDescent="0.25">
      <c r="A1606" s="77">
        <v>941</v>
      </c>
      <c r="B1606" s="61"/>
      <c r="C1606" s="62"/>
      <c r="D1606" s="84"/>
      <c r="E1606" s="63"/>
      <c r="F1606" s="308"/>
      <c r="G1606" s="294"/>
      <c r="H1606" s="281"/>
      <c r="I1606" s="207" t="str">
        <f>IF(AND(COUNTA(B1606:D1606)&gt;0,J1606=1),"Belge Tarihi,Belge Numarası ve KDV Dahil Tutar doldurulduktan sonra KDV Hariç Tutar doldurulabilir.","")</f>
        <v/>
      </c>
      <c r="J1606" s="209">
        <f>IF(COUNTA(E1606:F1606)+COUNTA(H1606)=3,0,1)</f>
        <v>1</v>
      </c>
      <c r="K1606" s="208">
        <f>IF(J1606=1,0,100000000)</f>
        <v>0</v>
      </c>
    </row>
    <row r="1607" spans="1:13" ht="18" customHeight="1" x14ac:dyDescent="0.25">
      <c r="A1607" s="59">
        <v>942</v>
      </c>
      <c r="B1607" s="39"/>
      <c r="C1607" s="40"/>
      <c r="D1607" s="41"/>
      <c r="E1607" s="85"/>
      <c r="F1607" s="309"/>
      <c r="G1607" s="295"/>
      <c r="H1607" s="288"/>
      <c r="I1607" s="207" t="str">
        <f t="shared" ref="I1607:I1625" si="141">IF(AND(COUNTA(B1607:D1607)&gt;0,J1607=1),"Belge Tarihi,Belge Numarası ve KDV Dahil Tutar doldurulduktan sonra KDV Hariç Tutar doldurulabilir.","")</f>
        <v/>
      </c>
      <c r="J1607" s="209">
        <f t="shared" ref="J1607:J1625" si="142">IF(COUNTA(E1607:F1607)+COUNTA(H1607)=3,0,1)</f>
        <v>1</v>
      </c>
      <c r="K1607" s="208">
        <f t="shared" ref="K1607:K1625" si="143">IF(J1607=1,0,100000000)</f>
        <v>0</v>
      </c>
    </row>
    <row r="1608" spans="1:13" ht="18" customHeight="1" x14ac:dyDescent="0.25">
      <c r="A1608" s="59">
        <v>943</v>
      </c>
      <c r="B1608" s="39"/>
      <c r="C1608" s="40"/>
      <c r="D1608" s="41"/>
      <c r="E1608" s="85"/>
      <c r="F1608" s="309"/>
      <c r="G1608" s="295"/>
      <c r="H1608" s="288"/>
      <c r="I1608" s="207" t="str">
        <f t="shared" si="141"/>
        <v/>
      </c>
      <c r="J1608" s="209">
        <f t="shared" si="142"/>
        <v>1</v>
      </c>
      <c r="K1608" s="208">
        <f t="shared" si="143"/>
        <v>0</v>
      </c>
    </row>
    <row r="1609" spans="1:13" ht="18" customHeight="1" x14ac:dyDescent="0.25">
      <c r="A1609" s="59">
        <v>944</v>
      </c>
      <c r="B1609" s="39"/>
      <c r="C1609" s="40"/>
      <c r="D1609" s="41"/>
      <c r="E1609" s="85"/>
      <c r="F1609" s="309"/>
      <c r="G1609" s="295"/>
      <c r="H1609" s="288"/>
      <c r="I1609" s="207" t="str">
        <f t="shared" si="141"/>
        <v/>
      </c>
      <c r="J1609" s="209">
        <f t="shared" si="142"/>
        <v>1</v>
      </c>
      <c r="K1609" s="208">
        <f t="shared" si="143"/>
        <v>0</v>
      </c>
    </row>
    <row r="1610" spans="1:13" ht="18" customHeight="1" x14ac:dyDescent="0.25">
      <c r="A1610" s="59">
        <v>945</v>
      </c>
      <c r="B1610" s="39"/>
      <c r="C1610" s="40"/>
      <c r="D1610" s="41"/>
      <c r="E1610" s="85"/>
      <c r="F1610" s="309"/>
      <c r="G1610" s="295"/>
      <c r="H1610" s="288"/>
      <c r="I1610" s="207" t="str">
        <f t="shared" si="141"/>
        <v/>
      </c>
      <c r="J1610" s="209">
        <f t="shared" si="142"/>
        <v>1</v>
      </c>
      <c r="K1610" s="208">
        <f t="shared" si="143"/>
        <v>0</v>
      </c>
    </row>
    <row r="1611" spans="1:13" ht="18" customHeight="1" x14ac:dyDescent="0.25">
      <c r="A1611" s="59">
        <v>946</v>
      </c>
      <c r="B1611" s="39"/>
      <c r="C1611" s="40"/>
      <c r="D1611" s="41"/>
      <c r="E1611" s="85"/>
      <c r="F1611" s="309"/>
      <c r="G1611" s="295"/>
      <c r="H1611" s="288"/>
      <c r="I1611" s="207" t="str">
        <f t="shared" si="141"/>
        <v/>
      </c>
      <c r="J1611" s="209">
        <f t="shared" si="142"/>
        <v>1</v>
      </c>
      <c r="K1611" s="208">
        <f t="shared" si="143"/>
        <v>0</v>
      </c>
    </row>
    <row r="1612" spans="1:13" ht="18" customHeight="1" x14ac:dyDescent="0.25">
      <c r="A1612" s="59">
        <v>947</v>
      </c>
      <c r="B1612" s="39"/>
      <c r="C1612" s="40"/>
      <c r="D1612" s="41"/>
      <c r="E1612" s="85"/>
      <c r="F1612" s="309"/>
      <c r="G1612" s="295"/>
      <c r="H1612" s="288"/>
      <c r="I1612" s="207" t="str">
        <f t="shared" si="141"/>
        <v/>
      </c>
      <c r="J1612" s="209">
        <f t="shared" si="142"/>
        <v>1</v>
      </c>
      <c r="K1612" s="208">
        <f t="shared" si="143"/>
        <v>0</v>
      </c>
    </row>
    <row r="1613" spans="1:13" ht="18" customHeight="1" x14ac:dyDescent="0.25">
      <c r="A1613" s="59">
        <v>948</v>
      </c>
      <c r="B1613" s="39"/>
      <c r="C1613" s="40"/>
      <c r="D1613" s="41"/>
      <c r="E1613" s="85"/>
      <c r="F1613" s="309"/>
      <c r="G1613" s="295"/>
      <c r="H1613" s="288"/>
      <c r="I1613" s="207" t="str">
        <f t="shared" si="141"/>
        <v/>
      </c>
      <c r="J1613" s="209">
        <f t="shared" si="142"/>
        <v>1</v>
      </c>
      <c r="K1613" s="208">
        <f t="shared" si="143"/>
        <v>0</v>
      </c>
    </row>
    <row r="1614" spans="1:13" ht="18" customHeight="1" x14ac:dyDescent="0.25">
      <c r="A1614" s="59">
        <v>949</v>
      </c>
      <c r="B1614" s="39"/>
      <c r="C1614" s="40"/>
      <c r="D1614" s="41"/>
      <c r="E1614" s="85"/>
      <c r="F1614" s="309"/>
      <c r="G1614" s="295"/>
      <c r="H1614" s="288"/>
      <c r="I1614" s="207" t="str">
        <f t="shared" si="141"/>
        <v/>
      </c>
      <c r="J1614" s="209">
        <f t="shared" si="142"/>
        <v>1</v>
      </c>
      <c r="K1614" s="208">
        <f t="shared" si="143"/>
        <v>0</v>
      </c>
    </row>
    <row r="1615" spans="1:13" ht="18" customHeight="1" x14ac:dyDescent="0.25">
      <c r="A1615" s="59">
        <v>950</v>
      </c>
      <c r="B1615" s="39"/>
      <c r="C1615" s="40"/>
      <c r="D1615" s="41"/>
      <c r="E1615" s="85"/>
      <c r="F1615" s="309"/>
      <c r="G1615" s="295"/>
      <c r="H1615" s="288"/>
      <c r="I1615" s="207" t="str">
        <f t="shared" si="141"/>
        <v/>
      </c>
      <c r="J1615" s="209">
        <f t="shared" si="142"/>
        <v>1</v>
      </c>
      <c r="K1615" s="208">
        <f t="shared" si="143"/>
        <v>0</v>
      </c>
    </row>
    <row r="1616" spans="1:13" ht="18" customHeight="1" x14ac:dyDescent="0.25">
      <c r="A1616" s="59">
        <v>951</v>
      </c>
      <c r="B1616" s="39"/>
      <c r="C1616" s="40"/>
      <c r="D1616" s="41"/>
      <c r="E1616" s="85"/>
      <c r="F1616" s="309"/>
      <c r="G1616" s="295"/>
      <c r="H1616" s="288"/>
      <c r="I1616" s="207" t="str">
        <f t="shared" si="141"/>
        <v/>
      </c>
      <c r="J1616" s="209">
        <f t="shared" si="142"/>
        <v>1</v>
      </c>
      <c r="K1616" s="208">
        <f t="shared" si="143"/>
        <v>0</v>
      </c>
    </row>
    <row r="1617" spans="1:12" ht="18" customHeight="1" x14ac:dyDescent="0.25">
      <c r="A1617" s="59">
        <v>952</v>
      </c>
      <c r="B1617" s="39"/>
      <c r="C1617" s="40"/>
      <c r="D1617" s="41"/>
      <c r="E1617" s="85"/>
      <c r="F1617" s="309"/>
      <c r="G1617" s="295"/>
      <c r="H1617" s="288"/>
      <c r="I1617" s="207" t="str">
        <f t="shared" si="141"/>
        <v/>
      </c>
      <c r="J1617" s="209">
        <f t="shared" si="142"/>
        <v>1</v>
      </c>
      <c r="K1617" s="208">
        <f t="shared" si="143"/>
        <v>0</v>
      </c>
    </row>
    <row r="1618" spans="1:12" ht="18" customHeight="1" x14ac:dyDescent="0.25">
      <c r="A1618" s="59">
        <v>953</v>
      </c>
      <c r="B1618" s="39"/>
      <c r="C1618" s="40"/>
      <c r="D1618" s="41"/>
      <c r="E1618" s="85"/>
      <c r="F1618" s="309"/>
      <c r="G1618" s="295"/>
      <c r="H1618" s="288"/>
      <c r="I1618" s="207" t="str">
        <f t="shared" si="141"/>
        <v/>
      </c>
      <c r="J1618" s="209">
        <f t="shared" si="142"/>
        <v>1</v>
      </c>
      <c r="K1618" s="208">
        <f t="shared" si="143"/>
        <v>0</v>
      </c>
    </row>
    <row r="1619" spans="1:12" ht="18" customHeight="1" x14ac:dyDescent="0.25">
      <c r="A1619" s="59">
        <v>954</v>
      </c>
      <c r="B1619" s="39"/>
      <c r="C1619" s="40"/>
      <c r="D1619" s="41"/>
      <c r="E1619" s="85"/>
      <c r="F1619" s="309"/>
      <c r="G1619" s="295"/>
      <c r="H1619" s="288"/>
      <c r="I1619" s="207" t="str">
        <f t="shared" si="141"/>
        <v/>
      </c>
      <c r="J1619" s="209">
        <f t="shared" si="142"/>
        <v>1</v>
      </c>
      <c r="K1619" s="208">
        <f t="shared" si="143"/>
        <v>0</v>
      </c>
    </row>
    <row r="1620" spans="1:12" ht="18" customHeight="1" x14ac:dyDescent="0.25">
      <c r="A1620" s="59">
        <v>955</v>
      </c>
      <c r="B1620" s="39"/>
      <c r="C1620" s="40"/>
      <c r="D1620" s="41"/>
      <c r="E1620" s="85"/>
      <c r="F1620" s="309"/>
      <c r="G1620" s="295"/>
      <c r="H1620" s="288"/>
      <c r="I1620" s="207" t="str">
        <f t="shared" si="141"/>
        <v/>
      </c>
      <c r="J1620" s="209">
        <f t="shared" si="142"/>
        <v>1</v>
      </c>
      <c r="K1620" s="208">
        <f t="shared" si="143"/>
        <v>0</v>
      </c>
    </row>
    <row r="1621" spans="1:12" ht="18" customHeight="1" x14ac:dyDescent="0.25">
      <c r="A1621" s="59">
        <v>956</v>
      </c>
      <c r="B1621" s="39"/>
      <c r="C1621" s="40"/>
      <c r="D1621" s="41"/>
      <c r="E1621" s="85"/>
      <c r="F1621" s="309"/>
      <c r="G1621" s="295"/>
      <c r="H1621" s="288"/>
      <c r="I1621" s="207" t="str">
        <f t="shared" si="141"/>
        <v/>
      </c>
      <c r="J1621" s="209">
        <f t="shared" si="142"/>
        <v>1</v>
      </c>
      <c r="K1621" s="208">
        <f t="shared" si="143"/>
        <v>0</v>
      </c>
    </row>
    <row r="1622" spans="1:12" ht="18" customHeight="1" x14ac:dyDescent="0.25">
      <c r="A1622" s="59">
        <v>957</v>
      </c>
      <c r="B1622" s="39"/>
      <c r="C1622" s="40"/>
      <c r="D1622" s="41"/>
      <c r="E1622" s="85"/>
      <c r="F1622" s="309"/>
      <c r="G1622" s="295"/>
      <c r="H1622" s="288"/>
      <c r="I1622" s="207" t="str">
        <f t="shared" si="141"/>
        <v/>
      </c>
      <c r="J1622" s="209">
        <f t="shared" si="142"/>
        <v>1</v>
      </c>
      <c r="K1622" s="208">
        <f t="shared" si="143"/>
        <v>0</v>
      </c>
    </row>
    <row r="1623" spans="1:12" ht="18" customHeight="1" x14ac:dyDescent="0.25">
      <c r="A1623" s="59">
        <v>958</v>
      </c>
      <c r="B1623" s="39"/>
      <c r="C1623" s="40"/>
      <c r="D1623" s="41"/>
      <c r="E1623" s="85"/>
      <c r="F1623" s="309"/>
      <c r="G1623" s="295"/>
      <c r="H1623" s="288"/>
      <c r="I1623" s="207" t="str">
        <f t="shared" si="141"/>
        <v/>
      </c>
      <c r="J1623" s="209">
        <f t="shared" si="142"/>
        <v>1</v>
      </c>
      <c r="K1623" s="208">
        <f t="shared" si="143"/>
        <v>0</v>
      </c>
    </row>
    <row r="1624" spans="1:12" ht="18" customHeight="1" x14ac:dyDescent="0.25">
      <c r="A1624" s="59">
        <v>959</v>
      </c>
      <c r="B1624" s="39"/>
      <c r="C1624" s="40"/>
      <c r="D1624" s="41"/>
      <c r="E1624" s="85"/>
      <c r="F1624" s="309"/>
      <c r="G1624" s="295"/>
      <c r="H1624" s="288"/>
      <c r="I1624" s="207" t="str">
        <f t="shared" si="141"/>
        <v/>
      </c>
      <c r="J1624" s="209">
        <f t="shared" si="142"/>
        <v>1</v>
      </c>
      <c r="K1624" s="208">
        <f t="shared" si="143"/>
        <v>0</v>
      </c>
    </row>
    <row r="1625" spans="1:12" ht="18" customHeight="1" thickBot="1" x14ac:dyDescent="0.3">
      <c r="A1625" s="78">
        <v>960</v>
      </c>
      <c r="B1625" s="43"/>
      <c r="C1625" s="44"/>
      <c r="D1625" s="45"/>
      <c r="E1625" s="87"/>
      <c r="F1625" s="310"/>
      <c r="G1625" s="296"/>
      <c r="H1625" s="289"/>
      <c r="I1625" s="207" t="str">
        <f t="shared" si="141"/>
        <v/>
      </c>
      <c r="J1625" s="209">
        <f t="shared" si="142"/>
        <v>1</v>
      </c>
      <c r="K1625" s="208">
        <f t="shared" si="143"/>
        <v>0</v>
      </c>
    </row>
    <row r="1626" spans="1:12" ht="18" customHeight="1" thickBot="1" x14ac:dyDescent="0.3">
      <c r="A1626" s="89"/>
      <c r="B1626" s="89"/>
      <c r="C1626" s="89"/>
      <c r="D1626" s="89"/>
      <c r="E1626" s="89"/>
      <c r="F1626" s="11" t="s">
        <v>51</v>
      </c>
      <c r="G1626" s="290">
        <f>SUM(G1606:G1625)+G1592</f>
        <v>0</v>
      </c>
      <c r="H1626" s="330"/>
      <c r="I1626" s="126"/>
      <c r="J1626" s="206">
        <f>IF(G1626&gt;G1592,ROW(A1632),0)</f>
        <v>0</v>
      </c>
      <c r="K1626" s="82"/>
      <c r="L1626" s="202">
        <f>IF(G1626&gt;G1592,ROW(A1632),0)</f>
        <v>0</v>
      </c>
    </row>
    <row r="1627" spans="1:12" x14ac:dyDescent="0.25">
      <c r="A1627" s="89"/>
      <c r="B1627" s="89"/>
      <c r="C1627" s="89"/>
      <c r="D1627" s="89"/>
      <c r="E1627" s="89"/>
      <c r="F1627" s="89"/>
      <c r="G1627" s="89"/>
      <c r="H1627" s="89"/>
      <c r="I1627" s="126"/>
      <c r="J1627" s="82"/>
      <c r="K1627" s="82"/>
    </row>
    <row r="1628" spans="1:12" x14ac:dyDescent="0.25">
      <c r="A1628" t="s">
        <v>164</v>
      </c>
      <c r="B1628" s="89"/>
      <c r="C1628" s="89"/>
      <c r="D1628" s="89"/>
      <c r="E1628" s="89"/>
      <c r="F1628" s="89"/>
      <c r="G1628" s="89"/>
      <c r="H1628" s="89"/>
      <c r="I1628" s="126"/>
      <c r="J1628" s="82"/>
      <c r="K1628" s="82"/>
    </row>
    <row r="1629" spans="1:12" x14ac:dyDescent="0.25">
      <c r="A1629" s="89"/>
      <c r="B1629" s="89"/>
      <c r="C1629" s="89"/>
      <c r="D1629" s="89"/>
      <c r="E1629" s="89"/>
      <c r="F1629" s="89"/>
      <c r="G1629" s="89"/>
      <c r="H1629" s="89"/>
      <c r="I1629" s="126"/>
      <c r="J1629" s="82"/>
      <c r="K1629" s="82"/>
    </row>
    <row r="1630" spans="1:12" ht="21" x14ac:dyDescent="0.35">
      <c r="A1630" s="89"/>
      <c r="B1630" s="358" t="s">
        <v>48</v>
      </c>
      <c r="C1630" s="346">
        <f ca="1">IF(imzatarihi&gt;0,imzatarihi,"")</f>
        <v>46027</v>
      </c>
      <c r="D1630" s="497" t="s">
        <v>49</v>
      </c>
      <c r="E1630" s="497"/>
      <c r="F1630" s="456" t="str">
        <f>IF(kurulusyetkilisi&gt;0,kurulusyetkilisi,"")</f>
        <v/>
      </c>
      <c r="G1630" s="456"/>
      <c r="H1630" s="456"/>
      <c r="I1630" s="126"/>
      <c r="J1630" s="82"/>
      <c r="K1630" s="82"/>
    </row>
    <row r="1631" spans="1:12" ht="21" x14ac:dyDescent="0.35">
      <c r="A1631" s="89"/>
      <c r="B1631" s="349"/>
      <c r="C1631" s="349"/>
      <c r="D1631" s="497" t="s">
        <v>50</v>
      </c>
      <c r="E1631" s="497"/>
      <c r="F1631" s="349"/>
      <c r="G1631" s="361"/>
      <c r="H1631" s="347"/>
      <c r="I1631" s="126"/>
      <c r="J1631" s="82"/>
      <c r="K1631" s="82"/>
    </row>
    <row r="1632" spans="1:12" x14ac:dyDescent="0.25">
      <c r="A1632" s="89"/>
      <c r="B1632" s="89"/>
      <c r="C1632" s="89"/>
      <c r="D1632" s="89"/>
      <c r="E1632" s="89"/>
      <c r="F1632" s="89"/>
      <c r="G1632" s="89"/>
      <c r="H1632" s="89"/>
      <c r="I1632" s="126"/>
      <c r="J1632" s="82"/>
      <c r="K1632" s="82"/>
    </row>
    <row r="1633" spans="1:13" x14ac:dyDescent="0.25">
      <c r="A1633" s="496" t="s">
        <v>126</v>
      </c>
      <c r="B1633" s="496"/>
      <c r="C1633" s="496"/>
      <c r="D1633" s="496"/>
      <c r="E1633" s="496"/>
      <c r="F1633" s="496"/>
      <c r="G1633" s="496"/>
      <c r="H1633" s="496"/>
      <c r="I1633" s="123"/>
      <c r="J1633" s="82"/>
      <c r="K1633" s="82"/>
    </row>
    <row r="1634" spans="1:13" x14ac:dyDescent="0.25">
      <c r="A1634" s="484" t="str">
        <f>IF(YilDonem&lt;&gt;"",CONCATENATE(YilDonem," dönemine aittir."),"")</f>
        <v/>
      </c>
      <c r="B1634" s="484"/>
      <c r="C1634" s="484"/>
      <c r="D1634" s="484"/>
      <c r="E1634" s="484"/>
      <c r="F1634" s="484"/>
      <c r="G1634" s="484"/>
      <c r="H1634" s="484"/>
      <c r="I1634" s="123"/>
      <c r="J1634" s="82"/>
      <c r="K1634" s="82"/>
    </row>
    <row r="1635" spans="1:13" ht="15.95" customHeight="1" thickBot="1" x14ac:dyDescent="0.3">
      <c r="A1635" s="515" t="s">
        <v>156</v>
      </c>
      <c r="B1635" s="515"/>
      <c r="C1635" s="515"/>
      <c r="D1635" s="515"/>
      <c r="E1635" s="515"/>
      <c r="F1635" s="515"/>
      <c r="G1635" s="515"/>
      <c r="H1635" s="515"/>
      <c r="I1635" s="123"/>
      <c r="J1635" s="82"/>
      <c r="K1635" s="82"/>
    </row>
    <row r="1636" spans="1:13" ht="31.7" customHeight="1" thickBot="1" x14ac:dyDescent="0.3">
      <c r="A1636" s="516" t="s">
        <v>1</v>
      </c>
      <c r="B1636" s="517"/>
      <c r="C1636" s="488" t="str">
        <f>IF(ProjeNo&gt;0,ProjeNo,"")</f>
        <v/>
      </c>
      <c r="D1636" s="489"/>
      <c r="E1636" s="489"/>
      <c r="F1636" s="489"/>
      <c r="G1636" s="489"/>
      <c r="H1636" s="490"/>
      <c r="I1636" s="123"/>
      <c r="J1636" s="82"/>
      <c r="K1636" s="82"/>
    </row>
    <row r="1637" spans="1:13" ht="45" customHeight="1" thickBot="1" x14ac:dyDescent="0.3">
      <c r="A1637" s="518" t="s">
        <v>14</v>
      </c>
      <c r="B1637" s="519"/>
      <c r="C1637" s="493" t="str">
        <f>IF(ProjeAdi&gt;0,ProjeAdi,"")</f>
        <v/>
      </c>
      <c r="D1637" s="494"/>
      <c r="E1637" s="494"/>
      <c r="F1637" s="494"/>
      <c r="G1637" s="494"/>
      <c r="H1637" s="495"/>
      <c r="I1637" s="123"/>
      <c r="J1637" s="82"/>
      <c r="K1637" s="82"/>
    </row>
    <row r="1638" spans="1:13" s="53" customFormat="1" ht="37.15" customHeight="1" thickBot="1" x14ac:dyDescent="0.3">
      <c r="A1638" s="482" t="s">
        <v>9</v>
      </c>
      <c r="B1638" s="482" t="s">
        <v>123</v>
      </c>
      <c r="C1638" s="482" t="s">
        <v>124</v>
      </c>
      <c r="D1638" s="482" t="s">
        <v>125</v>
      </c>
      <c r="E1638" s="482" t="s">
        <v>98</v>
      </c>
      <c r="F1638" s="482" t="s">
        <v>99</v>
      </c>
      <c r="G1638" s="143" t="s">
        <v>100</v>
      </c>
      <c r="H1638" s="143" t="s">
        <v>100</v>
      </c>
      <c r="I1638" s="124"/>
      <c r="J1638" s="83"/>
      <c r="K1638" s="83"/>
      <c r="L1638" s="133"/>
      <c r="M1638" s="133"/>
    </row>
    <row r="1639" spans="1:13" ht="18" customHeight="1" thickBot="1" x14ac:dyDescent="0.3">
      <c r="A1639" s="498"/>
      <c r="B1639" s="498"/>
      <c r="C1639" s="498"/>
      <c r="D1639" s="498"/>
      <c r="E1639" s="498"/>
      <c r="F1639" s="498"/>
      <c r="G1639" s="144" t="s">
        <v>101</v>
      </c>
      <c r="H1639" s="144" t="s">
        <v>104</v>
      </c>
      <c r="I1639" s="123"/>
      <c r="J1639" s="82"/>
      <c r="K1639" s="82"/>
    </row>
    <row r="1640" spans="1:13" ht="18" customHeight="1" x14ac:dyDescent="0.25">
      <c r="A1640" s="77">
        <v>961</v>
      </c>
      <c r="B1640" s="61"/>
      <c r="C1640" s="62"/>
      <c r="D1640" s="84"/>
      <c r="E1640" s="63"/>
      <c r="F1640" s="308"/>
      <c r="G1640" s="294"/>
      <c r="H1640" s="281"/>
      <c r="I1640" s="207" t="str">
        <f>IF(AND(COUNTA(B1640:D1640)&gt;0,J1640=1),"Belge Tarihi,Belge Numarası ve KDV Dahil Tutar doldurulduktan sonra KDV Hariç Tutar doldurulabilir.","")</f>
        <v/>
      </c>
      <c r="J1640" s="209">
        <f>IF(COUNTA(E1640:F1640)+COUNTA(H1640)=3,0,1)</f>
        <v>1</v>
      </c>
      <c r="K1640" s="208">
        <f>IF(J1640=1,0,100000000)</f>
        <v>0</v>
      </c>
    </row>
    <row r="1641" spans="1:13" ht="18" customHeight="1" x14ac:dyDescent="0.25">
      <c r="A1641" s="59">
        <v>962</v>
      </c>
      <c r="B1641" s="39"/>
      <c r="C1641" s="40"/>
      <c r="D1641" s="41"/>
      <c r="E1641" s="85"/>
      <c r="F1641" s="309"/>
      <c r="G1641" s="295"/>
      <c r="H1641" s="288"/>
      <c r="I1641" s="207" t="str">
        <f t="shared" ref="I1641:I1659" si="144">IF(AND(COUNTA(B1641:D1641)&gt;0,J1641=1),"Belge Tarihi,Belge Numarası ve KDV Dahil Tutar doldurulduktan sonra KDV Hariç Tutar doldurulabilir.","")</f>
        <v/>
      </c>
      <c r="J1641" s="209">
        <f t="shared" ref="J1641:J1659" si="145">IF(COUNTA(E1641:F1641)+COUNTA(H1641)=3,0,1)</f>
        <v>1</v>
      </c>
      <c r="K1641" s="208">
        <f t="shared" ref="K1641:K1659" si="146">IF(J1641=1,0,100000000)</f>
        <v>0</v>
      </c>
    </row>
    <row r="1642" spans="1:13" ht="18" customHeight="1" x14ac:dyDescent="0.25">
      <c r="A1642" s="59">
        <v>963</v>
      </c>
      <c r="B1642" s="39"/>
      <c r="C1642" s="40"/>
      <c r="D1642" s="41"/>
      <c r="E1642" s="85"/>
      <c r="F1642" s="309"/>
      <c r="G1642" s="295"/>
      <c r="H1642" s="288"/>
      <c r="I1642" s="207" t="str">
        <f t="shared" si="144"/>
        <v/>
      </c>
      <c r="J1642" s="209">
        <f t="shared" si="145"/>
        <v>1</v>
      </c>
      <c r="K1642" s="208">
        <f t="shared" si="146"/>
        <v>0</v>
      </c>
    </row>
    <row r="1643" spans="1:13" ht="18" customHeight="1" x14ac:dyDescent="0.25">
      <c r="A1643" s="59">
        <v>964</v>
      </c>
      <c r="B1643" s="39"/>
      <c r="C1643" s="40"/>
      <c r="D1643" s="41"/>
      <c r="E1643" s="85"/>
      <c r="F1643" s="309"/>
      <c r="G1643" s="295"/>
      <c r="H1643" s="288"/>
      <c r="I1643" s="207" t="str">
        <f t="shared" si="144"/>
        <v/>
      </c>
      <c r="J1643" s="209">
        <f t="shared" si="145"/>
        <v>1</v>
      </c>
      <c r="K1643" s="208">
        <f t="shared" si="146"/>
        <v>0</v>
      </c>
    </row>
    <row r="1644" spans="1:13" ht="18" customHeight="1" x14ac:dyDescent="0.25">
      <c r="A1644" s="59">
        <v>965</v>
      </c>
      <c r="B1644" s="39"/>
      <c r="C1644" s="40"/>
      <c r="D1644" s="41"/>
      <c r="E1644" s="85"/>
      <c r="F1644" s="309"/>
      <c r="G1644" s="295"/>
      <c r="H1644" s="288"/>
      <c r="I1644" s="207" t="str">
        <f t="shared" si="144"/>
        <v/>
      </c>
      <c r="J1644" s="209">
        <f t="shared" si="145"/>
        <v>1</v>
      </c>
      <c r="K1644" s="208">
        <f t="shared" si="146"/>
        <v>0</v>
      </c>
    </row>
    <row r="1645" spans="1:13" ht="18" customHeight="1" x14ac:dyDescent="0.25">
      <c r="A1645" s="59">
        <v>966</v>
      </c>
      <c r="B1645" s="39"/>
      <c r="C1645" s="40"/>
      <c r="D1645" s="41"/>
      <c r="E1645" s="85"/>
      <c r="F1645" s="309"/>
      <c r="G1645" s="295"/>
      <c r="H1645" s="288"/>
      <c r="I1645" s="207" t="str">
        <f t="shared" si="144"/>
        <v/>
      </c>
      <c r="J1645" s="209">
        <f t="shared" si="145"/>
        <v>1</v>
      </c>
      <c r="K1645" s="208">
        <f t="shared" si="146"/>
        <v>0</v>
      </c>
    </row>
    <row r="1646" spans="1:13" ht="18" customHeight="1" x14ac:dyDescent="0.25">
      <c r="A1646" s="59">
        <v>967</v>
      </c>
      <c r="B1646" s="39"/>
      <c r="C1646" s="40"/>
      <c r="D1646" s="41"/>
      <c r="E1646" s="85"/>
      <c r="F1646" s="309"/>
      <c r="G1646" s="295"/>
      <c r="H1646" s="288"/>
      <c r="I1646" s="207" t="str">
        <f t="shared" si="144"/>
        <v/>
      </c>
      <c r="J1646" s="209">
        <f t="shared" si="145"/>
        <v>1</v>
      </c>
      <c r="K1646" s="208">
        <f t="shared" si="146"/>
        <v>0</v>
      </c>
    </row>
    <row r="1647" spans="1:13" ht="18" customHeight="1" x14ac:dyDescent="0.25">
      <c r="A1647" s="59">
        <v>968</v>
      </c>
      <c r="B1647" s="39"/>
      <c r="C1647" s="40"/>
      <c r="D1647" s="41"/>
      <c r="E1647" s="85"/>
      <c r="F1647" s="309"/>
      <c r="G1647" s="295"/>
      <c r="H1647" s="288"/>
      <c r="I1647" s="207" t="str">
        <f t="shared" si="144"/>
        <v/>
      </c>
      <c r="J1647" s="209">
        <f t="shared" si="145"/>
        <v>1</v>
      </c>
      <c r="K1647" s="208">
        <f t="shared" si="146"/>
        <v>0</v>
      </c>
    </row>
    <row r="1648" spans="1:13" ht="18" customHeight="1" x14ac:dyDescent="0.25">
      <c r="A1648" s="59">
        <v>969</v>
      </c>
      <c r="B1648" s="39"/>
      <c r="C1648" s="40"/>
      <c r="D1648" s="41"/>
      <c r="E1648" s="85"/>
      <c r="F1648" s="309"/>
      <c r="G1648" s="295"/>
      <c r="H1648" s="288"/>
      <c r="I1648" s="207" t="str">
        <f t="shared" si="144"/>
        <v/>
      </c>
      <c r="J1648" s="209">
        <f t="shared" si="145"/>
        <v>1</v>
      </c>
      <c r="K1648" s="208">
        <f t="shared" si="146"/>
        <v>0</v>
      </c>
    </row>
    <row r="1649" spans="1:12" ht="18" customHeight="1" x14ac:dyDescent="0.25">
      <c r="A1649" s="59">
        <v>970</v>
      </c>
      <c r="B1649" s="39"/>
      <c r="C1649" s="40"/>
      <c r="D1649" s="41"/>
      <c r="E1649" s="85"/>
      <c r="F1649" s="309"/>
      <c r="G1649" s="295"/>
      <c r="H1649" s="288"/>
      <c r="I1649" s="207" t="str">
        <f t="shared" si="144"/>
        <v/>
      </c>
      <c r="J1649" s="209">
        <f t="shared" si="145"/>
        <v>1</v>
      </c>
      <c r="K1649" s="208">
        <f t="shared" si="146"/>
        <v>0</v>
      </c>
    </row>
    <row r="1650" spans="1:12" ht="18" customHeight="1" x14ac:dyDescent="0.25">
      <c r="A1650" s="59">
        <v>971</v>
      </c>
      <c r="B1650" s="39"/>
      <c r="C1650" s="40"/>
      <c r="D1650" s="41"/>
      <c r="E1650" s="85"/>
      <c r="F1650" s="309"/>
      <c r="G1650" s="295"/>
      <c r="H1650" s="288"/>
      <c r="I1650" s="207" t="str">
        <f t="shared" si="144"/>
        <v/>
      </c>
      <c r="J1650" s="209">
        <f t="shared" si="145"/>
        <v>1</v>
      </c>
      <c r="K1650" s="208">
        <f t="shared" si="146"/>
        <v>0</v>
      </c>
    </row>
    <row r="1651" spans="1:12" ht="18" customHeight="1" x14ac:dyDescent="0.25">
      <c r="A1651" s="59">
        <v>972</v>
      </c>
      <c r="B1651" s="39"/>
      <c r="C1651" s="40"/>
      <c r="D1651" s="41"/>
      <c r="E1651" s="85"/>
      <c r="F1651" s="309"/>
      <c r="G1651" s="295"/>
      <c r="H1651" s="288"/>
      <c r="I1651" s="207" t="str">
        <f t="shared" si="144"/>
        <v/>
      </c>
      <c r="J1651" s="209">
        <f t="shared" si="145"/>
        <v>1</v>
      </c>
      <c r="K1651" s="208">
        <f t="shared" si="146"/>
        <v>0</v>
      </c>
    </row>
    <row r="1652" spans="1:12" ht="18" customHeight="1" x14ac:dyDescent="0.25">
      <c r="A1652" s="59">
        <v>973</v>
      </c>
      <c r="B1652" s="39"/>
      <c r="C1652" s="40"/>
      <c r="D1652" s="41"/>
      <c r="E1652" s="85"/>
      <c r="F1652" s="309"/>
      <c r="G1652" s="295"/>
      <c r="H1652" s="288"/>
      <c r="I1652" s="207" t="str">
        <f t="shared" si="144"/>
        <v/>
      </c>
      <c r="J1652" s="209">
        <f t="shared" si="145"/>
        <v>1</v>
      </c>
      <c r="K1652" s="208">
        <f t="shared" si="146"/>
        <v>0</v>
      </c>
    </row>
    <row r="1653" spans="1:12" ht="18" customHeight="1" x14ac:dyDescent="0.25">
      <c r="A1653" s="59">
        <v>974</v>
      </c>
      <c r="B1653" s="39"/>
      <c r="C1653" s="40"/>
      <c r="D1653" s="41"/>
      <c r="E1653" s="85"/>
      <c r="F1653" s="309"/>
      <c r="G1653" s="295"/>
      <c r="H1653" s="288"/>
      <c r="I1653" s="207" t="str">
        <f t="shared" si="144"/>
        <v/>
      </c>
      <c r="J1653" s="209">
        <f t="shared" si="145"/>
        <v>1</v>
      </c>
      <c r="K1653" s="208">
        <f t="shared" si="146"/>
        <v>0</v>
      </c>
    </row>
    <row r="1654" spans="1:12" ht="18" customHeight="1" x14ac:dyDescent="0.25">
      <c r="A1654" s="59">
        <v>975</v>
      </c>
      <c r="B1654" s="39"/>
      <c r="C1654" s="40"/>
      <c r="D1654" s="41"/>
      <c r="E1654" s="85"/>
      <c r="F1654" s="309"/>
      <c r="G1654" s="295"/>
      <c r="H1654" s="288"/>
      <c r="I1654" s="207" t="str">
        <f t="shared" si="144"/>
        <v/>
      </c>
      <c r="J1654" s="209">
        <f t="shared" si="145"/>
        <v>1</v>
      </c>
      <c r="K1654" s="208">
        <f t="shared" si="146"/>
        <v>0</v>
      </c>
    </row>
    <row r="1655" spans="1:12" ht="18" customHeight="1" x14ac:dyDescent="0.25">
      <c r="A1655" s="59">
        <v>976</v>
      </c>
      <c r="B1655" s="39"/>
      <c r="C1655" s="40"/>
      <c r="D1655" s="41"/>
      <c r="E1655" s="85"/>
      <c r="F1655" s="309"/>
      <c r="G1655" s="295"/>
      <c r="H1655" s="288"/>
      <c r="I1655" s="207" t="str">
        <f t="shared" si="144"/>
        <v/>
      </c>
      <c r="J1655" s="209">
        <f t="shared" si="145"/>
        <v>1</v>
      </c>
      <c r="K1655" s="208">
        <f t="shared" si="146"/>
        <v>0</v>
      </c>
    </row>
    <row r="1656" spans="1:12" ht="18" customHeight="1" x14ac:dyDescent="0.25">
      <c r="A1656" s="59">
        <v>977</v>
      </c>
      <c r="B1656" s="39"/>
      <c r="C1656" s="40"/>
      <c r="D1656" s="41"/>
      <c r="E1656" s="85"/>
      <c r="F1656" s="309"/>
      <c r="G1656" s="295"/>
      <c r="H1656" s="288"/>
      <c r="I1656" s="207" t="str">
        <f t="shared" si="144"/>
        <v/>
      </c>
      <c r="J1656" s="209">
        <f t="shared" si="145"/>
        <v>1</v>
      </c>
      <c r="K1656" s="208">
        <f t="shared" si="146"/>
        <v>0</v>
      </c>
    </row>
    <row r="1657" spans="1:12" ht="18" customHeight="1" x14ac:dyDescent="0.25">
      <c r="A1657" s="59">
        <v>978</v>
      </c>
      <c r="B1657" s="39"/>
      <c r="C1657" s="40"/>
      <c r="D1657" s="41"/>
      <c r="E1657" s="85"/>
      <c r="F1657" s="309"/>
      <c r="G1657" s="295"/>
      <c r="H1657" s="288"/>
      <c r="I1657" s="207" t="str">
        <f t="shared" si="144"/>
        <v/>
      </c>
      <c r="J1657" s="209">
        <f t="shared" si="145"/>
        <v>1</v>
      </c>
      <c r="K1657" s="208">
        <f t="shared" si="146"/>
        <v>0</v>
      </c>
    </row>
    <row r="1658" spans="1:12" ht="18" customHeight="1" x14ac:dyDescent="0.25">
      <c r="A1658" s="59">
        <v>979</v>
      </c>
      <c r="B1658" s="39"/>
      <c r="C1658" s="40"/>
      <c r="D1658" s="41"/>
      <c r="E1658" s="85"/>
      <c r="F1658" s="309"/>
      <c r="G1658" s="295"/>
      <c r="H1658" s="288"/>
      <c r="I1658" s="207" t="str">
        <f t="shared" si="144"/>
        <v/>
      </c>
      <c r="J1658" s="209">
        <f t="shared" si="145"/>
        <v>1</v>
      </c>
      <c r="K1658" s="208">
        <f t="shared" si="146"/>
        <v>0</v>
      </c>
    </row>
    <row r="1659" spans="1:12" ht="18" customHeight="1" thickBot="1" x14ac:dyDescent="0.3">
      <c r="A1659" s="78">
        <v>980</v>
      </c>
      <c r="B1659" s="43"/>
      <c r="C1659" s="44"/>
      <c r="D1659" s="45"/>
      <c r="E1659" s="87"/>
      <c r="F1659" s="310"/>
      <c r="G1659" s="296"/>
      <c r="H1659" s="289"/>
      <c r="I1659" s="207" t="str">
        <f t="shared" si="144"/>
        <v/>
      </c>
      <c r="J1659" s="209">
        <f t="shared" si="145"/>
        <v>1</v>
      </c>
      <c r="K1659" s="208">
        <f t="shared" si="146"/>
        <v>0</v>
      </c>
    </row>
    <row r="1660" spans="1:12" ht="18" customHeight="1" thickBot="1" x14ac:dyDescent="0.3">
      <c r="A1660" s="89"/>
      <c r="B1660" s="89"/>
      <c r="C1660" s="89"/>
      <c r="D1660" s="89"/>
      <c r="E1660" s="89"/>
      <c r="F1660" s="11" t="s">
        <v>51</v>
      </c>
      <c r="G1660" s="290">
        <f>SUM(G1640:G1659)+G1626</f>
        <v>0</v>
      </c>
      <c r="H1660" s="330"/>
      <c r="I1660" s="126"/>
      <c r="J1660" s="206">
        <f>IF(G1660&gt;G1626,ROW(A1666),0)</f>
        <v>0</v>
      </c>
      <c r="K1660" s="82"/>
      <c r="L1660" s="202">
        <f>IF(G1660&gt;G1626,ROW(A1666),0)</f>
        <v>0</v>
      </c>
    </row>
    <row r="1661" spans="1:12" x14ac:dyDescent="0.25">
      <c r="A1661" s="89"/>
      <c r="B1661" s="89"/>
      <c r="C1661" s="89"/>
      <c r="D1661" s="89"/>
      <c r="E1661" s="89"/>
      <c r="F1661" s="89"/>
      <c r="G1661" s="89"/>
      <c r="H1661" s="89"/>
      <c r="I1661" s="126"/>
      <c r="J1661" s="82"/>
      <c r="K1661" s="82"/>
    </row>
    <row r="1662" spans="1:12" x14ac:dyDescent="0.25">
      <c r="A1662" t="s">
        <v>164</v>
      </c>
      <c r="B1662" s="89"/>
      <c r="C1662" s="89"/>
      <c r="D1662" s="89"/>
      <c r="E1662" s="89"/>
      <c r="F1662" s="89"/>
      <c r="G1662" s="89"/>
      <c r="H1662" s="89"/>
      <c r="I1662" s="126"/>
      <c r="J1662" s="82"/>
      <c r="K1662" s="82"/>
    </row>
    <row r="1663" spans="1:12" x14ac:dyDescent="0.25">
      <c r="A1663" s="89"/>
      <c r="B1663" s="89"/>
      <c r="C1663" s="89"/>
      <c r="D1663" s="89"/>
      <c r="E1663" s="89"/>
      <c r="F1663" s="89"/>
      <c r="G1663" s="89"/>
      <c r="H1663" s="89"/>
      <c r="I1663" s="126"/>
      <c r="J1663" s="82"/>
      <c r="K1663" s="82"/>
    </row>
    <row r="1664" spans="1:12" ht="21" x14ac:dyDescent="0.35">
      <c r="A1664" s="89"/>
      <c r="B1664" s="358" t="s">
        <v>48</v>
      </c>
      <c r="C1664" s="346">
        <f ca="1">IF(imzatarihi&gt;0,imzatarihi,"")</f>
        <v>46027</v>
      </c>
      <c r="D1664" s="497" t="s">
        <v>49</v>
      </c>
      <c r="E1664" s="497"/>
      <c r="F1664" s="456" t="str">
        <f>IF(kurulusyetkilisi&gt;0,kurulusyetkilisi,"")</f>
        <v/>
      </c>
      <c r="G1664" s="456"/>
      <c r="H1664" s="456"/>
      <c r="I1664" s="126"/>
      <c r="J1664" s="82"/>
      <c r="K1664" s="82"/>
    </row>
    <row r="1665" spans="1:13" ht="21" x14ac:dyDescent="0.35">
      <c r="A1665" s="89"/>
      <c r="B1665" s="349"/>
      <c r="C1665" s="349"/>
      <c r="D1665" s="497" t="s">
        <v>50</v>
      </c>
      <c r="E1665" s="497"/>
      <c r="F1665" s="349"/>
      <c r="G1665" s="361"/>
      <c r="H1665" s="347"/>
      <c r="I1665" s="126"/>
      <c r="J1665" s="82"/>
      <c r="K1665" s="82"/>
    </row>
    <row r="1666" spans="1:13" x14ac:dyDescent="0.25">
      <c r="A1666" s="89"/>
      <c r="B1666" s="89"/>
      <c r="C1666" s="89"/>
      <c r="D1666" s="89"/>
      <c r="E1666" s="89"/>
      <c r="F1666" s="89"/>
      <c r="G1666" s="89"/>
      <c r="H1666" s="89"/>
      <c r="I1666" s="126"/>
      <c r="J1666" s="82"/>
      <c r="K1666" s="82"/>
    </row>
    <row r="1667" spans="1:13" x14ac:dyDescent="0.25">
      <c r="A1667" s="496" t="s">
        <v>126</v>
      </c>
      <c r="B1667" s="496"/>
      <c r="C1667" s="496"/>
      <c r="D1667" s="496"/>
      <c r="E1667" s="496"/>
      <c r="F1667" s="496"/>
      <c r="G1667" s="496"/>
      <c r="H1667" s="496"/>
      <c r="I1667" s="123"/>
      <c r="J1667" s="82"/>
      <c r="K1667" s="82"/>
    </row>
    <row r="1668" spans="1:13" x14ac:dyDescent="0.25">
      <c r="A1668" s="484" t="str">
        <f>IF(YilDonem&lt;&gt;"",CONCATENATE(YilDonem," dönemine aittir."),"")</f>
        <v/>
      </c>
      <c r="B1668" s="484"/>
      <c r="C1668" s="484"/>
      <c r="D1668" s="484"/>
      <c r="E1668" s="484"/>
      <c r="F1668" s="484"/>
      <c r="G1668" s="484"/>
      <c r="H1668" s="484"/>
      <c r="I1668" s="123"/>
      <c r="J1668" s="82"/>
      <c r="K1668" s="82"/>
    </row>
    <row r="1669" spans="1:13" ht="15.95" customHeight="1" thickBot="1" x14ac:dyDescent="0.3">
      <c r="A1669" s="515" t="s">
        <v>156</v>
      </c>
      <c r="B1669" s="515"/>
      <c r="C1669" s="515"/>
      <c r="D1669" s="515"/>
      <c r="E1669" s="515"/>
      <c r="F1669" s="515"/>
      <c r="G1669" s="515"/>
      <c r="H1669" s="515"/>
      <c r="I1669" s="123"/>
      <c r="J1669" s="82"/>
      <c r="K1669" s="82"/>
    </row>
    <row r="1670" spans="1:13" ht="31.7" customHeight="1" thickBot="1" x14ac:dyDescent="0.3">
      <c r="A1670" s="516" t="s">
        <v>1</v>
      </c>
      <c r="B1670" s="517"/>
      <c r="C1670" s="488" t="str">
        <f>IF(ProjeNo&gt;0,ProjeNo,"")</f>
        <v/>
      </c>
      <c r="D1670" s="489"/>
      <c r="E1670" s="489"/>
      <c r="F1670" s="489"/>
      <c r="G1670" s="489"/>
      <c r="H1670" s="490"/>
      <c r="I1670" s="123"/>
      <c r="J1670" s="82"/>
      <c r="K1670" s="82"/>
    </row>
    <row r="1671" spans="1:13" ht="45" customHeight="1" thickBot="1" x14ac:dyDescent="0.3">
      <c r="A1671" s="518" t="s">
        <v>14</v>
      </c>
      <c r="B1671" s="519"/>
      <c r="C1671" s="493" t="str">
        <f>IF(ProjeAdi&gt;0,ProjeAdi,"")</f>
        <v/>
      </c>
      <c r="D1671" s="494"/>
      <c r="E1671" s="494"/>
      <c r="F1671" s="494"/>
      <c r="G1671" s="494"/>
      <c r="H1671" s="495"/>
      <c r="I1671" s="123"/>
      <c r="J1671" s="82"/>
      <c r="K1671" s="82"/>
    </row>
    <row r="1672" spans="1:13" s="53" customFormat="1" ht="37.15" customHeight="1" thickBot="1" x14ac:dyDescent="0.3">
      <c r="A1672" s="482" t="s">
        <v>9</v>
      </c>
      <c r="B1672" s="482" t="s">
        <v>123</v>
      </c>
      <c r="C1672" s="482" t="s">
        <v>124</v>
      </c>
      <c r="D1672" s="482" t="s">
        <v>125</v>
      </c>
      <c r="E1672" s="482" t="s">
        <v>98</v>
      </c>
      <c r="F1672" s="482" t="s">
        <v>99</v>
      </c>
      <c r="G1672" s="143" t="s">
        <v>100</v>
      </c>
      <c r="H1672" s="143" t="s">
        <v>100</v>
      </c>
      <c r="I1672" s="124"/>
      <c r="J1672" s="83"/>
      <c r="K1672" s="83"/>
      <c r="L1672" s="133"/>
      <c r="M1672" s="133"/>
    </row>
    <row r="1673" spans="1:13" ht="18" customHeight="1" thickBot="1" x14ac:dyDescent="0.3">
      <c r="A1673" s="498"/>
      <c r="B1673" s="498"/>
      <c r="C1673" s="498"/>
      <c r="D1673" s="498"/>
      <c r="E1673" s="498"/>
      <c r="F1673" s="498"/>
      <c r="G1673" s="144" t="s">
        <v>101</v>
      </c>
      <c r="H1673" s="144" t="s">
        <v>104</v>
      </c>
      <c r="I1673" s="123"/>
      <c r="J1673" s="82"/>
      <c r="K1673" s="82"/>
    </row>
    <row r="1674" spans="1:13" ht="18" customHeight="1" x14ac:dyDescent="0.25">
      <c r="A1674" s="77">
        <v>981</v>
      </c>
      <c r="B1674" s="61"/>
      <c r="C1674" s="62"/>
      <c r="D1674" s="84"/>
      <c r="E1674" s="63"/>
      <c r="F1674" s="308"/>
      <c r="G1674" s="294"/>
      <c r="H1674" s="281"/>
      <c r="I1674" s="207" t="str">
        <f>IF(AND(COUNTA(B1674:D1674)&gt;0,J1674=1),"Belge Tarihi,Belge Numarası ve KDV Dahil Tutar doldurulduktan sonra KDV Hariç Tutar doldurulabilir.","")</f>
        <v/>
      </c>
      <c r="J1674" s="209">
        <f>IF(COUNTA(E1674:F1674)+COUNTA(H1674)=3,0,1)</f>
        <v>1</v>
      </c>
      <c r="K1674" s="208">
        <f>IF(J1674=1,0,100000000)</f>
        <v>0</v>
      </c>
    </row>
    <row r="1675" spans="1:13" ht="18" customHeight="1" x14ac:dyDescent="0.25">
      <c r="A1675" s="59">
        <v>982</v>
      </c>
      <c r="B1675" s="39"/>
      <c r="C1675" s="40"/>
      <c r="D1675" s="41"/>
      <c r="E1675" s="85"/>
      <c r="F1675" s="309"/>
      <c r="G1675" s="295"/>
      <c r="H1675" s="288"/>
      <c r="I1675" s="207" t="str">
        <f t="shared" ref="I1675:I1693" si="147">IF(AND(COUNTA(B1675:D1675)&gt;0,J1675=1),"Belge Tarihi,Belge Numarası ve KDV Dahil Tutar doldurulduktan sonra KDV Hariç Tutar doldurulabilir.","")</f>
        <v/>
      </c>
      <c r="J1675" s="209">
        <f t="shared" ref="J1675:J1693" si="148">IF(COUNTA(E1675:F1675)+COUNTA(H1675)=3,0,1)</f>
        <v>1</v>
      </c>
      <c r="K1675" s="208">
        <f t="shared" ref="K1675:K1693" si="149">IF(J1675=1,0,100000000)</f>
        <v>0</v>
      </c>
    </row>
    <row r="1676" spans="1:13" ht="18" customHeight="1" x14ac:dyDescent="0.25">
      <c r="A1676" s="59">
        <v>983</v>
      </c>
      <c r="B1676" s="39"/>
      <c r="C1676" s="40"/>
      <c r="D1676" s="41"/>
      <c r="E1676" s="85"/>
      <c r="F1676" s="309"/>
      <c r="G1676" s="295"/>
      <c r="H1676" s="288"/>
      <c r="I1676" s="207" t="str">
        <f t="shared" si="147"/>
        <v/>
      </c>
      <c r="J1676" s="209">
        <f t="shared" si="148"/>
        <v>1</v>
      </c>
      <c r="K1676" s="208">
        <f t="shared" si="149"/>
        <v>0</v>
      </c>
    </row>
    <row r="1677" spans="1:13" ht="18" customHeight="1" x14ac:dyDescent="0.25">
      <c r="A1677" s="59">
        <v>984</v>
      </c>
      <c r="B1677" s="39"/>
      <c r="C1677" s="40"/>
      <c r="D1677" s="41"/>
      <c r="E1677" s="85"/>
      <c r="F1677" s="309"/>
      <c r="G1677" s="295"/>
      <c r="H1677" s="288"/>
      <c r="I1677" s="207" t="str">
        <f t="shared" si="147"/>
        <v/>
      </c>
      <c r="J1677" s="209">
        <f t="shared" si="148"/>
        <v>1</v>
      </c>
      <c r="K1677" s="208">
        <f t="shared" si="149"/>
        <v>0</v>
      </c>
    </row>
    <row r="1678" spans="1:13" ht="18" customHeight="1" x14ac:dyDescent="0.25">
      <c r="A1678" s="59">
        <v>985</v>
      </c>
      <c r="B1678" s="39"/>
      <c r="C1678" s="40"/>
      <c r="D1678" s="41"/>
      <c r="E1678" s="85"/>
      <c r="F1678" s="309"/>
      <c r="G1678" s="295"/>
      <c r="H1678" s="288"/>
      <c r="I1678" s="207" t="str">
        <f t="shared" si="147"/>
        <v/>
      </c>
      <c r="J1678" s="209">
        <f t="shared" si="148"/>
        <v>1</v>
      </c>
      <c r="K1678" s="208">
        <f t="shared" si="149"/>
        <v>0</v>
      </c>
    </row>
    <row r="1679" spans="1:13" ht="18" customHeight="1" x14ac:dyDescent="0.25">
      <c r="A1679" s="59">
        <v>986</v>
      </c>
      <c r="B1679" s="39"/>
      <c r="C1679" s="40"/>
      <c r="D1679" s="41"/>
      <c r="E1679" s="85"/>
      <c r="F1679" s="309"/>
      <c r="G1679" s="295"/>
      <c r="H1679" s="288"/>
      <c r="I1679" s="207" t="str">
        <f t="shared" si="147"/>
        <v/>
      </c>
      <c r="J1679" s="209">
        <f t="shared" si="148"/>
        <v>1</v>
      </c>
      <c r="K1679" s="208">
        <f t="shared" si="149"/>
        <v>0</v>
      </c>
    </row>
    <row r="1680" spans="1:13" ht="18" customHeight="1" x14ac:dyDescent="0.25">
      <c r="A1680" s="59">
        <v>987</v>
      </c>
      <c r="B1680" s="39"/>
      <c r="C1680" s="40"/>
      <c r="D1680" s="41"/>
      <c r="E1680" s="85"/>
      <c r="F1680" s="309"/>
      <c r="G1680" s="295"/>
      <c r="H1680" s="288"/>
      <c r="I1680" s="207" t="str">
        <f t="shared" si="147"/>
        <v/>
      </c>
      <c r="J1680" s="209">
        <f t="shared" si="148"/>
        <v>1</v>
      </c>
      <c r="K1680" s="208">
        <f t="shared" si="149"/>
        <v>0</v>
      </c>
    </row>
    <row r="1681" spans="1:12" ht="18" customHeight="1" x14ac:dyDescent="0.25">
      <c r="A1681" s="59">
        <v>988</v>
      </c>
      <c r="B1681" s="39"/>
      <c r="C1681" s="40"/>
      <c r="D1681" s="41"/>
      <c r="E1681" s="85"/>
      <c r="F1681" s="309"/>
      <c r="G1681" s="295"/>
      <c r="H1681" s="288"/>
      <c r="I1681" s="207" t="str">
        <f t="shared" si="147"/>
        <v/>
      </c>
      <c r="J1681" s="209">
        <f t="shared" si="148"/>
        <v>1</v>
      </c>
      <c r="K1681" s="208">
        <f t="shared" si="149"/>
        <v>0</v>
      </c>
    </row>
    <row r="1682" spans="1:12" ht="18" customHeight="1" x14ac:dyDescent="0.25">
      <c r="A1682" s="59">
        <v>989</v>
      </c>
      <c r="B1682" s="39"/>
      <c r="C1682" s="40"/>
      <c r="D1682" s="41"/>
      <c r="E1682" s="85"/>
      <c r="F1682" s="309"/>
      <c r="G1682" s="295"/>
      <c r="H1682" s="288"/>
      <c r="I1682" s="207" t="str">
        <f t="shared" si="147"/>
        <v/>
      </c>
      <c r="J1682" s="209">
        <f t="shared" si="148"/>
        <v>1</v>
      </c>
      <c r="K1682" s="208">
        <f t="shared" si="149"/>
        <v>0</v>
      </c>
    </row>
    <row r="1683" spans="1:12" ht="18" customHeight="1" x14ac:dyDescent="0.25">
      <c r="A1683" s="59">
        <v>990</v>
      </c>
      <c r="B1683" s="39"/>
      <c r="C1683" s="40"/>
      <c r="D1683" s="41"/>
      <c r="E1683" s="85"/>
      <c r="F1683" s="309"/>
      <c r="G1683" s="295"/>
      <c r="H1683" s="288"/>
      <c r="I1683" s="207" t="str">
        <f t="shared" si="147"/>
        <v/>
      </c>
      <c r="J1683" s="209">
        <f t="shared" si="148"/>
        <v>1</v>
      </c>
      <c r="K1683" s="208">
        <f t="shared" si="149"/>
        <v>0</v>
      </c>
    </row>
    <row r="1684" spans="1:12" ht="18" customHeight="1" x14ac:dyDescent="0.25">
      <c r="A1684" s="59">
        <v>991</v>
      </c>
      <c r="B1684" s="39"/>
      <c r="C1684" s="40"/>
      <c r="D1684" s="41"/>
      <c r="E1684" s="85"/>
      <c r="F1684" s="309"/>
      <c r="G1684" s="295"/>
      <c r="H1684" s="288"/>
      <c r="I1684" s="207" t="str">
        <f t="shared" si="147"/>
        <v/>
      </c>
      <c r="J1684" s="209">
        <f t="shared" si="148"/>
        <v>1</v>
      </c>
      <c r="K1684" s="208">
        <f t="shared" si="149"/>
        <v>0</v>
      </c>
    </row>
    <row r="1685" spans="1:12" ht="18" customHeight="1" x14ac:dyDescent="0.25">
      <c r="A1685" s="59">
        <v>992</v>
      </c>
      <c r="B1685" s="39"/>
      <c r="C1685" s="40"/>
      <c r="D1685" s="41"/>
      <c r="E1685" s="85"/>
      <c r="F1685" s="309"/>
      <c r="G1685" s="295"/>
      <c r="H1685" s="288"/>
      <c r="I1685" s="207" t="str">
        <f t="shared" si="147"/>
        <v/>
      </c>
      <c r="J1685" s="209">
        <f t="shared" si="148"/>
        <v>1</v>
      </c>
      <c r="K1685" s="208">
        <f t="shared" si="149"/>
        <v>0</v>
      </c>
    </row>
    <row r="1686" spans="1:12" ht="18" customHeight="1" x14ac:dyDescent="0.25">
      <c r="A1686" s="59">
        <v>993</v>
      </c>
      <c r="B1686" s="39"/>
      <c r="C1686" s="40"/>
      <c r="D1686" s="41"/>
      <c r="E1686" s="85"/>
      <c r="F1686" s="309"/>
      <c r="G1686" s="295"/>
      <c r="H1686" s="288"/>
      <c r="I1686" s="207" t="str">
        <f t="shared" si="147"/>
        <v/>
      </c>
      <c r="J1686" s="209">
        <f t="shared" si="148"/>
        <v>1</v>
      </c>
      <c r="K1686" s="208">
        <f t="shared" si="149"/>
        <v>0</v>
      </c>
    </row>
    <row r="1687" spans="1:12" ht="18" customHeight="1" x14ac:dyDescent="0.25">
      <c r="A1687" s="59">
        <v>994</v>
      </c>
      <c r="B1687" s="39"/>
      <c r="C1687" s="40"/>
      <c r="D1687" s="41"/>
      <c r="E1687" s="85"/>
      <c r="F1687" s="309"/>
      <c r="G1687" s="295"/>
      <c r="H1687" s="288"/>
      <c r="I1687" s="207" t="str">
        <f t="shared" si="147"/>
        <v/>
      </c>
      <c r="J1687" s="209">
        <f t="shared" si="148"/>
        <v>1</v>
      </c>
      <c r="K1687" s="208">
        <f t="shared" si="149"/>
        <v>0</v>
      </c>
    </row>
    <row r="1688" spans="1:12" ht="18" customHeight="1" x14ac:dyDescent="0.25">
      <c r="A1688" s="59">
        <v>995</v>
      </c>
      <c r="B1688" s="39"/>
      <c r="C1688" s="40"/>
      <c r="D1688" s="41"/>
      <c r="E1688" s="85"/>
      <c r="F1688" s="309"/>
      <c r="G1688" s="295"/>
      <c r="H1688" s="288"/>
      <c r="I1688" s="207" t="str">
        <f t="shared" si="147"/>
        <v/>
      </c>
      <c r="J1688" s="209">
        <f t="shared" si="148"/>
        <v>1</v>
      </c>
      <c r="K1688" s="208">
        <f t="shared" si="149"/>
        <v>0</v>
      </c>
    </row>
    <row r="1689" spans="1:12" ht="18" customHeight="1" x14ac:dyDescent="0.25">
      <c r="A1689" s="59">
        <v>996</v>
      </c>
      <c r="B1689" s="39"/>
      <c r="C1689" s="40"/>
      <c r="D1689" s="41"/>
      <c r="E1689" s="85"/>
      <c r="F1689" s="309"/>
      <c r="G1689" s="295"/>
      <c r="H1689" s="288"/>
      <c r="I1689" s="207" t="str">
        <f t="shared" si="147"/>
        <v/>
      </c>
      <c r="J1689" s="209">
        <f t="shared" si="148"/>
        <v>1</v>
      </c>
      <c r="K1689" s="208">
        <f t="shared" si="149"/>
        <v>0</v>
      </c>
    </row>
    <row r="1690" spans="1:12" ht="18" customHeight="1" x14ac:dyDescent="0.25">
      <c r="A1690" s="59">
        <v>997</v>
      </c>
      <c r="B1690" s="39"/>
      <c r="C1690" s="40"/>
      <c r="D1690" s="41"/>
      <c r="E1690" s="85"/>
      <c r="F1690" s="309"/>
      <c r="G1690" s="295"/>
      <c r="H1690" s="288"/>
      <c r="I1690" s="207" t="str">
        <f t="shared" si="147"/>
        <v/>
      </c>
      <c r="J1690" s="209">
        <f t="shared" si="148"/>
        <v>1</v>
      </c>
      <c r="K1690" s="208">
        <f t="shared" si="149"/>
        <v>0</v>
      </c>
    </row>
    <row r="1691" spans="1:12" ht="18" customHeight="1" x14ac:dyDescent="0.25">
      <c r="A1691" s="59">
        <v>998</v>
      </c>
      <c r="B1691" s="39"/>
      <c r="C1691" s="40"/>
      <c r="D1691" s="41"/>
      <c r="E1691" s="85"/>
      <c r="F1691" s="309"/>
      <c r="G1691" s="295"/>
      <c r="H1691" s="288"/>
      <c r="I1691" s="207" t="str">
        <f t="shared" si="147"/>
        <v/>
      </c>
      <c r="J1691" s="209">
        <f t="shared" si="148"/>
        <v>1</v>
      </c>
      <c r="K1691" s="208">
        <f t="shared" si="149"/>
        <v>0</v>
      </c>
    </row>
    <row r="1692" spans="1:12" ht="18" customHeight="1" x14ac:dyDescent="0.25">
      <c r="A1692" s="59">
        <v>999</v>
      </c>
      <c r="B1692" s="39"/>
      <c r="C1692" s="40"/>
      <c r="D1692" s="41"/>
      <c r="E1692" s="85"/>
      <c r="F1692" s="309"/>
      <c r="G1692" s="295"/>
      <c r="H1692" s="288"/>
      <c r="I1692" s="207" t="str">
        <f t="shared" si="147"/>
        <v/>
      </c>
      <c r="J1692" s="209">
        <f t="shared" si="148"/>
        <v>1</v>
      </c>
      <c r="K1692" s="208">
        <f t="shared" si="149"/>
        <v>0</v>
      </c>
    </row>
    <row r="1693" spans="1:12" ht="18" customHeight="1" thickBot="1" x14ac:dyDescent="0.3">
      <c r="A1693" s="78">
        <v>1000</v>
      </c>
      <c r="B1693" s="43"/>
      <c r="C1693" s="44"/>
      <c r="D1693" s="45"/>
      <c r="E1693" s="87"/>
      <c r="F1693" s="310"/>
      <c r="G1693" s="296"/>
      <c r="H1693" s="289"/>
      <c r="I1693" s="207" t="str">
        <f t="shared" si="147"/>
        <v/>
      </c>
      <c r="J1693" s="209">
        <f t="shared" si="148"/>
        <v>1</v>
      </c>
      <c r="K1693" s="208">
        <f t="shared" si="149"/>
        <v>0</v>
      </c>
    </row>
    <row r="1694" spans="1:12" ht="18" customHeight="1" thickBot="1" x14ac:dyDescent="0.3">
      <c r="A1694" s="89"/>
      <c r="B1694" s="89"/>
      <c r="C1694" s="89"/>
      <c r="D1694" s="89"/>
      <c r="E1694" s="89"/>
      <c r="F1694" s="11" t="s">
        <v>51</v>
      </c>
      <c r="G1694" s="290">
        <f>SUM(G1674:G1693)+G1660</f>
        <v>0</v>
      </c>
      <c r="H1694" s="330"/>
      <c r="I1694" s="126"/>
      <c r="J1694" s="206">
        <f>IF(G1694&gt;G1660,ROW(A1700),0)</f>
        <v>0</v>
      </c>
      <c r="K1694" s="82"/>
      <c r="L1694" s="202">
        <f>IF(G1694&gt;G1660,ROW(A1700),0)</f>
        <v>0</v>
      </c>
    </row>
    <row r="1695" spans="1:12" x14ac:dyDescent="0.25">
      <c r="A1695" s="89"/>
      <c r="B1695" s="89"/>
      <c r="C1695" s="89"/>
      <c r="D1695" s="89"/>
      <c r="E1695" s="89"/>
      <c r="F1695" s="89"/>
      <c r="G1695" s="89"/>
      <c r="H1695" s="89"/>
      <c r="I1695" s="126"/>
      <c r="J1695" s="82"/>
      <c r="K1695" s="82"/>
    </row>
    <row r="1696" spans="1:12" x14ac:dyDescent="0.25">
      <c r="A1696" t="s">
        <v>164</v>
      </c>
      <c r="B1696" s="89"/>
      <c r="C1696" s="89"/>
      <c r="D1696" s="89"/>
      <c r="E1696" s="89"/>
      <c r="F1696" s="89"/>
      <c r="G1696" s="89"/>
      <c r="H1696" s="89"/>
      <c r="I1696" s="126"/>
      <c r="J1696" s="82"/>
      <c r="K1696" s="82"/>
    </row>
    <row r="1697" spans="1:11" x14ac:dyDescent="0.25">
      <c r="A1697" s="89"/>
      <c r="B1697" s="89"/>
      <c r="C1697" s="89"/>
      <c r="D1697" s="89"/>
      <c r="E1697" s="89"/>
      <c r="F1697" s="89"/>
      <c r="G1697" s="89"/>
      <c r="H1697" s="89"/>
      <c r="I1697" s="126"/>
      <c r="J1697" s="82"/>
      <c r="K1697" s="82"/>
    </row>
    <row r="1698" spans="1:11" ht="21" x14ac:dyDescent="0.35">
      <c r="A1698" s="89"/>
      <c r="B1698" s="358" t="s">
        <v>48</v>
      </c>
      <c r="C1698" s="346">
        <f ca="1">IF(imzatarihi&gt;0,imzatarihi,"")</f>
        <v>46027</v>
      </c>
      <c r="D1698" s="497" t="s">
        <v>49</v>
      </c>
      <c r="E1698" s="497"/>
      <c r="F1698" s="456" t="str">
        <f>IF(kurulusyetkilisi&gt;0,kurulusyetkilisi,"")</f>
        <v/>
      </c>
      <c r="G1698" s="456"/>
      <c r="H1698" s="456"/>
      <c r="I1698" s="126"/>
      <c r="J1698" s="82"/>
      <c r="K1698" s="82"/>
    </row>
    <row r="1699" spans="1:11" ht="21" x14ac:dyDescent="0.35">
      <c r="A1699" s="89"/>
      <c r="B1699" s="349"/>
      <c r="C1699" s="349"/>
      <c r="D1699" s="497" t="s">
        <v>50</v>
      </c>
      <c r="E1699" s="497"/>
      <c r="F1699" s="349"/>
      <c r="G1699" s="361"/>
      <c r="H1699" s="347"/>
      <c r="I1699" s="126"/>
      <c r="J1699" s="82"/>
      <c r="K1699" s="82"/>
    </row>
  </sheetData>
  <sheetProtection algorithmName="SHA-512" hashValue="uVDKM4oNpy+AX7dWawo76B9o2XZL6jTdyfxMSU97EvdTQQTR6RmkbT/TriHYPB4/U8r0sI5BcJfbJFnzKQDF8Q==" saltValue="thfMPfbXD197gRSA4NdDTQ==" spinCount="100000" sheet="1" objects="1" scenarios="1"/>
  <mergeCells count="800">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 ref="F1604:F1605"/>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35:B1535"/>
    <mergeCell ref="C1535:H1535"/>
    <mergeCell ref="A1536:A1537"/>
    <mergeCell ref="B1536:B1537"/>
    <mergeCell ref="C1536:C1537"/>
    <mergeCell ref="D1536:D1537"/>
    <mergeCell ref="E1536:E1537"/>
    <mergeCell ref="F1536:F1537"/>
    <mergeCell ref="A1565:H1565"/>
    <mergeCell ref="C1466:H1466"/>
    <mergeCell ref="A1467:B1467"/>
    <mergeCell ref="C1467:H1467"/>
    <mergeCell ref="A1468:A1469"/>
    <mergeCell ref="B1468:B1469"/>
    <mergeCell ref="C1468:C1469"/>
    <mergeCell ref="D1468:D1469"/>
    <mergeCell ref="E1468:E1469"/>
    <mergeCell ref="F1468:F1469"/>
    <mergeCell ref="A1366:A1367"/>
    <mergeCell ref="B1366:B1367"/>
    <mergeCell ref="C1366:C1367"/>
    <mergeCell ref="D1366:D1367"/>
    <mergeCell ref="E1366:E1367"/>
    <mergeCell ref="F1366:F1367"/>
    <mergeCell ref="A1431:H1431"/>
    <mergeCell ref="A1432:B1432"/>
    <mergeCell ref="C1432:H1432"/>
    <mergeCell ref="D1392:E1392"/>
    <mergeCell ref="F1392:H1392"/>
    <mergeCell ref="D1393:E1393"/>
    <mergeCell ref="D1426:E1426"/>
    <mergeCell ref="F1426:H1426"/>
    <mergeCell ref="D1427:E1427"/>
    <mergeCell ref="A1395:H1395"/>
    <mergeCell ref="A1396:H1396"/>
    <mergeCell ref="A1397:H1397"/>
    <mergeCell ref="A1398:B1398"/>
    <mergeCell ref="C1398:H1398"/>
    <mergeCell ref="A1399:B1399"/>
    <mergeCell ref="C1399:H1399"/>
    <mergeCell ref="A1400:A1401"/>
    <mergeCell ref="B1400:B1401"/>
    <mergeCell ref="A1361:H1361"/>
    <mergeCell ref="A1362:H1362"/>
    <mergeCell ref="A1363:H1363"/>
    <mergeCell ref="D1358:E1358"/>
    <mergeCell ref="F1358:H1358"/>
    <mergeCell ref="D1359:E1359"/>
    <mergeCell ref="A1364:B1364"/>
    <mergeCell ref="C1364:H1364"/>
    <mergeCell ref="A1365:B1365"/>
    <mergeCell ref="C1365:H1365"/>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C1264:C1265"/>
    <mergeCell ref="D1264:D1265"/>
    <mergeCell ref="E1264:E1265"/>
    <mergeCell ref="F1264:F1265"/>
    <mergeCell ref="A1259:H1259"/>
    <mergeCell ref="A1260:H1260"/>
    <mergeCell ref="A1261:H1261"/>
    <mergeCell ref="A1262:B1262"/>
    <mergeCell ref="C1262:H1262"/>
    <mergeCell ref="A1263:B1263"/>
    <mergeCell ref="C1263:H1263"/>
    <mergeCell ref="A1264:A1265"/>
    <mergeCell ref="B1264:B1265"/>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73:B73"/>
    <mergeCell ref="C73:H73"/>
    <mergeCell ref="A74:A75"/>
    <mergeCell ref="B74:B75"/>
    <mergeCell ref="C74:C75"/>
    <mergeCell ref="D74:D75"/>
    <mergeCell ref="E74:E75"/>
    <mergeCell ref="F74:F75"/>
    <mergeCell ref="A69:H69"/>
    <mergeCell ref="A70:H70"/>
    <mergeCell ref="A71:H71"/>
    <mergeCell ref="A72:B72"/>
    <mergeCell ref="C72:H72"/>
    <mergeCell ref="A39:B39"/>
    <mergeCell ref="C39:H39"/>
    <mergeCell ref="A40:A41"/>
    <mergeCell ref="B40:B41"/>
    <mergeCell ref="C40:C41"/>
    <mergeCell ref="D40:D41"/>
    <mergeCell ref="E40:E41"/>
    <mergeCell ref="F40:F41"/>
    <mergeCell ref="A36:H36"/>
    <mergeCell ref="A37:H37"/>
    <mergeCell ref="A38:B38"/>
    <mergeCell ref="C38:H38"/>
    <mergeCell ref="A35:H35"/>
    <mergeCell ref="A6:A7"/>
    <mergeCell ref="B6:B7"/>
    <mergeCell ref="C6:C7"/>
    <mergeCell ref="D6:D7"/>
    <mergeCell ref="E6:E7"/>
    <mergeCell ref="F6:F7"/>
    <mergeCell ref="A1:H1"/>
    <mergeCell ref="A2:H2"/>
    <mergeCell ref="A3:H3"/>
    <mergeCell ref="A4:B4"/>
    <mergeCell ref="C4:H4"/>
    <mergeCell ref="A5:B5"/>
    <mergeCell ref="C5:H5"/>
    <mergeCell ref="F32:H32"/>
    <mergeCell ref="D32:E32"/>
    <mergeCell ref="D33:E33"/>
    <mergeCell ref="D542:E542"/>
    <mergeCell ref="F542:H542"/>
    <mergeCell ref="D543:E543"/>
    <mergeCell ref="D576:E576"/>
    <mergeCell ref="F576:H576"/>
    <mergeCell ref="D577:E577"/>
    <mergeCell ref="D66:E66"/>
    <mergeCell ref="F66:H66"/>
    <mergeCell ref="D67:E67"/>
    <mergeCell ref="D100:E100"/>
    <mergeCell ref="F100:H100"/>
    <mergeCell ref="D101:E101"/>
    <mergeCell ref="D134:E134"/>
    <mergeCell ref="F134:H134"/>
    <mergeCell ref="D135:E135"/>
    <mergeCell ref="D168:E168"/>
    <mergeCell ref="F168:H168"/>
    <mergeCell ref="D169:E169"/>
    <mergeCell ref="D202:E202"/>
    <mergeCell ref="F202:H202"/>
    <mergeCell ref="D203:E203"/>
    <mergeCell ref="D440:E440"/>
    <mergeCell ref="F440:H440"/>
    <mergeCell ref="D441:E441"/>
    <mergeCell ref="D474:E474"/>
    <mergeCell ref="F474:H474"/>
    <mergeCell ref="D475:E475"/>
    <mergeCell ref="D508:E508"/>
    <mergeCell ref="F508:H508"/>
    <mergeCell ref="D509:E509"/>
    <mergeCell ref="D1086:E1086"/>
    <mergeCell ref="F1086:H1086"/>
    <mergeCell ref="D1087:E1087"/>
    <mergeCell ref="D1052:E1052"/>
    <mergeCell ref="F1052:H1052"/>
    <mergeCell ref="D1053:E1053"/>
    <mergeCell ref="D610:E610"/>
    <mergeCell ref="F610:H610"/>
    <mergeCell ref="D611:E611"/>
    <mergeCell ref="D644:E644"/>
    <mergeCell ref="F644:H644"/>
    <mergeCell ref="D645:E645"/>
    <mergeCell ref="D678:E678"/>
    <mergeCell ref="F678:H678"/>
    <mergeCell ref="D679:E679"/>
    <mergeCell ref="D882:E882"/>
    <mergeCell ref="F882:H882"/>
    <mergeCell ref="D883:E883"/>
    <mergeCell ref="D814:E814"/>
    <mergeCell ref="F814:H814"/>
    <mergeCell ref="D815:E815"/>
    <mergeCell ref="D848:E848"/>
    <mergeCell ref="F848:H848"/>
    <mergeCell ref="D849:E849"/>
    <mergeCell ref="D984:E984"/>
    <mergeCell ref="F984:H984"/>
    <mergeCell ref="D985:E985"/>
    <mergeCell ref="D916:E916"/>
    <mergeCell ref="F916:H916"/>
    <mergeCell ref="D917:E917"/>
    <mergeCell ref="D950:E950"/>
    <mergeCell ref="F950:H950"/>
    <mergeCell ref="D951:E951"/>
    <mergeCell ref="D712:E712"/>
    <mergeCell ref="F712:H712"/>
    <mergeCell ref="D713:E713"/>
    <mergeCell ref="D746:E746"/>
    <mergeCell ref="F746:H746"/>
    <mergeCell ref="D747:E747"/>
    <mergeCell ref="D780:E780"/>
    <mergeCell ref="F780:H780"/>
    <mergeCell ref="D781:E781"/>
    <mergeCell ref="D236:E236"/>
    <mergeCell ref="F236:H236"/>
    <mergeCell ref="D237:E237"/>
    <mergeCell ref="D270:E270"/>
    <mergeCell ref="F270:H270"/>
    <mergeCell ref="D271:E271"/>
    <mergeCell ref="D304:E304"/>
    <mergeCell ref="F304:H304"/>
    <mergeCell ref="D305:E305"/>
    <mergeCell ref="D338:E338"/>
    <mergeCell ref="F338:H338"/>
    <mergeCell ref="D339:E339"/>
    <mergeCell ref="D372:E372"/>
    <mergeCell ref="F372:H372"/>
    <mergeCell ref="D373:E373"/>
    <mergeCell ref="D406:E406"/>
    <mergeCell ref="F406:H406"/>
    <mergeCell ref="D407:E407"/>
    <mergeCell ref="D1154:E1154"/>
    <mergeCell ref="F1154:H1154"/>
    <mergeCell ref="D1155:E1155"/>
    <mergeCell ref="D1120:E1120"/>
    <mergeCell ref="F1120:H1120"/>
    <mergeCell ref="D1121:E1121"/>
    <mergeCell ref="D1018:E1018"/>
    <mergeCell ref="F1018:H1018"/>
    <mergeCell ref="D1019:E1019"/>
    <mergeCell ref="D1188:E1188"/>
    <mergeCell ref="F1188:H1188"/>
    <mergeCell ref="D1189:E1189"/>
    <mergeCell ref="D1222:E1222"/>
    <mergeCell ref="F1222:H1222"/>
    <mergeCell ref="D1223:E1223"/>
    <mergeCell ref="D1256:E1256"/>
    <mergeCell ref="F1256:H1256"/>
    <mergeCell ref="D1257:E1257"/>
    <mergeCell ref="D1290:E1290"/>
    <mergeCell ref="F1290:H1290"/>
    <mergeCell ref="D1291:E1291"/>
    <mergeCell ref="D1324:E1324"/>
    <mergeCell ref="F1324:H1324"/>
    <mergeCell ref="D1325:E1325"/>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C1400:C1401"/>
    <mergeCell ref="D1400:D1401"/>
    <mergeCell ref="E1400:E1401"/>
    <mergeCell ref="F1400:F1401"/>
    <mergeCell ref="A1429:H1429"/>
    <mergeCell ref="A1430:H1430"/>
    <mergeCell ref="D1494:E1494"/>
    <mergeCell ref="F1494:H1494"/>
    <mergeCell ref="D1495:E1495"/>
    <mergeCell ref="A1433:B1433"/>
    <mergeCell ref="C1433:H1433"/>
    <mergeCell ref="A1434:A1435"/>
    <mergeCell ref="B1434:B1435"/>
    <mergeCell ref="C1434:C1435"/>
    <mergeCell ref="D1434:D1435"/>
    <mergeCell ref="E1434:E1435"/>
    <mergeCell ref="F1434:F1435"/>
    <mergeCell ref="A1463:H1463"/>
    <mergeCell ref="D1460:E1460"/>
    <mergeCell ref="F1460:H1460"/>
    <mergeCell ref="D1461:E1461"/>
    <mergeCell ref="A1464:H1464"/>
    <mergeCell ref="A1465:H1465"/>
    <mergeCell ref="A1466:B1466"/>
    <mergeCell ref="D1528:E1528"/>
    <mergeCell ref="F1528:H1528"/>
    <mergeCell ref="D1529:E1529"/>
    <mergeCell ref="D1562:E1562"/>
    <mergeCell ref="F1562:H1562"/>
    <mergeCell ref="D1563:E1563"/>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531:H1531"/>
    <mergeCell ref="A1532:H1532"/>
    <mergeCell ref="A1533:H1533"/>
    <mergeCell ref="A1534:B1534"/>
    <mergeCell ref="C1534:H1534"/>
    <mergeCell ref="D1698:E1698"/>
    <mergeCell ref="F1698:H1698"/>
    <mergeCell ref="D1699:E1699"/>
    <mergeCell ref="D1596:E1596"/>
    <mergeCell ref="F1596:H1596"/>
    <mergeCell ref="D1597:E1597"/>
    <mergeCell ref="D1630:E1630"/>
    <mergeCell ref="F1630:H1630"/>
    <mergeCell ref="D1631:E1631"/>
    <mergeCell ref="D1664:E1664"/>
    <mergeCell ref="F1664:H1664"/>
    <mergeCell ref="D1665:E1665"/>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3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N1329"/>
  <sheetViews>
    <sheetView zoomScale="70" zoomScaleNormal="70" workbookViewId="0">
      <selection activeCell="B9" sqref="B9"/>
    </sheetView>
  </sheetViews>
  <sheetFormatPr defaultColWidth="8.7109375" defaultRowHeight="15.75" x14ac:dyDescent="0.25"/>
  <cols>
    <col min="1" max="1" width="7.7109375" style="89" customWidth="1"/>
    <col min="2" max="2" width="15.85546875" style="89" customWidth="1"/>
    <col min="3" max="3" width="45.7109375" style="89" customWidth="1"/>
    <col min="4" max="6" width="16.7109375" style="89" customWidth="1"/>
    <col min="7" max="7" width="16.7109375" style="326" customWidth="1"/>
    <col min="8" max="8" width="18.7109375" style="89" customWidth="1"/>
    <col min="9" max="9" width="34" style="119" customWidth="1"/>
    <col min="10" max="10" width="0" style="133" hidden="1" customWidth="1"/>
    <col min="11" max="11" width="9.5703125" style="133" hidden="1" customWidth="1"/>
    <col min="12" max="16384" width="8.7109375" style="89"/>
  </cols>
  <sheetData>
    <row r="1" spans="1:14" x14ac:dyDescent="0.25">
      <c r="A1" s="496" t="s">
        <v>128</v>
      </c>
      <c r="B1" s="496"/>
      <c r="C1" s="496"/>
      <c r="D1" s="496"/>
      <c r="E1" s="496"/>
      <c r="F1" s="496"/>
      <c r="G1" s="496"/>
      <c r="H1" s="496"/>
      <c r="I1" s="15"/>
      <c r="K1" s="202" t="str">
        <f>CONCATENATE("A1:H",MAX(J:J))</f>
        <v>A1:H35</v>
      </c>
      <c r="N1" s="53"/>
    </row>
    <row r="2" spans="1:14" x14ac:dyDescent="0.25">
      <c r="A2" s="484" t="str">
        <f>IF(YilDonem&lt;&gt;"",CONCATENATE(YilDonem," dönemine aittir."),"")</f>
        <v/>
      </c>
      <c r="B2" s="484"/>
      <c r="C2" s="484"/>
      <c r="D2" s="484"/>
      <c r="E2" s="484"/>
      <c r="F2" s="484"/>
      <c r="G2" s="484"/>
      <c r="H2" s="484"/>
      <c r="I2" s="15"/>
    </row>
    <row r="3" spans="1:14" ht="15.95" customHeight="1" thickBot="1" x14ac:dyDescent="0.3">
      <c r="A3" s="515" t="s">
        <v>157</v>
      </c>
      <c r="B3" s="515"/>
      <c r="C3" s="515"/>
      <c r="D3" s="515"/>
      <c r="E3" s="515"/>
      <c r="F3" s="515"/>
      <c r="G3" s="515"/>
      <c r="H3" s="515"/>
      <c r="I3" s="15"/>
    </row>
    <row r="4" spans="1:14" ht="31.7" customHeight="1" thickBot="1" x14ac:dyDescent="0.3">
      <c r="A4" s="516" t="s">
        <v>1</v>
      </c>
      <c r="B4" s="517"/>
      <c r="C4" s="488" t="str">
        <f>IF(ProjeNo&gt;0,ProjeNo,"")</f>
        <v/>
      </c>
      <c r="D4" s="489"/>
      <c r="E4" s="489"/>
      <c r="F4" s="489"/>
      <c r="G4" s="489"/>
      <c r="H4" s="490"/>
      <c r="I4" s="15"/>
    </row>
    <row r="5" spans="1:14" ht="45" customHeight="1" thickBot="1" x14ac:dyDescent="0.3">
      <c r="A5" s="518" t="s">
        <v>14</v>
      </c>
      <c r="B5" s="519"/>
      <c r="C5" s="493" t="str">
        <f>IF(ProjeAdi&gt;0,ProjeAdi,"")</f>
        <v/>
      </c>
      <c r="D5" s="494"/>
      <c r="E5" s="494"/>
      <c r="F5" s="494"/>
      <c r="G5" s="494"/>
      <c r="H5" s="495"/>
      <c r="I5" s="15"/>
    </row>
    <row r="6" spans="1:14" ht="30.2" customHeight="1" thickBot="1" x14ac:dyDescent="0.3">
      <c r="A6" s="522" t="s">
        <v>172</v>
      </c>
      <c r="B6" s="523"/>
      <c r="C6" s="524"/>
      <c r="D6" s="525"/>
      <c r="E6" s="525"/>
      <c r="F6" s="525"/>
      <c r="G6" s="525"/>
      <c r="H6" s="526"/>
      <c r="I6" s="203" t="str">
        <f>IF(C6="","Stok değerleme yöntemi yazılmadan toplam hesaplanmayacaktır.","")</f>
        <v>Stok değerleme yöntemi yazılmadan toplam hesaplanmayacaktır.</v>
      </c>
    </row>
    <row r="7" spans="1:14" s="90" customFormat="1" ht="37.15" customHeight="1" x14ac:dyDescent="0.25">
      <c r="A7" s="482" t="s">
        <v>9</v>
      </c>
      <c r="B7" s="482" t="s">
        <v>123</v>
      </c>
      <c r="C7" s="482" t="s">
        <v>124</v>
      </c>
      <c r="D7" s="482" t="s">
        <v>129</v>
      </c>
      <c r="E7" s="482" t="s">
        <v>130</v>
      </c>
      <c r="F7" s="482" t="s">
        <v>175</v>
      </c>
      <c r="G7" s="527" t="s">
        <v>51</v>
      </c>
      <c r="H7" s="527" t="s">
        <v>131</v>
      </c>
      <c r="I7" s="118"/>
      <c r="J7" s="134"/>
      <c r="K7" s="134"/>
    </row>
    <row r="8" spans="1:14" ht="18" customHeight="1" thickBot="1" x14ac:dyDescent="0.3">
      <c r="A8" s="498"/>
      <c r="B8" s="498"/>
      <c r="C8" s="498"/>
      <c r="D8" s="498"/>
      <c r="E8" s="498"/>
      <c r="F8" s="498"/>
      <c r="G8" s="528"/>
      <c r="H8" s="528"/>
      <c r="I8" s="15"/>
    </row>
    <row r="9" spans="1:14" ht="18" customHeight="1" x14ac:dyDescent="0.25">
      <c r="A9" s="91">
        <v>1</v>
      </c>
      <c r="B9" s="61"/>
      <c r="C9" s="62"/>
      <c r="D9" s="84"/>
      <c r="E9" s="84"/>
      <c r="F9" s="76"/>
      <c r="G9" s="306" t="str">
        <f>IF(AND(E9&lt;&gt;"",F9&lt;&gt;"",H9&lt;&gt;""),E9*F9,"")</f>
        <v/>
      </c>
      <c r="H9" s="92"/>
      <c r="I9" s="204" t="str">
        <f t="shared" ref="I9:I28" si="0">IF(AND(C9&lt;&gt;"",H9=""),"Stok Çıkış Tarihi Yazılmalıdır.","")</f>
        <v/>
      </c>
    </row>
    <row r="10" spans="1:14" ht="18" customHeight="1" x14ac:dyDescent="0.25">
      <c r="A10" s="93">
        <v>2</v>
      </c>
      <c r="B10" s="39"/>
      <c r="C10" s="40"/>
      <c r="D10" s="41"/>
      <c r="E10" s="41"/>
      <c r="F10" s="86"/>
      <c r="G10" s="324" t="str">
        <f t="shared" ref="G10:G28" si="1">IF(AND(E10&lt;&gt;"",F10&lt;&gt;"",H10&lt;&gt;""),E10*F10,"")</f>
        <v/>
      </c>
      <c r="H10" s="94"/>
      <c r="I10" s="204" t="str">
        <f t="shared" si="0"/>
        <v/>
      </c>
    </row>
    <row r="11" spans="1:14" ht="18" customHeight="1" x14ac:dyDescent="0.25">
      <c r="A11" s="93">
        <v>3</v>
      </c>
      <c r="B11" s="39"/>
      <c r="C11" s="40"/>
      <c r="D11" s="41"/>
      <c r="E11" s="41"/>
      <c r="F11" s="86"/>
      <c r="G11" s="324" t="str">
        <f t="shared" si="1"/>
        <v/>
      </c>
      <c r="H11" s="94"/>
      <c r="I11" s="204" t="str">
        <f t="shared" si="0"/>
        <v/>
      </c>
    </row>
    <row r="12" spans="1:14" ht="18" customHeight="1" x14ac:dyDescent="0.25">
      <c r="A12" s="93">
        <v>4</v>
      </c>
      <c r="B12" s="39"/>
      <c r="C12" s="40"/>
      <c r="D12" s="41"/>
      <c r="E12" s="41"/>
      <c r="F12" s="86"/>
      <c r="G12" s="324" t="str">
        <f t="shared" si="1"/>
        <v/>
      </c>
      <c r="H12" s="94"/>
      <c r="I12" s="204" t="str">
        <f t="shared" si="0"/>
        <v/>
      </c>
    </row>
    <row r="13" spans="1:14" ht="18" customHeight="1" x14ac:dyDescent="0.25">
      <c r="A13" s="93">
        <v>5</v>
      </c>
      <c r="B13" s="39"/>
      <c r="C13" s="40"/>
      <c r="D13" s="41"/>
      <c r="E13" s="41"/>
      <c r="F13" s="86"/>
      <c r="G13" s="324" t="str">
        <f t="shared" si="1"/>
        <v/>
      </c>
      <c r="H13" s="94"/>
      <c r="I13" s="204" t="str">
        <f t="shared" si="0"/>
        <v/>
      </c>
    </row>
    <row r="14" spans="1:14" ht="18" customHeight="1" x14ac:dyDescent="0.25">
      <c r="A14" s="93">
        <v>6</v>
      </c>
      <c r="B14" s="39"/>
      <c r="C14" s="40"/>
      <c r="D14" s="41"/>
      <c r="E14" s="41"/>
      <c r="F14" s="86"/>
      <c r="G14" s="324" t="str">
        <f t="shared" si="1"/>
        <v/>
      </c>
      <c r="H14" s="94"/>
      <c r="I14" s="204" t="str">
        <f t="shared" si="0"/>
        <v/>
      </c>
    </row>
    <row r="15" spans="1:14" ht="18" customHeight="1" x14ac:dyDescent="0.25">
      <c r="A15" s="93">
        <v>7</v>
      </c>
      <c r="B15" s="39"/>
      <c r="C15" s="40"/>
      <c r="D15" s="41"/>
      <c r="E15" s="41"/>
      <c r="F15" s="86"/>
      <c r="G15" s="324" t="str">
        <f t="shared" si="1"/>
        <v/>
      </c>
      <c r="H15" s="94"/>
      <c r="I15" s="204" t="str">
        <f t="shared" si="0"/>
        <v/>
      </c>
    </row>
    <row r="16" spans="1:14" ht="18" customHeight="1" x14ac:dyDescent="0.25">
      <c r="A16" s="93">
        <v>8</v>
      </c>
      <c r="B16" s="39"/>
      <c r="C16" s="40"/>
      <c r="D16" s="41"/>
      <c r="E16" s="41"/>
      <c r="F16" s="86"/>
      <c r="G16" s="324" t="str">
        <f t="shared" si="1"/>
        <v/>
      </c>
      <c r="H16" s="94"/>
      <c r="I16" s="204" t="str">
        <f t="shared" si="0"/>
        <v/>
      </c>
    </row>
    <row r="17" spans="1:10" ht="18" customHeight="1" x14ac:dyDescent="0.25">
      <c r="A17" s="93">
        <v>9</v>
      </c>
      <c r="B17" s="39"/>
      <c r="C17" s="40"/>
      <c r="D17" s="41"/>
      <c r="E17" s="41"/>
      <c r="F17" s="86"/>
      <c r="G17" s="324" t="str">
        <f t="shared" si="1"/>
        <v/>
      </c>
      <c r="H17" s="94"/>
      <c r="I17" s="204" t="str">
        <f t="shared" si="0"/>
        <v/>
      </c>
    </row>
    <row r="18" spans="1:10" ht="18" customHeight="1" x14ac:dyDescent="0.25">
      <c r="A18" s="93">
        <v>10</v>
      </c>
      <c r="B18" s="39"/>
      <c r="C18" s="40"/>
      <c r="D18" s="41"/>
      <c r="E18" s="41"/>
      <c r="F18" s="86"/>
      <c r="G18" s="324" t="str">
        <f t="shared" si="1"/>
        <v/>
      </c>
      <c r="H18" s="94"/>
      <c r="I18" s="204" t="str">
        <f t="shared" si="0"/>
        <v/>
      </c>
    </row>
    <row r="19" spans="1:10" ht="18" customHeight="1" x14ac:dyDescent="0.25">
      <c r="A19" s="93">
        <v>11</v>
      </c>
      <c r="B19" s="39"/>
      <c r="C19" s="40"/>
      <c r="D19" s="41"/>
      <c r="E19" s="41"/>
      <c r="F19" s="86"/>
      <c r="G19" s="324" t="str">
        <f t="shared" si="1"/>
        <v/>
      </c>
      <c r="H19" s="94"/>
      <c r="I19" s="204" t="str">
        <f t="shared" si="0"/>
        <v/>
      </c>
    </row>
    <row r="20" spans="1:10" ht="18" customHeight="1" x14ac:dyDescent="0.25">
      <c r="A20" s="93">
        <v>12</v>
      </c>
      <c r="B20" s="39"/>
      <c r="C20" s="40"/>
      <c r="D20" s="41"/>
      <c r="E20" s="41"/>
      <c r="F20" s="86"/>
      <c r="G20" s="324" t="str">
        <f t="shared" si="1"/>
        <v/>
      </c>
      <c r="H20" s="94"/>
      <c r="I20" s="204" t="str">
        <f t="shared" si="0"/>
        <v/>
      </c>
    </row>
    <row r="21" spans="1:10" ht="18" customHeight="1" x14ac:dyDescent="0.25">
      <c r="A21" s="93">
        <v>13</v>
      </c>
      <c r="B21" s="39"/>
      <c r="C21" s="40"/>
      <c r="D21" s="41"/>
      <c r="E21" s="41"/>
      <c r="F21" s="86"/>
      <c r="G21" s="324" t="str">
        <f t="shared" si="1"/>
        <v/>
      </c>
      <c r="H21" s="94"/>
      <c r="I21" s="204" t="str">
        <f t="shared" si="0"/>
        <v/>
      </c>
    </row>
    <row r="22" spans="1:10" ht="18" customHeight="1" x14ac:dyDescent="0.25">
      <c r="A22" s="93">
        <v>14</v>
      </c>
      <c r="B22" s="39"/>
      <c r="C22" s="40"/>
      <c r="D22" s="41"/>
      <c r="E22" s="41"/>
      <c r="F22" s="86"/>
      <c r="G22" s="324" t="str">
        <f t="shared" si="1"/>
        <v/>
      </c>
      <c r="H22" s="94"/>
      <c r="I22" s="204" t="str">
        <f t="shared" si="0"/>
        <v/>
      </c>
    </row>
    <row r="23" spans="1:10" ht="18" customHeight="1" x14ac:dyDescent="0.25">
      <c r="A23" s="93">
        <v>15</v>
      </c>
      <c r="B23" s="39"/>
      <c r="C23" s="40"/>
      <c r="D23" s="41"/>
      <c r="E23" s="41"/>
      <c r="F23" s="86"/>
      <c r="G23" s="324" t="str">
        <f t="shared" si="1"/>
        <v/>
      </c>
      <c r="H23" s="94"/>
      <c r="I23" s="204" t="str">
        <f t="shared" si="0"/>
        <v/>
      </c>
    </row>
    <row r="24" spans="1:10" ht="18" customHeight="1" x14ac:dyDescent="0.25">
      <c r="A24" s="93">
        <v>16</v>
      </c>
      <c r="B24" s="39"/>
      <c r="C24" s="40"/>
      <c r="D24" s="41"/>
      <c r="E24" s="41"/>
      <c r="F24" s="86"/>
      <c r="G24" s="324" t="str">
        <f t="shared" si="1"/>
        <v/>
      </c>
      <c r="H24" s="94"/>
      <c r="I24" s="204" t="str">
        <f t="shared" si="0"/>
        <v/>
      </c>
    </row>
    <row r="25" spans="1:10" ht="18" customHeight="1" x14ac:dyDescent="0.25">
      <c r="A25" s="93">
        <v>17</v>
      </c>
      <c r="B25" s="39"/>
      <c r="C25" s="40"/>
      <c r="D25" s="41"/>
      <c r="E25" s="41"/>
      <c r="F25" s="86"/>
      <c r="G25" s="324" t="str">
        <f t="shared" si="1"/>
        <v/>
      </c>
      <c r="H25" s="94"/>
      <c r="I25" s="204" t="str">
        <f t="shared" si="0"/>
        <v/>
      </c>
    </row>
    <row r="26" spans="1:10" ht="18" customHeight="1" x14ac:dyDescent="0.25">
      <c r="A26" s="93">
        <v>18</v>
      </c>
      <c r="B26" s="39"/>
      <c r="C26" s="40"/>
      <c r="D26" s="41"/>
      <c r="E26" s="41"/>
      <c r="F26" s="86"/>
      <c r="G26" s="324" t="str">
        <f t="shared" si="1"/>
        <v/>
      </c>
      <c r="H26" s="94"/>
      <c r="I26" s="204" t="str">
        <f t="shared" si="0"/>
        <v/>
      </c>
    </row>
    <row r="27" spans="1:10" ht="18" customHeight="1" x14ac:dyDescent="0.25">
      <c r="A27" s="93">
        <v>19</v>
      </c>
      <c r="B27" s="39"/>
      <c r="C27" s="40"/>
      <c r="D27" s="41"/>
      <c r="E27" s="41"/>
      <c r="F27" s="86"/>
      <c r="G27" s="324" t="str">
        <f t="shared" si="1"/>
        <v/>
      </c>
      <c r="H27" s="94"/>
      <c r="I27" s="204" t="str">
        <f t="shared" si="0"/>
        <v/>
      </c>
    </row>
    <row r="28" spans="1:10" ht="18" customHeight="1" thickBot="1" x14ac:dyDescent="0.3">
      <c r="A28" s="95">
        <v>20</v>
      </c>
      <c r="B28" s="43"/>
      <c r="C28" s="44"/>
      <c r="D28" s="45"/>
      <c r="E28" s="45"/>
      <c r="F28" s="88"/>
      <c r="G28" s="325" t="str">
        <f t="shared" si="1"/>
        <v/>
      </c>
      <c r="H28" s="96"/>
      <c r="I28" s="204" t="str">
        <f t="shared" si="0"/>
        <v/>
      </c>
    </row>
    <row r="29" spans="1:10" ht="18" customHeight="1" thickBot="1" x14ac:dyDescent="0.3">
      <c r="F29" s="12" t="s">
        <v>155</v>
      </c>
      <c r="G29" s="290">
        <f>IF(stok&lt;&gt;"",SUM(G9:G28),0)</f>
        <v>0</v>
      </c>
      <c r="H29" s="331"/>
      <c r="J29" s="202">
        <f>IF(G29&gt;0,ROW(A35),35)</f>
        <v>35</v>
      </c>
    </row>
    <row r="31" spans="1:10" ht="30.2" customHeight="1" x14ac:dyDescent="0.25">
      <c r="A31" s="521" t="s">
        <v>167</v>
      </c>
      <c r="B31" s="521"/>
      <c r="C31" s="521"/>
      <c r="D31" s="521"/>
      <c r="E31" s="521"/>
      <c r="F31" s="521"/>
      <c r="G31" s="521"/>
      <c r="H31" s="521"/>
    </row>
    <row r="33" spans="1:11" ht="21" x14ac:dyDescent="0.35">
      <c r="B33" s="358" t="s">
        <v>48</v>
      </c>
      <c r="C33" s="346">
        <f ca="1">IF(imzatarihi&gt;0,imzatarihi,"")</f>
        <v>46027</v>
      </c>
      <c r="D33" s="81" t="s">
        <v>49</v>
      </c>
      <c r="E33" s="456" t="str">
        <f>IF(kurulusyetkilisi&gt;0,kurulusyetkilisi,"")</f>
        <v/>
      </c>
      <c r="F33" s="456"/>
      <c r="G33" s="456"/>
      <c r="H33" s="456"/>
    </row>
    <row r="34" spans="1:11" ht="21" x14ac:dyDescent="0.35">
      <c r="B34" s="349"/>
      <c r="C34" s="349"/>
      <c r="D34" s="520" t="s">
        <v>50</v>
      </c>
      <c r="E34" s="520"/>
      <c r="F34" s="349"/>
      <c r="G34" s="361"/>
      <c r="H34" s="347"/>
    </row>
    <row r="36" spans="1:11" x14ac:dyDescent="0.25">
      <c r="A36" s="496" t="s">
        <v>128</v>
      </c>
      <c r="B36" s="496"/>
      <c r="C36" s="496"/>
      <c r="D36" s="496"/>
      <c r="E36" s="496"/>
      <c r="F36" s="496"/>
      <c r="G36" s="496"/>
      <c r="H36" s="496"/>
      <c r="I36" s="15"/>
    </row>
    <row r="37" spans="1:11" x14ac:dyDescent="0.25">
      <c r="A37" s="484" t="str">
        <f>IF(YilDonem&lt;&gt;"",CONCATENATE(YilDonem," dönemine aittir."),"")</f>
        <v/>
      </c>
      <c r="B37" s="484"/>
      <c r="C37" s="484"/>
      <c r="D37" s="484"/>
      <c r="E37" s="484"/>
      <c r="F37" s="484"/>
      <c r="G37" s="484"/>
      <c r="H37" s="484"/>
      <c r="I37" s="15"/>
    </row>
    <row r="38" spans="1:11" ht="15.95" customHeight="1" thickBot="1" x14ac:dyDescent="0.3">
      <c r="A38" s="515" t="s">
        <v>157</v>
      </c>
      <c r="B38" s="515"/>
      <c r="C38" s="515"/>
      <c r="D38" s="515"/>
      <c r="E38" s="515"/>
      <c r="F38" s="515"/>
      <c r="G38" s="515"/>
      <c r="H38" s="515"/>
      <c r="I38" s="15"/>
    </row>
    <row r="39" spans="1:11" ht="31.7" customHeight="1" thickBot="1" x14ac:dyDescent="0.3">
      <c r="A39" s="516" t="s">
        <v>1</v>
      </c>
      <c r="B39" s="517"/>
      <c r="C39" s="488" t="str">
        <f>IF(ProjeNo&gt;0,ProjeNo,"")</f>
        <v/>
      </c>
      <c r="D39" s="489"/>
      <c r="E39" s="489"/>
      <c r="F39" s="489"/>
      <c r="G39" s="489"/>
      <c r="H39" s="490"/>
      <c r="I39" s="15"/>
    </row>
    <row r="40" spans="1:11" ht="45" customHeight="1" thickBot="1" x14ac:dyDescent="0.3">
      <c r="A40" s="518" t="s">
        <v>14</v>
      </c>
      <c r="B40" s="519"/>
      <c r="C40" s="493" t="str">
        <f>IF(ProjeAdi&gt;0,ProjeAdi,"")</f>
        <v/>
      </c>
      <c r="D40" s="494"/>
      <c r="E40" s="494"/>
      <c r="F40" s="494"/>
      <c r="G40" s="494"/>
      <c r="H40" s="495"/>
      <c r="I40" s="15"/>
    </row>
    <row r="41" spans="1:11" ht="30.2" customHeight="1" thickBot="1" x14ac:dyDescent="0.3">
      <c r="A41" s="522" t="s">
        <v>172</v>
      </c>
      <c r="B41" s="523"/>
      <c r="C41" s="493" t="str">
        <f>IF($C$6&lt;&gt;"",$C$6,"")</f>
        <v/>
      </c>
      <c r="D41" s="494"/>
      <c r="E41" s="494"/>
      <c r="F41" s="494"/>
      <c r="G41" s="494"/>
      <c r="H41" s="495"/>
      <c r="I41" s="15"/>
    </row>
    <row r="42" spans="1:11" s="90" customFormat="1" ht="37.15" customHeight="1" x14ac:dyDescent="0.25">
      <c r="A42" s="482" t="s">
        <v>9</v>
      </c>
      <c r="B42" s="482" t="s">
        <v>123</v>
      </c>
      <c r="C42" s="482" t="s">
        <v>124</v>
      </c>
      <c r="D42" s="482" t="s">
        <v>129</v>
      </c>
      <c r="E42" s="482" t="s">
        <v>130</v>
      </c>
      <c r="F42" s="482" t="s">
        <v>175</v>
      </c>
      <c r="G42" s="527" t="s">
        <v>51</v>
      </c>
      <c r="H42" s="527" t="s">
        <v>131</v>
      </c>
      <c r="I42" s="118"/>
      <c r="J42" s="134"/>
      <c r="K42" s="134"/>
    </row>
    <row r="43" spans="1:11" ht="18" customHeight="1" thickBot="1" x14ac:dyDescent="0.3">
      <c r="A43" s="498"/>
      <c r="B43" s="498"/>
      <c r="C43" s="498"/>
      <c r="D43" s="498"/>
      <c r="E43" s="498"/>
      <c r="F43" s="498"/>
      <c r="G43" s="528"/>
      <c r="H43" s="528"/>
      <c r="I43" s="15"/>
    </row>
    <row r="44" spans="1:11" ht="18" customHeight="1" x14ac:dyDescent="0.25">
      <c r="A44" s="61">
        <v>21</v>
      </c>
      <c r="B44" s="61"/>
      <c r="C44" s="62"/>
      <c r="D44" s="84"/>
      <c r="E44" s="84"/>
      <c r="F44" s="76"/>
      <c r="G44" s="306" t="str">
        <f>IF(AND(E44&lt;&gt;"",F44&lt;&gt;"",H44&lt;&gt;""),E44*F44,"")</f>
        <v/>
      </c>
      <c r="H44" s="92"/>
      <c r="I44" s="204" t="str">
        <f t="shared" ref="I44:I63" si="2">IF(AND(C44&lt;&gt;"",H44=""),"Stok Çıkış Tarihi Yazılmalıdır.","")</f>
        <v/>
      </c>
    </row>
    <row r="45" spans="1:11" ht="18" customHeight="1" x14ac:dyDescent="0.25">
      <c r="A45" s="39">
        <v>22</v>
      </c>
      <c r="B45" s="39"/>
      <c r="C45" s="40"/>
      <c r="D45" s="41"/>
      <c r="E45" s="41"/>
      <c r="F45" s="86"/>
      <c r="G45" s="324" t="str">
        <f t="shared" ref="G45:G63" si="3">IF(AND(E45&lt;&gt;"",F45&lt;&gt;"",H45&lt;&gt;""),E45*F45,"")</f>
        <v/>
      </c>
      <c r="H45" s="94"/>
      <c r="I45" s="204" t="str">
        <f t="shared" si="2"/>
        <v/>
      </c>
    </row>
    <row r="46" spans="1:11" ht="18" customHeight="1" x14ac:dyDescent="0.25">
      <c r="A46" s="39">
        <v>23</v>
      </c>
      <c r="B46" s="39"/>
      <c r="C46" s="40"/>
      <c r="D46" s="41"/>
      <c r="E46" s="41"/>
      <c r="F46" s="86"/>
      <c r="G46" s="324" t="str">
        <f t="shared" si="3"/>
        <v/>
      </c>
      <c r="H46" s="94"/>
      <c r="I46" s="204" t="str">
        <f t="shared" si="2"/>
        <v/>
      </c>
    </row>
    <row r="47" spans="1:11" ht="18" customHeight="1" x14ac:dyDescent="0.25">
      <c r="A47" s="39">
        <v>24</v>
      </c>
      <c r="B47" s="39"/>
      <c r="C47" s="40"/>
      <c r="D47" s="41"/>
      <c r="E47" s="41"/>
      <c r="F47" s="86"/>
      <c r="G47" s="324" t="str">
        <f t="shared" si="3"/>
        <v/>
      </c>
      <c r="H47" s="94"/>
      <c r="I47" s="204" t="str">
        <f t="shared" si="2"/>
        <v/>
      </c>
    </row>
    <row r="48" spans="1:11" ht="18" customHeight="1" x14ac:dyDescent="0.25">
      <c r="A48" s="39">
        <v>25</v>
      </c>
      <c r="B48" s="39"/>
      <c r="C48" s="40"/>
      <c r="D48" s="41"/>
      <c r="E48" s="41"/>
      <c r="F48" s="86"/>
      <c r="G48" s="324" t="str">
        <f t="shared" si="3"/>
        <v/>
      </c>
      <c r="H48" s="94"/>
      <c r="I48" s="204" t="str">
        <f t="shared" si="2"/>
        <v/>
      </c>
    </row>
    <row r="49" spans="1:10" ht="18" customHeight="1" x14ac:dyDescent="0.25">
      <c r="A49" s="39">
        <v>26</v>
      </c>
      <c r="B49" s="39"/>
      <c r="C49" s="40"/>
      <c r="D49" s="41"/>
      <c r="E49" s="41"/>
      <c r="F49" s="86"/>
      <c r="G49" s="324" t="str">
        <f t="shared" si="3"/>
        <v/>
      </c>
      <c r="H49" s="94"/>
      <c r="I49" s="204" t="str">
        <f t="shared" si="2"/>
        <v/>
      </c>
    </row>
    <row r="50" spans="1:10" ht="18" customHeight="1" x14ac:dyDescent="0.25">
      <c r="A50" s="39">
        <v>27</v>
      </c>
      <c r="B50" s="39"/>
      <c r="C50" s="40"/>
      <c r="D50" s="41"/>
      <c r="E50" s="41"/>
      <c r="F50" s="86"/>
      <c r="G50" s="324" t="str">
        <f t="shared" si="3"/>
        <v/>
      </c>
      <c r="H50" s="94"/>
      <c r="I50" s="204" t="str">
        <f t="shared" si="2"/>
        <v/>
      </c>
    </row>
    <row r="51" spans="1:10" ht="18" customHeight="1" x14ac:dyDescent="0.25">
      <c r="A51" s="39">
        <v>28</v>
      </c>
      <c r="B51" s="39"/>
      <c r="C51" s="40"/>
      <c r="D51" s="41"/>
      <c r="E51" s="41"/>
      <c r="F51" s="86"/>
      <c r="G51" s="324" t="str">
        <f t="shared" si="3"/>
        <v/>
      </c>
      <c r="H51" s="94"/>
      <c r="I51" s="204" t="str">
        <f t="shared" si="2"/>
        <v/>
      </c>
    </row>
    <row r="52" spans="1:10" ht="18" customHeight="1" x14ac:dyDescent="0.25">
      <c r="A52" s="39">
        <v>29</v>
      </c>
      <c r="B52" s="39"/>
      <c r="C52" s="40"/>
      <c r="D52" s="41"/>
      <c r="E52" s="41"/>
      <c r="F52" s="86"/>
      <c r="G52" s="324" t="str">
        <f t="shared" si="3"/>
        <v/>
      </c>
      <c r="H52" s="94"/>
      <c r="I52" s="204" t="str">
        <f t="shared" si="2"/>
        <v/>
      </c>
    </row>
    <row r="53" spans="1:10" ht="18" customHeight="1" x14ac:dyDescent="0.25">
      <c r="A53" s="39">
        <v>30</v>
      </c>
      <c r="B53" s="39"/>
      <c r="C53" s="40"/>
      <c r="D53" s="41"/>
      <c r="E53" s="41"/>
      <c r="F53" s="86"/>
      <c r="G53" s="324" t="str">
        <f t="shared" si="3"/>
        <v/>
      </c>
      <c r="H53" s="94"/>
      <c r="I53" s="204" t="str">
        <f t="shared" si="2"/>
        <v/>
      </c>
    </row>
    <row r="54" spans="1:10" ht="18" customHeight="1" x14ac:dyDescent="0.25">
      <c r="A54" s="39">
        <v>31</v>
      </c>
      <c r="B54" s="39"/>
      <c r="C54" s="40"/>
      <c r="D54" s="41"/>
      <c r="E54" s="41"/>
      <c r="F54" s="86"/>
      <c r="G54" s="324" t="str">
        <f t="shared" si="3"/>
        <v/>
      </c>
      <c r="H54" s="94"/>
      <c r="I54" s="204" t="str">
        <f t="shared" si="2"/>
        <v/>
      </c>
    </row>
    <row r="55" spans="1:10" ht="18" customHeight="1" x14ac:dyDescent="0.25">
      <c r="A55" s="39">
        <v>32</v>
      </c>
      <c r="B55" s="39"/>
      <c r="C55" s="40"/>
      <c r="D55" s="41"/>
      <c r="E55" s="41"/>
      <c r="F55" s="86"/>
      <c r="G55" s="324" t="str">
        <f t="shared" si="3"/>
        <v/>
      </c>
      <c r="H55" s="94"/>
      <c r="I55" s="204" t="str">
        <f t="shared" si="2"/>
        <v/>
      </c>
    </row>
    <row r="56" spans="1:10" ht="18" customHeight="1" x14ac:dyDescent="0.25">
      <c r="A56" s="39">
        <v>33</v>
      </c>
      <c r="B56" s="39"/>
      <c r="C56" s="40"/>
      <c r="D56" s="41"/>
      <c r="E56" s="41"/>
      <c r="F56" s="86"/>
      <c r="G56" s="324" t="str">
        <f t="shared" si="3"/>
        <v/>
      </c>
      <c r="H56" s="94"/>
      <c r="I56" s="204" t="str">
        <f t="shared" si="2"/>
        <v/>
      </c>
    </row>
    <row r="57" spans="1:10" ht="18" customHeight="1" x14ac:dyDescent="0.25">
      <c r="A57" s="39">
        <v>34</v>
      </c>
      <c r="B57" s="39"/>
      <c r="C57" s="40"/>
      <c r="D57" s="41"/>
      <c r="E57" s="41"/>
      <c r="F57" s="86"/>
      <c r="G57" s="324" t="str">
        <f t="shared" si="3"/>
        <v/>
      </c>
      <c r="H57" s="94"/>
      <c r="I57" s="204" t="str">
        <f t="shared" si="2"/>
        <v/>
      </c>
    </row>
    <row r="58" spans="1:10" ht="18" customHeight="1" x14ac:dyDescent="0.25">
      <c r="A58" s="39">
        <v>35</v>
      </c>
      <c r="B58" s="39"/>
      <c r="C58" s="40"/>
      <c r="D58" s="41"/>
      <c r="E58" s="41"/>
      <c r="F58" s="86"/>
      <c r="G58" s="324" t="str">
        <f t="shared" si="3"/>
        <v/>
      </c>
      <c r="H58" s="94"/>
      <c r="I58" s="204" t="str">
        <f t="shared" si="2"/>
        <v/>
      </c>
    </row>
    <row r="59" spans="1:10" ht="18" customHeight="1" x14ac:dyDescent="0.25">
      <c r="A59" s="39">
        <v>36</v>
      </c>
      <c r="B59" s="39"/>
      <c r="C59" s="40"/>
      <c r="D59" s="41"/>
      <c r="E59" s="41"/>
      <c r="F59" s="86"/>
      <c r="G59" s="324" t="str">
        <f t="shared" si="3"/>
        <v/>
      </c>
      <c r="H59" s="94"/>
      <c r="I59" s="204" t="str">
        <f t="shared" si="2"/>
        <v/>
      </c>
    </row>
    <row r="60" spans="1:10" ht="18" customHeight="1" x14ac:dyDescent="0.25">
      <c r="A60" s="39">
        <v>37</v>
      </c>
      <c r="B60" s="39"/>
      <c r="C60" s="40"/>
      <c r="D60" s="41"/>
      <c r="E60" s="41"/>
      <c r="F60" s="86"/>
      <c r="G60" s="324" t="str">
        <f t="shared" si="3"/>
        <v/>
      </c>
      <c r="H60" s="94"/>
      <c r="I60" s="204" t="str">
        <f t="shared" si="2"/>
        <v/>
      </c>
    </row>
    <row r="61" spans="1:10" ht="18" customHeight="1" x14ac:dyDescent="0.25">
      <c r="A61" s="39">
        <v>38</v>
      </c>
      <c r="B61" s="39"/>
      <c r="C61" s="40"/>
      <c r="D61" s="41"/>
      <c r="E61" s="41"/>
      <c r="F61" s="86"/>
      <c r="G61" s="324" t="str">
        <f t="shared" si="3"/>
        <v/>
      </c>
      <c r="H61" s="94"/>
      <c r="I61" s="204" t="str">
        <f t="shared" si="2"/>
        <v/>
      </c>
    </row>
    <row r="62" spans="1:10" ht="18" customHeight="1" x14ac:dyDescent="0.25">
      <c r="A62" s="39">
        <v>39</v>
      </c>
      <c r="B62" s="39"/>
      <c r="C62" s="40"/>
      <c r="D62" s="41"/>
      <c r="E62" s="41"/>
      <c r="F62" s="86"/>
      <c r="G62" s="324" t="str">
        <f t="shared" si="3"/>
        <v/>
      </c>
      <c r="H62" s="94"/>
      <c r="I62" s="204" t="str">
        <f t="shared" si="2"/>
        <v/>
      </c>
    </row>
    <row r="63" spans="1:10" ht="18" customHeight="1" thickBot="1" x14ac:dyDescent="0.3">
      <c r="A63" s="43">
        <v>40</v>
      </c>
      <c r="B63" s="43"/>
      <c r="C63" s="44"/>
      <c r="D63" s="45"/>
      <c r="E63" s="45"/>
      <c r="F63" s="88"/>
      <c r="G63" s="325" t="str">
        <f t="shared" si="3"/>
        <v/>
      </c>
      <c r="H63" s="96"/>
      <c r="I63" s="204" t="str">
        <f t="shared" si="2"/>
        <v/>
      </c>
    </row>
    <row r="64" spans="1:10" ht="18" customHeight="1" thickBot="1" x14ac:dyDescent="0.3">
      <c r="F64" s="12" t="s">
        <v>155</v>
      </c>
      <c r="G64" s="290">
        <f>IF(stok&lt;&gt;"",SUM(G44:G63)+G29,0)</f>
        <v>0</v>
      </c>
      <c r="H64" s="331"/>
      <c r="J64" s="202">
        <f>IF(G64&gt;G29,ROW(A70),0)</f>
        <v>0</v>
      </c>
    </row>
    <row r="66" spans="1:11" ht="30.2" customHeight="1" x14ac:dyDescent="0.25">
      <c r="A66" s="521" t="s">
        <v>167</v>
      </c>
      <c r="B66" s="521"/>
      <c r="C66" s="521"/>
      <c r="D66" s="521"/>
      <c r="E66" s="521"/>
      <c r="F66" s="521"/>
      <c r="G66" s="521"/>
      <c r="H66" s="521"/>
    </row>
    <row r="68" spans="1:11" ht="21" x14ac:dyDescent="0.35">
      <c r="B68" s="358" t="s">
        <v>48</v>
      </c>
      <c r="C68" s="346">
        <f ca="1">IF(imzatarihi&gt;0,imzatarihi,"")</f>
        <v>46027</v>
      </c>
      <c r="D68" s="81" t="s">
        <v>49</v>
      </c>
      <c r="E68" s="456" t="str">
        <f>IF(kurulusyetkilisi&gt;0,kurulusyetkilisi,"")</f>
        <v/>
      </c>
      <c r="F68" s="456"/>
      <c r="G68" s="456"/>
      <c r="H68" s="456"/>
    </row>
    <row r="69" spans="1:11" ht="21" x14ac:dyDescent="0.35">
      <c r="B69" s="349"/>
      <c r="C69" s="349"/>
      <c r="D69" s="520" t="s">
        <v>50</v>
      </c>
      <c r="E69" s="520"/>
      <c r="F69" s="349"/>
      <c r="G69" s="361"/>
      <c r="H69" s="347"/>
    </row>
    <row r="71" spans="1:11" x14ac:dyDescent="0.25">
      <c r="A71" s="496" t="s">
        <v>128</v>
      </c>
      <c r="B71" s="496"/>
      <c r="C71" s="496"/>
      <c r="D71" s="496"/>
      <c r="E71" s="496"/>
      <c r="F71" s="496"/>
      <c r="G71" s="496"/>
      <c r="H71" s="496"/>
      <c r="I71" s="15"/>
    </row>
    <row r="72" spans="1:11" x14ac:dyDescent="0.25">
      <c r="A72" s="484" t="str">
        <f>IF(YilDonem&lt;&gt;"",CONCATENATE(YilDonem," dönemine aittir."),"")</f>
        <v/>
      </c>
      <c r="B72" s="484"/>
      <c r="C72" s="484"/>
      <c r="D72" s="484"/>
      <c r="E72" s="484"/>
      <c r="F72" s="484"/>
      <c r="G72" s="484"/>
      <c r="H72" s="484"/>
      <c r="I72" s="15"/>
    </row>
    <row r="73" spans="1:11" ht="15.95" customHeight="1" thickBot="1" x14ac:dyDescent="0.3">
      <c r="A73" s="515" t="s">
        <v>157</v>
      </c>
      <c r="B73" s="515"/>
      <c r="C73" s="515"/>
      <c r="D73" s="515"/>
      <c r="E73" s="515"/>
      <c r="F73" s="515"/>
      <c r="G73" s="515"/>
      <c r="H73" s="515"/>
      <c r="I73" s="15"/>
    </row>
    <row r="74" spans="1:11" ht="31.7" customHeight="1" thickBot="1" x14ac:dyDescent="0.3">
      <c r="A74" s="516" t="s">
        <v>1</v>
      </c>
      <c r="B74" s="517"/>
      <c r="C74" s="488" t="str">
        <f>IF(ProjeNo&gt;0,ProjeNo,"")</f>
        <v/>
      </c>
      <c r="D74" s="489"/>
      <c r="E74" s="489"/>
      <c r="F74" s="489"/>
      <c r="G74" s="489"/>
      <c r="H74" s="490"/>
      <c r="I74" s="15"/>
    </row>
    <row r="75" spans="1:11" ht="45" customHeight="1" thickBot="1" x14ac:dyDescent="0.3">
      <c r="A75" s="518" t="s">
        <v>14</v>
      </c>
      <c r="B75" s="519"/>
      <c r="C75" s="493" t="str">
        <f>IF(ProjeAdi&gt;0,ProjeAdi,"")</f>
        <v/>
      </c>
      <c r="D75" s="494"/>
      <c r="E75" s="494"/>
      <c r="F75" s="494"/>
      <c r="G75" s="494"/>
      <c r="H75" s="495"/>
      <c r="I75" s="15"/>
    </row>
    <row r="76" spans="1:11" ht="30.2" customHeight="1" thickBot="1" x14ac:dyDescent="0.3">
      <c r="A76" s="522" t="s">
        <v>172</v>
      </c>
      <c r="B76" s="523"/>
      <c r="C76" s="493" t="str">
        <f>IF($C$6&lt;&gt;"",$C$6,"")</f>
        <v/>
      </c>
      <c r="D76" s="494"/>
      <c r="E76" s="494"/>
      <c r="F76" s="494"/>
      <c r="G76" s="494"/>
      <c r="H76" s="495"/>
      <c r="I76" s="15"/>
    </row>
    <row r="77" spans="1:11" s="90" customFormat="1" ht="37.15" customHeight="1" x14ac:dyDescent="0.25">
      <c r="A77" s="482" t="s">
        <v>9</v>
      </c>
      <c r="B77" s="482" t="s">
        <v>123</v>
      </c>
      <c r="C77" s="482" t="s">
        <v>124</v>
      </c>
      <c r="D77" s="482" t="s">
        <v>129</v>
      </c>
      <c r="E77" s="482" t="s">
        <v>130</v>
      </c>
      <c r="F77" s="482" t="s">
        <v>175</v>
      </c>
      <c r="G77" s="527" t="s">
        <v>51</v>
      </c>
      <c r="H77" s="527" t="s">
        <v>131</v>
      </c>
      <c r="I77" s="118"/>
      <c r="J77" s="134"/>
      <c r="K77" s="134"/>
    </row>
    <row r="78" spans="1:11" ht="18" customHeight="1" thickBot="1" x14ac:dyDescent="0.3">
      <c r="A78" s="498"/>
      <c r="B78" s="498"/>
      <c r="C78" s="498"/>
      <c r="D78" s="498"/>
      <c r="E78" s="498"/>
      <c r="F78" s="498"/>
      <c r="G78" s="528"/>
      <c r="H78" s="528"/>
      <c r="I78" s="15"/>
    </row>
    <row r="79" spans="1:11" ht="18" customHeight="1" x14ac:dyDescent="0.25">
      <c r="A79" s="61">
        <v>41</v>
      </c>
      <c r="B79" s="61"/>
      <c r="C79" s="62"/>
      <c r="D79" s="84"/>
      <c r="E79" s="84"/>
      <c r="F79" s="76"/>
      <c r="G79" s="306" t="str">
        <f>IF(AND(E79&lt;&gt;"",F79&lt;&gt;"",H79&lt;&gt;""),E79*F79,"")</f>
        <v/>
      </c>
      <c r="H79" s="92"/>
      <c r="I79" s="204" t="str">
        <f t="shared" ref="I79:I98" si="4">IF(AND(C79&lt;&gt;"",H79=""),"Stok Çıkış Tarihi Yazılmalıdır.","")</f>
        <v/>
      </c>
    </row>
    <row r="80" spans="1:11" ht="18" customHeight="1" x14ac:dyDescent="0.25">
      <c r="A80" s="39">
        <v>42</v>
      </c>
      <c r="B80" s="39"/>
      <c r="C80" s="40"/>
      <c r="D80" s="41"/>
      <c r="E80" s="41"/>
      <c r="F80" s="86"/>
      <c r="G80" s="324" t="str">
        <f t="shared" ref="G80:G98" si="5">IF(AND(E80&lt;&gt;"",F80&lt;&gt;"",H80&lt;&gt;""),E80*F80,"")</f>
        <v/>
      </c>
      <c r="H80" s="94"/>
      <c r="I80" s="204" t="str">
        <f t="shared" si="4"/>
        <v/>
      </c>
    </row>
    <row r="81" spans="1:9" ht="18" customHeight="1" x14ac:dyDescent="0.25">
      <c r="A81" s="39">
        <v>43</v>
      </c>
      <c r="B81" s="39"/>
      <c r="C81" s="40"/>
      <c r="D81" s="41"/>
      <c r="E81" s="41"/>
      <c r="F81" s="86"/>
      <c r="G81" s="324" t="str">
        <f t="shared" si="5"/>
        <v/>
      </c>
      <c r="H81" s="94"/>
      <c r="I81" s="204" t="str">
        <f t="shared" si="4"/>
        <v/>
      </c>
    </row>
    <row r="82" spans="1:9" ht="18" customHeight="1" x14ac:dyDescent="0.25">
      <c r="A82" s="39">
        <v>44</v>
      </c>
      <c r="B82" s="39"/>
      <c r="C82" s="40"/>
      <c r="D82" s="41"/>
      <c r="E82" s="41"/>
      <c r="F82" s="86"/>
      <c r="G82" s="324" t="str">
        <f t="shared" si="5"/>
        <v/>
      </c>
      <c r="H82" s="94"/>
      <c r="I82" s="204" t="str">
        <f t="shared" si="4"/>
        <v/>
      </c>
    </row>
    <row r="83" spans="1:9" ht="18" customHeight="1" x14ac:dyDescent="0.25">
      <c r="A83" s="39">
        <v>45</v>
      </c>
      <c r="B83" s="39"/>
      <c r="C83" s="40"/>
      <c r="D83" s="41"/>
      <c r="E83" s="41"/>
      <c r="F83" s="86"/>
      <c r="G83" s="324" t="str">
        <f t="shared" si="5"/>
        <v/>
      </c>
      <c r="H83" s="94"/>
      <c r="I83" s="204" t="str">
        <f t="shared" si="4"/>
        <v/>
      </c>
    </row>
    <row r="84" spans="1:9" ht="18" customHeight="1" x14ac:dyDescent="0.25">
      <c r="A84" s="39">
        <v>46</v>
      </c>
      <c r="B84" s="39"/>
      <c r="C84" s="40"/>
      <c r="D84" s="41"/>
      <c r="E84" s="41"/>
      <c r="F84" s="86"/>
      <c r="G84" s="324" t="str">
        <f t="shared" si="5"/>
        <v/>
      </c>
      <c r="H84" s="94"/>
      <c r="I84" s="204" t="str">
        <f t="shared" si="4"/>
        <v/>
      </c>
    </row>
    <row r="85" spans="1:9" ht="18" customHeight="1" x14ac:dyDescent="0.25">
      <c r="A85" s="39">
        <v>47</v>
      </c>
      <c r="B85" s="39"/>
      <c r="C85" s="40"/>
      <c r="D85" s="41"/>
      <c r="E85" s="41"/>
      <c r="F85" s="86"/>
      <c r="G85" s="324" t="str">
        <f t="shared" si="5"/>
        <v/>
      </c>
      <c r="H85" s="94"/>
      <c r="I85" s="204" t="str">
        <f t="shared" si="4"/>
        <v/>
      </c>
    </row>
    <row r="86" spans="1:9" ht="18" customHeight="1" x14ac:dyDescent="0.25">
      <c r="A86" s="39">
        <v>48</v>
      </c>
      <c r="B86" s="39"/>
      <c r="C86" s="40"/>
      <c r="D86" s="41"/>
      <c r="E86" s="41"/>
      <c r="F86" s="86"/>
      <c r="G86" s="324" t="str">
        <f t="shared" si="5"/>
        <v/>
      </c>
      <c r="H86" s="94"/>
      <c r="I86" s="204" t="str">
        <f t="shared" si="4"/>
        <v/>
      </c>
    </row>
    <row r="87" spans="1:9" ht="18" customHeight="1" x14ac:dyDescent="0.25">
      <c r="A87" s="39">
        <v>49</v>
      </c>
      <c r="B87" s="39"/>
      <c r="C87" s="40"/>
      <c r="D87" s="41"/>
      <c r="E87" s="41"/>
      <c r="F87" s="86"/>
      <c r="G87" s="324" t="str">
        <f t="shared" si="5"/>
        <v/>
      </c>
      <c r="H87" s="94"/>
      <c r="I87" s="204" t="str">
        <f t="shared" si="4"/>
        <v/>
      </c>
    </row>
    <row r="88" spans="1:9" ht="18" customHeight="1" x14ac:dyDescent="0.25">
      <c r="A88" s="39">
        <v>50</v>
      </c>
      <c r="B88" s="39"/>
      <c r="C88" s="40"/>
      <c r="D88" s="41"/>
      <c r="E88" s="41"/>
      <c r="F88" s="86"/>
      <c r="G88" s="324" t="str">
        <f t="shared" si="5"/>
        <v/>
      </c>
      <c r="H88" s="94"/>
      <c r="I88" s="204" t="str">
        <f t="shared" si="4"/>
        <v/>
      </c>
    </row>
    <row r="89" spans="1:9" ht="18" customHeight="1" x14ac:dyDescent="0.25">
      <c r="A89" s="39">
        <v>51</v>
      </c>
      <c r="B89" s="39"/>
      <c r="C89" s="40"/>
      <c r="D89" s="41"/>
      <c r="E89" s="41"/>
      <c r="F89" s="86"/>
      <c r="G89" s="324" t="str">
        <f t="shared" si="5"/>
        <v/>
      </c>
      <c r="H89" s="94"/>
      <c r="I89" s="204" t="str">
        <f t="shared" si="4"/>
        <v/>
      </c>
    </row>
    <row r="90" spans="1:9" ht="18" customHeight="1" x14ac:dyDescent="0.25">
      <c r="A90" s="39">
        <v>52</v>
      </c>
      <c r="B90" s="39"/>
      <c r="C90" s="40"/>
      <c r="D90" s="41"/>
      <c r="E90" s="41"/>
      <c r="F90" s="86"/>
      <c r="G90" s="324" t="str">
        <f t="shared" si="5"/>
        <v/>
      </c>
      <c r="H90" s="94"/>
      <c r="I90" s="204" t="str">
        <f t="shared" si="4"/>
        <v/>
      </c>
    </row>
    <row r="91" spans="1:9" ht="18" customHeight="1" x14ac:dyDescent="0.25">
      <c r="A91" s="39">
        <v>53</v>
      </c>
      <c r="B91" s="39"/>
      <c r="C91" s="40"/>
      <c r="D91" s="41"/>
      <c r="E91" s="41"/>
      <c r="F91" s="86"/>
      <c r="G91" s="324" t="str">
        <f t="shared" si="5"/>
        <v/>
      </c>
      <c r="H91" s="94"/>
      <c r="I91" s="204" t="str">
        <f t="shared" si="4"/>
        <v/>
      </c>
    </row>
    <row r="92" spans="1:9" ht="18" customHeight="1" x14ac:dyDescent="0.25">
      <c r="A92" s="39">
        <v>54</v>
      </c>
      <c r="B92" s="39"/>
      <c r="C92" s="40"/>
      <c r="D92" s="41"/>
      <c r="E92" s="41"/>
      <c r="F92" s="86"/>
      <c r="G92" s="324" t="str">
        <f t="shared" si="5"/>
        <v/>
      </c>
      <c r="H92" s="94"/>
      <c r="I92" s="204" t="str">
        <f t="shared" si="4"/>
        <v/>
      </c>
    </row>
    <row r="93" spans="1:9" ht="18" customHeight="1" x14ac:dyDescent="0.25">
      <c r="A93" s="39">
        <v>55</v>
      </c>
      <c r="B93" s="39"/>
      <c r="C93" s="40"/>
      <c r="D93" s="41"/>
      <c r="E93" s="41"/>
      <c r="F93" s="86"/>
      <c r="G93" s="324" t="str">
        <f t="shared" si="5"/>
        <v/>
      </c>
      <c r="H93" s="94"/>
      <c r="I93" s="204" t="str">
        <f t="shared" si="4"/>
        <v/>
      </c>
    </row>
    <row r="94" spans="1:9" ht="18" customHeight="1" x14ac:dyDescent="0.25">
      <c r="A94" s="39">
        <v>56</v>
      </c>
      <c r="B94" s="39"/>
      <c r="C94" s="40"/>
      <c r="D94" s="41"/>
      <c r="E94" s="41"/>
      <c r="F94" s="86"/>
      <c r="G94" s="324" t="str">
        <f t="shared" si="5"/>
        <v/>
      </c>
      <c r="H94" s="94"/>
      <c r="I94" s="204" t="str">
        <f t="shared" si="4"/>
        <v/>
      </c>
    </row>
    <row r="95" spans="1:9" ht="18" customHeight="1" x14ac:dyDescent="0.25">
      <c r="A95" s="39">
        <v>57</v>
      </c>
      <c r="B95" s="39"/>
      <c r="C95" s="40"/>
      <c r="D95" s="41"/>
      <c r="E95" s="41"/>
      <c r="F95" s="86"/>
      <c r="G95" s="324" t="str">
        <f t="shared" si="5"/>
        <v/>
      </c>
      <c r="H95" s="94"/>
      <c r="I95" s="204" t="str">
        <f t="shared" si="4"/>
        <v/>
      </c>
    </row>
    <row r="96" spans="1:9" ht="18" customHeight="1" x14ac:dyDescent="0.25">
      <c r="A96" s="39">
        <v>58</v>
      </c>
      <c r="B96" s="39"/>
      <c r="C96" s="40"/>
      <c r="D96" s="41"/>
      <c r="E96" s="41"/>
      <c r="F96" s="86"/>
      <c r="G96" s="324" t="str">
        <f t="shared" si="5"/>
        <v/>
      </c>
      <c r="H96" s="94"/>
      <c r="I96" s="204" t="str">
        <f t="shared" si="4"/>
        <v/>
      </c>
    </row>
    <row r="97" spans="1:11" ht="18" customHeight="1" x14ac:dyDescent="0.25">
      <c r="A97" s="39">
        <v>59</v>
      </c>
      <c r="B97" s="39"/>
      <c r="C97" s="40"/>
      <c r="D97" s="41"/>
      <c r="E97" s="41"/>
      <c r="F97" s="86"/>
      <c r="G97" s="324" t="str">
        <f t="shared" si="5"/>
        <v/>
      </c>
      <c r="H97" s="94"/>
      <c r="I97" s="204" t="str">
        <f t="shared" si="4"/>
        <v/>
      </c>
    </row>
    <row r="98" spans="1:11" ht="18" customHeight="1" thickBot="1" x14ac:dyDescent="0.3">
      <c r="A98" s="43">
        <v>60</v>
      </c>
      <c r="B98" s="43"/>
      <c r="C98" s="44"/>
      <c r="D98" s="45"/>
      <c r="E98" s="45"/>
      <c r="F98" s="88"/>
      <c r="G98" s="325" t="str">
        <f t="shared" si="5"/>
        <v/>
      </c>
      <c r="H98" s="96"/>
      <c r="I98" s="204" t="str">
        <f t="shared" si="4"/>
        <v/>
      </c>
    </row>
    <row r="99" spans="1:11" ht="18" customHeight="1" thickBot="1" x14ac:dyDescent="0.3">
      <c r="F99" s="12" t="s">
        <v>155</v>
      </c>
      <c r="G99" s="290">
        <f>IF(stok&lt;&gt;"",SUM(G79:G98)+G64,0)</f>
        <v>0</v>
      </c>
      <c r="H99" s="331"/>
      <c r="J99" s="202">
        <f>IF(G99&gt;G64,ROW(A105),0)</f>
        <v>0</v>
      </c>
    </row>
    <row r="101" spans="1:11" ht="30.2" customHeight="1" x14ac:dyDescent="0.25">
      <c r="A101" s="521" t="s">
        <v>167</v>
      </c>
      <c r="B101" s="521"/>
      <c r="C101" s="521"/>
      <c r="D101" s="521"/>
      <c r="E101" s="521"/>
      <c r="F101" s="521"/>
      <c r="G101" s="521"/>
      <c r="H101" s="521"/>
    </row>
    <row r="103" spans="1:11" ht="21" x14ac:dyDescent="0.35">
      <c r="B103" s="358" t="s">
        <v>48</v>
      </c>
      <c r="C103" s="346">
        <f ca="1">IF(imzatarihi&gt;0,imzatarihi,"")</f>
        <v>46027</v>
      </c>
      <c r="D103" s="81" t="s">
        <v>49</v>
      </c>
      <c r="E103" s="456" t="str">
        <f>IF(kurulusyetkilisi&gt;0,kurulusyetkilisi,"")</f>
        <v/>
      </c>
      <c r="F103" s="456"/>
      <c r="G103" s="456"/>
      <c r="H103" s="456"/>
    </row>
    <row r="104" spans="1:11" ht="21" x14ac:dyDescent="0.35">
      <c r="B104" s="349"/>
      <c r="C104" s="349"/>
      <c r="D104" s="520" t="s">
        <v>50</v>
      </c>
      <c r="E104" s="520"/>
      <c r="F104" s="349"/>
      <c r="G104" s="361"/>
      <c r="H104" s="347"/>
    </row>
    <row r="106" spans="1:11" x14ac:dyDescent="0.25">
      <c r="A106" s="496" t="s">
        <v>128</v>
      </c>
      <c r="B106" s="496"/>
      <c r="C106" s="496"/>
      <c r="D106" s="496"/>
      <c r="E106" s="496"/>
      <c r="F106" s="496"/>
      <c r="G106" s="496"/>
      <c r="H106" s="496"/>
      <c r="I106" s="15"/>
    </row>
    <row r="107" spans="1:11" x14ac:dyDescent="0.25">
      <c r="A107" s="484" t="str">
        <f>IF(YilDonem&lt;&gt;"",CONCATENATE(YilDonem," dönemine aittir."),"")</f>
        <v/>
      </c>
      <c r="B107" s="484"/>
      <c r="C107" s="484"/>
      <c r="D107" s="484"/>
      <c r="E107" s="484"/>
      <c r="F107" s="484"/>
      <c r="G107" s="484"/>
      <c r="H107" s="484"/>
      <c r="I107" s="15"/>
    </row>
    <row r="108" spans="1:11" ht="15.95" customHeight="1" thickBot="1" x14ac:dyDescent="0.3">
      <c r="A108" s="515" t="s">
        <v>157</v>
      </c>
      <c r="B108" s="515"/>
      <c r="C108" s="515"/>
      <c r="D108" s="515"/>
      <c r="E108" s="515"/>
      <c r="F108" s="515"/>
      <c r="G108" s="515"/>
      <c r="H108" s="515"/>
      <c r="I108" s="15"/>
    </row>
    <row r="109" spans="1:11" ht="31.7" customHeight="1" thickBot="1" x14ac:dyDescent="0.3">
      <c r="A109" s="516" t="s">
        <v>1</v>
      </c>
      <c r="B109" s="517"/>
      <c r="C109" s="488" t="str">
        <f>IF(ProjeNo&gt;0,ProjeNo,"")</f>
        <v/>
      </c>
      <c r="D109" s="489"/>
      <c r="E109" s="489"/>
      <c r="F109" s="489"/>
      <c r="G109" s="489"/>
      <c r="H109" s="490"/>
      <c r="I109" s="15"/>
    </row>
    <row r="110" spans="1:11" ht="45" customHeight="1" thickBot="1" x14ac:dyDescent="0.3">
      <c r="A110" s="518" t="s">
        <v>14</v>
      </c>
      <c r="B110" s="519"/>
      <c r="C110" s="493" t="str">
        <f>IF(ProjeAdi&gt;0,ProjeAdi,"")</f>
        <v/>
      </c>
      <c r="D110" s="494"/>
      <c r="E110" s="494"/>
      <c r="F110" s="494"/>
      <c r="G110" s="494"/>
      <c r="H110" s="495"/>
      <c r="I110" s="15"/>
    </row>
    <row r="111" spans="1:11" ht="30.2" customHeight="1" thickBot="1" x14ac:dyDescent="0.3">
      <c r="A111" s="522" t="s">
        <v>172</v>
      </c>
      <c r="B111" s="523"/>
      <c r="C111" s="493" t="str">
        <f>IF($C$6&lt;&gt;"",$C$6,"")</f>
        <v/>
      </c>
      <c r="D111" s="494"/>
      <c r="E111" s="494"/>
      <c r="F111" s="494"/>
      <c r="G111" s="494"/>
      <c r="H111" s="495"/>
      <c r="I111" s="15"/>
    </row>
    <row r="112" spans="1:11" s="90" customFormat="1" ht="37.15" customHeight="1" x14ac:dyDescent="0.25">
      <c r="A112" s="482" t="s">
        <v>9</v>
      </c>
      <c r="B112" s="482" t="s">
        <v>123</v>
      </c>
      <c r="C112" s="482" t="s">
        <v>124</v>
      </c>
      <c r="D112" s="482" t="s">
        <v>129</v>
      </c>
      <c r="E112" s="482" t="s">
        <v>130</v>
      </c>
      <c r="F112" s="482" t="s">
        <v>175</v>
      </c>
      <c r="G112" s="527" t="s">
        <v>51</v>
      </c>
      <c r="H112" s="527" t="s">
        <v>131</v>
      </c>
      <c r="I112" s="118"/>
      <c r="J112" s="134"/>
      <c r="K112" s="134"/>
    </row>
    <row r="113" spans="1:9" ht="18" customHeight="1" thickBot="1" x14ac:dyDescent="0.3">
      <c r="A113" s="498"/>
      <c r="B113" s="498"/>
      <c r="C113" s="498"/>
      <c r="D113" s="498"/>
      <c r="E113" s="498"/>
      <c r="F113" s="498"/>
      <c r="G113" s="528"/>
      <c r="H113" s="528"/>
      <c r="I113" s="15"/>
    </row>
    <row r="114" spans="1:9" ht="18" customHeight="1" x14ac:dyDescent="0.25">
      <c r="A114" s="61">
        <v>61</v>
      </c>
      <c r="B114" s="61"/>
      <c r="C114" s="62"/>
      <c r="D114" s="84"/>
      <c r="E114" s="84"/>
      <c r="F114" s="76"/>
      <c r="G114" s="306" t="str">
        <f>IF(AND(E114&lt;&gt;"",F114&lt;&gt;"",H114&lt;&gt;""),E114*F114,"")</f>
        <v/>
      </c>
      <c r="H114" s="92"/>
      <c r="I114" s="204" t="str">
        <f t="shared" ref="I114:I133" si="6">IF(AND(C114&lt;&gt;"",H114=""),"Stok Çıkış Tarihi Yazılmalıdır.","")</f>
        <v/>
      </c>
    </row>
    <row r="115" spans="1:9" ht="18" customHeight="1" x14ac:dyDescent="0.25">
      <c r="A115" s="39">
        <v>62</v>
      </c>
      <c r="B115" s="39"/>
      <c r="C115" s="40"/>
      <c r="D115" s="41"/>
      <c r="E115" s="41"/>
      <c r="F115" s="86"/>
      <c r="G115" s="324" t="str">
        <f t="shared" ref="G115:G133" si="7">IF(AND(E115&lt;&gt;"",F115&lt;&gt;"",H115&lt;&gt;""),E115*F115,"")</f>
        <v/>
      </c>
      <c r="H115" s="94"/>
      <c r="I115" s="204" t="str">
        <f t="shared" si="6"/>
        <v/>
      </c>
    </row>
    <row r="116" spans="1:9" ht="18" customHeight="1" x14ac:dyDescent="0.25">
      <c r="A116" s="39">
        <v>63</v>
      </c>
      <c r="B116" s="39"/>
      <c r="C116" s="40"/>
      <c r="D116" s="41"/>
      <c r="E116" s="41"/>
      <c r="F116" s="86"/>
      <c r="G116" s="324" t="str">
        <f t="shared" si="7"/>
        <v/>
      </c>
      <c r="H116" s="94"/>
      <c r="I116" s="204" t="str">
        <f t="shared" si="6"/>
        <v/>
      </c>
    </row>
    <row r="117" spans="1:9" ht="18" customHeight="1" x14ac:dyDescent="0.25">
      <c r="A117" s="39">
        <v>64</v>
      </c>
      <c r="B117" s="39"/>
      <c r="C117" s="40"/>
      <c r="D117" s="41"/>
      <c r="E117" s="41"/>
      <c r="F117" s="86"/>
      <c r="G117" s="324" t="str">
        <f t="shared" si="7"/>
        <v/>
      </c>
      <c r="H117" s="94"/>
      <c r="I117" s="204" t="str">
        <f t="shared" si="6"/>
        <v/>
      </c>
    </row>
    <row r="118" spans="1:9" ht="18" customHeight="1" x14ac:dyDescent="0.25">
      <c r="A118" s="39">
        <v>65</v>
      </c>
      <c r="B118" s="39"/>
      <c r="C118" s="40"/>
      <c r="D118" s="41"/>
      <c r="E118" s="41"/>
      <c r="F118" s="86"/>
      <c r="G118" s="324" t="str">
        <f t="shared" si="7"/>
        <v/>
      </c>
      <c r="H118" s="94"/>
      <c r="I118" s="204" t="str">
        <f t="shared" si="6"/>
        <v/>
      </c>
    </row>
    <row r="119" spans="1:9" ht="18" customHeight="1" x14ac:dyDescent="0.25">
      <c r="A119" s="39">
        <v>66</v>
      </c>
      <c r="B119" s="39"/>
      <c r="C119" s="40"/>
      <c r="D119" s="41"/>
      <c r="E119" s="41"/>
      <c r="F119" s="86"/>
      <c r="G119" s="324" t="str">
        <f t="shared" si="7"/>
        <v/>
      </c>
      <c r="H119" s="94"/>
      <c r="I119" s="204" t="str">
        <f t="shared" si="6"/>
        <v/>
      </c>
    </row>
    <row r="120" spans="1:9" ht="18" customHeight="1" x14ac:dyDescent="0.25">
      <c r="A120" s="39">
        <v>67</v>
      </c>
      <c r="B120" s="39"/>
      <c r="C120" s="40"/>
      <c r="D120" s="41"/>
      <c r="E120" s="41"/>
      <c r="F120" s="86"/>
      <c r="G120" s="324" t="str">
        <f t="shared" si="7"/>
        <v/>
      </c>
      <c r="H120" s="94"/>
      <c r="I120" s="204" t="str">
        <f t="shared" si="6"/>
        <v/>
      </c>
    </row>
    <row r="121" spans="1:9" ht="18" customHeight="1" x14ac:dyDescent="0.25">
      <c r="A121" s="39">
        <v>68</v>
      </c>
      <c r="B121" s="39"/>
      <c r="C121" s="40"/>
      <c r="D121" s="41"/>
      <c r="E121" s="41"/>
      <c r="F121" s="86"/>
      <c r="G121" s="324" t="str">
        <f t="shared" si="7"/>
        <v/>
      </c>
      <c r="H121" s="94"/>
      <c r="I121" s="204" t="str">
        <f t="shared" si="6"/>
        <v/>
      </c>
    </row>
    <row r="122" spans="1:9" ht="18" customHeight="1" x14ac:dyDescent="0.25">
      <c r="A122" s="39">
        <v>69</v>
      </c>
      <c r="B122" s="39"/>
      <c r="C122" s="40"/>
      <c r="D122" s="41"/>
      <c r="E122" s="41"/>
      <c r="F122" s="86"/>
      <c r="G122" s="324" t="str">
        <f t="shared" si="7"/>
        <v/>
      </c>
      <c r="H122" s="94"/>
      <c r="I122" s="204" t="str">
        <f t="shared" si="6"/>
        <v/>
      </c>
    </row>
    <row r="123" spans="1:9" ht="18" customHeight="1" x14ac:dyDescent="0.25">
      <c r="A123" s="39">
        <v>70</v>
      </c>
      <c r="B123" s="39"/>
      <c r="C123" s="40"/>
      <c r="D123" s="41"/>
      <c r="E123" s="41"/>
      <c r="F123" s="86"/>
      <c r="G123" s="324" t="str">
        <f t="shared" si="7"/>
        <v/>
      </c>
      <c r="H123" s="94"/>
      <c r="I123" s="204" t="str">
        <f t="shared" si="6"/>
        <v/>
      </c>
    </row>
    <row r="124" spans="1:9" ht="18" customHeight="1" x14ac:dyDescent="0.25">
      <c r="A124" s="39">
        <v>71</v>
      </c>
      <c r="B124" s="39"/>
      <c r="C124" s="40"/>
      <c r="D124" s="41"/>
      <c r="E124" s="41"/>
      <c r="F124" s="86"/>
      <c r="G124" s="324" t="str">
        <f t="shared" si="7"/>
        <v/>
      </c>
      <c r="H124" s="94"/>
      <c r="I124" s="204" t="str">
        <f t="shared" si="6"/>
        <v/>
      </c>
    </row>
    <row r="125" spans="1:9" ht="18" customHeight="1" x14ac:dyDescent="0.25">
      <c r="A125" s="39">
        <v>72</v>
      </c>
      <c r="B125" s="39"/>
      <c r="C125" s="40"/>
      <c r="D125" s="41"/>
      <c r="E125" s="41"/>
      <c r="F125" s="86"/>
      <c r="G125" s="324" t="str">
        <f t="shared" si="7"/>
        <v/>
      </c>
      <c r="H125" s="94"/>
      <c r="I125" s="204" t="str">
        <f t="shared" si="6"/>
        <v/>
      </c>
    </row>
    <row r="126" spans="1:9" ht="18" customHeight="1" x14ac:dyDescent="0.25">
      <c r="A126" s="39">
        <v>73</v>
      </c>
      <c r="B126" s="39"/>
      <c r="C126" s="40"/>
      <c r="D126" s="41"/>
      <c r="E126" s="41"/>
      <c r="F126" s="86"/>
      <c r="G126" s="324" t="str">
        <f t="shared" si="7"/>
        <v/>
      </c>
      <c r="H126" s="94"/>
      <c r="I126" s="204" t="str">
        <f t="shared" si="6"/>
        <v/>
      </c>
    </row>
    <row r="127" spans="1:9" ht="18" customHeight="1" x14ac:dyDescent="0.25">
      <c r="A127" s="39">
        <v>74</v>
      </c>
      <c r="B127" s="39"/>
      <c r="C127" s="40"/>
      <c r="D127" s="41"/>
      <c r="E127" s="41"/>
      <c r="F127" s="86"/>
      <c r="G127" s="324" t="str">
        <f t="shared" si="7"/>
        <v/>
      </c>
      <c r="H127" s="94"/>
      <c r="I127" s="204" t="str">
        <f t="shared" si="6"/>
        <v/>
      </c>
    </row>
    <row r="128" spans="1:9" ht="18" customHeight="1" x14ac:dyDescent="0.25">
      <c r="A128" s="39">
        <v>75</v>
      </c>
      <c r="B128" s="39"/>
      <c r="C128" s="40"/>
      <c r="D128" s="41"/>
      <c r="E128" s="41"/>
      <c r="F128" s="86"/>
      <c r="G128" s="324" t="str">
        <f t="shared" si="7"/>
        <v/>
      </c>
      <c r="H128" s="94"/>
      <c r="I128" s="204" t="str">
        <f t="shared" si="6"/>
        <v/>
      </c>
    </row>
    <row r="129" spans="1:10" ht="18" customHeight="1" x14ac:dyDescent="0.25">
      <c r="A129" s="39">
        <v>76</v>
      </c>
      <c r="B129" s="39"/>
      <c r="C129" s="40"/>
      <c r="D129" s="41"/>
      <c r="E129" s="41"/>
      <c r="F129" s="86"/>
      <c r="G129" s="324" t="str">
        <f t="shared" si="7"/>
        <v/>
      </c>
      <c r="H129" s="94"/>
      <c r="I129" s="204" t="str">
        <f t="shared" si="6"/>
        <v/>
      </c>
    </row>
    <row r="130" spans="1:10" ht="18" customHeight="1" x14ac:dyDescent="0.25">
      <c r="A130" s="39">
        <v>77</v>
      </c>
      <c r="B130" s="39"/>
      <c r="C130" s="40"/>
      <c r="D130" s="41"/>
      <c r="E130" s="41"/>
      <c r="F130" s="86"/>
      <c r="G130" s="324" t="str">
        <f t="shared" si="7"/>
        <v/>
      </c>
      <c r="H130" s="94"/>
      <c r="I130" s="204" t="str">
        <f t="shared" si="6"/>
        <v/>
      </c>
    </row>
    <row r="131" spans="1:10" ht="18" customHeight="1" x14ac:dyDescent="0.25">
      <c r="A131" s="39">
        <v>78</v>
      </c>
      <c r="B131" s="39"/>
      <c r="C131" s="40"/>
      <c r="D131" s="41"/>
      <c r="E131" s="41"/>
      <c r="F131" s="86"/>
      <c r="G131" s="324" t="str">
        <f t="shared" si="7"/>
        <v/>
      </c>
      <c r="H131" s="94"/>
      <c r="I131" s="204" t="str">
        <f t="shared" si="6"/>
        <v/>
      </c>
    </row>
    <row r="132" spans="1:10" ht="18" customHeight="1" x14ac:dyDescent="0.25">
      <c r="A132" s="39">
        <v>79</v>
      </c>
      <c r="B132" s="39"/>
      <c r="C132" s="40"/>
      <c r="D132" s="41"/>
      <c r="E132" s="41"/>
      <c r="F132" s="86"/>
      <c r="G132" s="324" t="str">
        <f t="shared" si="7"/>
        <v/>
      </c>
      <c r="H132" s="94"/>
      <c r="I132" s="204" t="str">
        <f t="shared" si="6"/>
        <v/>
      </c>
    </row>
    <row r="133" spans="1:10" ht="18" customHeight="1" thickBot="1" x14ac:dyDescent="0.3">
      <c r="A133" s="43">
        <v>80</v>
      </c>
      <c r="B133" s="43"/>
      <c r="C133" s="44"/>
      <c r="D133" s="45"/>
      <c r="E133" s="45"/>
      <c r="F133" s="88"/>
      <c r="G133" s="325" t="str">
        <f t="shared" si="7"/>
        <v/>
      </c>
      <c r="H133" s="96"/>
      <c r="I133" s="204" t="str">
        <f t="shared" si="6"/>
        <v/>
      </c>
    </row>
    <row r="134" spans="1:10" ht="18" customHeight="1" thickBot="1" x14ac:dyDescent="0.3">
      <c r="F134" s="12" t="s">
        <v>155</v>
      </c>
      <c r="G134" s="290">
        <f>IF(stok&lt;&gt;"",SUM(G114:G133)+G99,0)</f>
        <v>0</v>
      </c>
      <c r="H134" s="331"/>
      <c r="J134" s="202">
        <f>IF(G134&gt;G99,ROW(A140),0)</f>
        <v>0</v>
      </c>
    </row>
    <row r="136" spans="1:10" ht="30.2" customHeight="1" x14ac:dyDescent="0.25">
      <c r="A136" s="521" t="s">
        <v>167</v>
      </c>
      <c r="B136" s="521"/>
      <c r="C136" s="521"/>
      <c r="D136" s="521"/>
      <c r="E136" s="521"/>
      <c r="F136" s="521"/>
      <c r="G136" s="521"/>
      <c r="H136" s="521"/>
    </row>
    <row r="138" spans="1:10" ht="21" x14ac:dyDescent="0.35">
      <c r="B138" s="358" t="s">
        <v>48</v>
      </c>
      <c r="C138" s="346">
        <f ca="1">IF(imzatarihi&gt;0,imzatarihi,"")</f>
        <v>46027</v>
      </c>
      <c r="D138" s="81" t="s">
        <v>49</v>
      </c>
      <c r="E138" s="456" t="str">
        <f>IF(kurulusyetkilisi&gt;0,kurulusyetkilisi,"")</f>
        <v/>
      </c>
      <c r="F138" s="456"/>
      <c r="G138" s="456"/>
      <c r="H138" s="456"/>
    </row>
    <row r="139" spans="1:10" ht="21" x14ac:dyDescent="0.35">
      <c r="B139" s="349"/>
      <c r="C139" s="349"/>
      <c r="D139" s="520" t="s">
        <v>50</v>
      </c>
      <c r="E139" s="520"/>
      <c r="F139" s="349"/>
      <c r="G139" s="361"/>
      <c r="H139" s="347"/>
    </row>
    <row r="141" spans="1:10" x14ac:dyDescent="0.25">
      <c r="A141" s="496" t="s">
        <v>128</v>
      </c>
      <c r="B141" s="496"/>
      <c r="C141" s="496"/>
      <c r="D141" s="496"/>
      <c r="E141" s="496"/>
      <c r="F141" s="496"/>
      <c r="G141" s="496"/>
      <c r="H141" s="496"/>
      <c r="I141" s="15"/>
    </row>
    <row r="142" spans="1:10" x14ac:dyDescent="0.25">
      <c r="A142" s="484" t="str">
        <f>IF(YilDonem&lt;&gt;"",CONCATENATE(YilDonem," dönemine aittir."),"")</f>
        <v/>
      </c>
      <c r="B142" s="484"/>
      <c r="C142" s="484"/>
      <c r="D142" s="484"/>
      <c r="E142" s="484"/>
      <c r="F142" s="484"/>
      <c r="G142" s="484"/>
      <c r="H142" s="484"/>
      <c r="I142" s="15"/>
    </row>
    <row r="143" spans="1:10" ht="15.95" customHeight="1" thickBot="1" x14ac:dyDescent="0.3">
      <c r="A143" s="515" t="s">
        <v>157</v>
      </c>
      <c r="B143" s="515"/>
      <c r="C143" s="515"/>
      <c r="D143" s="515"/>
      <c r="E143" s="515"/>
      <c r="F143" s="515"/>
      <c r="G143" s="515"/>
      <c r="H143" s="515"/>
      <c r="I143" s="15"/>
    </row>
    <row r="144" spans="1:10" ht="31.7" customHeight="1" thickBot="1" x14ac:dyDescent="0.3">
      <c r="A144" s="516" t="s">
        <v>1</v>
      </c>
      <c r="B144" s="517"/>
      <c r="C144" s="488" t="str">
        <f>IF(ProjeNo&gt;0,ProjeNo,"")</f>
        <v/>
      </c>
      <c r="D144" s="489"/>
      <c r="E144" s="489"/>
      <c r="F144" s="489"/>
      <c r="G144" s="489"/>
      <c r="H144" s="490"/>
      <c r="I144" s="15"/>
    </row>
    <row r="145" spans="1:11" ht="45" customHeight="1" thickBot="1" x14ac:dyDescent="0.3">
      <c r="A145" s="518" t="s">
        <v>14</v>
      </c>
      <c r="B145" s="519"/>
      <c r="C145" s="493" t="str">
        <f>IF(ProjeAdi&gt;0,ProjeAdi,"")</f>
        <v/>
      </c>
      <c r="D145" s="494"/>
      <c r="E145" s="494"/>
      <c r="F145" s="494"/>
      <c r="G145" s="494"/>
      <c r="H145" s="495"/>
      <c r="I145" s="15"/>
    </row>
    <row r="146" spans="1:11" ht="30.2" customHeight="1" thickBot="1" x14ac:dyDescent="0.3">
      <c r="A146" s="522" t="s">
        <v>172</v>
      </c>
      <c r="B146" s="523"/>
      <c r="C146" s="493" t="str">
        <f>IF($C$6&lt;&gt;"",$C$6,"")</f>
        <v/>
      </c>
      <c r="D146" s="494"/>
      <c r="E146" s="494"/>
      <c r="F146" s="494"/>
      <c r="G146" s="494"/>
      <c r="H146" s="495"/>
      <c r="I146" s="15"/>
    </row>
    <row r="147" spans="1:11" s="90" customFormat="1" ht="37.15" customHeight="1" x14ac:dyDescent="0.25">
      <c r="A147" s="482" t="s">
        <v>9</v>
      </c>
      <c r="B147" s="482" t="s">
        <v>123</v>
      </c>
      <c r="C147" s="482" t="s">
        <v>124</v>
      </c>
      <c r="D147" s="482" t="s">
        <v>129</v>
      </c>
      <c r="E147" s="482" t="s">
        <v>130</v>
      </c>
      <c r="F147" s="482" t="s">
        <v>175</v>
      </c>
      <c r="G147" s="527" t="s">
        <v>51</v>
      </c>
      <c r="H147" s="527" t="s">
        <v>131</v>
      </c>
      <c r="I147" s="118"/>
      <c r="J147" s="134"/>
      <c r="K147" s="134"/>
    </row>
    <row r="148" spans="1:11" ht="18" customHeight="1" thickBot="1" x14ac:dyDescent="0.3">
      <c r="A148" s="498"/>
      <c r="B148" s="498"/>
      <c r="C148" s="498"/>
      <c r="D148" s="498"/>
      <c r="E148" s="498"/>
      <c r="F148" s="498"/>
      <c r="G148" s="528"/>
      <c r="H148" s="528"/>
      <c r="I148" s="15"/>
    </row>
    <row r="149" spans="1:11" ht="18" customHeight="1" x14ac:dyDescent="0.25">
      <c r="A149" s="61">
        <v>81</v>
      </c>
      <c r="B149" s="61"/>
      <c r="C149" s="62"/>
      <c r="D149" s="84"/>
      <c r="E149" s="84"/>
      <c r="F149" s="76"/>
      <c r="G149" s="306" t="str">
        <f>IF(AND(E149&lt;&gt;"",F149&lt;&gt;"",H149&lt;&gt;""),E149*F149,"")</f>
        <v/>
      </c>
      <c r="H149" s="92"/>
      <c r="I149" s="204" t="str">
        <f t="shared" ref="I149:I168" si="8">IF(AND(C149&lt;&gt;"",H149=""),"Stok Çıkış Tarihi Yazılmalıdır.","")</f>
        <v/>
      </c>
    </row>
    <row r="150" spans="1:11" ht="18" customHeight="1" x14ac:dyDescent="0.25">
      <c r="A150" s="39">
        <v>82</v>
      </c>
      <c r="B150" s="39"/>
      <c r="C150" s="40"/>
      <c r="D150" s="41"/>
      <c r="E150" s="41"/>
      <c r="F150" s="86"/>
      <c r="G150" s="324" t="str">
        <f t="shared" ref="G150:G168" si="9">IF(AND(E150&lt;&gt;"",F150&lt;&gt;"",H150&lt;&gt;""),E150*F150,"")</f>
        <v/>
      </c>
      <c r="H150" s="94"/>
      <c r="I150" s="204" t="str">
        <f t="shared" si="8"/>
        <v/>
      </c>
    </row>
    <row r="151" spans="1:11" ht="18" customHeight="1" x14ac:dyDescent="0.25">
      <c r="A151" s="39">
        <v>83</v>
      </c>
      <c r="B151" s="39"/>
      <c r="C151" s="40"/>
      <c r="D151" s="41"/>
      <c r="E151" s="41"/>
      <c r="F151" s="86"/>
      <c r="G151" s="324" t="str">
        <f t="shared" si="9"/>
        <v/>
      </c>
      <c r="H151" s="94"/>
      <c r="I151" s="204" t="str">
        <f t="shared" si="8"/>
        <v/>
      </c>
    </row>
    <row r="152" spans="1:11" ht="18" customHeight="1" x14ac:dyDescent="0.25">
      <c r="A152" s="39">
        <v>84</v>
      </c>
      <c r="B152" s="39"/>
      <c r="C152" s="40"/>
      <c r="D152" s="41"/>
      <c r="E152" s="41"/>
      <c r="F152" s="86"/>
      <c r="G152" s="324" t="str">
        <f t="shared" si="9"/>
        <v/>
      </c>
      <c r="H152" s="94"/>
      <c r="I152" s="204" t="str">
        <f t="shared" si="8"/>
        <v/>
      </c>
    </row>
    <row r="153" spans="1:11" ht="18" customHeight="1" x14ac:dyDescent="0.25">
      <c r="A153" s="39">
        <v>85</v>
      </c>
      <c r="B153" s="39"/>
      <c r="C153" s="40"/>
      <c r="D153" s="41"/>
      <c r="E153" s="41"/>
      <c r="F153" s="86"/>
      <c r="G153" s="324" t="str">
        <f t="shared" si="9"/>
        <v/>
      </c>
      <c r="H153" s="94"/>
      <c r="I153" s="204" t="str">
        <f t="shared" si="8"/>
        <v/>
      </c>
    </row>
    <row r="154" spans="1:11" ht="18" customHeight="1" x14ac:dyDescent="0.25">
      <c r="A154" s="39">
        <v>86</v>
      </c>
      <c r="B154" s="39"/>
      <c r="C154" s="40"/>
      <c r="D154" s="41"/>
      <c r="E154" s="41"/>
      <c r="F154" s="86"/>
      <c r="G154" s="324" t="str">
        <f t="shared" si="9"/>
        <v/>
      </c>
      <c r="H154" s="94"/>
      <c r="I154" s="204" t="str">
        <f t="shared" si="8"/>
        <v/>
      </c>
    </row>
    <row r="155" spans="1:11" ht="18" customHeight="1" x14ac:dyDescent="0.25">
      <c r="A155" s="39">
        <v>87</v>
      </c>
      <c r="B155" s="39"/>
      <c r="C155" s="40"/>
      <c r="D155" s="41"/>
      <c r="E155" s="41"/>
      <c r="F155" s="86"/>
      <c r="G155" s="324" t="str">
        <f t="shared" si="9"/>
        <v/>
      </c>
      <c r="H155" s="94"/>
      <c r="I155" s="204" t="str">
        <f t="shared" si="8"/>
        <v/>
      </c>
    </row>
    <row r="156" spans="1:11" ht="18" customHeight="1" x14ac:dyDescent="0.25">
      <c r="A156" s="39">
        <v>88</v>
      </c>
      <c r="B156" s="39"/>
      <c r="C156" s="40"/>
      <c r="D156" s="41"/>
      <c r="E156" s="41"/>
      <c r="F156" s="86"/>
      <c r="G156" s="324" t="str">
        <f t="shared" si="9"/>
        <v/>
      </c>
      <c r="H156" s="94"/>
      <c r="I156" s="204" t="str">
        <f t="shared" si="8"/>
        <v/>
      </c>
    </row>
    <row r="157" spans="1:11" ht="18" customHeight="1" x14ac:dyDescent="0.25">
      <c r="A157" s="39">
        <v>89</v>
      </c>
      <c r="B157" s="39"/>
      <c r="C157" s="40"/>
      <c r="D157" s="41"/>
      <c r="E157" s="41"/>
      <c r="F157" s="86"/>
      <c r="G157" s="324" t="str">
        <f t="shared" si="9"/>
        <v/>
      </c>
      <c r="H157" s="94"/>
      <c r="I157" s="204" t="str">
        <f t="shared" si="8"/>
        <v/>
      </c>
    </row>
    <row r="158" spans="1:11" ht="18" customHeight="1" x14ac:dyDescent="0.25">
      <c r="A158" s="39">
        <v>90</v>
      </c>
      <c r="B158" s="39"/>
      <c r="C158" s="40"/>
      <c r="D158" s="41"/>
      <c r="E158" s="41"/>
      <c r="F158" s="86"/>
      <c r="G158" s="324" t="str">
        <f t="shared" si="9"/>
        <v/>
      </c>
      <c r="H158" s="94"/>
      <c r="I158" s="204" t="str">
        <f t="shared" si="8"/>
        <v/>
      </c>
    </row>
    <row r="159" spans="1:11" ht="18" customHeight="1" x14ac:dyDescent="0.25">
      <c r="A159" s="39">
        <v>91</v>
      </c>
      <c r="B159" s="39"/>
      <c r="C159" s="40"/>
      <c r="D159" s="41"/>
      <c r="E159" s="41"/>
      <c r="F159" s="86"/>
      <c r="G159" s="324" t="str">
        <f t="shared" si="9"/>
        <v/>
      </c>
      <c r="H159" s="94"/>
      <c r="I159" s="204" t="str">
        <f t="shared" si="8"/>
        <v/>
      </c>
    </row>
    <row r="160" spans="1:11" ht="18" customHeight="1" x14ac:dyDescent="0.25">
      <c r="A160" s="39">
        <v>92</v>
      </c>
      <c r="B160" s="39"/>
      <c r="C160" s="40"/>
      <c r="D160" s="41"/>
      <c r="E160" s="41"/>
      <c r="F160" s="86"/>
      <c r="G160" s="324" t="str">
        <f t="shared" si="9"/>
        <v/>
      </c>
      <c r="H160" s="94"/>
      <c r="I160" s="204" t="str">
        <f t="shared" si="8"/>
        <v/>
      </c>
    </row>
    <row r="161" spans="1:10" ht="18" customHeight="1" x14ac:dyDescent="0.25">
      <c r="A161" s="39">
        <v>93</v>
      </c>
      <c r="B161" s="39"/>
      <c r="C161" s="40"/>
      <c r="D161" s="41"/>
      <c r="E161" s="41"/>
      <c r="F161" s="86"/>
      <c r="G161" s="324" t="str">
        <f t="shared" si="9"/>
        <v/>
      </c>
      <c r="H161" s="94"/>
      <c r="I161" s="204" t="str">
        <f t="shared" si="8"/>
        <v/>
      </c>
    </row>
    <row r="162" spans="1:10" ht="18" customHeight="1" x14ac:dyDescent="0.25">
      <c r="A162" s="39">
        <v>94</v>
      </c>
      <c r="B162" s="39"/>
      <c r="C162" s="40"/>
      <c r="D162" s="41"/>
      <c r="E162" s="41"/>
      <c r="F162" s="86"/>
      <c r="G162" s="324" t="str">
        <f t="shared" si="9"/>
        <v/>
      </c>
      <c r="H162" s="94"/>
      <c r="I162" s="204" t="str">
        <f t="shared" si="8"/>
        <v/>
      </c>
    </row>
    <row r="163" spans="1:10" ht="18" customHeight="1" x14ac:dyDescent="0.25">
      <c r="A163" s="39">
        <v>95</v>
      </c>
      <c r="B163" s="39"/>
      <c r="C163" s="40"/>
      <c r="D163" s="41"/>
      <c r="E163" s="41"/>
      <c r="F163" s="86"/>
      <c r="G163" s="324" t="str">
        <f t="shared" si="9"/>
        <v/>
      </c>
      <c r="H163" s="94"/>
      <c r="I163" s="204" t="str">
        <f t="shared" si="8"/>
        <v/>
      </c>
    </row>
    <row r="164" spans="1:10" ht="18" customHeight="1" x14ac:dyDescent="0.25">
      <c r="A164" s="39">
        <v>96</v>
      </c>
      <c r="B164" s="39"/>
      <c r="C164" s="40"/>
      <c r="D164" s="41"/>
      <c r="E164" s="41"/>
      <c r="F164" s="86"/>
      <c r="G164" s="324" t="str">
        <f t="shared" si="9"/>
        <v/>
      </c>
      <c r="H164" s="94"/>
      <c r="I164" s="204" t="str">
        <f t="shared" si="8"/>
        <v/>
      </c>
    </row>
    <row r="165" spans="1:10" ht="18" customHeight="1" x14ac:dyDescent="0.25">
      <c r="A165" s="39">
        <v>97</v>
      </c>
      <c r="B165" s="39"/>
      <c r="C165" s="40"/>
      <c r="D165" s="41"/>
      <c r="E165" s="41"/>
      <c r="F165" s="86"/>
      <c r="G165" s="324" t="str">
        <f t="shared" si="9"/>
        <v/>
      </c>
      <c r="H165" s="94"/>
      <c r="I165" s="204" t="str">
        <f t="shared" si="8"/>
        <v/>
      </c>
    </row>
    <row r="166" spans="1:10" ht="18" customHeight="1" x14ac:dyDescent="0.25">
      <c r="A166" s="39">
        <v>98</v>
      </c>
      <c r="B166" s="39"/>
      <c r="C166" s="40"/>
      <c r="D166" s="41"/>
      <c r="E166" s="41"/>
      <c r="F166" s="86"/>
      <c r="G166" s="324" t="str">
        <f t="shared" si="9"/>
        <v/>
      </c>
      <c r="H166" s="94"/>
      <c r="I166" s="204" t="str">
        <f t="shared" si="8"/>
        <v/>
      </c>
    </row>
    <row r="167" spans="1:10" ht="18" customHeight="1" x14ac:dyDescent="0.25">
      <c r="A167" s="39">
        <v>99</v>
      </c>
      <c r="B167" s="39"/>
      <c r="C167" s="40"/>
      <c r="D167" s="41"/>
      <c r="E167" s="41"/>
      <c r="F167" s="86"/>
      <c r="G167" s="324" t="str">
        <f t="shared" si="9"/>
        <v/>
      </c>
      <c r="H167" s="94"/>
      <c r="I167" s="204" t="str">
        <f t="shared" si="8"/>
        <v/>
      </c>
    </row>
    <row r="168" spans="1:10" ht="18" customHeight="1" thickBot="1" x14ac:dyDescent="0.3">
      <c r="A168" s="43">
        <v>100</v>
      </c>
      <c r="B168" s="43"/>
      <c r="C168" s="44"/>
      <c r="D168" s="45"/>
      <c r="E168" s="45"/>
      <c r="F168" s="88"/>
      <c r="G168" s="325" t="str">
        <f t="shared" si="9"/>
        <v/>
      </c>
      <c r="H168" s="96"/>
      <c r="I168" s="204" t="str">
        <f t="shared" si="8"/>
        <v/>
      </c>
    </row>
    <row r="169" spans="1:10" ht="18" customHeight="1" thickBot="1" x14ac:dyDescent="0.3">
      <c r="F169" s="12" t="s">
        <v>155</v>
      </c>
      <c r="G169" s="290">
        <f>IF(stok&lt;&gt;"",SUM(G149:G168)+G134,0)</f>
        <v>0</v>
      </c>
      <c r="H169" s="331"/>
      <c r="J169" s="202">
        <f>IF(G169&gt;G134,ROW(A175),0)</f>
        <v>0</v>
      </c>
    </row>
    <row r="171" spans="1:10" ht="30.2" customHeight="1" x14ac:dyDescent="0.25">
      <c r="A171" s="521" t="s">
        <v>167</v>
      </c>
      <c r="B171" s="521"/>
      <c r="C171" s="521"/>
      <c r="D171" s="521"/>
      <c r="E171" s="521"/>
      <c r="F171" s="521"/>
      <c r="G171" s="521"/>
      <c r="H171" s="521"/>
    </row>
    <row r="173" spans="1:10" ht="21" x14ac:dyDescent="0.35">
      <c r="B173" s="358" t="s">
        <v>48</v>
      </c>
      <c r="C173" s="346">
        <f ca="1">IF(imzatarihi&gt;0,imzatarihi,"")</f>
        <v>46027</v>
      </c>
      <c r="D173" s="81" t="s">
        <v>49</v>
      </c>
      <c r="E173" s="456" t="str">
        <f>IF(kurulusyetkilisi&gt;0,kurulusyetkilisi,"")</f>
        <v/>
      </c>
      <c r="F173" s="456"/>
      <c r="G173" s="456"/>
      <c r="H173" s="456"/>
    </row>
    <row r="174" spans="1:10" ht="21" x14ac:dyDescent="0.35">
      <c r="B174" s="349"/>
      <c r="C174" s="349"/>
      <c r="D174" s="520" t="s">
        <v>50</v>
      </c>
      <c r="E174" s="520"/>
      <c r="F174" s="349"/>
      <c r="G174" s="361"/>
      <c r="H174" s="347"/>
    </row>
    <row r="176" spans="1:10" x14ac:dyDescent="0.25">
      <c r="A176" s="496" t="s">
        <v>128</v>
      </c>
      <c r="B176" s="496"/>
      <c r="C176" s="496"/>
      <c r="D176" s="496"/>
      <c r="E176" s="496"/>
      <c r="F176" s="496"/>
      <c r="G176" s="496"/>
      <c r="H176" s="496"/>
      <c r="I176" s="15"/>
    </row>
    <row r="177" spans="1:11" x14ac:dyDescent="0.25">
      <c r="A177" s="484" t="str">
        <f>IF(YilDonem&lt;&gt;"",CONCATENATE(YilDonem," dönemine aittir."),"")</f>
        <v/>
      </c>
      <c r="B177" s="484"/>
      <c r="C177" s="484"/>
      <c r="D177" s="484"/>
      <c r="E177" s="484"/>
      <c r="F177" s="484"/>
      <c r="G177" s="484"/>
      <c r="H177" s="484"/>
      <c r="I177" s="15"/>
    </row>
    <row r="178" spans="1:11" ht="15.95" customHeight="1" thickBot="1" x14ac:dyDescent="0.3">
      <c r="A178" s="515" t="s">
        <v>157</v>
      </c>
      <c r="B178" s="515"/>
      <c r="C178" s="515"/>
      <c r="D178" s="515"/>
      <c r="E178" s="515"/>
      <c r="F178" s="515"/>
      <c r="G178" s="515"/>
      <c r="H178" s="515"/>
      <c r="I178" s="15"/>
    </row>
    <row r="179" spans="1:11" ht="31.7" customHeight="1" thickBot="1" x14ac:dyDescent="0.3">
      <c r="A179" s="516" t="s">
        <v>1</v>
      </c>
      <c r="B179" s="517"/>
      <c r="C179" s="488" t="str">
        <f>IF(ProjeNo&gt;0,ProjeNo,"")</f>
        <v/>
      </c>
      <c r="D179" s="489"/>
      <c r="E179" s="489"/>
      <c r="F179" s="489"/>
      <c r="G179" s="489"/>
      <c r="H179" s="490"/>
      <c r="I179" s="15"/>
    </row>
    <row r="180" spans="1:11" ht="45" customHeight="1" thickBot="1" x14ac:dyDescent="0.3">
      <c r="A180" s="518" t="s">
        <v>14</v>
      </c>
      <c r="B180" s="519"/>
      <c r="C180" s="493" t="str">
        <f>IF(ProjeAdi&gt;0,ProjeAdi,"")</f>
        <v/>
      </c>
      <c r="D180" s="494"/>
      <c r="E180" s="494"/>
      <c r="F180" s="494"/>
      <c r="G180" s="494"/>
      <c r="H180" s="495"/>
      <c r="I180" s="15"/>
    </row>
    <row r="181" spans="1:11" ht="30.2" customHeight="1" thickBot="1" x14ac:dyDescent="0.3">
      <c r="A181" s="522" t="s">
        <v>172</v>
      </c>
      <c r="B181" s="523"/>
      <c r="C181" s="493" t="str">
        <f>IF($C$6&lt;&gt;"",$C$6,"")</f>
        <v/>
      </c>
      <c r="D181" s="494"/>
      <c r="E181" s="494"/>
      <c r="F181" s="494"/>
      <c r="G181" s="494"/>
      <c r="H181" s="495"/>
      <c r="I181" s="15"/>
    </row>
    <row r="182" spans="1:11" s="90" customFormat="1" ht="37.15" customHeight="1" x14ac:dyDescent="0.25">
      <c r="A182" s="482" t="s">
        <v>9</v>
      </c>
      <c r="B182" s="482" t="s">
        <v>123</v>
      </c>
      <c r="C182" s="482" t="s">
        <v>124</v>
      </c>
      <c r="D182" s="482" t="s">
        <v>129</v>
      </c>
      <c r="E182" s="482" t="s">
        <v>130</v>
      </c>
      <c r="F182" s="482" t="s">
        <v>175</v>
      </c>
      <c r="G182" s="527" t="s">
        <v>51</v>
      </c>
      <c r="H182" s="527" t="s">
        <v>131</v>
      </c>
      <c r="I182" s="118"/>
      <c r="J182" s="134"/>
      <c r="K182" s="134"/>
    </row>
    <row r="183" spans="1:11" ht="18" customHeight="1" thickBot="1" x14ac:dyDescent="0.3">
      <c r="A183" s="498"/>
      <c r="B183" s="498"/>
      <c r="C183" s="498"/>
      <c r="D183" s="498"/>
      <c r="E183" s="498"/>
      <c r="F183" s="498"/>
      <c r="G183" s="528"/>
      <c r="H183" s="528"/>
      <c r="I183" s="15"/>
    </row>
    <row r="184" spans="1:11" ht="18" customHeight="1" x14ac:dyDescent="0.25">
      <c r="A184" s="61">
        <v>101</v>
      </c>
      <c r="B184" s="61"/>
      <c r="C184" s="62"/>
      <c r="D184" s="84"/>
      <c r="E184" s="84"/>
      <c r="F184" s="76"/>
      <c r="G184" s="306" t="str">
        <f>IF(AND(E184&lt;&gt;"",F184&lt;&gt;"",H184&lt;&gt;""),E184*F184,"")</f>
        <v/>
      </c>
      <c r="H184" s="92"/>
      <c r="I184" s="204" t="str">
        <f t="shared" ref="I184:I203" si="10">IF(AND(C184&lt;&gt;"",H184=""),"Stok Çıkış Tarihi Yazılmalıdır.","")</f>
        <v/>
      </c>
    </row>
    <row r="185" spans="1:11" ht="18" customHeight="1" x14ac:dyDescent="0.25">
      <c r="A185" s="39">
        <v>102</v>
      </c>
      <c r="B185" s="39"/>
      <c r="C185" s="40"/>
      <c r="D185" s="41"/>
      <c r="E185" s="41"/>
      <c r="F185" s="86"/>
      <c r="G185" s="324" t="str">
        <f t="shared" ref="G185:G203" si="11">IF(AND(E185&lt;&gt;"",F185&lt;&gt;"",H185&lt;&gt;""),E185*F185,"")</f>
        <v/>
      </c>
      <c r="H185" s="94"/>
      <c r="I185" s="204" t="str">
        <f t="shared" si="10"/>
        <v/>
      </c>
    </row>
    <row r="186" spans="1:11" ht="18" customHeight="1" x14ac:dyDescent="0.25">
      <c r="A186" s="39">
        <v>103</v>
      </c>
      <c r="B186" s="39"/>
      <c r="C186" s="40"/>
      <c r="D186" s="41"/>
      <c r="E186" s="41"/>
      <c r="F186" s="86"/>
      <c r="G186" s="324" t="str">
        <f t="shared" si="11"/>
        <v/>
      </c>
      <c r="H186" s="94"/>
      <c r="I186" s="204" t="str">
        <f t="shared" si="10"/>
        <v/>
      </c>
    </row>
    <row r="187" spans="1:11" ht="18" customHeight="1" x14ac:dyDescent="0.25">
      <c r="A187" s="39">
        <v>104</v>
      </c>
      <c r="B187" s="39"/>
      <c r="C187" s="40"/>
      <c r="D187" s="41"/>
      <c r="E187" s="41"/>
      <c r="F187" s="86"/>
      <c r="G187" s="324" t="str">
        <f t="shared" si="11"/>
        <v/>
      </c>
      <c r="H187" s="94"/>
      <c r="I187" s="204" t="str">
        <f t="shared" si="10"/>
        <v/>
      </c>
    </row>
    <row r="188" spans="1:11" ht="18" customHeight="1" x14ac:dyDescent="0.25">
      <c r="A188" s="39">
        <v>105</v>
      </c>
      <c r="B188" s="39"/>
      <c r="C188" s="40"/>
      <c r="D188" s="41"/>
      <c r="E188" s="41"/>
      <c r="F188" s="86"/>
      <c r="G188" s="324" t="str">
        <f t="shared" si="11"/>
        <v/>
      </c>
      <c r="H188" s="94"/>
      <c r="I188" s="204" t="str">
        <f t="shared" si="10"/>
        <v/>
      </c>
    </row>
    <row r="189" spans="1:11" ht="18" customHeight="1" x14ac:dyDescent="0.25">
      <c r="A189" s="39">
        <v>106</v>
      </c>
      <c r="B189" s="39"/>
      <c r="C189" s="40"/>
      <c r="D189" s="41"/>
      <c r="E189" s="41"/>
      <c r="F189" s="86"/>
      <c r="G189" s="324" t="str">
        <f t="shared" si="11"/>
        <v/>
      </c>
      <c r="H189" s="94"/>
      <c r="I189" s="204" t="str">
        <f t="shared" si="10"/>
        <v/>
      </c>
    </row>
    <row r="190" spans="1:11" ht="18" customHeight="1" x14ac:dyDescent="0.25">
      <c r="A190" s="39">
        <v>107</v>
      </c>
      <c r="B190" s="39"/>
      <c r="C190" s="40"/>
      <c r="D190" s="41"/>
      <c r="E190" s="41"/>
      <c r="F190" s="86"/>
      <c r="G190" s="324" t="str">
        <f t="shared" si="11"/>
        <v/>
      </c>
      <c r="H190" s="94"/>
      <c r="I190" s="204" t="str">
        <f t="shared" si="10"/>
        <v/>
      </c>
    </row>
    <row r="191" spans="1:11" ht="18" customHeight="1" x14ac:dyDescent="0.25">
      <c r="A191" s="39">
        <v>108</v>
      </c>
      <c r="B191" s="39"/>
      <c r="C191" s="40"/>
      <c r="D191" s="41"/>
      <c r="E191" s="41"/>
      <c r="F191" s="86"/>
      <c r="G191" s="324" t="str">
        <f t="shared" si="11"/>
        <v/>
      </c>
      <c r="H191" s="94"/>
      <c r="I191" s="204" t="str">
        <f t="shared" si="10"/>
        <v/>
      </c>
    </row>
    <row r="192" spans="1:11" ht="18" customHeight="1" x14ac:dyDescent="0.25">
      <c r="A192" s="39">
        <v>109</v>
      </c>
      <c r="B192" s="39"/>
      <c r="C192" s="40"/>
      <c r="D192" s="41"/>
      <c r="E192" s="41"/>
      <c r="F192" s="86"/>
      <c r="G192" s="324" t="str">
        <f t="shared" si="11"/>
        <v/>
      </c>
      <c r="H192" s="94"/>
      <c r="I192" s="204" t="str">
        <f t="shared" si="10"/>
        <v/>
      </c>
    </row>
    <row r="193" spans="1:10" ht="18" customHeight="1" x14ac:dyDescent="0.25">
      <c r="A193" s="39">
        <v>110</v>
      </c>
      <c r="B193" s="39"/>
      <c r="C193" s="40"/>
      <c r="D193" s="41"/>
      <c r="E193" s="41"/>
      <c r="F193" s="86"/>
      <c r="G193" s="324" t="str">
        <f t="shared" si="11"/>
        <v/>
      </c>
      <c r="H193" s="94"/>
      <c r="I193" s="204" t="str">
        <f t="shared" si="10"/>
        <v/>
      </c>
    </row>
    <row r="194" spans="1:10" ht="18" customHeight="1" x14ac:dyDescent="0.25">
      <c r="A194" s="39">
        <v>111</v>
      </c>
      <c r="B194" s="39"/>
      <c r="C194" s="40"/>
      <c r="D194" s="41"/>
      <c r="E194" s="41"/>
      <c r="F194" s="86"/>
      <c r="G194" s="324" t="str">
        <f t="shared" si="11"/>
        <v/>
      </c>
      <c r="H194" s="94"/>
      <c r="I194" s="204" t="str">
        <f t="shared" si="10"/>
        <v/>
      </c>
    </row>
    <row r="195" spans="1:10" ht="18" customHeight="1" x14ac:dyDescent="0.25">
      <c r="A195" s="39">
        <v>112</v>
      </c>
      <c r="B195" s="39"/>
      <c r="C195" s="40"/>
      <c r="D195" s="41"/>
      <c r="E195" s="41"/>
      <c r="F195" s="86"/>
      <c r="G195" s="324" t="str">
        <f t="shared" si="11"/>
        <v/>
      </c>
      <c r="H195" s="94"/>
      <c r="I195" s="204" t="str">
        <f t="shared" si="10"/>
        <v/>
      </c>
    </row>
    <row r="196" spans="1:10" ht="18" customHeight="1" x14ac:dyDescent="0.25">
      <c r="A196" s="39">
        <v>113</v>
      </c>
      <c r="B196" s="39"/>
      <c r="C196" s="40"/>
      <c r="D196" s="41"/>
      <c r="E196" s="41"/>
      <c r="F196" s="86"/>
      <c r="G196" s="324" t="str">
        <f t="shared" si="11"/>
        <v/>
      </c>
      <c r="H196" s="94"/>
      <c r="I196" s="204" t="str">
        <f t="shared" si="10"/>
        <v/>
      </c>
    </row>
    <row r="197" spans="1:10" ht="18" customHeight="1" x14ac:dyDescent="0.25">
      <c r="A197" s="39">
        <v>114</v>
      </c>
      <c r="B197" s="39"/>
      <c r="C197" s="40"/>
      <c r="D197" s="41"/>
      <c r="E197" s="41"/>
      <c r="F197" s="86"/>
      <c r="G197" s="324" t="str">
        <f t="shared" si="11"/>
        <v/>
      </c>
      <c r="H197" s="94"/>
      <c r="I197" s="204" t="str">
        <f t="shared" si="10"/>
        <v/>
      </c>
    </row>
    <row r="198" spans="1:10" ht="18" customHeight="1" x14ac:dyDescent="0.25">
      <c r="A198" s="39">
        <v>115</v>
      </c>
      <c r="B198" s="39"/>
      <c r="C198" s="40"/>
      <c r="D198" s="41"/>
      <c r="E198" s="41"/>
      <c r="F198" s="86"/>
      <c r="G198" s="324" t="str">
        <f t="shared" si="11"/>
        <v/>
      </c>
      <c r="H198" s="94"/>
      <c r="I198" s="204" t="str">
        <f t="shared" si="10"/>
        <v/>
      </c>
    </row>
    <row r="199" spans="1:10" ht="18" customHeight="1" x14ac:dyDescent="0.25">
      <c r="A199" s="39">
        <v>116</v>
      </c>
      <c r="B199" s="39"/>
      <c r="C199" s="40"/>
      <c r="D199" s="41"/>
      <c r="E199" s="41"/>
      <c r="F199" s="86"/>
      <c r="G199" s="324" t="str">
        <f t="shared" si="11"/>
        <v/>
      </c>
      <c r="H199" s="94"/>
      <c r="I199" s="204" t="str">
        <f t="shared" si="10"/>
        <v/>
      </c>
    </row>
    <row r="200" spans="1:10" ht="18" customHeight="1" x14ac:dyDescent="0.25">
      <c r="A200" s="39">
        <v>117</v>
      </c>
      <c r="B200" s="39"/>
      <c r="C200" s="40"/>
      <c r="D200" s="41"/>
      <c r="E200" s="41"/>
      <c r="F200" s="86"/>
      <c r="G200" s="324" t="str">
        <f t="shared" si="11"/>
        <v/>
      </c>
      <c r="H200" s="94"/>
      <c r="I200" s="204" t="str">
        <f t="shared" si="10"/>
        <v/>
      </c>
    </row>
    <row r="201" spans="1:10" ht="18" customHeight="1" x14ac:dyDescent="0.25">
      <c r="A201" s="39">
        <v>118</v>
      </c>
      <c r="B201" s="39"/>
      <c r="C201" s="40"/>
      <c r="D201" s="41"/>
      <c r="E201" s="41"/>
      <c r="F201" s="86"/>
      <c r="G201" s="324" t="str">
        <f t="shared" si="11"/>
        <v/>
      </c>
      <c r="H201" s="94"/>
      <c r="I201" s="204" t="str">
        <f t="shared" si="10"/>
        <v/>
      </c>
    </row>
    <row r="202" spans="1:10" ht="18" customHeight="1" x14ac:dyDescent="0.25">
      <c r="A202" s="39">
        <v>119</v>
      </c>
      <c r="B202" s="39"/>
      <c r="C202" s="40"/>
      <c r="D202" s="41"/>
      <c r="E202" s="41"/>
      <c r="F202" s="86"/>
      <c r="G202" s="324" t="str">
        <f t="shared" si="11"/>
        <v/>
      </c>
      <c r="H202" s="94"/>
      <c r="I202" s="204" t="str">
        <f t="shared" si="10"/>
        <v/>
      </c>
    </row>
    <row r="203" spans="1:10" ht="18" customHeight="1" thickBot="1" x14ac:dyDescent="0.3">
      <c r="A203" s="43">
        <v>120</v>
      </c>
      <c r="B203" s="43"/>
      <c r="C203" s="44"/>
      <c r="D203" s="45"/>
      <c r="E203" s="45"/>
      <c r="F203" s="88"/>
      <c r="G203" s="325" t="str">
        <f t="shared" si="11"/>
        <v/>
      </c>
      <c r="H203" s="96"/>
      <c r="I203" s="204" t="str">
        <f t="shared" si="10"/>
        <v/>
      </c>
    </row>
    <row r="204" spans="1:10" ht="18" customHeight="1" thickBot="1" x14ac:dyDescent="0.3">
      <c r="F204" s="12" t="s">
        <v>155</v>
      </c>
      <c r="G204" s="290">
        <f>IF(stok&lt;&gt;"",SUM(G184:G203)+G169,0)</f>
        <v>0</v>
      </c>
      <c r="H204" s="331"/>
      <c r="J204" s="202">
        <f>IF(G204&gt;G169,ROW(A210),0)</f>
        <v>0</v>
      </c>
    </row>
    <row r="206" spans="1:10" ht="30.2" customHeight="1" x14ac:dyDescent="0.25">
      <c r="A206" s="521" t="s">
        <v>167</v>
      </c>
      <c r="B206" s="521"/>
      <c r="C206" s="521"/>
      <c r="D206" s="521"/>
      <c r="E206" s="521"/>
      <c r="F206" s="521"/>
      <c r="G206" s="521"/>
      <c r="H206" s="521"/>
    </row>
    <row r="208" spans="1:10" ht="21" x14ac:dyDescent="0.35">
      <c r="B208" s="358" t="s">
        <v>48</v>
      </c>
      <c r="C208" s="346">
        <f ca="1">IF(imzatarihi&gt;0,imzatarihi,"")</f>
        <v>46027</v>
      </c>
      <c r="D208" s="81" t="s">
        <v>49</v>
      </c>
      <c r="E208" s="456" t="str">
        <f>IF(kurulusyetkilisi&gt;0,kurulusyetkilisi,"")</f>
        <v/>
      </c>
      <c r="F208" s="456"/>
      <c r="G208" s="456"/>
      <c r="H208" s="456"/>
    </row>
    <row r="209" spans="1:11" ht="21" x14ac:dyDescent="0.35">
      <c r="B209" s="349"/>
      <c r="C209" s="349"/>
      <c r="D209" s="520" t="s">
        <v>50</v>
      </c>
      <c r="E209" s="520"/>
      <c r="F209" s="349"/>
      <c r="G209" s="361"/>
      <c r="H209" s="347"/>
    </row>
    <row r="211" spans="1:11" x14ac:dyDescent="0.25">
      <c r="A211" s="496" t="s">
        <v>128</v>
      </c>
      <c r="B211" s="496"/>
      <c r="C211" s="496"/>
      <c r="D211" s="496"/>
      <c r="E211" s="496"/>
      <c r="F211" s="496"/>
      <c r="G211" s="496"/>
      <c r="H211" s="496"/>
      <c r="I211" s="15"/>
    </row>
    <row r="212" spans="1:11" x14ac:dyDescent="0.25">
      <c r="A212" s="484" t="str">
        <f>IF(YilDonem&lt;&gt;"",CONCATENATE(YilDonem," dönemine aittir."),"")</f>
        <v/>
      </c>
      <c r="B212" s="484"/>
      <c r="C212" s="484"/>
      <c r="D212" s="484"/>
      <c r="E212" s="484"/>
      <c r="F212" s="484"/>
      <c r="G212" s="484"/>
      <c r="H212" s="484"/>
      <c r="I212" s="15"/>
    </row>
    <row r="213" spans="1:11" ht="15.95" customHeight="1" thickBot="1" x14ac:dyDescent="0.3">
      <c r="A213" s="515" t="s">
        <v>157</v>
      </c>
      <c r="B213" s="515"/>
      <c r="C213" s="515"/>
      <c r="D213" s="515"/>
      <c r="E213" s="515"/>
      <c r="F213" s="515"/>
      <c r="G213" s="515"/>
      <c r="H213" s="515"/>
      <c r="I213" s="15"/>
    </row>
    <row r="214" spans="1:11" ht="31.7" customHeight="1" thickBot="1" x14ac:dyDescent="0.3">
      <c r="A214" s="516" t="s">
        <v>1</v>
      </c>
      <c r="B214" s="517"/>
      <c r="C214" s="488" t="str">
        <f>IF(ProjeNo&gt;0,ProjeNo,"")</f>
        <v/>
      </c>
      <c r="D214" s="489"/>
      <c r="E214" s="489"/>
      <c r="F214" s="489"/>
      <c r="G214" s="489"/>
      <c r="H214" s="490"/>
      <c r="I214" s="15"/>
    </row>
    <row r="215" spans="1:11" ht="45" customHeight="1" thickBot="1" x14ac:dyDescent="0.3">
      <c r="A215" s="518" t="s">
        <v>14</v>
      </c>
      <c r="B215" s="519"/>
      <c r="C215" s="493" t="str">
        <f>IF(ProjeAdi&gt;0,ProjeAdi,"")</f>
        <v/>
      </c>
      <c r="D215" s="494"/>
      <c r="E215" s="494"/>
      <c r="F215" s="494"/>
      <c r="G215" s="494"/>
      <c r="H215" s="495"/>
      <c r="I215" s="15"/>
    </row>
    <row r="216" spans="1:11" ht="30.2" customHeight="1" thickBot="1" x14ac:dyDescent="0.3">
      <c r="A216" s="522" t="s">
        <v>172</v>
      </c>
      <c r="B216" s="523"/>
      <c r="C216" s="493" t="str">
        <f>IF($C$6&lt;&gt;"",$C$6,"")</f>
        <v/>
      </c>
      <c r="D216" s="494"/>
      <c r="E216" s="494"/>
      <c r="F216" s="494"/>
      <c r="G216" s="494"/>
      <c r="H216" s="495"/>
      <c r="I216" s="15"/>
    </row>
    <row r="217" spans="1:11" s="90" customFormat="1" ht="37.15" customHeight="1" x14ac:dyDescent="0.25">
      <c r="A217" s="482" t="s">
        <v>9</v>
      </c>
      <c r="B217" s="482" t="s">
        <v>123</v>
      </c>
      <c r="C217" s="482" t="s">
        <v>124</v>
      </c>
      <c r="D217" s="482" t="s">
        <v>129</v>
      </c>
      <c r="E217" s="482" t="s">
        <v>130</v>
      </c>
      <c r="F217" s="482" t="s">
        <v>175</v>
      </c>
      <c r="G217" s="527" t="s">
        <v>51</v>
      </c>
      <c r="H217" s="527" t="s">
        <v>131</v>
      </c>
      <c r="I217" s="118"/>
      <c r="J217" s="134"/>
      <c r="K217" s="134"/>
    </row>
    <row r="218" spans="1:11" ht="18" customHeight="1" thickBot="1" x14ac:dyDescent="0.3">
      <c r="A218" s="498"/>
      <c r="B218" s="498"/>
      <c r="C218" s="498"/>
      <c r="D218" s="498"/>
      <c r="E218" s="498"/>
      <c r="F218" s="498"/>
      <c r="G218" s="528"/>
      <c r="H218" s="528"/>
      <c r="I218" s="15"/>
    </row>
    <row r="219" spans="1:11" ht="18" customHeight="1" x14ac:dyDescent="0.25">
      <c r="A219" s="61">
        <v>121</v>
      </c>
      <c r="B219" s="61"/>
      <c r="C219" s="62"/>
      <c r="D219" s="84"/>
      <c r="E219" s="84"/>
      <c r="F219" s="76"/>
      <c r="G219" s="306" t="str">
        <f>IF(AND(E219&lt;&gt;"",F219&lt;&gt;"",H219&lt;&gt;""),E219*F219,"")</f>
        <v/>
      </c>
      <c r="H219" s="92"/>
      <c r="I219" s="204" t="str">
        <f t="shared" ref="I219:I238" si="12">IF(AND(C219&lt;&gt;"",H219=""),"Stok Çıkış Tarihi Yazılmalıdır.","")</f>
        <v/>
      </c>
    </row>
    <row r="220" spans="1:11" ht="18" customHeight="1" x14ac:dyDescent="0.25">
      <c r="A220" s="39">
        <v>122</v>
      </c>
      <c r="B220" s="39"/>
      <c r="C220" s="40"/>
      <c r="D220" s="41"/>
      <c r="E220" s="41"/>
      <c r="F220" s="86"/>
      <c r="G220" s="324" t="str">
        <f t="shared" ref="G220:G238" si="13">IF(AND(E220&lt;&gt;"",F220&lt;&gt;"",H220&lt;&gt;""),E220*F220,"")</f>
        <v/>
      </c>
      <c r="H220" s="94"/>
      <c r="I220" s="204" t="str">
        <f t="shared" si="12"/>
        <v/>
      </c>
    </row>
    <row r="221" spans="1:11" ht="18" customHeight="1" x14ac:dyDescent="0.25">
      <c r="A221" s="39">
        <v>123</v>
      </c>
      <c r="B221" s="39"/>
      <c r="C221" s="40"/>
      <c r="D221" s="41"/>
      <c r="E221" s="41"/>
      <c r="F221" s="86"/>
      <c r="G221" s="324" t="str">
        <f t="shared" si="13"/>
        <v/>
      </c>
      <c r="H221" s="94"/>
      <c r="I221" s="204" t="str">
        <f t="shared" si="12"/>
        <v/>
      </c>
    </row>
    <row r="222" spans="1:11" ht="18" customHeight="1" x14ac:dyDescent="0.25">
      <c r="A222" s="39">
        <v>124</v>
      </c>
      <c r="B222" s="39"/>
      <c r="C222" s="40"/>
      <c r="D222" s="41"/>
      <c r="E222" s="41"/>
      <c r="F222" s="86"/>
      <c r="G222" s="324" t="str">
        <f t="shared" si="13"/>
        <v/>
      </c>
      <c r="H222" s="94"/>
      <c r="I222" s="204" t="str">
        <f t="shared" si="12"/>
        <v/>
      </c>
    </row>
    <row r="223" spans="1:11" ht="18" customHeight="1" x14ac:dyDescent="0.25">
      <c r="A223" s="39">
        <v>125</v>
      </c>
      <c r="B223" s="39"/>
      <c r="C223" s="40"/>
      <c r="D223" s="41"/>
      <c r="E223" s="41"/>
      <c r="F223" s="86"/>
      <c r="G223" s="324" t="str">
        <f t="shared" si="13"/>
        <v/>
      </c>
      <c r="H223" s="94"/>
      <c r="I223" s="204" t="str">
        <f t="shared" si="12"/>
        <v/>
      </c>
    </row>
    <row r="224" spans="1:11" ht="18" customHeight="1" x14ac:dyDescent="0.25">
      <c r="A224" s="39">
        <v>126</v>
      </c>
      <c r="B224" s="39"/>
      <c r="C224" s="40"/>
      <c r="D224" s="41"/>
      <c r="E224" s="41"/>
      <c r="F224" s="86"/>
      <c r="G224" s="324" t="str">
        <f t="shared" si="13"/>
        <v/>
      </c>
      <c r="H224" s="94"/>
      <c r="I224" s="204" t="str">
        <f t="shared" si="12"/>
        <v/>
      </c>
    </row>
    <row r="225" spans="1:10" ht="18" customHeight="1" x14ac:dyDescent="0.25">
      <c r="A225" s="39">
        <v>127</v>
      </c>
      <c r="B225" s="39"/>
      <c r="C225" s="40"/>
      <c r="D225" s="41"/>
      <c r="E225" s="41"/>
      <c r="F225" s="86"/>
      <c r="G225" s="324" t="str">
        <f t="shared" si="13"/>
        <v/>
      </c>
      <c r="H225" s="94"/>
      <c r="I225" s="204" t="str">
        <f t="shared" si="12"/>
        <v/>
      </c>
    </row>
    <row r="226" spans="1:10" ht="18" customHeight="1" x14ac:dyDescent="0.25">
      <c r="A226" s="39">
        <v>128</v>
      </c>
      <c r="B226" s="39"/>
      <c r="C226" s="40"/>
      <c r="D226" s="41"/>
      <c r="E226" s="41"/>
      <c r="F226" s="86"/>
      <c r="G226" s="324" t="str">
        <f t="shared" si="13"/>
        <v/>
      </c>
      <c r="H226" s="94"/>
      <c r="I226" s="204" t="str">
        <f t="shared" si="12"/>
        <v/>
      </c>
    </row>
    <row r="227" spans="1:10" ht="18" customHeight="1" x14ac:dyDescent="0.25">
      <c r="A227" s="39">
        <v>129</v>
      </c>
      <c r="B227" s="39"/>
      <c r="C227" s="40"/>
      <c r="D227" s="41"/>
      <c r="E227" s="41"/>
      <c r="F227" s="86"/>
      <c r="G227" s="324" t="str">
        <f t="shared" si="13"/>
        <v/>
      </c>
      <c r="H227" s="94"/>
      <c r="I227" s="204" t="str">
        <f t="shared" si="12"/>
        <v/>
      </c>
    </row>
    <row r="228" spans="1:10" ht="18" customHeight="1" x14ac:dyDescent="0.25">
      <c r="A228" s="39">
        <v>130</v>
      </c>
      <c r="B228" s="39"/>
      <c r="C228" s="40"/>
      <c r="D228" s="41"/>
      <c r="E228" s="41"/>
      <c r="F228" s="86"/>
      <c r="G228" s="324" t="str">
        <f t="shared" si="13"/>
        <v/>
      </c>
      <c r="H228" s="94"/>
      <c r="I228" s="204" t="str">
        <f t="shared" si="12"/>
        <v/>
      </c>
    </row>
    <row r="229" spans="1:10" ht="18" customHeight="1" x14ac:dyDescent="0.25">
      <c r="A229" s="39">
        <v>131</v>
      </c>
      <c r="B229" s="39"/>
      <c r="C229" s="40"/>
      <c r="D229" s="41"/>
      <c r="E229" s="41"/>
      <c r="F229" s="86"/>
      <c r="G229" s="324" t="str">
        <f t="shared" si="13"/>
        <v/>
      </c>
      <c r="H229" s="94"/>
      <c r="I229" s="204" t="str">
        <f t="shared" si="12"/>
        <v/>
      </c>
    </row>
    <row r="230" spans="1:10" ht="18" customHeight="1" x14ac:dyDescent="0.25">
      <c r="A230" s="39">
        <v>132</v>
      </c>
      <c r="B230" s="39"/>
      <c r="C230" s="40"/>
      <c r="D230" s="41"/>
      <c r="E230" s="41"/>
      <c r="F230" s="86"/>
      <c r="G230" s="324" t="str">
        <f t="shared" si="13"/>
        <v/>
      </c>
      <c r="H230" s="94"/>
      <c r="I230" s="204" t="str">
        <f t="shared" si="12"/>
        <v/>
      </c>
    </row>
    <row r="231" spans="1:10" ht="18" customHeight="1" x14ac:dyDescent="0.25">
      <c r="A231" s="39">
        <v>133</v>
      </c>
      <c r="B231" s="39"/>
      <c r="C231" s="40"/>
      <c r="D231" s="41"/>
      <c r="E231" s="41"/>
      <c r="F231" s="86"/>
      <c r="G231" s="324" t="str">
        <f t="shared" si="13"/>
        <v/>
      </c>
      <c r="H231" s="94"/>
      <c r="I231" s="204" t="str">
        <f t="shared" si="12"/>
        <v/>
      </c>
    </row>
    <row r="232" spans="1:10" ht="18" customHeight="1" x14ac:dyDescent="0.25">
      <c r="A232" s="39">
        <v>134</v>
      </c>
      <c r="B232" s="39"/>
      <c r="C232" s="40"/>
      <c r="D232" s="41"/>
      <c r="E232" s="41"/>
      <c r="F232" s="86"/>
      <c r="G232" s="324" t="str">
        <f t="shared" si="13"/>
        <v/>
      </c>
      <c r="H232" s="94"/>
      <c r="I232" s="204" t="str">
        <f t="shared" si="12"/>
        <v/>
      </c>
    </row>
    <row r="233" spans="1:10" ht="18" customHeight="1" x14ac:dyDescent="0.25">
      <c r="A233" s="39">
        <v>135</v>
      </c>
      <c r="B233" s="39"/>
      <c r="C233" s="40"/>
      <c r="D233" s="41"/>
      <c r="E233" s="41"/>
      <c r="F233" s="86"/>
      <c r="G233" s="324" t="str">
        <f t="shared" si="13"/>
        <v/>
      </c>
      <c r="H233" s="94"/>
      <c r="I233" s="204" t="str">
        <f t="shared" si="12"/>
        <v/>
      </c>
    </row>
    <row r="234" spans="1:10" ht="18" customHeight="1" x14ac:dyDescent="0.25">
      <c r="A234" s="39">
        <v>136</v>
      </c>
      <c r="B234" s="39"/>
      <c r="C234" s="40"/>
      <c r="D234" s="41"/>
      <c r="E234" s="41"/>
      <c r="F234" s="86"/>
      <c r="G234" s="324" t="str">
        <f t="shared" si="13"/>
        <v/>
      </c>
      <c r="H234" s="94"/>
      <c r="I234" s="204" t="str">
        <f t="shared" si="12"/>
        <v/>
      </c>
    </row>
    <row r="235" spans="1:10" ht="18" customHeight="1" x14ac:dyDescent="0.25">
      <c r="A235" s="39">
        <v>137</v>
      </c>
      <c r="B235" s="39"/>
      <c r="C235" s="40"/>
      <c r="D235" s="41"/>
      <c r="E235" s="41"/>
      <c r="F235" s="86"/>
      <c r="G235" s="324" t="str">
        <f t="shared" si="13"/>
        <v/>
      </c>
      <c r="H235" s="94"/>
      <c r="I235" s="204" t="str">
        <f t="shared" si="12"/>
        <v/>
      </c>
    </row>
    <row r="236" spans="1:10" ht="18" customHeight="1" x14ac:dyDescent="0.25">
      <c r="A236" s="39">
        <v>138</v>
      </c>
      <c r="B236" s="39"/>
      <c r="C236" s="40"/>
      <c r="D236" s="41"/>
      <c r="E236" s="41"/>
      <c r="F236" s="86"/>
      <c r="G236" s="324" t="str">
        <f t="shared" si="13"/>
        <v/>
      </c>
      <c r="H236" s="94"/>
      <c r="I236" s="204" t="str">
        <f t="shared" si="12"/>
        <v/>
      </c>
    </row>
    <row r="237" spans="1:10" ht="18" customHeight="1" x14ac:dyDescent="0.25">
      <c r="A237" s="39">
        <v>139</v>
      </c>
      <c r="B237" s="39"/>
      <c r="C237" s="40"/>
      <c r="D237" s="41"/>
      <c r="E237" s="41"/>
      <c r="F237" s="86"/>
      <c r="G237" s="324" t="str">
        <f t="shared" si="13"/>
        <v/>
      </c>
      <c r="H237" s="94"/>
      <c r="I237" s="204" t="str">
        <f t="shared" si="12"/>
        <v/>
      </c>
    </row>
    <row r="238" spans="1:10" ht="18" customHeight="1" thickBot="1" x14ac:dyDescent="0.3">
      <c r="A238" s="43">
        <v>140</v>
      </c>
      <c r="B238" s="43"/>
      <c r="C238" s="44"/>
      <c r="D238" s="45"/>
      <c r="E238" s="45"/>
      <c r="F238" s="88"/>
      <c r="G238" s="325" t="str">
        <f t="shared" si="13"/>
        <v/>
      </c>
      <c r="H238" s="96"/>
      <c r="I238" s="204" t="str">
        <f t="shared" si="12"/>
        <v/>
      </c>
    </row>
    <row r="239" spans="1:10" ht="18" customHeight="1" thickBot="1" x14ac:dyDescent="0.3">
      <c r="F239" s="12" t="s">
        <v>155</v>
      </c>
      <c r="G239" s="290">
        <f>IF(stok&lt;&gt;"",SUM(G219:G238)+G204,0)</f>
        <v>0</v>
      </c>
      <c r="H239" s="331"/>
      <c r="J239" s="202">
        <f>IF(G239&gt;G204,ROW(A245),0)</f>
        <v>0</v>
      </c>
    </row>
    <row r="241" spans="1:11" ht="30.2" customHeight="1" x14ac:dyDescent="0.25">
      <c r="A241" s="521" t="s">
        <v>167</v>
      </c>
      <c r="B241" s="521"/>
      <c r="C241" s="521"/>
      <c r="D241" s="521"/>
      <c r="E241" s="521"/>
      <c r="F241" s="521"/>
      <c r="G241" s="521"/>
      <c r="H241" s="521"/>
    </row>
    <row r="243" spans="1:11" ht="21" x14ac:dyDescent="0.35">
      <c r="B243" s="358" t="s">
        <v>48</v>
      </c>
      <c r="C243" s="346">
        <f ca="1">IF(imzatarihi&gt;0,imzatarihi,"")</f>
        <v>46027</v>
      </c>
      <c r="D243" s="81" t="s">
        <v>49</v>
      </c>
      <c r="E243" s="456" t="str">
        <f>IF(kurulusyetkilisi&gt;0,kurulusyetkilisi,"")</f>
        <v/>
      </c>
      <c r="F243" s="456"/>
      <c r="G243" s="456"/>
      <c r="H243" s="456"/>
    </row>
    <row r="244" spans="1:11" ht="21" x14ac:dyDescent="0.35">
      <c r="B244" s="349"/>
      <c r="C244" s="349"/>
      <c r="D244" s="520" t="s">
        <v>50</v>
      </c>
      <c r="E244" s="520"/>
      <c r="F244" s="349"/>
      <c r="G244" s="361"/>
      <c r="H244" s="347"/>
    </row>
    <row r="246" spans="1:11" x14ac:dyDescent="0.25">
      <c r="A246" s="496" t="s">
        <v>128</v>
      </c>
      <c r="B246" s="496"/>
      <c r="C246" s="496"/>
      <c r="D246" s="496"/>
      <c r="E246" s="496"/>
      <c r="F246" s="496"/>
      <c r="G246" s="496"/>
      <c r="H246" s="496"/>
      <c r="I246" s="15"/>
    </row>
    <row r="247" spans="1:11" x14ac:dyDescent="0.25">
      <c r="A247" s="484" t="str">
        <f>IF(YilDonem&lt;&gt;"",CONCATENATE(YilDonem," dönemine aittir."),"")</f>
        <v/>
      </c>
      <c r="B247" s="484"/>
      <c r="C247" s="484"/>
      <c r="D247" s="484"/>
      <c r="E247" s="484"/>
      <c r="F247" s="484"/>
      <c r="G247" s="484"/>
      <c r="H247" s="484"/>
      <c r="I247" s="15"/>
    </row>
    <row r="248" spans="1:11" ht="15.95" customHeight="1" thickBot="1" x14ac:dyDescent="0.3">
      <c r="A248" s="515" t="s">
        <v>157</v>
      </c>
      <c r="B248" s="515"/>
      <c r="C248" s="515"/>
      <c r="D248" s="515"/>
      <c r="E248" s="515"/>
      <c r="F248" s="515"/>
      <c r="G248" s="515"/>
      <c r="H248" s="515"/>
      <c r="I248" s="15"/>
    </row>
    <row r="249" spans="1:11" ht="31.7" customHeight="1" thickBot="1" x14ac:dyDescent="0.3">
      <c r="A249" s="516" t="s">
        <v>1</v>
      </c>
      <c r="B249" s="517"/>
      <c r="C249" s="488" t="str">
        <f>IF(ProjeNo&gt;0,ProjeNo,"")</f>
        <v/>
      </c>
      <c r="D249" s="489"/>
      <c r="E249" s="489"/>
      <c r="F249" s="489"/>
      <c r="G249" s="489"/>
      <c r="H249" s="490"/>
      <c r="I249" s="15"/>
    </row>
    <row r="250" spans="1:11" ht="45" customHeight="1" thickBot="1" x14ac:dyDescent="0.3">
      <c r="A250" s="518" t="s">
        <v>14</v>
      </c>
      <c r="B250" s="519"/>
      <c r="C250" s="493" t="str">
        <f>IF(ProjeAdi&gt;0,ProjeAdi,"")</f>
        <v/>
      </c>
      <c r="D250" s="494"/>
      <c r="E250" s="494"/>
      <c r="F250" s="494"/>
      <c r="G250" s="494"/>
      <c r="H250" s="495"/>
      <c r="I250" s="15"/>
    </row>
    <row r="251" spans="1:11" ht="30.2" customHeight="1" thickBot="1" x14ac:dyDescent="0.3">
      <c r="A251" s="522" t="s">
        <v>172</v>
      </c>
      <c r="B251" s="523"/>
      <c r="C251" s="493" t="str">
        <f>IF($C$6&lt;&gt;"",$C$6,"")</f>
        <v/>
      </c>
      <c r="D251" s="494"/>
      <c r="E251" s="494"/>
      <c r="F251" s="494"/>
      <c r="G251" s="494"/>
      <c r="H251" s="495"/>
      <c r="I251" s="15"/>
    </row>
    <row r="252" spans="1:11" s="90" customFormat="1" ht="37.15" customHeight="1" x14ac:dyDescent="0.25">
      <c r="A252" s="482" t="s">
        <v>9</v>
      </c>
      <c r="B252" s="482" t="s">
        <v>123</v>
      </c>
      <c r="C252" s="482" t="s">
        <v>124</v>
      </c>
      <c r="D252" s="482" t="s">
        <v>129</v>
      </c>
      <c r="E252" s="482" t="s">
        <v>130</v>
      </c>
      <c r="F252" s="482" t="s">
        <v>175</v>
      </c>
      <c r="G252" s="527" t="s">
        <v>51</v>
      </c>
      <c r="H252" s="527" t="s">
        <v>131</v>
      </c>
      <c r="I252" s="118"/>
      <c r="J252" s="134"/>
      <c r="K252" s="134"/>
    </row>
    <row r="253" spans="1:11" ht="18" customHeight="1" thickBot="1" x14ac:dyDescent="0.3">
      <c r="A253" s="498"/>
      <c r="B253" s="498"/>
      <c r="C253" s="498"/>
      <c r="D253" s="498"/>
      <c r="E253" s="498"/>
      <c r="F253" s="498"/>
      <c r="G253" s="528"/>
      <c r="H253" s="528"/>
      <c r="I253" s="15"/>
    </row>
    <row r="254" spans="1:11" ht="18" customHeight="1" x14ac:dyDescent="0.25">
      <c r="A254" s="61">
        <v>141</v>
      </c>
      <c r="B254" s="61"/>
      <c r="C254" s="62"/>
      <c r="D254" s="84"/>
      <c r="E254" s="84"/>
      <c r="F254" s="76"/>
      <c r="G254" s="306" t="str">
        <f>IF(AND(E254&lt;&gt;"",F254&lt;&gt;"",H254&lt;&gt;""),E254*F254,"")</f>
        <v/>
      </c>
      <c r="H254" s="92"/>
      <c r="I254" s="204" t="str">
        <f t="shared" ref="I254:I273" si="14">IF(AND(C254&lt;&gt;"",H254=""),"Stok Çıkış Tarihi Yazılmalıdır.","")</f>
        <v/>
      </c>
    </row>
    <row r="255" spans="1:11" ht="18" customHeight="1" x14ac:dyDescent="0.25">
      <c r="A255" s="39">
        <v>142</v>
      </c>
      <c r="B255" s="39"/>
      <c r="C255" s="40"/>
      <c r="D255" s="41"/>
      <c r="E255" s="41"/>
      <c r="F255" s="86"/>
      <c r="G255" s="324" t="str">
        <f t="shared" ref="G255:G273" si="15">IF(AND(E255&lt;&gt;"",F255&lt;&gt;"",H255&lt;&gt;""),E255*F255,"")</f>
        <v/>
      </c>
      <c r="H255" s="94"/>
      <c r="I255" s="204" t="str">
        <f t="shared" si="14"/>
        <v/>
      </c>
    </row>
    <row r="256" spans="1:11" ht="18" customHeight="1" x14ac:dyDescent="0.25">
      <c r="A256" s="39">
        <v>143</v>
      </c>
      <c r="B256" s="39"/>
      <c r="C256" s="40"/>
      <c r="D256" s="41"/>
      <c r="E256" s="41"/>
      <c r="F256" s="86"/>
      <c r="G256" s="324" t="str">
        <f t="shared" si="15"/>
        <v/>
      </c>
      <c r="H256" s="94"/>
      <c r="I256" s="204" t="str">
        <f t="shared" si="14"/>
        <v/>
      </c>
    </row>
    <row r="257" spans="1:9" ht="18" customHeight="1" x14ac:dyDescent="0.25">
      <c r="A257" s="39">
        <v>144</v>
      </c>
      <c r="B257" s="39"/>
      <c r="C257" s="40"/>
      <c r="D257" s="41"/>
      <c r="E257" s="41"/>
      <c r="F257" s="86"/>
      <c r="G257" s="324" t="str">
        <f t="shared" si="15"/>
        <v/>
      </c>
      <c r="H257" s="94"/>
      <c r="I257" s="204" t="str">
        <f t="shared" si="14"/>
        <v/>
      </c>
    </row>
    <row r="258" spans="1:9" ht="18" customHeight="1" x14ac:dyDescent="0.25">
      <c r="A258" s="39">
        <v>145</v>
      </c>
      <c r="B258" s="39"/>
      <c r="C258" s="40"/>
      <c r="D258" s="41"/>
      <c r="E258" s="41"/>
      <c r="F258" s="86"/>
      <c r="G258" s="324" t="str">
        <f t="shared" si="15"/>
        <v/>
      </c>
      <c r="H258" s="94"/>
      <c r="I258" s="204" t="str">
        <f t="shared" si="14"/>
        <v/>
      </c>
    </row>
    <row r="259" spans="1:9" ht="18" customHeight="1" x14ac:dyDescent="0.25">
      <c r="A259" s="39">
        <v>146</v>
      </c>
      <c r="B259" s="39"/>
      <c r="C259" s="40"/>
      <c r="D259" s="41"/>
      <c r="E259" s="41"/>
      <c r="F259" s="86"/>
      <c r="G259" s="324" t="str">
        <f t="shared" si="15"/>
        <v/>
      </c>
      <c r="H259" s="94"/>
      <c r="I259" s="204" t="str">
        <f t="shared" si="14"/>
        <v/>
      </c>
    </row>
    <row r="260" spans="1:9" ht="18" customHeight="1" x14ac:dyDescent="0.25">
      <c r="A260" s="39">
        <v>147</v>
      </c>
      <c r="B260" s="39"/>
      <c r="C260" s="40"/>
      <c r="D260" s="41"/>
      <c r="E260" s="41"/>
      <c r="F260" s="86"/>
      <c r="G260" s="324" t="str">
        <f t="shared" si="15"/>
        <v/>
      </c>
      <c r="H260" s="94"/>
      <c r="I260" s="204" t="str">
        <f t="shared" si="14"/>
        <v/>
      </c>
    </row>
    <row r="261" spans="1:9" ht="18" customHeight="1" x14ac:dyDescent="0.25">
      <c r="A261" s="39">
        <v>148</v>
      </c>
      <c r="B261" s="39"/>
      <c r="C261" s="40"/>
      <c r="D261" s="41"/>
      <c r="E261" s="41"/>
      <c r="F261" s="86"/>
      <c r="G261" s="324" t="str">
        <f t="shared" si="15"/>
        <v/>
      </c>
      <c r="H261" s="94"/>
      <c r="I261" s="204" t="str">
        <f t="shared" si="14"/>
        <v/>
      </c>
    </row>
    <row r="262" spans="1:9" ht="18" customHeight="1" x14ac:dyDescent="0.25">
      <c r="A262" s="39">
        <v>149</v>
      </c>
      <c r="B262" s="39"/>
      <c r="C262" s="40"/>
      <c r="D262" s="41"/>
      <c r="E262" s="41"/>
      <c r="F262" s="86"/>
      <c r="G262" s="324" t="str">
        <f t="shared" si="15"/>
        <v/>
      </c>
      <c r="H262" s="94"/>
      <c r="I262" s="204" t="str">
        <f t="shared" si="14"/>
        <v/>
      </c>
    </row>
    <row r="263" spans="1:9" ht="18" customHeight="1" x14ac:dyDescent="0.25">
      <c r="A263" s="39">
        <v>150</v>
      </c>
      <c r="B263" s="39"/>
      <c r="C263" s="40"/>
      <c r="D263" s="41"/>
      <c r="E263" s="41"/>
      <c r="F263" s="86"/>
      <c r="G263" s="324" t="str">
        <f t="shared" si="15"/>
        <v/>
      </c>
      <c r="H263" s="94"/>
      <c r="I263" s="204" t="str">
        <f t="shared" si="14"/>
        <v/>
      </c>
    </row>
    <row r="264" spans="1:9" ht="18" customHeight="1" x14ac:dyDescent="0.25">
      <c r="A264" s="39">
        <v>151</v>
      </c>
      <c r="B264" s="39"/>
      <c r="C264" s="40"/>
      <c r="D264" s="41"/>
      <c r="E264" s="41"/>
      <c r="F264" s="86"/>
      <c r="G264" s="324" t="str">
        <f t="shared" si="15"/>
        <v/>
      </c>
      <c r="H264" s="94"/>
      <c r="I264" s="204" t="str">
        <f t="shared" si="14"/>
        <v/>
      </c>
    </row>
    <row r="265" spans="1:9" ht="18" customHeight="1" x14ac:dyDescent="0.25">
      <c r="A265" s="39">
        <v>152</v>
      </c>
      <c r="B265" s="39"/>
      <c r="C265" s="40"/>
      <c r="D265" s="41"/>
      <c r="E265" s="41"/>
      <c r="F265" s="86"/>
      <c r="G265" s="324" t="str">
        <f t="shared" si="15"/>
        <v/>
      </c>
      <c r="H265" s="94"/>
      <c r="I265" s="204" t="str">
        <f t="shared" si="14"/>
        <v/>
      </c>
    </row>
    <row r="266" spans="1:9" ht="18" customHeight="1" x14ac:dyDescent="0.25">
      <c r="A266" s="39">
        <v>153</v>
      </c>
      <c r="B266" s="39"/>
      <c r="C266" s="40"/>
      <c r="D266" s="41"/>
      <c r="E266" s="41"/>
      <c r="F266" s="86"/>
      <c r="G266" s="324" t="str">
        <f t="shared" si="15"/>
        <v/>
      </c>
      <c r="H266" s="94"/>
      <c r="I266" s="204" t="str">
        <f t="shared" si="14"/>
        <v/>
      </c>
    </row>
    <row r="267" spans="1:9" ht="18" customHeight="1" x14ac:dyDescent="0.25">
      <c r="A267" s="39">
        <v>154</v>
      </c>
      <c r="B267" s="39"/>
      <c r="C267" s="40"/>
      <c r="D267" s="41"/>
      <c r="E267" s="41"/>
      <c r="F267" s="86"/>
      <c r="G267" s="324" t="str">
        <f t="shared" si="15"/>
        <v/>
      </c>
      <c r="H267" s="94"/>
      <c r="I267" s="204" t="str">
        <f t="shared" si="14"/>
        <v/>
      </c>
    </row>
    <row r="268" spans="1:9" ht="18" customHeight="1" x14ac:dyDescent="0.25">
      <c r="A268" s="39">
        <v>155</v>
      </c>
      <c r="B268" s="39"/>
      <c r="C268" s="40"/>
      <c r="D268" s="41"/>
      <c r="E268" s="41"/>
      <c r="F268" s="86"/>
      <c r="G268" s="324" t="str">
        <f t="shared" si="15"/>
        <v/>
      </c>
      <c r="H268" s="94"/>
      <c r="I268" s="204" t="str">
        <f t="shared" si="14"/>
        <v/>
      </c>
    </row>
    <row r="269" spans="1:9" ht="18" customHeight="1" x14ac:dyDescent="0.25">
      <c r="A269" s="39">
        <v>156</v>
      </c>
      <c r="B269" s="39"/>
      <c r="C269" s="40"/>
      <c r="D269" s="41"/>
      <c r="E269" s="41"/>
      <c r="F269" s="86"/>
      <c r="G269" s="324" t="str">
        <f t="shared" si="15"/>
        <v/>
      </c>
      <c r="H269" s="94"/>
      <c r="I269" s="204" t="str">
        <f t="shared" si="14"/>
        <v/>
      </c>
    </row>
    <row r="270" spans="1:9" ht="18" customHeight="1" x14ac:dyDescent="0.25">
      <c r="A270" s="39">
        <v>157</v>
      </c>
      <c r="B270" s="39"/>
      <c r="C270" s="40"/>
      <c r="D270" s="41"/>
      <c r="E270" s="41"/>
      <c r="F270" s="86"/>
      <c r="G270" s="324" t="str">
        <f t="shared" si="15"/>
        <v/>
      </c>
      <c r="H270" s="94"/>
      <c r="I270" s="204" t="str">
        <f t="shared" si="14"/>
        <v/>
      </c>
    </row>
    <row r="271" spans="1:9" ht="18" customHeight="1" x14ac:dyDescent="0.25">
      <c r="A271" s="39">
        <v>158</v>
      </c>
      <c r="B271" s="39"/>
      <c r="C271" s="40"/>
      <c r="D271" s="41"/>
      <c r="E271" s="41"/>
      <c r="F271" s="86"/>
      <c r="G271" s="324" t="str">
        <f t="shared" si="15"/>
        <v/>
      </c>
      <c r="H271" s="94"/>
      <c r="I271" s="204" t="str">
        <f t="shared" si="14"/>
        <v/>
      </c>
    </row>
    <row r="272" spans="1:9" ht="18" customHeight="1" x14ac:dyDescent="0.25">
      <c r="A272" s="39">
        <v>159</v>
      </c>
      <c r="B272" s="39"/>
      <c r="C272" s="40"/>
      <c r="D272" s="41"/>
      <c r="E272" s="41"/>
      <c r="F272" s="86"/>
      <c r="G272" s="324" t="str">
        <f t="shared" si="15"/>
        <v/>
      </c>
      <c r="H272" s="94"/>
      <c r="I272" s="204" t="str">
        <f t="shared" si="14"/>
        <v/>
      </c>
    </row>
    <row r="273" spans="1:11" ht="18" customHeight="1" thickBot="1" x14ac:dyDescent="0.3">
      <c r="A273" s="43">
        <v>160</v>
      </c>
      <c r="B273" s="43"/>
      <c r="C273" s="44"/>
      <c r="D273" s="45"/>
      <c r="E273" s="45"/>
      <c r="F273" s="88"/>
      <c r="G273" s="325" t="str">
        <f t="shared" si="15"/>
        <v/>
      </c>
      <c r="H273" s="96"/>
      <c r="I273" s="204" t="str">
        <f t="shared" si="14"/>
        <v/>
      </c>
    </row>
    <row r="274" spans="1:11" ht="18" customHeight="1" thickBot="1" x14ac:dyDescent="0.3">
      <c r="F274" s="12" t="s">
        <v>155</v>
      </c>
      <c r="G274" s="290">
        <f>IF(stok&lt;&gt;"",SUM(G254:G273)+G239,0)</f>
        <v>0</v>
      </c>
      <c r="H274" s="331"/>
      <c r="J274" s="202">
        <f>IF(G274&gt;G239,ROW(A280),0)</f>
        <v>0</v>
      </c>
    </row>
    <row r="276" spans="1:11" ht="30.2" customHeight="1" x14ac:dyDescent="0.25">
      <c r="A276" s="521" t="s">
        <v>167</v>
      </c>
      <c r="B276" s="521"/>
      <c r="C276" s="521"/>
      <c r="D276" s="521"/>
      <c r="E276" s="521"/>
      <c r="F276" s="521"/>
      <c r="G276" s="521"/>
      <c r="H276" s="521"/>
    </row>
    <row r="278" spans="1:11" ht="21" x14ac:dyDescent="0.35">
      <c r="B278" s="358" t="s">
        <v>48</v>
      </c>
      <c r="C278" s="346">
        <f ca="1">IF(imzatarihi&gt;0,imzatarihi,"")</f>
        <v>46027</v>
      </c>
      <c r="D278" s="81" t="s">
        <v>49</v>
      </c>
      <c r="E278" s="456" t="str">
        <f>IF(kurulusyetkilisi&gt;0,kurulusyetkilisi,"")</f>
        <v/>
      </c>
      <c r="F278" s="456"/>
      <c r="G278" s="456"/>
      <c r="H278" s="456"/>
    </row>
    <row r="279" spans="1:11" ht="21" x14ac:dyDescent="0.35">
      <c r="B279" s="349"/>
      <c r="C279" s="349"/>
      <c r="D279" s="520" t="s">
        <v>50</v>
      </c>
      <c r="E279" s="520"/>
      <c r="F279" s="349"/>
      <c r="G279" s="361"/>
      <c r="H279" s="347"/>
    </row>
    <row r="281" spans="1:11" x14ac:dyDescent="0.25">
      <c r="A281" s="496" t="s">
        <v>128</v>
      </c>
      <c r="B281" s="496"/>
      <c r="C281" s="496"/>
      <c r="D281" s="496"/>
      <c r="E281" s="496"/>
      <c r="F281" s="496"/>
      <c r="G281" s="496"/>
      <c r="H281" s="496"/>
      <c r="I281" s="15"/>
    </row>
    <row r="282" spans="1:11" x14ac:dyDescent="0.25">
      <c r="A282" s="484" t="str">
        <f>IF(YilDonem&lt;&gt;"",CONCATENATE(YilDonem," dönemine aittir."),"")</f>
        <v/>
      </c>
      <c r="B282" s="484"/>
      <c r="C282" s="484"/>
      <c r="D282" s="484"/>
      <c r="E282" s="484"/>
      <c r="F282" s="484"/>
      <c r="G282" s="484"/>
      <c r="H282" s="484"/>
      <c r="I282" s="15"/>
    </row>
    <row r="283" spans="1:11" ht="15.95" customHeight="1" thickBot="1" x14ac:dyDescent="0.3">
      <c r="A283" s="515" t="s">
        <v>157</v>
      </c>
      <c r="B283" s="515"/>
      <c r="C283" s="515"/>
      <c r="D283" s="515"/>
      <c r="E283" s="515"/>
      <c r="F283" s="515"/>
      <c r="G283" s="515"/>
      <c r="H283" s="515"/>
      <c r="I283" s="15"/>
    </row>
    <row r="284" spans="1:11" ht="31.7" customHeight="1" thickBot="1" x14ac:dyDescent="0.3">
      <c r="A284" s="516" t="s">
        <v>1</v>
      </c>
      <c r="B284" s="517"/>
      <c r="C284" s="488" t="str">
        <f>IF(ProjeNo&gt;0,ProjeNo,"")</f>
        <v/>
      </c>
      <c r="D284" s="489"/>
      <c r="E284" s="489"/>
      <c r="F284" s="489"/>
      <c r="G284" s="489"/>
      <c r="H284" s="490"/>
      <c r="I284" s="15"/>
    </row>
    <row r="285" spans="1:11" ht="45" customHeight="1" thickBot="1" x14ac:dyDescent="0.3">
      <c r="A285" s="518" t="s">
        <v>14</v>
      </c>
      <c r="B285" s="519"/>
      <c r="C285" s="493" t="str">
        <f>IF(ProjeAdi&gt;0,ProjeAdi,"")</f>
        <v/>
      </c>
      <c r="D285" s="494"/>
      <c r="E285" s="494"/>
      <c r="F285" s="494"/>
      <c r="G285" s="494"/>
      <c r="H285" s="495"/>
      <c r="I285" s="15"/>
    </row>
    <row r="286" spans="1:11" ht="30.2" customHeight="1" thickBot="1" x14ac:dyDescent="0.3">
      <c r="A286" s="522" t="s">
        <v>172</v>
      </c>
      <c r="B286" s="523"/>
      <c r="C286" s="493" t="str">
        <f>IF($C$6&lt;&gt;"",$C$6,"")</f>
        <v/>
      </c>
      <c r="D286" s="494"/>
      <c r="E286" s="494"/>
      <c r="F286" s="494"/>
      <c r="G286" s="494"/>
      <c r="H286" s="495"/>
      <c r="I286" s="15"/>
    </row>
    <row r="287" spans="1:11" s="90" customFormat="1" ht="37.15" customHeight="1" x14ac:dyDescent="0.25">
      <c r="A287" s="482" t="s">
        <v>9</v>
      </c>
      <c r="B287" s="482" t="s">
        <v>123</v>
      </c>
      <c r="C287" s="482" t="s">
        <v>124</v>
      </c>
      <c r="D287" s="482" t="s">
        <v>129</v>
      </c>
      <c r="E287" s="482" t="s">
        <v>130</v>
      </c>
      <c r="F287" s="482" t="s">
        <v>175</v>
      </c>
      <c r="G287" s="527" t="s">
        <v>51</v>
      </c>
      <c r="H287" s="527" t="s">
        <v>131</v>
      </c>
      <c r="I287" s="118"/>
      <c r="J287" s="134"/>
      <c r="K287" s="134"/>
    </row>
    <row r="288" spans="1:11" ht="18" customHeight="1" thickBot="1" x14ac:dyDescent="0.3">
      <c r="A288" s="498"/>
      <c r="B288" s="498"/>
      <c r="C288" s="498"/>
      <c r="D288" s="498"/>
      <c r="E288" s="498"/>
      <c r="F288" s="498"/>
      <c r="G288" s="528"/>
      <c r="H288" s="528"/>
      <c r="I288" s="15"/>
    </row>
    <row r="289" spans="1:9" ht="18" customHeight="1" x14ac:dyDescent="0.25">
      <c r="A289" s="61">
        <v>161</v>
      </c>
      <c r="B289" s="61"/>
      <c r="C289" s="62"/>
      <c r="D289" s="84"/>
      <c r="E289" s="84"/>
      <c r="F289" s="76"/>
      <c r="G289" s="306" t="str">
        <f>IF(AND(E289&lt;&gt;"",F289&lt;&gt;"",H289&lt;&gt;""),E289*F289,"")</f>
        <v/>
      </c>
      <c r="H289" s="92"/>
      <c r="I289" s="204" t="str">
        <f t="shared" ref="I289:I308" si="16">IF(AND(C289&lt;&gt;"",H289=""),"Stok Çıkış Tarihi Yazılmalıdır.","")</f>
        <v/>
      </c>
    </row>
    <row r="290" spans="1:9" ht="18" customHeight="1" x14ac:dyDescent="0.25">
      <c r="A290" s="39">
        <v>162</v>
      </c>
      <c r="B290" s="39"/>
      <c r="C290" s="40"/>
      <c r="D290" s="41"/>
      <c r="E290" s="41"/>
      <c r="F290" s="86"/>
      <c r="G290" s="324" t="str">
        <f t="shared" ref="G290:G308" si="17">IF(AND(E290&lt;&gt;"",F290&lt;&gt;"",H290&lt;&gt;""),E290*F290,"")</f>
        <v/>
      </c>
      <c r="H290" s="94"/>
      <c r="I290" s="204" t="str">
        <f t="shared" si="16"/>
        <v/>
      </c>
    </row>
    <row r="291" spans="1:9" ht="18" customHeight="1" x14ac:dyDescent="0.25">
      <c r="A291" s="39">
        <v>163</v>
      </c>
      <c r="B291" s="39"/>
      <c r="C291" s="40"/>
      <c r="D291" s="41"/>
      <c r="E291" s="41"/>
      <c r="F291" s="86"/>
      <c r="G291" s="324" t="str">
        <f t="shared" si="17"/>
        <v/>
      </c>
      <c r="H291" s="94"/>
      <c r="I291" s="204" t="str">
        <f t="shared" si="16"/>
        <v/>
      </c>
    </row>
    <row r="292" spans="1:9" ht="18" customHeight="1" x14ac:dyDescent="0.25">
      <c r="A292" s="39">
        <v>164</v>
      </c>
      <c r="B292" s="39"/>
      <c r="C292" s="40"/>
      <c r="D292" s="41"/>
      <c r="E292" s="41"/>
      <c r="F292" s="86"/>
      <c r="G292" s="324" t="str">
        <f t="shared" si="17"/>
        <v/>
      </c>
      <c r="H292" s="94"/>
      <c r="I292" s="204" t="str">
        <f t="shared" si="16"/>
        <v/>
      </c>
    </row>
    <row r="293" spans="1:9" ht="18" customHeight="1" x14ac:dyDescent="0.25">
      <c r="A293" s="39">
        <v>165</v>
      </c>
      <c r="B293" s="39"/>
      <c r="C293" s="40"/>
      <c r="D293" s="41"/>
      <c r="E293" s="41"/>
      <c r="F293" s="86"/>
      <c r="G293" s="324" t="str">
        <f t="shared" si="17"/>
        <v/>
      </c>
      <c r="H293" s="94"/>
      <c r="I293" s="204" t="str">
        <f t="shared" si="16"/>
        <v/>
      </c>
    </row>
    <row r="294" spans="1:9" ht="18" customHeight="1" x14ac:dyDescent="0.25">
      <c r="A294" s="39">
        <v>166</v>
      </c>
      <c r="B294" s="39"/>
      <c r="C294" s="40"/>
      <c r="D294" s="41"/>
      <c r="E294" s="41"/>
      <c r="F294" s="86"/>
      <c r="G294" s="324" t="str">
        <f t="shared" si="17"/>
        <v/>
      </c>
      <c r="H294" s="94"/>
      <c r="I294" s="204" t="str">
        <f t="shared" si="16"/>
        <v/>
      </c>
    </row>
    <row r="295" spans="1:9" ht="18" customHeight="1" x14ac:dyDescent="0.25">
      <c r="A295" s="39">
        <v>167</v>
      </c>
      <c r="B295" s="39"/>
      <c r="C295" s="40"/>
      <c r="D295" s="41"/>
      <c r="E295" s="41"/>
      <c r="F295" s="86"/>
      <c r="G295" s="324" t="str">
        <f t="shared" si="17"/>
        <v/>
      </c>
      <c r="H295" s="94"/>
      <c r="I295" s="204" t="str">
        <f t="shared" si="16"/>
        <v/>
      </c>
    </row>
    <row r="296" spans="1:9" ht="18" customHeight="1" x14ac:dyDescent="0.25">
      <c r="A296" s="39">
        <v>168</v>
      </c>
      <c r="B296" s="39"/>
      <c r="C296" s="40"/>
      <c r="D296" s="41"/>
      <c r="E296" s="41"/>
      <c r="F296" s="86"/>
      <c r="G296" s="324" t="str">
        <f t="shared" si="17"/>
        <v/>
      </c>
      <c r="H296" s="94"/>
      <c r="I296" s="204" t="str">
        <f t="shared" si="16"/>
        <v/>
      </c>
    </row>
    <row r="297" spans="1:9" ht="18" customHeight="1" x14ac:dyDescent="0.25">
      <c r="A297" s="39">
        <v>169</v>
      </c>
      <c r="B297" s="39"/>
      <c r="C297" s="40"/>
      <c r="D297" s="41"/>
      <c r="E297" s="41"/>
      <c r="F297" s="86"/>
      <c r="G297" s="324" t="str">
        <f t="shared" si="17"/>
        <v/>
      </c>
      <c r="H297" s="94"/>
      <c r="I297" s="204" t="str">
        <f t="shared" si="16"/>
        <v/>
      </c>
    </row>
    <row r="298" spans="1:9" ht="18" customHeight="1" x14ac:dyDescent="0.25">
      <c r="A298" s="39">
        <v>170</v>
      </c>
      <c r="B298" s="39"/>
      <c r="C298" s="40"/>
      <c r="D298" s="41"/>
      <c r="E298" s="41"/>
      <c r="F298" s="86"/>
      <c r="G298" s="324" t="str">
        <f t="shared" si="17"/>
        <v/>
      </c>
      <c r="H298" s="94"/>
      <c r="I298" s="204" t="str">
        <f t="shared" si="16"/>
        <v/>
      </c>
    </row>
    <row r="299" spans="1:9" ht="18" customHeight="1" x14ac:dyDescent="0.25">
      <c r="A299" s="39">
        <v>171</v>
      </c>
      <c r="B299" s="39"/>
      <c r="C299" s="40"/>
      <c r="D299" s="41"/>
      <c r="E299" s="41"/>
      <c r="F299" s="86"/>
      <c r="G299" s="324" t="str">
        <f t="shared" si="17"/>
        <v/>
      </c>
      <c r="H299" s="94"/>
      <c r="I299" s="204" t="str">
        <f t="shared" si="16"/>
        <v/>
      </c>
    </row>
    <row r="300" spans="1:9" ht="18" customHeight="1" x14ac:dyDescent="0.25">
      <c r="A300" s="39">
        <v>172</v>
      </c>
      <c r="B300" s="39"/>
      <c r="C300" s="40"/>
      <c r="D300" s="41"/>
      <c r="E300" s="41"/>
      <c r="F300" s="86"/>
      <c r="G300" s="324" t="str">
        <f t="shared" si="17"/>
        <v/>
      </c>
      <c r="H300" s="94"/>
      <c r="I300" s="204" t="str">
        <f t="shared" si="16"/>
        <v/>
      </c>
    </row>
    <row r="301" spans="1:9" ht="18" customHeight="1" x14ac:dyDescent="0.25">
      <c r="A301" s="39">
        <v>173</v>
      </c>
      <c r="B301" s="39"/>
      <c r="C301" s="40"/>
      <c r="D301" s="41"/>
      <c r="E301" s="41"/>
      <c r="F301" s="86"/>
      <c r="G301" s="324" t="str">
        <f t="shared" si="17"/>
        <v/>
      </c>
      <c r="H301" s="94"/>
      <c r="I301" s="204" t="str">
        <f t="shared" si="16"/>
        <v/>
      </c>
    </row>
    <row r="302" spans="1:9" ht="18" customHeight="1" x14ac:dyDescent="0.25">
      <c r="A302" s="39">
        <v>174</v>
      </c>
      <c r="B302" s="39"/>
      <c r="C302" s="40"/>
      <c r="D302" s="41"/>
      <c r="E302" s="41"/>
      <c r="F302" s="86"/>
      <c r="G302" s="324" t="str">
        <f t="shared" si="17"/>
        <v/>
      </c>
      <c r="H302" s="94"/>
      <c r="I302" s="204" t="str">
        <f t="shared" si="16"/>
        <v/>
      </c>
    </row>
    <row r="303" spans="1:9" ht="18" customHeight="1" x14ac:dyDescent="0.25">
      <c r="A303" s="39">
        <v>175</v>
      </c>
      <c r="B303" s="39"/>
      <c r="C303" s="40"/>
      <c r="D303" s="41"/>
      <c r="E303" s="41"/>
      <c r="F303" s="86"/>
      <c r="G303" s="324" t="str">
        <f t="shared" si="17"/>
        <v/>
      </c>
      <c r="H303" s="94"/>
      <c r="I303" s="204" t="str">
        <f t="shared" si="16"/>
        <v/>
      </c>
    </row>
    <row r="304" spans="1:9" ht="18" customHeight="1" x14ac:dyDescent="0.25">
      <c r="A304" s="39">
        <v>176</v>
      </c>
      <c r="B304" s="39"/>
      <c r="C304" s="40"/>
      <c r="D304" s="41"/>
      <c r="E304" s="41"/>
      <c r="F304" s="86"/>
      <c r="G304" s="324" t="str">
        <f t="shared" si="17"/>
        <v/>
      </c>
      <c r="H304" s="94"/>
      <c r="I304" s="204" t="str">
        <f t="shared" si="16"/>
        <v/>
      </c>
    </row>
    <row r="305" spans="1:10" ht="18" customHeight="1" x14ac:dyDescent="0.25">
      <c r="A305" s="39">
        <v>177</v>
      </c>
      <c r="B305" s="39"/>
      <c r="C305" s="40"/>
      <c r="D305" s="41"/>
      <c r="E305" s="41"/>
      <c r="F305" s="86"/>
      <c r="G305" s="324" t="str">
        <f t="shared" si="17"/>
        <v/>
      </c>
      <c r="H305" s="94"/>
      <c r="I305" s="204" t="str">
        <f t="shared" si="16"/>
        <v/>
      </c>
    </row>
    <row r="306" spans="1:10" ht="18" customHeight="1" x14ac:dyDescent="0.25">
      <c r="A306" s="39">
        <v>178</v>
      </c>
      <c r="B306" s="39"/>
      <c r="C306" s="40"/>
      <c r="D306" s="41"/>
      <c r="E306" s="41"/>
      <c r="F306" s="86"/>
      <c r="G306" s="324" t="str">
        <f t="shared" si="17"/>
        <v/>
      </c>
      <c r="H306" s="94"/>
      <c r="I306" s="204" t="str">
        <f t="shared" si="16"/>
        <v/>
      </c>
    </row>
    <row r="307" spans="1:10" ht="18" customHeight="1" x14ac:dyDescent="0.25">
      <c r="A307" s="39">
        <v>179</v>
      </c>
      <c r="B307" s="39"/>
      <c r="C307" s="40"/>
      <c r="D307" s="41"/>
      <c r="E307" s="41"/>
      <c r="F307" s="86"/>
      <c r="G307" s="324" t="str">
        <f t="shared" si="17"/>
        <v/>
      </c>
      <c r="H307" s="94"/>
      <c r="I307" s="204" t="str">
        <f t="shared" si="16"/>
        <v/>
      </c>
    </row>
    <row r="308" spans="1:10" ht="18" customHeight="1" thickBot="1" x14ac:dyDescent="0.3">
      <c r="A308" s="43">
        <v>180</v>
      </c>
      <c r="B308" s="43"/>
      <c r="C308" s="44"/>
      <c r="D308" s="45"/>
      <c r="E308" s="45"/>
      <c r="F308" s="88"/>
      <c r="G308" s="325" t="str">
        <f t="shared" si="17"/>
        <v/>
      </c>
      <c r="H308" s="96"/>
      <c r="I308" s="204" t="str">
        <f t="shared" si="16"/>
        <v/>
      </c>
    </row>
    <row r="309" spans="1:10" ht="18" customHeight="1" thickBot="1" x14ac:dyDescent="0.3">
      <c r="F309" s="12" t="s">
        <v>155</v>
      </c>
      <c r="G309" s="290">
        <f>IF(stok&lt;&gt;"",SUM(G289:G308)+G274,0)</f>
        <v>0</v>
      </c>
      <c r="H309" s="331"/>
      <c r="J309" s="202">
        <f>IF(G309&gt;G274,ROW(A315),0)</f>
        <v>0</v>
      </c>
    </row>
    <row r="311" spans="1:10" ht="30.2" customHeight="1" x14ac:dyDescent="0.25">
      <c r="A311" s="521" t="s">
        <v>167</v>
      </c>
      <c r="B311" s="521"/>
      <c r="C311" s="521"/>
      <c r="D311" s="521"/>
      <c r="E311" s="521"/>
      <c r="F311" s="521"/>
      <c r="G311" s="521"/>
      <c r="H311" s="521"/>
    </row>
    <row r="313" spans="1:10" ht="21" x14ac:dyDescent="0.35">
      <c r="B313" s="358" t="s">
        <v>48</v>
      </c>
      <c r="C313" s="346">
        <f ca="1">IF(imzatarihi&gt;0,imzatarihi,"")</f>
        <v>46027</v>
      </c>
      <c r="D313" s="81" t="s">
        <v>49</v>
      </c>
      <c r="E313" s="456" t="str">
        <f>IF(kurulusyetkilisi&gt;0,kurulusyetkilisi,"")</f>
        <v/>
      </c>
      <c r="F313" s="456"/>
      <c r="G313" s="456"/>
      <c r="H313" s="456"/>
    </row>
    <row r="314" spans="1:10" ht="21" x14ac:dyDescent="0.35">
      <c r="B314" s="349"/>
      <c r="C314" s="349"/>
      <c r="D314" s="520" t="s">
        <v>50</v>
      </c>
      <c r="E314" s="520"/>
      <c r="F314" s="349"/>
      <c r="G314" s="361"/>
      <c r="H314" s="347"/>
    </row>
    <row r="316" spans="1:10" x14ac:dyDescent="0.25">
      <c r="A316" s="496" t="s">
        <v>128</v>
      </c>
      <c r="B316" s="496"/>
      <c r="C316" s="496"/>
      <c r="D316" s="496"/>
      <c r="E316" s="496"/>
      <c r="F316" s="496"/>
      <c r="G316" s="496"/>
      <c r="H316" s="496"/>
      <c r="I316" s="15"/>
    </row>
    <row r="317" spans="1:10" x14ac:dyDescent="0.25">
      <c r="A317" s="484" t="str">
        <f>IF(YilDonem&lt;&gt;"",CONCATENATE(YilDonem," dönemine aittir."),"")</f>
        <v/>
      </c>
      <c r="B317" s="484"/>
      <c r="C317" s="484"/>
      <c r="D317" s="484"/>
      <c r="E317" s="484"/>
      <c r="F317" s="484"/>
      <c r="G317" s="484"/>
      <c r="H317" s="484"/>
      <c r="I317" s="15"/>
    </row>
    <row r="318" spans="1:10" ht="15.95" customHeight="1" thickBot="1" x14ac:dyDescent="0.3">
      <c r="A318" s="515" t="s">
        <v>157</v>
      </c>
      <c r="B318" s="515"/>
      <c r="C318" s="515"/>
      <c r="D318" s="515"/>
      <c r="E318" s="515"/>
      <c r="F318" s="515"/>
      <c r="G318" s="515"/>
      <c r="H318" s="515"/>
      <c r="I318" s="15"/>
    </row>
    <row r="319" spans="1:10" ht="31.7" customHeight="1" thickBot="1" x14ac:dyDescent="0.3">
      <c r="A319" s="516" t="s">
        <v>1</v>
      </c>
      <c r="B319" s="517"/>
      <c r="C319" s="488" t="str">
        <f>IF(ProjeNo&gt;0,ProjeNo,"")</f>
        <v/>
      </c>
      <c r="D319" s="489"/>
      <c r="E319" s="489"/>
      <c r="F319" s="489"/>
      <c r="G319" s="489"/>
      <c r="H319" s="490"/>
      <c r="I319" s="15"/>
    </row>
    <row r="320" spans="1:10" ht="45" customHeight="1" thickBot="1" x14ac:dyDescent="0.3">
      <c r="A320" s="518" t="s">
        <v>14</v>
      </c>
      <c r="B320" s="519"/>
      <c r="C320" s="493" t="str">
        <f>IF(ProjeAdi&gt;0,ProjeAdi,"")</f>
        <v/>
      </c>
      <c r="D320" s="494"/>
      <c r="E320" s="494"/>
      <c r="F320" s="494"/>
      <c r="G320" s="494"/>
      <c r="H320" s="495"/>
      <c r="I320" s="15"/>
    </row>
    <row r="321" spans="1:11" ht="30.2" customHeight="1" thickBot="1" x14ac:dyDescent="0.3">
      <c r="A321" s="522" t="s">
        <v>172</v>
      </c>
      <c r="B321" s="523"/>
      <c r="C321" s="493" t="str">
        <f>IF($C$6&lt;&gt;"",$C$6,"")</f>
        <v/>
      </c>
      <c r="D321" s="494"/>
      <c r="E321" s="494"/>
      <c r="F321" s="494"/>
      <c r="G321" s="494"/>
      <c r="H321" s="495"/>
      <c r="I321" s="15"/>
    </row>
    <row r="322" spans="1:11" s="90" customFormat="1" ht="37.15" customHeight="1" x14ac:dyDescent="0.25">
      <c r="A322" s="482" t="s">
        <v>9</v>
      </c>
      <c r="B322" s="482" t="s">
        <v>123</v>
      </c>
      <c r="C322" s="482" t="s">
        <v>124</v>
      </c>
      <c r="D322" s="482" t="s">
        <v>129</v>
      </c>
      <c r="E322" s="482" t="s">
        <v>130</v>
      </c>
      <c r="F322" s="482" t="s">
        <v>175</v>
      </c>
      <c r="G322" s="527" t="s">
        <v>51</v>
      </c>
      <c r="H322" s="527" t="s">
        <v>131</v>
      </c>
      <c r="I322" s="118"/>
      <c r="J322" s="134"/>
      <c r="K322" s="134"/>
    </row>
    <row r="323" spans="1:11" ht="18" customHeight="1" thickBot="1" x14ac:dyDescent="0.3">
      <c r="A323" s="498"/>
      <c r="B323" s="498"/>
      <c r="C323" s="498"/>
      <c r="D323" s="498"/>
      <c r="E323" s="498"/>
      <c r="F323" s="498"/>
      <c r="G323" s="528"/>
      <c r="H323" s="528"/>
      <c r="I323" s="15"/>
    </row>
    <row r="324" spans="1:11" ht="18" customHeight="1" x14ac:dyDescent="0.25">
      <c r="A324" s="61">
        <v>181</v>
      </c>
      <c r="B324" s="61"/>
      <c r="C324" s="62"/>
      <c r="D324" s="84"/>
      <c r="E324" s="84"/>
      <c r="F324" s="76"/>
      <c r="G324" s="306" t="str">
        <f>IF(AND(E324&lt;&gt;"",F324&lt;&gt;"",H324&lt;&gt;""),E324*F324,"")</f>
        <v/>
      </c>
      <c r="H324" s="92"/>
      <c r="I324" s="204" t="str">
        <f t="shared" ref="I324:I343" si="18">IF(AND(C324&lt;&gt;"",H324=""),"Stok Çıkış Tarihi Yazılmalıdır.","")</f>
        <v/>
      </c>
    </row>
    <row r="325" spans="1:11" ht="18" customHeight="1" x14ac:dyDescent="0.25">
      <c r="A325" s="39">
        <v>182</v>
      </c>
      <c r="B325" s="39"/>
      <c r="C325" s="40"/>
      <c r="D325" s="41"/>
      <c r="E325" s="41"/>
      <c r="F325" s="86"/>
      <c r="G325" s="324" t="str">
        <f t="shared" ref="G325:G343" si="19">IF(AND(E325&lt;&gt;"",F325&lt;&gt;"",H325&lt;&gt;""),E325*F325,"")</f>
        <v/>
      </c>
      <c r="H325" s="94"/>
      <c r="I325" s="204" t="str">
        <f t="shared" si="18"/>
        <v/>
      </c>
    </row>
    <row r="326" spans="1:11" ht="18" customHeight="1" x14ac:dyDescent="0.25">
      <c r="A326" s="39">
        <v>183</v>
      </c>
      <c r="B326" s="39"/>
      <c r="C326" s="40"/>
      <c r="D326" s="41"/>
      <c r="E326" s="41"/>
      <c r="F326" s="86"/>
      <c r="G326" s="324" t="str">
        <f t="shared" si="19"/>
        <v/>
      </c>
      <c r="H326" s="94"/>
      <c r="I326" s="204" t="str">
        <f t="shared" si="18"/>
        <v/>
      </c>
    </row>
    <row r="327" spans="1:11" ht="18" customHeight="1" x14ac:dyDescent="0.25">
      <c r="A327" s="39">
        <v>184</v>
      </c>
      <c r="B327" s="39"/>
      <c r="C327" s="40"/>
      <c r="D327" s="41"/>
      <c r="E327" s="41"/>
      <c r="F327" s="86"/>
      <c r="G327" s="324" t="str">
        <f t="shared" si="19"/>
        <v/>
      </c>
      <c r="H327" s="94"/>
      <c r="I327" s="204" t="str">
        <f t="shared" si="18"/>
        <v/>
      </c>
    </row>
    <row r="328" spans="1:11" ht="18" customHeight="1" x14ac:dyDescent="0.25">
      <c r="A328" s="39">
        <v>185</v>
      </c>
      <c r="B328" s="39"/>
      <c r="C328" s="40"/>
      <c r="D328" s="41"/>
      <c r="E328" s="41"/>
      <c r="F328" s="86"/>
      <c r="G328" s="324" t="str">
        <f t="shared" si="19"/>
        <v/>
      </c>
      <c r="H328" s="94"/>
      <c r="I328" s="204" t="str">
        <f t="shared" si="18"/>
        <v/>
      </c>
    </row>
    <row r="329" spans="1:11" ht="18" customHeight="1" x14ac:dyDescent="0.25">
      <c r="A329" s="39">
        <v>186</v>
      </c>
      <c r="B329" s="39"/>
      <c r="C329" s="40"/>
      <c r="D329" s="41"/>
      <c r="E329" s="41"/>
      <c r="F329" s="86"/>
      <c r="G329" s="324" t="str">
        <f t="shared" si="19"/>
        <v/>
      </c>
      <c r="H329" s="94"/>
      <c r="I329" s="204" t="str">
        <f t="shared" si="18"/>
        <v/>
      </c>
    </row>
    <row r="330" spans="1:11" ht="18" customHeight="1" x14ac:dyDescent="0.25">
      <c r="A330" s="39">
        <v>187</v>
      </c>
      <c r="B330" s="39"/>
      <c r="C330" s="40"/>
      <c r="D330" s="41"/>
      <c r="E330" s="41"/>
      <c r="F330" s="86"/>
      <c r="G330" s="324" t="str">
        <f t="shared" si="19"/>
        <v/>
      </c>
      <c r="H330" s="94"/>
      <c r="I330" s="204" t="str">
        <f t="shared" si="18"/>
        <v/>
      </c>
    </row>
    <row r="331" spans="1:11" ht="18" customHeight="1" x14ac:dyDescent="0.25">
      <c r="A331" s="39">
        <v>188</v>
      </c>
      <c r="B331" s="39"/>
      <c r="C331" s="40"/>
      <c r="D331" s="41"/>
      <c r="E331" s="41"/>
      <c r="F331" s="86"/>
      <c r="G331" s="324" t="str">
        <f t="shared" si="19"/>
        <v/>
      </c>
      <c r="H331" s="94"/>
      <c r="I331" s="204" t="str">
        <f t="shared" si="18"/>
        <v/>
      </c>
    </row>
    <row r="332" spans="1:11" ht="18" customHeight="1" x14ac:dyDescent="0.25">
      <c r="A332" s="39">
        <v>189</v>
      </c>
      <c r="B332" s="39"/>
      <c r="C332" s="40"/>
      <c r="D332" s="41"/>
      <c r="E332" s="41"/>
      <c r="F332" s="86"/>
      <c r="G332" s="324" t="str">
        <f t="shared" si="19"/>
        <v/>
      </c>
      <c r="H332" s="94"/>
      <c r="I332" s="204" t="str">
        <f t="shared" si="18"/>
        <v/>
      </c>
    </row>
    <row r="333" spans="1:11" ht="18" customHeight="1" x14ac:dyDescent="0.25">
      <c r="A333" s="39">
        <v>190</v>
      </c>
      <c r="B333" s="39"/>
      <c r="C333" s="40"/>
      <c r="D333" s="41"/>
      <c r="E333" s="41"/>
      <c r="F333" s="86"/>
      <c r="G333" s="324" t="str">
        <f t="shared" si="19"/>
        <v/>
      </c>
      <c r="H333" s="94"/>
      <c r="I333" s="204" t="str">
        <f t="shared" si="18"/>
        <v/>
      </c>
    </row>
    <row r="334" spans="1:11" ht="18" customHeight="1" x14ac:dyDescent="0.25">
      <c r="A334" s="39">
        <v>191</v>
      </c>
      <c r="B334" s="39"/>
      <c r="C334" s="40"/>
      <c r="D334" s="41"/>
      <c r="E334" s="41"/>
      <c r="F334" s="86"/>
      <c r="G334" s="324" t="str">
        <f t="shared" si="19"/>
        <v/>
      </c>
      <c r="H334" s="94"/>
      <c r="I334" s="204" t="str">
        <f t="shared" si="18"/>
        <v/>
      </c>
    </row>
    <row r="335" spans="1:11" ht="18" customHeight="1" x14ac:dyDescent="0.25">
      <c r="A335" s="39">
        <v>192</v>
      </c>
      <c r="B335" s="39"/>
      <c r="C335" s="40"/>
      <c r="D335" s="41"/>
      <c r="E335" s="41"/>
      <c r="F335" s="86"/>
      <c r="G335" s="324" t="str">
        <f t="shared" si="19"/>
        <v/>
      </c>
      <c r="H335" s="94"/>
      <c r="I335" s="204" t="str">
        <f t="shared" si="18"/>
        <v/>
      </c>
    </row>
    <row r="336" spans="1:11" ht="18" customHeight="1" x14ac:dyDescent="0.25">
      <c r="A336" s="39">
        <v>193</v>
      </c>
      <c r="B336" s="39"/>
      <c r="C336" s="40"/>
      <c r="D336" s="41"/>
      <c r="E336" s="41"/>
      <c r="F336" s="86"/>
      <c r="G336" s="324" t="str">
        <f t="shared" si="19"/>
        <v/>
      </c>
      <c r="H336" s="94"/>
      <c r="I336" s="204" t="str">
        <f t="shared" si="18"/>
        <v/>
      </c>
    </row>
    <row r="337" spans="1:10" ht="18" customHeight="1" x14ac:dyDescent="0.25">
      <c r="A337" s="39">
        <v>194</v>
      </c>
      <c r="B337" s="39"/>
      <c r="C337" s="40"/>
      <c r="D337" s="41"/>
      <c r="E337" s="41"/>
      <c r="F337" s="86"/>
      <c r="G337" s="324" t="str">
        <f t="shared" si="19"/>
        <v/>
      </c>
      <c r="H337" s="94"/>
      <c r="I337" s="204" t="str">
        <f t="shared" si="18"/>
        <v/>
      </c>
    </row>
    <row r="338" spans="1:10" ht="18" customHeight="1" x14ac:dyDescent="0.25">
      <c r="A338" s="39">
        <v>195</v>
      </c>
      <c r="B338" s="39"/>
      <c r="C338" s="40"/>
      <c r="D338" s="41"/>
      <c r="E338" s="41"/>
      <c r="F338" s="86"/>
      <c r="G338" s="324" t="str">
        <f t="shared" si="19"/>
        <v/>
      </c>
      <c r="H338" s="94"/>
      <c r="I338" s="204" t="str">
        <f t="shared" si="18"/>
        <v/>
      </c>
    </row>
    <row r="339" spans="1:10" ht="18" customHeight="1" x14ac:dyDescent="0.25">
      <c r="A339" s="39">
        <v>196</v>
      </c>
      <c r="B339" s="39"/>
      <c r="C339" s="40"/>
      <c r="D339" s="41"/>
      <c r="E339" s="41"/>
      <c r="F339" s="86"/>
      <c r="G339" s="324" t="str">
        <f t="shared" si="19"/>
        <v/>
      </c>
      <c r="H339" s="94"/>
      <c r="I339" s="204" t="str">
        <f t="shared" si="18"/>
        <v/>
      </c>
    </row>
    <row r="340" spans="1:10" ht="18" customHeight="1" x14ac:dyDescent="0.25">
      <c r="A340" s="39">
        <v>197</v>
      </c>
      <c r="B340" s="39"/>
      <c r="C340" s="40"/>
      <c r="D340" s="41"/>
      <c r="E340" s="41"/>
      <c r="F340" s="86"/>
      <c r="G340" s="324" t="str">
        <f t="shared" si="19"/>
        <v/>
      </c>
      <c r="H340" s="94"/>
      <c r="I340" s="204" t="str">
        <f t="shared" si="18"/>
        <v/>
      </c>
    </row>
    <row r="341" spans="1:10" ht="18" customHeight="1" x14ac:dyDescent="0.25">
      <c r="A341" s="39">
        <v>198</v>
      </c>
      <c r="B341" s="39"/>
      <c r="C341" s="40"/>
      <c r="D341" s="41"/>
      <c r="E341" s="41"/>
      <c r="F341" s="86"/>
      <c r="G341" s="324" t="str">
        <f t="shared" si="19"/>
        <v/>
      </c>
      <c r="H341" s="94"/>
      <c r="I341" s="204" t="str">
        <f t="shared" si="18"/>
        <v/>
      </c>
    </row>
    <row r="342" spans="1:10" ht="18" customHeight="1" x14ac:dyDescent="0.25">
      <c r="A342" s="39">
        <v>199</v>
      </c>
      <c r="B342" s="39"/>
      <c r="C342" s="40"/>
      <c r="D342" s="41"/>
      <c r="E342" s="41"/>
      <c r="F342" s="86"/>
      <c r="G342" s="324" t="str">
        <f t="shared" si="19"/>
        <v/>
      </c>
      <c r="H342" s="94"/>
      <c r="I342" s="204" t="str">
        <f t="shared" si="18"/>
        <v/>
      </c>
    </row>
    <row r="343" spans="1:10" ht="18" customHeight="1" thickBot="1" x14ac:dyDescent="0.3">
      <c r="A343" s="43">
        <v>200</v>
      </c>
      <c r="B343" s="43"/>
      <c r="C343" s="44"/>
      <c r="D343" s="45"/>
      <c r="E343" s="45"/>
      <c r="F343" s="88"/>
      <c r="G343" s="325" t="str">
        <f t="shared" si="19"/>
        <v/>
      </c>
      <c r="H343" s="96"/>
      <c r="I343" s="204" t="str">
        <f t="shared" si="18"/>
        <v/>
      </c>
    </row>
    <row r="344" spans="1:10" ht="18" customHeight="1" thickBot="1" x14ac:dyDescent="0.3">
      <c r="F344" s="12" t="s">
        <v>155</v>
      </c>
      <c r="G344" s="290">
        <f>IF(stok&lt;&gt;"",SUM(G324:G343)+G309,0)</f>
        <v>0</v>
      </c>
      <c r="H344" s="331"/>
      <c r="J344" s="202">
        <f>IF(G344&gt;G309,ROW(A350),0)</f>
        <v>0</v>
      </c>
    </row>
    <row r="346" spans="1:10" ht="30.2" customHeight="1" x14ac:dyDescent="0.25">
      <c r="A346" s="521" t="s">
        <v>167</v>
      </c>
      <c r="B346" s="521"/>
      <c r="C346" s="521"/>
      <c r="D346" s="521"/>
      <c r="E346" s="521"/>
      <c r="F346" s="521"/>
      <c r="G346" s="521"/>
      <c r="H346" s="521"/>
    </row>
    <row r="348" spans="1:10" ht="21" x14ac:dyDescent="0.35">
      <c r="B348" s="358" t="s">
        <v>48</v>
      </c>
      <c r="C348" s="346">
        <f ca="1">IF(imzatarihi&gt;0,imzatarihi,"")</f>
        <v>46027</v>
      </c>
      <c r="D348" s="81" t="s">
        <v>49</v>
      </c>
      <c r="E348" s="456" t="str">
        <f>IF(kurulusyetkilisi&gt;0,kurulusyetkilisi,"")</f>
        <v/>
      </c>
      <c r="F348" s="456"/>
      <c r="G348" s="456"/>
      <c r="H348" s="456"/>
    </row>
    <row r="349" spans="1:10" ht="21" x14ac:dyDescent="0.35">
      <c r="B349" s="349"/>
      <c r="C349" s="349"/>
      <c r="D349" s="520" t="s">
        <v>50</v>
      </c>
      <c r="E349" s="520"/>
      <c r="F349" s="349"/>
      <c r="G349" s="361"/>
      <c r="H349" s="347"/>
    </row>
    <row r="351" spans="1:10" x14ac:dyDescent="0.25">
      <c r="A351" s="496" t="s">
        <v>128</v>
      </c>
      <c r="B351" s="496"/>
      <c r="C351" s="496"/>
      <c r="D351" s="496"/>
      <c r="E351" s="496"/>
      <c r="F351" s="496"/>
      <c r="G351" s="496"/>
      <c r="H351" s="496"/>
      <c r="I351" s="15"/>
    </row>
    <row r="352" spans="1:10" x14ac:dyDescent="0.25">
      <c r="A352" s="484" t="str">
        <f>IF(YilDonem&lt;&gt;"",CONCATENATE(YilDonem," dönemine aittir."),"")</f>
        <v/>
      </c>
      <c r="B352" s="484"/>
      <c r="C352" s="484"/>
      <c r="D352" s="484"/>
      <c r="E352" s="484"/>
      <c r="F352" s="484"/>
      <c r="G352" s="484"/>
      <c r="H352" s="484"/>
      <c r="I352" s="15"/>
    </row>
    <row r="353" spans="1:11" ht="15.95" customHeight="1" thickBot="1" x14ac:dyDescent="0.3">
      <c r="A353" s="515" t="s">
        <v>157</v>
      </c>
      <c r="B353" s="515"/>
      <c r="C353" s="515"/>
      <c r="D353" s="515"/>
      <c r="E353" s="515"/>
      <c r="F353" s="515"/>
      <c r="G353" s="515"/>
      <c r="H353" s="515"/>
      <c r="I353" s="15"/>
    </row>
    <row r="354" spans="1:11" ht="31.7" customHeight="1" thickBot="1" x14ac:dyDescent="0.3">
      <c r="A354" s="516" t="s">
        <v>1</v>
      </c>
      <c r="B354" s="517"/>
      <c r="C354" s="488" t="str">
        <f>IF(ProjeNo&gt;0,ProjeNo,"")</f>
        <v/>
      </c>
      <c r="D354" s="489"/>
      <c r="E354" s="489"/>
      <c r="F354" s="489"/>
      <c r="G354" s="489"/>
      <c r="H354" s="490"/>
      <c r="I354" s="15"/>
    </row>
    <row r="355" spans="1:11" ht="45" customHeight="1" thickBot="1" x14ac:dyDescent="0.3">
      <c r="A355" s="518" t="s">
        <v>14</v>
      </c>
      <c r="B355" s="519"/>
      <c r="C355" s="493" t="str">
        <f>IF(ProjeAdi&gt;0,ProjeAdi,"")</f>
        <v/>
      </c>
      <c r="D355" s="494"/>
      <c r="E355" s="494"/>
      <c r="F355" s="494"/>
      <c r="G355" s="494"/>
      <c r="H355" s="495"/>
      <c r="I355" s="15"/>
    </row>
    <row r="356" spans="1:11" ht="30.2" customHeight="1" thickBot="1" x14ac:dyDescent="0.3">
      <c r="A356" s="522" t="s">
        <v>172</v>
      </c>
      <c r="B356" s="523"/>
      <c r="C356" s="493" t="str">
        <f>IF($C$6&lt;&gt;"",$C$6,"")</f>
        <v/>
      </c>
      <c r="D356" s="494"/>
      <c r="E356" s="494"/>
      <c r="F356" s="494"/>
      <c r="G356" s="494"/>
      <c r="H356" s="495"/>
      <c r="I356" s="15"/>
    </row>
    <row r="357" spans="1:11" s="90" customFormat="1" ht="37.15" customHeight="1" x14ac:dyDescent="0.25">
      <c r="A357" s="482" t="s">
        <v>9</v>
      </c>
      <c r="B357" s="482" t="s">
        <v>123</v>
      </c>
      <c r="C357" s="482" t="s">
        <v>124</v>
      </c>
      <c r="D357" s="482" t="s">
        <v>129</v>
      </c>
      <c r="E357" s="482" t="s">
        <v>130</v>
      </c>
      <c r="F357" s="482" t="s">
        <v>175</v>
      </c>
      <c r="G357" s="527" t="s">
        <v>51</v>
      </c>
      <c r="H357" s="527" t="s">
        <v>131</v>
      </c>
      <c r="I357" s="118"/>
      <c r="J357" s="134"/>
      <c r="K357" s="134"/>
    </row>
    <row r="358" spans="1:11" ht="18" customHeight="1" thickBot="1" x14ac:dyDescent="0.3">
      <c r="A358" s="498"/>
      <c r="B358" s="498"/>
      <c r="C358" s="498"/>
      <c r="D358" s="498"/>
      <c r="E358" s="498"/>
      <c r="F358" s="498"/>
      <c r="G358" s="528"/>
      <c r="H358" s="528"/>
      <c r="I358" s="15"/>
    </row>
    <row r="359" spans="1:11" ht="18" customHeight="1" x14ac:dyDescent="0.25">
      <c r="A359" s="61">
        <v>201</v>
      </c>
      <c r="B359" s="61"/>
      <c r="C359" s="62"/>
      <c r="D359" s="84"/>
      <c r="E359" s="84"/>
      <c r="F359" s="76"/>
      <c r="G359" s="306" t="str">
        <f>IF(AND(E359&lt;&gt;"",F359&lt;&gt;"",H359&lt;&gt;""),E359*F359,"")</f>
        <v/>
      </c>
      <c r="H359" s="92"/>
      <c r="I359" s="204" t="str">
        <f t="shared" ref="I359:I378" si="20">IF(AND(C359&lt;&gt;"",H359=""),"Stok Çıkış Tarihi Yazılmalıdır.","")</f>
        <v/>
      </c>
    </row>
    <row r="360" spans="1:11" ht="18" customHeight="1" x14ac:dyDescent="0.25">
      <c r="A360" s="39">
        <v>202</v>
      </c>
      <c r="B360" s="39"/>
      <c r="C360" s="40"/>
      <c r="D360" s="41"/>
      <c r="E360" s="41"/>
      <c r="F360" s="86"/>
      <c r="G360" s="324" t="str">
        <f t="shared" ref="G360:G378" si="21">IF(AND(E360&lt;&gt;"",F360&lt;&gt;"",H360&lt;&gt;""),E360*F360,"")</f>
        <v/>
      </c>
      <c r="H360" s="94"/>
      <c r="I360" s="204" t="str">
        <f t="shared" si="20"/>
        <v/>
      </c>
    </row>
    <row r="361" spans="1:11" ht="18" customHeight="1" x14ac:dyDescent="0.25">
      <c r="A361" s="39">
        <v>203</v>
      </c>
      <c r="B361" s="39"/>
      <c r="C361" s="40"/>
      <c r="D361" s="41"/>
      <c r="E361" s="41"/>
      <c r="F361" s="86"/>
      <c r="G361" s="324" t="str">
        <f t="shared" si="21"/>
        <v/>
      </c>
      <c r="H361" s="94"/>
      <c r="I361" s="204" t="str">
        <f t="shared" si="20"/>
        <v/>
      </c>
    </row>
    <row r="362" spans="1:11" ht="18" customHeight="1" x14ac:dyDescent="0.25">
      <c r="A362" s="39">
        <v>204</v>
      </c>
      <c r="B362" s="39"/>
      <c r="C362" s="40"/>
      <c r="D362" s="41"/>
      <c r="E362" s="41"/>
      <c r="F362" s="86"/>
      <c r="G362" s="324" t="str">
        <f t="shared" si="21"/>
        <v/>
      </c>
      <c r="H362" s="94"/>
      <c r="I362" s="204" t="str">
        <f t="shared" si="20"/>
        <v/>
      </c>
    </row>
    <row r="363" spans="1:11" ht="18" customHeight="1" x14ac:dyDescent="0.25">
      <c r="A363" s="39">
        <v>205</v>
      </c>
      <c r="B363" s="39"/>
      <c r="C363" s="40"/>
      <c r="D363" s="41"/>
      <c r="E363" s="41"/>
      <c r="F363" s="86"/>
      <c r="G363" s="324" t="str">
        <f t="shared" si="21"/>
        <v/>
      </c>
      <c r="H363" s="94"/>
      <c r="I363" s="204" t="str">
        <f t="shared" si="20"/>
        <v/>
      </c>
    </row>
    <row r="364" spans="1:11" ht="18" customHeight="1" x14ac:dyDescent="0.25">
      <c r="A364" s="39">
        <v>206</v>
      </c>
      <c r="B364" s="39"/>
      <c r="C364" s="40"/>
      <c r="D364" s="41"/>
      <c r="E364" s="41"/>
      <c r="F364" s="86"/>
      <c r="G364" s="324" t="str">
        <f t="shared" si="21"/>
        <v/>
      </c>
      <c r="H364" s="94"/>
      <c r="I364" s="204" t="str">
        <f t="shared" si="20"/>
        <v/>
      </c>
    </row>
    <row r="365" spans="1:11" ht="18" customHeight="1" x14ac:dyDescent="0.25">
      <c r="A365" s="39">
        <v>207</v>
      </c>
      <c r="B365" s="39"/>
      <c r="C365" s="40"/>
      <c r="D365" s="41"/>
      <c r="E365" s="41"/>
      <c r="F365" s="86"/>
      <c r="G365" s="324" t="str">
        <f t="shared" si="21"/>
        <v/>
      </c>
      <c r="H365" s="94"/>
      <c r="I365" s="204" t="str">
        <f t="shared" si="20"/>
        <v/>
      </c>
    </row>
    <row r="366" spans="1:11" ht="18" customHeight="1" x14ac:dyDescent="0.25">
      <c r="A366" s="39">
        <v>208</v>
      </c>
      <c r="B366" s="39"/>
      <c r="C366" s="40"/>
      <c r="D366" s="41"/>
      <c r="E366" s="41"/>
      <c r="F366" s="86"/>
      <c r="G366" s="324" t="str">
        <f t="shared" si="21"/>
        <v/>
      </c>
      <c r="H366" s="94"/>
      <c r="I366" s="204" t="str">
        <f t="shared" si="20"/>
        <v/>
      </c>
    </row>
    <row r="367" spans="1:11" ht="18" customHeight="1" x14ac:dyDescent="0.25">
      <c r="A367" s="39">
        <v>209</v>
      </c>
      <c r="B367" s="39"/>
      <c r="C367" s="40"/>
      <c r="D367" s="41"/>
      <c r="E367" s="41"/>
      <c r="F367" s="86"/>
      <c r="G367" s="324" t="str">
        <f t="shared" si="21"/>
        <v/>
      </c>
      <c r="H367" s="94"/>
      <c r="I367" s="204" t="str">
        <f t="shared" si="20"/>
        <v/>
      </c>
    </row>
    <row r="368" spans="1:11" ht="18" customHeight="1" x14ac:dyDescent="0.25">
      <c r="A368" s="39">
        <v>210</v>
      </c>
      <c r="B368" s="39"/>
      <c r="C368" s="40"/>
      <c r="D368" s="41"/>
      <c r="E368" s="41"/>
      <c r="F368" s="86"/>
      <c r="G368" s="324" t="str">
        <f t="shared" si="21"/>
        <v/>
      </c>
      <c r="H368" s="94"/>
      <c r="I368" s="204" t="str">
        <f t="shared" si="20"/>
        <v/>
      </c>
    </row>
    <row r="369" spans="1:10" ht="18" customHeight="1" x14ac:dyDescent="0.25">
      <c r="A369" s="39">
        <v>211</v>
      </c>
      <c r="B369" s="39"/>
      <c r="C369" s="40"/>
      <c r="D369" s="41"/>
      <c r="E369" s="41"/>
      <c r="F369" s="86"/>
      <c r="G369" s="324" t="str">
        <f t="shared" si="21"/>
        <v/>
      </c>
      <c r="H369" s="94"/>
      <c r="I369" s="204" t="str">
        <f t="shared" si="20"/>
        <v/>
      </c>
    </row>
    <row r="370" spans="1:10" ht="18" customHeight="1" x14ac:dyDescent="0.25">
      <c r="A370" s="39">
        <v>212</v>
      </c>
      <c r="B370" s="39"/>
      <c r="C370" s="40"/>
      <c r="D370" s="41"/>
      <c r="E370" s="41"/>
      <c r="F370" s="86"/>
      <c r="G370" s="324" t="str">
        <f t="shared" si="21"/>
        <v/>
      </c>
      <c r="H370" s="94"/>
      <c r="I370" s="204" t="str">
        <f t="shared" si="20"/>
        <v/>
      </c>
    </row>
    <row r="371" spans="1:10" ht="18" customHeight="1" x14ac:dyDescent="0.25">
      <c r="A371" s="39">
        <v>213</v>
      </c>
      <c r="B371" s="39"/>
      <c r="C371" s="40"/>
      <c r="D371" s="41"/>
      <c r="E371" s="41"/>
      <c r="F371" s="86"/>
      <c r="G371" s="324" t="str">
        <f t="shared" si="21"/>
        <v/>
      </c>
      <c r="H371" s="94"/>
      <c r="I371" s="204" t="str">
        <f t="shared" si="20"/>
        <v/>
      </c>
    </row>
    <row r="372" spans="1:10" ht="18" customHeight="1" x14ac:dyDescent="0.25">
      <c r="A372" s="39">
        <v>214</v>
      </c>
      <c r="B372" s="39"/>
      <c r="C372" s="40"/>
      <c r="D372" s="41"/>
      <c r="E372" s="41"/>
      <c r="F372" s="86"/>
      <c r="G372" s="324" t="str">
        <f t="shared" si="21"/>
        <v/>
      </c>
      <c r="H372" s="94"/>
      <c r="I372" s="204" t="str">
        <f t="shared" si="20"/>
        <v/>
      </c>
    </row>
    <row r="373" spans="1:10" ht="18" customHeight="1" x14ac:dyDescent="0.25">
      <c r="A373" s="39">
        <v>215</v>
      </c>
      <c r="B373" s="39"/>
      <c r="C373" s="40"/>
      <c r="D373" s="41"/>
      <c r="E373" s="41"/>
      <c r="F373" s="86"/>
      <c r="G373" s="324" t="str">
        <f t="shared" si="21"/>
        <v/>
      </c>
      <c r="H373" s="94"/>
      <c r="I373" s="204" t="str">
        <f t="shared" si="20"/>
        <v/>
      </c>
    </row>
    <row r="374" spans="1:10" ht="18" customHeight="1" x14ac:dyDescent="0.25">
      <c r="A374" s="39">
        <v>216</v>
      </c>
      <c r="B374" s="39"/>
      <c r="C374" s="40"/>
      <c r="D374" s="41"/>
      <c r="E374" s="41"/>
      <c r="F374" s="86"/>
      <c r="G374" s="324" t="str">
        <f t="shared" si="21"/>
        <v/>
      </c>
      <c r="H374" s="94"/>
      <c r="I374" s="204" t="str">
        <f t="shared" si="20"/>
        <v/>
      </c>
    </row>
    <row r="375" spans="1:10" ht="18" customHeight="1" x14ac:dyDescent="0.25">
      <c r="A375" s="39">
        <v>217</v>
      </c>
      <c r="B375" s="39"/>
      <c r="C375" s="40"/>
      <c r="D375" s="41"/>
      <c r="E375" s="41"/>
      <c r="F375" s="86"/>
      <c r="G375" s="324" t="str">
        <f t="shared" si="21"/>
        <v/>
      </c>
      <c r="H375" s="94"/>
      <c r="I375" s="204" t="str">
        <f t="shared" si="20"/>
        <v/>
      </c>
    </row>
    <row r="376" spans="1:10" ht="18" customHeight="1" x14ac:dyDescent="0.25">
      <c r="A376" s="39">
        <v>218</v>
      </c>
      <c r="B376" s="39"/>
      <c r="C376" s="40"/>
      <c r="D376" s="41"/>
      <c r="E376" s="41"/>
      <c r="F376" s="86"/>
      <c r="G376" s="324" t="str">
        <f t="shared" si="21"/>
        <v/>
      </c>
      <c r="H376" s="94"/>
      <c r="I376" s="204" t="str">
        <f t="shared" si="20"/>
        <v/>
      </c>
    </row>
    <row r="377" spans="1:10" ht="18" customHeight="1" x14ac:dyDescent="0.25">
      <c r="A377" s="39">
        <v>219</v>
      </c>
      <c r="B377" s="39"/>
      <c r="C377" s="40"/>
      <c r="D377" s="41"/>
      <c r="E377" s="41"/>
      <c r="F377" s="86"/>
      <c r="G377" s="324" t="str">
        <f t="shared" si="21"/>
        <v/>
      </c>
      <c r="H377" s="94"/>
      <c r="I377" s="204" t="str">
        <f t="shared" si="20"/>
        <v/>
      </c>
    </row>
    <row r="378" spans="1:10" ht="18" customHeight="1" thickBot="1" x14ac:dyDescent="0.3">
      <c r="A378" s="43">
        <v>220</v>
      </c>
      <c r="B378" s="43"/>
      <c r="C378" s="44"/>
      <c r="D378" s="45"/>
      <c r="E378" s="45"/>
      <c r="F378" s="88"/>
      <c r="G378" s="325" t="str">
        <f t="shared" si="21"/>
        <v/>
      </c>
      <c r="H378" s="96"/>
      <c r="I378" s="204" t="str">
        <f t="shared" si="20"/>
        <v/>
      </c>
    </row>
    <row r="379" spans="1:10" ht="18" customHeight="1" thickBot="1" x14ac:dyDescent="0.3">
      <c r="F379" s="12" t="s">
        <v>155</v>
      </c>
      <c r="G379" s="290">
        <f>IF(stok&lt;&gt;"",SUM(G359:G378)+G344,0)</f>
        <v>0</v>
      </c>
      <c r="H379" s="331"/>
      <c r="J379" s="202">
        <f>IF(G379&gt;G344,ROW(A385),0)</f>
        <v>0</v>
      </c>
    </row>
    <row r="381" spans="1:10" ht="30.2" customHeight="1" x14ac:dyDescent="0.25">
      <c r="A381" s="521" t="s">
        <v>167</v>
      </c>
      <c r="B381" s="521"/>
      <c r="C381" s="521"/>
      <c r="D381" s="521"/>
      <c r="E381" s="521"/>
      <c r="F381" s="521"/>
      <c r="G381" s="521"/>
      <c r="H381" s="521"/>
    </row>
    <row r="383" spans="1:10" ht="21" x14ac:dyDescent="0.35">
      <c r="B383" s="358" t="s">
        <v>48</v>
      </c>
      <c r="C383" s="346">
        <f ca="1">IF(imzatarihi&gt;0,imzatarihi,"")</f>
        <v>46027</v>
      </c>
      <c r="D383" s="81" t="s">
        <v>49</v>
      </c>
      <c r="E383" s="456" t="str">
        <f>IF(kurulusyetkilisi&gt;0,kurulusyetkilisi,"")</f>
        <v/>
      </c>
      <c r="F383" s="456"/>
      <c r="G383" s="456"/>
      <c r="H383" s="456"/>
    </row>
    <row r="384" spans="1:10" ht="21" x14ac:dyDescent="0.35">
      <c r="B384" s="349"/>
      <c r="C384" s="349"/>
      <c r="D384" s="520" t="s">
        <v>50</v>
      </c>
      <c r="E384" s="520"/>
      <c r="F384" s="349"/>
      <c r="G384" s="361"/>
      <c r="H384" s="347"/>
    </row>
    <row r="386" spans="1:11" x14ac:dyDescent="0.25">
      <c r="A386" s="496" t="s">
        <v>128</v>
      </c>
      <c r="B386" s="496"/>
      <c r="C386" s="496"/>
      <c r="D386" s="496"/>
      <c r="E386" s="496"/>
      <c r="F386" s="496"/>
      <c r="G386" s="496"/>
      <c r="H386" s="496"/>
      <c r="I386" s="15"/>
    </row>
    <row r="387" spans="1:11" x14ac:dyDescent="0.25">
      <c r="A387" s="484" t="str">
        <f>IF(YilDonem&lt;&gt;"",CONCATENATE(YilDonem," dönemine aittir."),"")</f>
        <v/>
      </c>
      <c r="B387" s="484"/>
      <c r="C387" s="484"/>
      <c r="D387" s="484"/>
      <c r="E387" s="484"/>
      <c r="F387" s="484"/>
      <c r="G387" s="484"/>
      <c r="H387" s="484"/>
      <c r="I387" s="15"/>
    </row>
    <row r="388" spans="1:11" ht="15.95" customHeight="1" thickBot="1" x14ac:dyDescent="0.3">
      <c r="A388" s="515" t="s">
        <v>157</v>
      </c>
      <c r="B388" s="515"/>
      <c r="C388" s="515"/>
      <c r="D388" s="515"/>
      <c r="E388" s="515"/>
      <c r="F388" s="515"/>
      <c r="G388" s="515"/>
      <c r="H388" s="515"/>
      <c r="I388" s="15"/>
    </row>
    <row r="389" spans="1:11" ht="31.7" customHeight="1" thickBot="1" x14ac:dyDescent="0.3">
      <c r="A389" s="516" t="s">
        <v>1</v>
      </c>
      <c r="B389" s="517"/>
      <c r="C389" s="488" t="str">
        <f>IF(ProjeNo&gt;0,ProjeNo,"")</f>
        <v/>
      </c>
      <c r="D389" s="489"/>
      <c r="E389" s="489"/>
      <c r="F389" s="489"/>
      <c r="G389" s="489"/>
      <c r="H389" s="490"/>
      <c r="I389" s="15"/>
    </row>
    <row r="390" spans="1:11" ht="45" customHeight="1" thickBot="1" x14ac:dyDescent="0.3">
      <c r="A390" s="518" t="s">
        <v>14</v>
      </c>
      <c r="B390" s="519"/>
      <c r="C390" s="493" t="str">
        <f>IF(ProjeAdi&gt;0,ProjeAdi,"")</f>
        <v/>
      </c>
      <c r="D390" s="494"/>
      <c r="E390" s="494"/>
      <c r="F390" s="494"/>
      <c r="G390" s="494"/>
      <c r="H390" s="495"/>
      <c r="I390" s="15"/>
    </row>
    <row r="391" spans="1:11" ht="30.2" customHeight="1" thickBot="1" x14ac:dyDescent="0.3">
      <c r="A391" s="522" t="s">
        <v>172</v>
      </c>
      <c r="B391" s="523"/>
      <c r="C391" s="493" t="str">
        <f>IF($C$6&lt;&gt;"",$C$6,"")</f>
        <v/>
      </c>
      <c r="D391" s="494"/>
      <c r="E391" s="494"/>
      <c r="F391" s="494"/>
      <c r="G391" s="494"/>
      <c r="H391" s="495"/>
      <c r="I391" s="15"/>
    </row>
    <row r="392" spans="1:11" s="90" customFormat="1" ht="37.15" customHeight="1" x14ac:dyDescent="0.25">
      <c r="A392" s="482" t="s">
        <v>9</v>
      </c>
      <c r="B392" s="482" t="s">
        <v>123</v>
      </c>
      <c r="C392" s="482" t="s">
        <v>124</v>
      </c>
      <c r="D392" s="482" t="s">
        <v>129</v>
      </c>
      <c r="E392" s="482" t="s">
        <v>130</v>
      </c>
      <c r="F392" s="482" t="s">
        <v>175</v>
      </c>
      <c r="G392" s="527" t="s">
        <v>51</v>
      </c>
      <c r="H392" s="527" t="s">
        <v>131</v>
      </c>
      <c r="I392" s="118"/>
      <c r="J392" s="134"/>
      <c r="K392" s="134"/>
    </row>
    <row r="393" spans="1:11" ht="18" customHeight="1" thickBot="1" x14ac:dyDescent="0.3">
      <c r="A393" s="498"/>
      <c r="B393" s="498"/>
      <c r="C393" s="498"/>
      <c r="D393" s="498"/>
      <c r="E393" s="498"/>
      <c r="F393" s="498"/>
      <c r="G393" s="528"/>
      <c r="H393" s="528"/>
      <c r="I393" s="15"/>
    </row>
    <row r="394" spans="1:11" ht="18" customHeight="1" x14ac:dyDescent="0.25">
      <c r="A394" s="61">
        <v>221</v>
      </c>
      <c r="B394" s="61"/>
      <c r="C394" s="62"/>
      <c r="D394" s="84"/>
      <c r="E394" s="84"/>
      <c r="F394" s="76"/>
      <c r="G394" s="306" t="str">
        <f>IF(AND(E394&lt;&gt;"",F394&lt;&gt;"",H394&lt;&gt;""),E394*F394,"")</f>
        <v/>
      </c>
      <c r="H394" s="92"/>
      <c r="I394" s="204" t="str">
        <f t="shared" ref="I394:I413" si="22">IF(AND(C394&lt;&gt;"",H394=""),"Stok Çıkış Tarihi Yazılmalıdır.","")</f>
        <v/>
      </c>
    </row>
    <row r="395" spans="1:11" ht="18" customHeight="1" x14ac:dyDescent="0.25">
      <c r="A395" s="39">
        <v>222</v>
      </c>
      <c r="B395" s="39"/>
      <c r="C395" s="40"/>
      <c r="D395" s="41"/>
      <c r="E395" s="41"/>
      <c r="F395" s="86"/>
      <c r="G395" s="324" t="str">
        <f t="shared" ref="G395:G413" si="23">IF(AND(E395&lt;&gt;"",F395&lt;&gt;"",H395&lt;&gt;""),E395*F395,"")</f>
        <v/>
      </c>
      <c r="H395" s="94"/>
      <c r="I395" s="204" t="str">
        <f t="shared" si="22"/>
        <v/>
      </c>
    </row>
    <row r="396" spans="1:11" ht="18" customHeight="1" x14ac:dyDescent="0.25">
      <c r="A396" s="39">
        <v>223</v>
      </c>
      <c r="B396" s="39"/>
      <c r="C396" s="40"/>
      <c r="D396" s="41"/>
      <c r="E396" s="41"/>
      <c r="F396" s="86"/>
      <c r="G396" s="324" t="str">
        <f t="shared" si="23"/>
        <v/>
      </c>
      <c r="H396" s="94"/>
      <c r="I396" s="204" t="str">
        <f t="shared" si="22"/>
        <v/>
      </c>
    </row>
    <row r="397" spans="1:11" ht="18" customHeight="1" x14ac:dyDescent="0.25">
      <c r="A397" s="39">
        <v>224</v>
      </c>
      <c r="B397" s="39"/>
      <c r="C397" s="40"/>
      <c r="D397" s="41"/>
      <c r="E397" s="41"/>
      <c r="F397" s="86"/>
      <c r="G397" s="324" t="str">
        <f t="shared" si="23"/>
        <v/>
      </c>
      <c r="H397" s="94"/>
      <c r="I397" s="204" t="str">
        <f t="shared" si="22"/>
        <v/>
      </c>
    </row>
    <row r="398" spans="1:11" ht="18" customHeight="1" x14ac:dyDescent="0.25">
      <c r="A398" s="39">
        <v>225</v>
      </c>
      <c r="B398" s="39"/>
      <c r="C398" s="40"/>
      <c r="D398" s="41"/>
      <c r="E398" s="41"/>
      <c r="F398" s="86"/>
      <c r="G398" s="324" t="str">
        <f t="shared" si="23"/>
        <v/>
      </c>
      <c r="H398" s="94"/>
      <c r="I398" s="204" t="str">
        <f t="shared" si="22"/>
        <v/>
      </c>
    </row>
    <row r="399" spans="1:11" ht="18" customHeight="1" x14ac:dyDescent="0.25">
      <c r="A399" s="39">
        <v>226</v>
      </c>
      <c r="B399" s="39"/>
      <c r="C399" s="40"/>
      <c r="D399" s="41"/>
      <c r="E399" s="41"/>
      <c r="F399" s="86"/>
      <c r="G399" s="324" t="str">
        <f t="shared" si="23"/>
        <v/>
      </c>
      <c r="H399" s="94"/>
      <c r="I399" s="204" t="str">
        <f t="shared" si="22"/>
        <v/>
      </c>
    </row>
    <row r="400" spans="1:11" ht="18" customHeight="1" x14ac:dyDescent="0.25">
      <c r="A400" s="39">
        <v>227</v>
      </c>
      <c r="B400" s="39"/>
      <c r="C400" s="40"/>
      <c r="D400" s="41"/>
      <c r="E400" s="41"/>
      <c r="F400" s="86"/>
      <c r="G400" s="324" t="str">
        <f t="shared" si="23"/>
        <v/>
      </c>
      <c r="H400" s="94"/>
      <c r="I400" s="204" t="str">
        <f t="shared" si="22"/>
        <v/>
      </c>
    </row>
    <row r="401" spans="1:10" ht="18" customHeight="1" x14ac:dyDescent="0.25">
      <c r="A401" s="39">
        <v>228</v>
      </c>
      <c r="B401" s="39"/>
      <c r="C401" s="40"/>
      <c r="D401" s="41"/>
      <c r="E401" s="41"/>
      <c r="F401" s="86"/>
      <c r="G401" s="324" t="str">
        <f t="shared" si="23"/>
        <v/>
      </c>
      <c r="H401" s="94"/>
      <c r="I401" s="204" t="str">
        <f t="shared" si="22"/>
        <v/>
      </c>
    </row>
    <row r="402" spans="1:10" ht="18" customHeight="1" x14ac:dyDescent="0.25">
      <c r="A402" s="39">
        <v>229</v>
      </c>
      <c r="B402" s="39"/>
      <c r="C402" s="40"/>
      <c r="D402" s="41"/>
      <c r="E402" s="41"/>
      <c r="F402" s="86"/>
      <c r="G402" s="324" t="str">
        <f t="shared" si="23"/>
        <v/>
      </c>
      <c r="H402" s="94"/>
      <c r="I402" s="204" t="str">
        <f t="shared" si="22"/>
        <v/>
      </c>
    </row>
    <row r="403" spans="1:10" ht="18" customHeight="1" x14ac:dyDescent="0.25">
      <c r="A403" s="39">
        <v>230</v>
      </c>
      <c r="B403" s="39"/>
      <c r="C403" s="40"/>
      <c r="D403" s="41"/>
      <c r="E403" s="41"/>
      <c r="F403" s="86"/>
      <c r="G403" s="324" t="str">
        <f t="shared" si="23"/>
        <v/>
      </c>
      <c r="H403" s="94"/>
      <c r="I403" s="204" t="str">
        <f t="shared" si="22"/>
        <v/>
      </c>
    </row>
    <row r="404" spans="1:10" ht="18" customHeight="1" x14ac:dyDescent="0.25">
      <c r="A404" s="39">
        <v>231</v>
      </c>
      <c r="B404" s="39"/>
      <c r="C404" s="40"/>
      <c r="D404" s="41"/>
      <c r="E404" s="41"/>
      <c r="F404" s="86"/>
      <c r="G404" s="324" t="str">
        <f t="shared" si="23"/>
        <v/>
      </c>
      <c r="H404" s="94"/>
      <c r="I404" s="204" t="str">
        <f t="shared" si="22"/>
        <v/>
      </c>
    </row>
    <row r="405" spans="1:10" ht="18" customHeight="1" x14ac:dyDescent="0.25">
      <c r="A405" s="39">
        <v>232</v>
      </c>
      <c r="B405" s="39"/>
      <c r="C405" s="40"/>
      <c r="D405" s="41"/>
      <c r="E405" s="41"/>
      <c r="F405" s="86"/>
      <c r="G405" s="324" t="str">
        <f t="shared" si="23"/>
        <v/>
      </c>
      <c r="H405" s="94"/>
      <c r="I405" s="204" t="str">
        <f t="shared" si="22"/>
        <v/>
      </c>
    </row>
    <row r="406" spans="1:10" ht="18" customHeight="1" x14ac:dyDescent="0.25">
      <c r="A406" s="39">
        <v>233</v>
      </c>
      <c r="B406" s="39"/>
      <c r="C406" s="40"/>
      <c r="D406" s="41"/>
      <c r="E406" s="41"/>
      <c r="F406" s="86"/>
      <c r="G406" s="324" t="str">
        <f t="shared" si="23"/>
        <v/>
      </c>
      <c r="H406" s="94"/>
      <c r="I406" s="204" t="str">
        <f t="shared" si="22"/>
        <v/>
      </c>
    </row>
    <row r="407" spans="1:10" ht="18" customHeight="1" x14ac:dyDescent="0.25">
      <c r="A407" s="39">
        <v>234</v>
      </c>
      <c r="B407" s="39"/>
      <c r="C407" s="40"/>
      <c r="D407" s="41"/>
      <c r="E407" s="41"/>
      <c r="F407" s="86"/>
      <c r="G407" s="324" t="str">
        <f t="shared" si="23"/>
        <v/>
      </c>
      <c r="H407" s="94"/>
      <c r="I407" s="204" t="str">
        <f t="shared" si="22"/>
        <v/>
      </c>
    </row>
    <row r="408" spans="1:10" ht="18" customHeight="1" x14ac:dyDescent="0.25">
      <c r="A408" s="39">
        <v>235</v>
      </c>
      <c r="B408" s="39"/>
      <c r="C408" s="40"/>
      <c r="D408" s="41"/>
      <c r="E408" s="41"/>
      <c r="F408" s="86"/>
      <c r="G408" s="324" t="str">
        <f t="shared" si="23"/>
        <v/>
      </c>
      <c r="H408" s="94"/>
      <c r="I408" s="204" t="str">
        <f t="shared" si="22"/>
        <v/>
      </c>
    </row>
    <row r="409" spans="1:10" ht="18" customHeight="1" x14ac:dyDescent="0.25">
      <c r="A409" s="39">
        <v>236</v>
      </c>
      <c r="B409" s="39"/>
      <c r="C409" s="40"/>
      <c r="D409" s="41"/>
      <c r="E409" s="41"/>
      <c r="F409" s="86"/>
      <c r="G409" s="324" t="str">
        <f t="shared" si="23"/>
        <v/>
      </c>
      <c r="H409" s="94"/>
      <c r="I409" s="204" t="str">
        <f t="shared" si="22"/>
        <v/>
      </c>
    </row>
    <row r="410" spans="1:10" ht="18" customHeight="1" x14ac:dyDescent="0.25">
      <c r="A410" s="39">
        <v>237</v>
      </c>
      <c r="B410" s="39"/>
      <c r="C410" s="40"/>
      <c r="D410" s="41"/>
      <c r="E410" s="41"/>
      <c r="F410" s="86"/>
      <c r="G410" s="324" t="str">
        <f t="shared" si="23"/>
        <v/>
      </c>
      <c r="H410" s="94"/>
      <c r="I410" s="204" t="str">
        <f t="shared" si="22"/>
        <v/>
      </c>
    </row>
    <row r="411" spans="1:10" ht="18" customHeight="1" x14ac:dyDescent="0.25">
      <c r="A411" s="39">
        <v>238</v>
      </c>
      <c r="B411" s="39"/>
      <c r="C411" s="40"/>
      <c r="D411" s="41"/>
      <c r="E411" s="41"/>
      <c r="F411" s="86"/>
      <c r="G411" s="324" t="str">
        <f t="shared" si="23"/>
        <v/>
      </c>
      <c r="H411" s="94"/>
      <c r="I411" s="204" t="str">
        <f t="shared" si="22"/>
        <v/>
      </c>
    </row>
    <row r="412" spans="1:10" ht="18" customHeight="1" x14ac:dyDescent="0.25">
      <c r="A412" s="39">
        <v>239</v>
      </c>
      <c r="B412" s="39"/>
      <c r="C412" s="40"/>
      <c r="D412" s="41"/>
      <c r="E412" s="41"/>
      <c r="F412" s="86"/>
      <c r="G412" s="324" t="str">
        <f t="shared" si="23"/>
        <v/>
      </c>
      <c r="H412" s="94"/>
      <c r="I412" s="204" t="str">
        <f t="shared" si="22"/>
        <v/>
      </c>
    </row>
    <row r="413" spans="1:10" ht="18" customHeight="1" thickBot="1" x14ac:dyDescent="0.3">
      <c r="A413" s="43">
        <v>240</v>
      </c>
      <c r="B413" s="43"/>
      <c r="C413" s="44"/>
      <c r="D413" s="45"/>
      <c r="E413" s="45"/>
      <c r="F413" s="88"/>
      <c r="G413" s="325" t="str">
        <f t="shared" si="23"/>
        <v/>
      </c>
      <c r="H413" s="96"/>
      <c r="I413" s="204" t="str">
        <f t="shared" si="22"/>
        <v/>
      </c>
    </row>
    <row r="414" spans="1:10" ht="18" customHeight="1" thickBot="1" x14ac:dyDescent="0.3">
      <c r="F414" s="12" t="s">
        <v>155</v>
      </c>
      <c r="G414" s="290">
        <f>IF(stok&lt;&gt;"",SUM(G394:G413)+G379,0)</f>
        <v>0</v>
      </c>
      <c r="H414" s="331"/>
      <c r="J414" s="202">
        <f>IF(G414&gt;G379,ROW(A420),0)</f>
        <v>0</v>
      </c>
    </row>
    <row r="416" spans="1:10" ht="30.2" customHeight="1" x14ac:dyDescent="0.25">
      <c r="A416" s="521" t="s">
        <v>167</v>
      </c>
      <c r="B416" s="521"/>
      <c r="C416" s="521"/>
      <c r="D416" s="521"/>
      <c r="E416" s="521"/>
      <c r="F416" s="521"/>
      <c r="G416" s="521"/>
      <c r="H416" s="521"/>
    </row>
    <row r="418" spans="1:11" ht="21" x14ac:dyDescent="0.35">
      <c r="B418" s="358" t="s">
        <v>48</v>
      </c>
      <c r="C418" s="346">
        <f ca="1">IF(imzatarihi&gt;0,imzatarihi,"")</f>
        <v>46027</v>
      </c>
      <c r="D418" s="81" t="s">
        <v>49</v>
      </c>
      <c r="E418" s="456" t="str">
        <f>IF(kurulusyetkilisi&gt;0,kurulusyetkilisi,"")</f>
        <v/>
      </c>
      <c r="F418" s="456"/>
      <c r="G418" s="456"/>
      <c r="H418" s="456"/>
    </row>
    <row r="419" spans="1:11" ht="21" x14ac:dyDescent="0.35">
      <c r="B419" s="349"/>
      <c r="C419" s="349"/>
      <c r="D419" s="520" t="s">
        <v>50</v>
      </c>
      <c r="E419" s="520"/>
      <c r="F419" s="349"/>
      <c r="G419" s="361"/>
      <c r="H419" s="347"/>
    </row>
    <row r="421" spans="1:11" x14ac:dyDescent="0.25">
      <c r="A421" s="496" t="s">
        <v>128</v>
      </c>
      <c r="B421" s="496"/>
      <c r="C421" s="496"/>
      <c r="D421" s="496"/>
      <c r="E421" s="496"/>
      <c r="F421" s="496"/>
      <c r="G421" s="496"/>
      <c r="H421" s="496"/>
      <c r="I421" s="15"/>
    </row>
    <row r="422" spans="1:11" x14ac:dyDescent="0.25">
      <c r="A422" s="484" t="str">
        <f>IF(YilDonem&lt;&gt;"",CONCATENATE(YilDonem," dönemine aittir."),"")</f>
        <v/>
      </c>
      <c r="B422" s="484"/>
      <c r="C422" s="484"/>
      <c r="D422" s="484"/>
      <c r="E422" s="484"/>
      <c r="F422" s="484"/>
      <c r="G422" s="484"/>
      <c r="H422" s="484"/>
      <c r="I422" s="15"/>
    </row>
    <row r="423" spans="1:11" ht="15.95" customHeight="1" thickBot="1" x14ac:dyDescent="0.3">
      <c r="A423" s="515" t="s">
        <v>157</v>
      </c>
      <c r="B423" s="515"/>
      <c r="C423" s="515"/>
      <c r="D423" s="515"/>
      <c r="E423" s="515"/>
      <c r="F423" s="515"/>
      <c r="G423" s="515"/>
      <c r="H423" s="515"/>
      <c r="I423" s="15"/>
    </row>
    <row r="424" spans="1:11" ht="31.7" customHeight="1" thickBot="1" x14ac:dyDescent="0.3">
      <c r="A424" s="516" t="s">
        <v>1</v>
      </c>
      <c r="B424" s="517"/>
      <c r="C424" s="488" t="str">
        <f>IF(ProjeNo&gt;0,ProjeNo,"")</f>
        <v/>
      </c>
      <c r="D424" s="489"/>
      <c r="E424" s="489"/>
      <c r="F424" s="489"/>
      <c r="G424" s="489"/>
      <c r="H424" s="490"/>
      <c r="I424" s="15"/>
    </row>
    <row r="425" spans="1:11" ht="45" customHeight="1" thickBot="1" x14ac:dyDescent="0.3">
      <c r="A425" s="518" t="s">
        <v>14</v>
      </c>
      <c r="B425" s="519"/>
      <c r="C425" s="493" t="str">
        <f>IF(ProjeAdi&gt;0,ProjeAdi,"")</f>
        <v/>
      </c>
      <c r="D425" s="494"/>
      <c r="E425" s="494"/>
      <c r="F425" s="494"/>
      <c r="G425" s="494"/>
      <c r="H425" s="495"/>
      <c r="I425" s="15"/>
    </row>
    <row r="426" spans="1:11" ht="30.2" customHeight="1" thickBot="1" x14ac:dyDescent="0.3">
      <c r="A426" s="522" t="s">
        <v>172</v>
      </c>
      <c r="B426" s="523"/>
      <c r="C426" s="493" t="str">
        <f>IF($C$6&lt;&gt;"",$C$6,"")</f>
        <v/>
      </c>
      <c r="D426" s="494"/>
      <c r="E426" s="494"/>
      <c r="F426" s="494"/>
      <c r="G426" s="494"/>
      <c r="H426" s="495"/>
      <c r="I426" s="15"/>
    </row>
    <row r="427" spans="1:11" s="90" customFormat="1" ht="37.15" customHeight="1" x14ac:dyDescent="0.25">
      <c r="A427" s="482" t="s">
        <v>9</v>
      </c>
      <c r="B427" s="482" t="s">
        <v>123</v>
      </c>
      <c r="C427" s="482" t="s">
        <v>124</v>
      </c>
      <c r="D427" s="482" t="s">
        <v>129</v>
      </c>
      <c r="E427" s="482" t="s">
        <v>130</v>
      </c>
      <c r="F427" s="482" t="s">
        <v>175</v>
      </c>
      <c r="G427" s="527" t="s">
        <v>51</v>
      </c>
      <c r="H427" s="527" t="s">
        <v>131</v>
      </c>
      <c r="I427" s="118"/>
      <c r="J427" s="134"/>
      <c r="K427" s="134"/>
    </row>
    <row r="428" spans="1:11" ht="18" customHeight="1" thickBot="1" x14ac:dyDescent="0.3">
      <c r="A428" s="498"/>
      <c r="B428" s="498"/>
      <c r="C428" s="498"/>
      <c r="D428" s="498"/>
      <c r="E428" s="498"/>
      <c r="F428" s="498"/>
      <c r="G428" s="528"/>
      <c r="H428" s="528"/>
      <c r="I428" s="15"/>
    </row>
    <row r="429" spans="1:11" ht="18" customHeight="1" x14ac:dyDescent="0.25">
      <c r="A429" s="61">
        <v>241</v>
      </c>
      <c r="B429" s="61"/>
      <c r="C429" s="62"/>
      <c r="D429" s="84"/>
      <c r="E429" s="84"/>
      <c r="F429" s="76"/>
      <c r="G429" s="306" t="str">
        <f>IF(AND(E429&lt;&gt;"",F429&lt;&gt;"",H429&lt;&gt;""),E429*F429,"")</f>
        <v/>
      </c>
      <c r="H429" s="92"/>
      <c r="I429" s="204" t="str">
        <f t="shared" ref="I429:I448" si="24">IF(AND(C429&lt;&gt;"",H429=""),"Stok Çıkış Tarihi Yazılmalıdır.","")</f>
        <v/>
      </c>
    </row>
    <row r="430" spans="1:11" ht="18" customHeight="1" x14ac:dyDescent="0.25">
      <c r="A430" s="39">
        <v>242</v>
      </c>
      <c r="B430" s="39"/>
      <c r="C430" s="40"/>
      <c r="D430" s="41"/>
      <c r="E430" s="41"/>
      <c r="F430" s="86"/>
      <c r="G430" s="324" t="str">
        <f t="shared" ref="G430:G448" si="25">IF(AND(E430&lt;&gt;"",F430&lt;&gt;"",H430&lt;&gt;""),E430*F430,"")</f>
        <v/>
      </c>
      <c r="H430" s="94"/>
      <c r="I430" s="204" t="str">
        <f t="shared" si="24"/>
        <v/>
      </c>
    </row>
    <row r="431" spans="1:11" ht="18" customHeight="1" x14ac:dyDescent="0.25">
      <c r="A431" s="39">
        <v>243</v>
      </c>
      <c r="B431" s="39"/>
      <c r="C431" s="40"/>
      <c r="D431" s="41"/>
      <c r="E431" s="41"/>
      <c r="F431" s="86"/>
      <c r="G431" s="324" t="str">
        <f t="shared" si="25"/>
        <v/>
      </c>
      <c r="H431" s="94"/>
      <c r="I431" s="204" t="str">
        <f t="shared" si="24"/>
        <v/>
      </c>
    </row>
    <row r="432" spans="1:11" ht="18" customHeight="1" x14ac:dyDescent="0.25">
      <c r="A432" s="39">
        <v>244</v>
      </c>
      <c r="B432" s="39"/>
      <c r="C432" s="40"/>
      <c r="D432" s="41"/>
      <c r="E432" s="41"/>
      <c r="F432" s="86"/>
      <c r="G432" s="324" t="str">
        <f t="shared" si="25"/>
        <v/>
      </c>
      <c r="H432" s="94"/>
      <c r="I432" s="204" t="str">
        <f t="shared" si="24"/>
        <v/>
      </c>
    </row>
    <row r="433" spans="1:9" ht="18" customHeight="1" x14ac:dyDescent="0.25">
      <c r="A433" s="39">
        <v>245</v>
      </c>
      <c r="B433" s="39"/>
      <c r="C433" s="40"/>
      <c r="D433" s="41"/>
      <c r="E433" s="41"/>
      <c r="F433" s="86"/>
      <c r="G433" s="324" t="str">
        <f t="shared" si="25"/>
        <v/>
      </c>
      <c r="H433" s="94"/>
      <c r="I433" s="204" t="str">
        <f t="shared" si="24"/>
        <v/>
      </c>
    </row>
    <row r="434" spans="1:9" ht="18" customHeight="1" x14ac:dyDescent="0.25">
      <c r="A434" s="39">
        <v>246</v>
      </c>
      <c r="B434" s="39"/>
      <c r="C434" s="40"/>
      <c r="D434" s="41"/>
      <c r="E434" s="41"/>
      <c r="F434" s="86"/>
      <c r="G434" s="324" t="str">
        <f t="shared" si="25"/>
        <v/>
      </c>
      <c r="H434" s="94"/>
      <c r="I434" s="204" t="str">
        <f t="shared" si="24"/>
        <v/>
      </c>
    </row>
    <row r="435" spans="1:9" ht="18" customHeight="1" x14ac:dyDescent="0.25">
      <c r="A435" s="39">
        <v>247</v>
      </c>
      <c r="B435" s="39"/>
      <c r="C435" s="40"/>
      <c r="D435" s="41"/>
      <c r="E435" s="41"/>
      <c r="F435" s="86"/>
      <c r="G435" s="324" t="str">
        <f t="shared" si="25"/>
        <v/>
      </c>
      <c r="H435" s="94"/>
      <c r="I435" s="204" t="str">
        <f t="shared" si="24"/>
        <v/>
      </c>
    </row>
    <row r="436" spans="1:9" ht="18" customHeight="1" x14ac:dyDescent="0.25">
      <c r="A436" s="39">
        <v>248</v>
      </c>
      <c r="B436" s="39"/>
      <c r="C436" s="40"/>
      <c r="D436" s="41"/>
      <c r="E436" s="41"/>
      <c r="F436" s="86"/>
      <c r="G436" s="324" t="str">
        <f t="shared" si="25"/>
        <v/>
      </c>
      <c r="H436" s="94"/>
      <c r="I436" s="204" t="str">
        <f t="shared" si="24"/>
        <v/>
      </c>
    </row>
    <row r="437" spans="1:9" ht="18" customHeight="1" x14ac:dyDescent="0.25">
      <c r="A437" s="39">
        <v>249</v>
      </c>
      <c r="B437" s="39"/>
      <c r="C437" s="40"/>
      <c r="D437" s="41"/>
      <c r="E437" s="41"/>
      <c r="F437" s="86"/>
      <c r="G437" s="324" t="str">
        <f t="shared" si="25"/>
        <v/>
      </c>
      <c r="H437" s="94"/>
      <c r="I437" s="204" t="str">
        <f t="shared" si="24"/>
        <v/>
      </c>
    </row>
    <row r="438" spans="1:9" ht="18" customHeight="1" x14ac:dyDescent="0.25">
      <c r="A438" s="39">
        <v>250</v>
      </c>
      <c r="B438" s="39"/>
      <c r="C438" s="40"/>
      <c r="D438" s="41"/>
      <c r="E438" s="41"/>
      <c r="F438" s="86"/>
      <c r="G438" s="324" t="str">
        <f t="shared" si="25"/>
        <v/>
      </c>
      <c r="H438" s="94"/>
      <c r="I438" s="204" t="str">
        <f t="shared" si="24"/>
        <v/>
      </c>
    </row>
    <row r="439" spans="1:9" ht="18" customHeight="1" x14ac:dyDescent="0.25">
      <c r="A439" s="39">
        <v>251</v>
      </c>
      <c r="B439" s="39"/>
      <c r="C439" s="40"/>
      <c r="D439" s="41"/>
      <c r="E439" s="41"/>
      <c r="F439" s="86"/>
      <c r="G439" s="324" t="str">
        <f t="shared" si="25"/>
        <v/>
      </c>
      <c r="H439" s="94"/>
      <c r="I439" s="204" t="str">
        <f t="shared" si="24"/>
        <v/>
      </c>
    </row>
    <row r="440" spans="1:9" ht="18" customHeight="1" x14ac:dyDescent="0.25">
      <c r="A440" s="39">
        <v>252</v>
      </c>
      <c r="B440" s="39"/>
      <c r="C440" s="40"/>
      <c r="D440" s="41"/>
      <c r="E440" s="41"/>
      <c r="F440" s="86"/>
      <c r="G440" s="324" t="str">
        <f t="shared" si="25"/>
        <v/>
      </c>
      <c r="H440" s="94"/>
      <c r="I440" s="204" t="str">
        <f t="shared" si="24"/>
        <v/>
      </c>
    </row>
    <row r="441" spans="1:9" ht="18" customHeight="1" x14ac:dyDescent="0.25">
      <c r="A441" s="39">
        <v>253</v>
      </c>
      <c r="B441" s="39"/>
      <c r="C441" s="40"/>
      <c r="D441" s="41"/>
      <c r="E441" s="41"/>
      <c r="F441" s="86"/>
      <c r="G441" s="324" t="str">
        <f t="shared" si="25"/>
        <v/>
      </c>
      <c r="H441" s="94"/>
      <c r="I441" s="204" t="str">
        <f t="shared" si="24"/>
        <v/>
      </c>
    </row>
    <row r="442" spans="1:9" ht="18" customHeight="1" x14ac:dyDescent="0.25">
      <c r="A442" s="39">
        <v>254</v>
      </c>
      <c r="B442" s="39"/>
      <c r="C442" s="40"/>
      <c r="D442" s="41"/>
      <c r="E442" s="41"/>
      <c r="F442" s="86"/>
      <c r="G442" s="324" t="str">
        <f t="shared" si="25"/>
        <v/>
      </c>
      <c r="H442" s="94"/>
      <c r="I442" s="204" t="str">
        <f t="shared" si="24"/>
        <v/>
      </c>
    </row>
    <row r="443" spans="1:9" ht="18" customHeight="1" x14ac:dyDescent="0.25">
      <c r="A443" s="39">
        <v>255</v>
      </c>
      <c r="B443" s="39"/>
      <c r="C443" s="40"/>
      <c r="D443" s="41"/>
      <c r="E443" s="41"/>
      <c r="F443" s="86"/>
      <c r="G443" s="324" t="str">
        <f t="shared" si="25"/>
        <v/>
      </c>
      <c r="H443" s="94"/>
      <c r="I443" s="204" t="str">
        <f t="shared" si="24"/>
        <v/>
      </c>
    </row>
    <row r="444" spans="1:9" ht="18" customHeight="1" x14ac:dyDescent="0.25">
      <c r="A444" s="39">
        <v>256</v>
      </c>
      <c r="B444" s="39"/>
      <c r="C444" s="40"/>
      <c r="D444" s="41"/>
      <c r="E444" s="41"/>
      <c r="F444" s="86"/>
      <c r="G444" s="324" t="str">
        <f t="shared" si="25"/>
        <v/>
      </c>
      <c r="H444" s="94"/>
      <c r="I444" s="204" t="str">
        <f t="shared" si="24"/>
        <v/>
      </c>
    </row>
    <row r="445" spans="1:9" ht="18" customHeight="1" x14ac:dyDescent="0.25">
      <c r="A445" s="39">
        <v>257</v>
      </c>
      <c r="B445" s="39"/>
      <c r="C445" s="40"/>
      <c r="D445" s="41"/>
      <c r="E445" s="41"/>
      <c r="F445" s="86"/>
      <c r="G445" s="324" t="str">
        <f t="shared" si="25"/>
        <v/>
      </c>
      <c r="H445" s="94"/>
      <c r="I445" s="204" t="str">
        <f t="shared" si="24"/>
        <v/>
      </c>
    </row>
    <row r="446" spans="1:9" ht="18" customHeight="1" x14ac:dyDescent="0.25">
      <c r="A446" s="39">
        <v>258</v>
      </c>
      <c r="B446" s="39"/>
      <c r="C446" s="40"/>
      <c r="D446" s="41"/>
      <c r="E446" s="41"/>
      <c r="F446" s="86"/>
      <c r="G446" s="324" t="str">
        <f t="shared" si="25"/>
        <v/>
      </c>
      <c r="H446" s="94"/>
      <c r="I446" s="204" t="str">
        <f t="shared" si="24"/>
        <v/>
      </c>
    </row>
    <row r="447" spans="1:9" ht="18" customHeight="1" x14ac:dyDescent="0.25">
      <c r="A447" s="39">
        <v>259</v>
      </c>
      <c r="B447" s="39"/>
      <c r="C447" s="40"/>
      <c r="D447" s="41"/>
      <c r="E447" s="41"/>
      <c r="F447" s="86"/>
      <c r="G447" s="324" t="str">
        <f t="shared" si="25"/>
        <v/>
      </c>
      <c r="H447" s="94"/>
      <c r="I447" s="204" t="str">
        <f t="shared" si="24"/>
        <v/>
      </c>
    </row>
    <row r="448" spans="1:9" ht="18" customHeight="1" thickBot="1" x14ac:dyDescent="0.3">
      <c r="A448" s="43">
        <v>260</v>
      </c>
      <c r="B448" s="43"/>
      <c r="C448" s="44"/>
      <c r="D448" s="45"/>
      <c r="E448" s="45"/>
      <c r="F448" s="88"/>
      <c r="G448" s="325" t="str">
        <f t="shared" si="25"/>
        <v/>
      </c>
      <c r="H448" s="96"/>
      <c r="I448" s="204" t="str">
        <f t="shared" si="24"/>
        <v/>
      </c>
    </row>
    <row r="449" spans="1:11" ht="18" customHeight="1" thickBot="1" x14ac:dyDescent="0.3">
      <c r="F449" s="12" t="s">
        <v>155</v>
      </c>
      <c r="G449" s="290">
        <f>IF(stok&lt;&gt;"",SUM(G429:G448)+G414,0)</f>
        <v>0</v>
      </c>
      <c r="H449" s="331"/>
      <c r="J449" s="202">
        <f>IF(G449&gt;G414,ROW(A455),0)</f>
        <v>0</v>
      </c>
    </row>
    <row r="451" spans="1:11" ht="30.2" customHeight="1" x14ac:dyDescent="0.25">
      <c r="A451" s="521" t="s">
        <v>167</v>
      </c>
      <c r="B451" s="521"/>
      <c r="C451" s="521"/>
      <c r="D451" s="521"/>
      <c r="E451" s="521"/>
      <c r="F451" s="521"/>
      <c r="G451" s="521"/>
      <c r="H451" s="521"/>
    </row>
    <row r="453" spans="1:11" ht="21" x14ac:dyDescent="0.35">
      <c r="B453" s="358" t="s">
        <v>48</v>
      </c>
      <c r="C453" s="346">
        <f ca="1">IF(imzatarihi&gt;0,imzatarihi,"")</f>
        <v>46027</v>
      </c>
      <c r="D453" s="81" t="s">
        <v>49</v>
      </c>
      <c r="E453" s="456" t="str">
        <f>IF(kurulusyetkilisi&gt;0,kurulusyetkilisi,"")</f>
        <v/>
      </c>
      <c r="F453" s="456"/>
      <c r="G453" s="456"/>
      <c r="H453" s="456"/>
    </row>
    <row r="454" spans="1:11" ht="21" x14ac:dyDescent="0.35">
      <c r="B454" s="349"/>
      <c r="C454" s="349"/>
      <c r="D454" s="520" t="s">
        <v>50</v>
      </c>
      <c r="E454" s="520"/>
      <c r="F454" s="349"/>
      <c r="G454" s="361"/>
      <c r="H454" s="347"/>
    </row>
    <row r="456" spans="1:11" x14ac:dyDescent="0.25">
      <c r="A456" s="496" t="s">
        <v>128</v>
      </c>
      <c r="B456" s="496"/>
      <c r="C456" s="496"/>
      <c r="D456" s="496"/>
      <c r="E456" s="496"/>
      <c r="F456" s="496"/>
      <c r="G456" s="496"/>
      <c r="H456" s="496"/>
      <c r="I456" s="15"/>
    </row>
    <row r="457" spans="1:11" x14ac:dyDescent="0.25">
      <c r="A457" s="484" t="str">
        <f>IF(YilDonem&lt;&gt;"",CONCATENATE(YilDonem," dönemine aittir."),"")</f>
        <v/>
      </c>
      <c r="B457" s="484"/>
      <c r="C457" s="484"/>
      <c r="D457" s="484"/>
      <c r="E457" s="484"/>
      <c r="F457" s="484"/>
      <c r="G457" s="484"/>
      <c r="H457" s="484"/>
      <c r="I457" s="15"/>
    </row>
    <row r="458" spans="1:11" ht="15.95" customHeight="1" thickBot="1" x14ac:dyDescent="0.3">
      <c r="A458" s="515" t="s">
        <v>157</v>
      </c>
      <c r="B458" s="515"/>
      <c r="C458" s="515"/>
      <c r="D458" s="515"/>
      <c r="E458" s="515"/>
      <c r="F458" s="515"/>
      <c r="G458" s="515"/>
      <c r="H458" s="515"/>
      <c r="I458" s="15"/>
    </row>
    <row r="459" spans="1:11" ht="31.7" customHeight="1" thickBot="1" x14ac:dyDescent="0.3">
      <c r="A459" s="516" t="s">
        <v>1</v>
      </c>
      <c r="B459" s="517"/>
      <c r="C459" s="488" t="str">
        <f>IF(ProjeNo&gt;0,ProjeNo,"")</f>
        <v/>
      </c>
      <c r="D459" s="489"/>
      <c r="E459" s="489"/>
      <c r="F459" s="489"/>
      <c r="G459" s="489"/>
      <c r="H459" s="490"/>
      <c r="I459" s="15"/>
    </row>
    <row r="460" spans="1:11" ht="45" customHeight="1" thickBot="1" x14ac:dyDescent="0.3">
      <c r="A460" s="518" t="s">
        <v>14</v>
      </c>
      <c r="B460" s="519"/>
      <c r="C460" s="493" t="str">
        <f>IF(ProjeAdi&gt;0,ProjeAdi,"")</f>
        <v/>
      </c>
      <c r="D460" s="494"/>
      <c r="E460" s="494"/>
      <c r="F460" s="494"/>
      <c r="G460" s="494"/>
      <c r="H460" s="495"/>
      <c r="I460" s="15"/>
    </row>
    <row r="461" spans="1:11" ht="30.2" customHeight="1" thickBot="1" x14ac:dyDescent="0.3">
      <c r="A461" s="522" t="s">
        <v>172</v>
      </c>
      <c r="B461" s="523"/>
      <c r="C461" s="493" t="str">
        <f>IF($C$6&lt;&gt;"",$C$6,"")</f>
        <v/>
      </c>
      <c r="D461" s="494"/>
      <c r="E461" s="494"/>
      <c r="F461" s="494"/>
      <c r="G461" s="494"/>
      <c r="H461" s="495"/>
      <c r="I461" s="15"/>
    </row>
    <row r="462" spans="1:11" s="90" customFormat="1" ht="37.15" customHeight="1" x14ac:dyDescent="0.25">
      <c r="A462" s="482" t="s">
        <v>9</v>
      </c>
      <c r="B462" s="482" t="s">
        <v>123</v>
      </c>
      <c r="C462" s="482" t="s">
        <v>124</v>
      </c>
      <c r="D462" s="482" t="s">
        <v>129</v>
      </c>
      <c r="E462" s="482" t="s">
        <v>130</v>
      </c>
      <c r="F462" s="482" t="s">
        <v>175</v>
      </c>
      <c r="G462" s="527" t="s">
        <v>51</v>
      </c>
      <c r="H462" s="527" t="s">
        <v>131</v>
      </c>
      <c r="I462" s="118"/>
      <c r="J462" s="134"/>
      <c r="K462" s="134"/>
    </row>
    <row r="463" spans="1:11" ht="18" customHeight="1" thickBot="1" x14ac:dyDescent="0.3">
      <c r="A463" s="498"/>
      <c r="B463" s="498"/>
      <c r="C463" s="498"/>
      <c r="D463" s="498"/>
      <c r="E463" s="498"/>
      <c r="F463" s="498"/>
      <c r="G463" s="528"/>
      <c r="H463" s="528"/>
      <c r="I463" s="15"/>
    </row>
    <row r="464" spans="1:11" ht="18" customHeight="1" x14ac:dyDescent="0.25">
      <c r="A464" s="61">
        <v>261</v>
      </c>
      <c r="B464" s="61"/>
      <c r="C464" s="62"/>
      <c r="D464" s="84"/>
      <c r="E464" s="84"/>
      <c r="F464" s="76"/>
      <c r="G464" s="306" t="str">
        <f>IF(AND(E464&lt;&gt;"",F464&lt;&gt;"",H464&lt;&gt;""),E464*F464,"")</f>
        <v/>
      </c>
      <c r="H464" s="92"/>
      <c r="I464" s="204" t="str">
        <f t="shared" ref="I464:I483" si="26">IF(AND(C464&lt;&gt;"",H464=""),"Stok Çıkış Tarihi Yazılmalıdır.","")</f>
        <v/>
      </c>
    </row>
    <row r="465" spans="1:9" ht="18" customHeight="1" x14ac:dyDescent="0.25">
      <c r="A465" s="39">
        <v>262</v>
      </c>
      <c r="B465" s="39"/>
      <c r="C465" s="40"/>
      <c r="D465" s="41"/>
      <c r="E465" s="41"/>
      <c r="F465" s="86"/>
      <c r="G465" s="324" t="str">
        <f t="shared" ref="G465:G483" si="27">IF(AND(E465&lt;&gt;"",F465&lt;&gt;"",H465&lt;&gt;""),E465*F465,"")</f>
        <v/>
      </c>
      <c r="H465" s="94"/>
      <c r="I465" s="204" t="str">
        <f t="shared" si="26"/>
        <v/>
      </c>
    </row>
    <row r="466" spans="1:9" ht="18" customHeight="1" x14ac:dyDescent="0.25">
      <c r="A466" s="39">
        <v>263</v>
      </c>
      <c r="B466" s="39"/>
      <c r="C466" s="40"/>
      <c r="D466" s="41"/>
      <c r="E466" s="41"/>
      <c r="F466" s="86"/>
      <c r="G466" s="324" t="str">
        <f t="shared" si="27"/>
        <v/>
      </c>
      <c r="H466" s="94"/>
      <c r="I466" s="204" t="str">
        <f t="shared" si="26"/>
        <v/>
      </c>
    </row>
    <row r="467" spans="1:9" ht="18" customHeight="1" x14ac:dyDescent="0.25">
      <c r="A467" s="39">
        <v>264</v>
      </c>
      <c r="B467" s="39"/>
      <c r="C467" s="40"/>
      <c r="D467" s="41"/>
      <c r="E467" s="41"/>
      <c r="F467" s="86"/>
      <c r="G467" s="324" t="str">
        <f t="shared" si="27"/>
        <v/>
      </c>
      <c r="H467" s="94"/>
      <c r="I467" s="204" t="str">
        <f t="shared" si="26"/>
        <v/>
      </c>
    </row>
    <row r="468" spans="1:9" ht="18" customHeight="1" x14ac:dyDescent="0.25">
      <c r="A468" s="39">
        <v>265</v>
      </c>
      <c r="B468" s="39"/>
      <c r="C468" s="40"/>
      <c r="D468" s="41"/>
      <c r="E468" s="41"/>
      <c r="F468" s="86"/>
      <c r="G468" s="324" t="str">
        <f t="shared" si="27"/>
        <v/>
      </c>
      <c r="H468" s="94"/>
      <c r="I468" s="204" t="str">
        <f t="shared" si="26"/>
        <v/>
      </c>
    </row>
    <row r="469" spans="1:9" ht="18" customHeight="1" x14ac:dyDescent="0.25">
      <c r="A469" s="39">
        <v>266</v>
      </c>
      <c r="B469" s="39"/>
      <c r="C469" s="40"/>
      <c r="D469" s="41"/>
      <c r="E469" s="41"/>
      <c r="F469" s="86"/>
      <c r="G469" s="324" t="str">
        <f t="shared" si="27"/>
        <v/>
      </c>
      <c r="H469" s="94"/>
      <c r="I469" s="204" t="str">
        <f t="shared" si="26"/>
        <v/>
      </c>
    </row>
    <row r="470" spans="1:9" ht="18" customHeight="1" x14ac:dyDescent="0.25">
      <c r="A470" s="39">
        <v>267</v>
      </c>
      <c r="B470" s="39"/>
      <c r="C470" s="40"/>
      <c r="D470" s="41"/>
      <c r="E470" s="41"/>
      <c r="F470" s="86"/>
      <c r="G470" s="324" t="str">
        <f t="shared" si="27"/>
        <v/>
      </c>
      <c r="H470" s="94"/>
      <c r="I470" s="204" t="str">
        <f t="shared" si="26"/>
        <v/>
      </c>
    </row>
    <row r="471" spans="1:9" ht="18" customHeight="1" x14ac:dyDescent="0.25">
      <c r="A471" s="39">
        <v>268</v>
      </c>
      <c r="B471" s="39"/>
      <c r="C471" s="40"/>
      <c r="D471" s="41"/>
      <c r="E471" s="41"/>
      <c r="F471" s="86"/>
      <c r="G471" s="324" t="str">
        <f t="shared" si="27"/>
        <v/>
      </c>
      <c r="H471" s="94"/>
      <c r="I471" s="204" t="str">
        <f t="shared" si="26"/>
        <v/>
      </c>
    </row>
    <row r="472" spans="1:9" ht="18" customHeight="1" x14ac:dyDescent="0.25">
      <c r="A472" s="39">
        <v>269</v>
      </c>
      <c r="B472" s="39"/>
      <c r="C472" s="40"/>
      <c r="D472" s="41"/>
      <c r="E472" s="41"/>
      <c r="F472" s="86"/>
      <c r="G472" s="324" t="str">
        <f t="shared" si="27"/>
        <v/>
      </c>
      <c r="H472" s="94"/>
      <c r="I472" s="204" t="str">
        <f t="shared" si="26"/>
        <v/>
      </c>
    </row>
    <row r="473" spans="1:9" ht="18" customHeight="1" x14ac:dyDescent="0.25">
      <c r="A473" s="39">
        <v>270</v>
      </c>
      <c r="B473" s="39"/>
      <c r="C473" s="40"/>
      <c r="D473" s="41"/>
      <c r="E473" s="41"/>
      <c r="F473" s="86"/>
      <c r="G473" s="324" t="str">
        <f t="shared" si="27"/>
        <v/>
      </c>
      <c r="H473" s="94"/>
      <c r="I473" s="204" t="str">
        <f t="shared" si="26"/>
        <v/>
      </c>
    </row>
    <row r="474" spans="1:9" ht="18" customHeight="1" x14ac:dyDescent="0.25">
      <c r="A474" s="39">
        <v>271</v>
      </c>
      <c r="B474" s="39"/>
      <c r="C474" s="40"/>
      <c r="D474" s="41"/>
      <c r="E474" s="41"/>
      <c r="F474" s="86"/>
      <c r="G474" s="324" t="str">
        <f t="shared" si="27"/>
        <v/>
      </c>
      <c r="H474" s="94"/>
      <c r="I474" s="204" t="str">
        <f t="shared" si="26"/>
        <v/>
      </c>
    </row>
    <row r="475" spans="1:9" ht="18" customHeight="1" x14ac:dyDescent="0.25">
      <c r="A475" s="39">
        <v>272</v>
      </c>
      <c r="B475" s="39"/>
      <c r="C475" s="40"/>
      <c r="D475" s="41"/>
      <c r="E475" s="41"/>
      <c r="F475" s="86"/>
      <c r="G475" s="324" t="str">
        <f t="shared" si="27"/>
        <v/>
      </c>
      <c r="H475" s="94"/>
      <c r="I475" s="204" t="str">
        <f t="shared" si="26"/>
        <v/>
      </c>
    </row>
    <row r="476" spans="1:9" ht="18" customHeight="1" x14ac:dyDescent="0.25">
      <c r="A476" s="39">
        <v>273</v>
      </c>
      <c r="B476" s="39"/>
      <c r="C476" s="40"/>
      <c r="D476" s="41"/>
      <c r="E476" s="41"/>
      <c r="F476" s="86"/>
      <c r="G476" s="324" t="str">
        <f t="shared" si="27"/>
        <v/>
      </c>
      <c r="H476" s="94"/>
      <c r="I476" s="204" t="str">
        <f t="shared" si="26"/>
        <v/>
      </c>
    </row>
    <row r="477" spans="1:9" ht="18" customHeight="1" x14ac:dyDescent="0.25">
      <c r="A477" s="39">
        <v>274</v>
      </c>
      <c r="B477" s="39"/>
      <c r="C477" s="40"/>
      <c r="D477" s="41"/>
      <c r="E477" s="41"/>
      <c r="F477" s="86"/>
      <c r="G477" s="324" t="str">
        <f t="shared" si="27"/>
        <v/>
      </c>
      <c r="H477" s="94"/>
      <c r="I477" s="204" t="str">
        <f t="shared" si="26"/>
        <v/>
      </c>
    </row>
    <row r="478" spans="1:9" ht="18" customHeight="1" x14ac:dyDescent="0.25">
      <c r="A478" s="39">
        <v>275</v>
      </c>
      <c r="B478" s="39"/>
      <c r="C478" s="40"/>
      <c r="D478" s="41"/>
      <c r="E478" s="41"/>
      <c r="F478" s="86"/>
      <c r="G478" s="324" t="str">
        <f t="shared" si="27"/>
        <v/>
      </c>
      <c r="H478" s="94"/>
      <c r="I478" s="204" t="str">
        <f t="shared" si="26"/>
        <v/>
      </c>
    </row>
    <row r="479" spans="1:9" ht="18" customHeight="1" x14ac:dyDescent="0.25">
      <c r="A479" s="39">
        <v>276</v>
      </c>
      <c r="B479" s="39"/>
      <c r="C479" s="40"/>
      <c r="D479" s="41"/>
      <c r="E479" s="41"/>
      <c r="F479" s="86"/>
      <c r="G479" s="324" t="str">
        <f t="shared" si="27"/>
        <v/>
      </c>
      <c r="H479" s="94"/>
      <c r="I479" s="204" t="str">
        <f t="shared" si="26"/>
        <v/>
      </c>
    </row>
    <row r="480" spans="1:9" ht="18" customHeight="1" x14ac:dyDescent="0.25">
      <c r="A480" s="39">
        <v>277</v>
      </c>
      <c r="B480" s="39"/>
      <c r="C480" s="40"/>
      <c r="D480" s="41"/>
      <c r="E480" s="41"/>
      <c r="F480" s="86"/>
      <c r="G480" s="324" t="str">
        <f t="shared" si="27"/>
        <v/>
      </c>
      <c r="H480" s="94"/>
      <c r="I480" s="204" t="str">
        <f t="shared" si="26"/>
        <v/>
      </c>
    </row>
    <row r="481" spans="1:10" ht="18" customHeight="1" x14ac:dyDescent="0.25">
      <c r="A481" s="39">
        <v>278</v>
      </c>
      <c r="B481" s="39"/>
      <c r="C481" s="40"/>
      <c r="D481" s="41"/>
      <c r="E481" s="41"/>
      <c r="F481" s="86"/>
      <c r="G481" s="324" t="str">
        <f t="shared" si="27"/>
        <v/>
      </c>
      <c r="H481" s="94"/>
      <c r="I481" s="204" t="str">
        <f t="shared" si="26"/>
        <v/>
      </c>
    </row>
    <row r="482" spans="1:10" ht="18" customHeight="1" x14ac:dyDescent="0.25">
      <c r="A482" s="39">
        <v>279</v>
      </c>
      <c r="B482" s="39"/>
      <c r="C482" s="40"/>
      <c r="D482" s="41"/>
      <c r="E482" s="41"/>
      <c r="F482" s="86"/>
      <c r="G482" s="324" t="str">
        <f t="shared" si="27"/>
        <v/>
      </c>
      <c r="H482" s="94"/>
      <c r="I482" s="204" t="str">
        <f t="shared" si="26"/>
        <v/>
      </c>
    </row>
    <row r="483" spans="1:10" ht="18" customHeight="1" thickBot="1" x14ac:dyDescent="0.3">
      <c r="A483" s="43">
        <v>280</v>
      </c>
      <c r="B483" s="43"/>
      <c r="C483" s="44"/>
      <c r="D483" s="45"/>
      <c r="E483" s="45"/>
      <c r="F483" s="88"/>
      <c r="G483" s="325" t="str">
        <f t="shared" si="27"/>
        <v/>
      </c>
      <c r="H483" s="96"/>
      <c r="I483" s="204" t="str">
        <f t="shared" si="26"/>
        <v/>
      </c>
    </row>
    <row r="484" spans="1:10" ht="18" customHeight="1" thickBot="1" x14ac:dyDescent="0.3">
      <c r="F484" s="12" t="s">
        <v>155</v>
      </c>
      <c r="G484" s="290">
        <f>IF(stok&lt;&gt;"",SUM(G464:G483)+G449,0)</f>
        <v>0</v>
      </c>
      <c r="H484" s="331"/>
      <c r="J484" s="202">
        <f>IF(G484&gt;G449,ROW(A490),0)</f>
        <v>0</v>
      </c>
    </row>
    <row r="486" spans="1:10" ht="30.2" customHeight="1" x14ac:dyDescent="0.25">
      <c r="A486" s="521" t="s">
        <v>167</v>
      </c>
      <c r="B486" s="521"/>
      <c r="C486" s="521"/>
      <c r="D486" s="521"/>
      <c r="E486" s="521"/>
      <c r="F486" s="521"/>
      <c r="G486" s="521"/>
      <c r="H486" s="521"/>
    </row>
    <row r="488" spans="1:10" ht="21" x14ac:dyDescent="0.35">
      <c r="B488" s="358" t="s">
        <v>48</v>
      </c>
      <c r="C488" s="346">
        <f ca="1">IF(imzatarihi&gt;0,imzatarihi,"")</f>
        <v>46027</v>
      </c>
      <c r="D488" s="81" t="s">
        <v>49</v>
      </c>
      <c r="E488" s="456" t="str">
        <f>IF(kurulusyetkilisi&gt;0,kurulusyetkilisi,"")</f>
        <v/>
      </c>
      <c r="F488" s="456"/>
      <c r="G488" s="456"/>
      <c r="H488" s="456"/>
    </row>
    <row r="489" spans="1:10" ht="21" x14ac:dyDescent="0.35">
      <c r="B489" s="349"/>
      <c r="C489" s="349"/>
      <c r="D489" s="520" t="s">
        <v>50</v>
      </c>
      <c r="E489" s="520"/>
      <c r="F489" s="349"/>
      <c r="G489" s="361"/>
      <c r="H489" s="347"/>
    </row>
    <row r="491" spans="1:10" x14ac:dyDescent="0.25">
      <c r="A491" s="496" t="s">
        <v>128</v>
      </c>
      <c r="B491" s="496"/>
      <c r="C491" s="496"/>
      <c r="D491" s="496"/>
      <c r="E491" s="496"/>
      <c r="F491" s="496"/>
      <c r="G491" s="496"/>
      <c r="H491" s="496"/>
      <c r="I491" s="15"/>
    </row>
    <row r="492" spans="1:10" x14ac:dyDescent="0.25">
      <c r="A492" s="484" t="str">
        <f>IF(YilDonem&lt;&gt;"",CONCATENATE(YilDonem," dönemine aittir."),"")</f>
        <v/>
      </c>
      <c r="B492" s="484"/>
      <c r="C492" s="484"/>
      <c r="D492" s="484"/>
      <c r="E492" s="484"/>
      <c r="F492" s="484"/>
      <c r="G492" s="484"/>
      <c r="H492" s="484"/>
      <c r="I492" s="15"/>
    </row>
    <row r="493" spans="1:10" ht="15.95" customHeight="1" thickBot="1" x14ac:dyDescent="0.3">
      <c r="A493" s="515" t="s">
        <v>157</v>
      </c>
      <c r="B493" s="515"/>
      <c r="C493" s="515"/>
      <c r="D493" s="515"/>
      <c r="E493" s="515"/>
      <c r="F493" s="515"/>
      <c r="G493" s="515"/>
      <c r="H493" s="515"/>
      <c r="I493" s="15"/>
    </row>
    <row r="494" spans="1:10" ht="31.7" customHeight="1" thickBot="1" x14ac:dyDescent="0.3">
      <c r="A494" s="516" t="s">
        <v>1</v>
      </c>
      <c r="B494" s="517"/>
      <c r="C494" s="488" t="str">
        <f>IF(ProjeNo&gt;0,ProjeNo,"")</f>
        <v/>
      </c>
      <c r="D494" s="489"/>
      <c r="E494" s="489"/>
      <c r="F494" s="489"/>
      <c r="G494" s="489"/>
      <c r="H494" s="490"/>
      <c r="I494" s="15"/>
    </row>
    <row r="495" spans="1:10" ht="45" customHeight="1" thickBot="1" x14ac:dyDescent="0.3">
      <c r="A495" s="518" t="s">
        <v>14</v>
      </c>
      <c r="B495" s="519"/>
      <c r="C495" s="493" t="str">
        <f>IF(ProjeAdi&gt;0,ProjeAdi,"")</f>
        <v/>
      </c>
      <c r="D495" s="494"/>
      <c r="E495" s="494"/>
      <c r="F495" s="494"/>
      <c r="G495" s="494"/>
      <c r="H495" s="495"/>
      <c r="I495" s="15"/>
    </row>
    <row r="496" spans="1:10" ht="30.2" customHeight="1" thickBot="1" x14ac:dyDescent="0.3">
      <c r="A496" s="522" t="s">
        <v>172</v>
      </c>
      <c r="B496" s="523"/>
      <c r="C496" s="493" t="str">
        <f>IF($C$6&lt;&gt;"",$C$6,"")</f>
        <v/>
      </c>
      <c r="D496" s="494"/>
      <c r="E496" s="494"/>
      <c r="F496" s="494"/>
      <c r="G496" s="494"/>
      <c r="H496" s="495"/>
      <c r="I496" s="15"/>
    </row>
    <row r="497" spans="1:11" s="90" customFormat="1" ht="37.15" customHeight="1" x14ac:dyDescent="0.25">
      <c r="A497" s="482" t="s">
        <v>9</v>
      </c>
      <c r="B497" s="482" t="s">
        <v>123</v>
      </c>
      <c r="C497" s="482" t="s">
        <v>124</v>
      </c>
      <c r="D497" s="482" t="s">
        <v>129</v>
      </c>
      <c r="E497" s="482" t="s">
        <v>130</v>
      </c>
      <c r="F497" s="482" t="s">
        <v>175</v>
      </c>
      <c r="G497" s="527" t="s">
        <v>51</v>
      </c>
      <c r="H497" s="527" t="s">
        <v>131</v>
      </c>
      <c r="I497" s="118"/>
      <c r="J497" s="134"/>
      <c r="K497" s="134"/>
    </row>
    <row r="498" spans="1:11" ht="18" customHeight="1" thickBot="1" x14ac:dyDescent="0.3">
      <c r="A498" s="498"/>
      <c r="B498" s="498"/>
      <c r="C498" s="498"/>
      <c r="D498" s="498"/>
      <c r="E498" s="498"/>
      <c r="F498" s="498"/>
      <c r="G498" s="528"/>
      <c r="H498" s="528"/>
      <c r="I498" s="15"/>
    </row>
    <row r="499" spans="1:11" ht="18" customHeight="1" x14ac:dyDescent="0.25">
      <c r="A499" s="61">
        <v>281</v>
      </c>
      <c r="B499" s="61"/>
      <c r="C499" s="62"/>
      <c r="D499" s="84"/>
      <c r="E499" s="84"/>
      <c r="F499" s="76"/>
      <c r="G499" s="306" t="str">
        <f>IF(AND(E499&lt;&gt;"",F499&lt;&gt;"",H499&lt;&gt;""),E499*F499,"")</f>
        <v/>
      </c>
      <c r="H499" s="92"/>
      <c r="I499" s="204" t="str">
        <f t="shared" ref="I499:I518" si="28">IF(AND(C499&lt;&gt;"",H499=""),"Stok Çıkış Tarihi Yazılmalıdır.","")</f>
        <v/>
      </c>
    </row>
    <row r="500" spans="1:11" ht="18" customHeight="1" x14ac:dyDescent="0.25">
      <c r="A500" s="39">
        <v>282</v>
      </c>
      <c r="B500" s="39"/>
      <c r="C500" s="40"/>
      <c r="D500" s="41"/>
      <c r="E500" s="41"/>
      <c r="F500" s="86"/>
      <c r="G500" s="324" t="str">
        <f t="shared" ref="G500:G518" si="29">IF(AND(E500&lt;&gt;"",F500&lt;&gt;"",H500&lt;&gt;""),E500*F500,"")</f>
        <v/>
      </c>
      <c r="H500" s="94"/>
      <c r="I500" s="204" t="str">
        <f t="shared" si="28"/>
        <v/>
      </c>
    </row>
    <row r="501" spans="1:11" ht="18" customHeight="1" x14ac:dyDescent="0.25">
      <c r="A501" s="39">
        <v>283</v>
      </c>
      <c r="B501" s="39"/>
      <c r="C501" s="40"/>
      <c r="D501" s="41"/>
      <c r="E501" s="41"/>
      <c r="F501" s="86"/>
      <c r="G501" s="324" t="str">
        <f t="shared" si="29"/>
        <v/>
      </c>
      <c r="H501" s="94"/>
      <c r="I501" s="204" t="str">
        <f t="shared" si="28"/>
        <v/>
      </c>
    </row>
    <row r="502" spans="1:11" ht="18" customHeight="1" x14ac:dyDescent="0.25">
      <c r="A502" s="39">
        <v>284</v>
      </c>
      <c r="B502" s="39"/>
      <c r="C502" s="40"/>
      <c r="D502" s="41"/>
      <c r="E502" s="41"/>
      <c r="F502" s="86"/>
      <c r="G502" s="324" t="str">
        <f t="shared" si="29"/>
        <v/>
      </c>
      <c r="H502" s="94"/>
      <c r="I502" s="204" t="str">
        <f t="shared" si="28"/>
        <v/>
      </c>
    </row>
    <row r="503" spans="1:11" ht="18" customHeight="1" x14ac:dyDescent="0.25">
      <c r="A503" s="39">
        <v>285</v>
      </c>
      <c r="B503" s="39"/>
      <c r="C503" s="40"/>
      <c r="D503" s="41"/>
      <c r="E503" s="41"/>
      <c r="F503" s="86"/>
      <c r="G503" s="324" t="str">
        <f t="shared" si="29"/>
        <v/>
      </c>
      <c r="H503" s="94"/>
      <c r="I503" s="204" t="str">
        <f t="shared" si="28"/>
        <v/>
      </c>
    </row>
    <row r="504" spans="1:11" ht="18" customHeight="1" x14ac:dyDescent="0.25">
      <c r="A504" s="39">
        <v>286</v>
      </c>
      <c r="B504" s="39"/>
      <c r="C504" s="40"/>
      <c r="D504" s="41"/>
      <c r="E504" s="41"/>
      <c r="F504" s="86"/>
      <c r="G504" s="324" t="str">
        <f t="shared" si="29"/>
        <v/>
      </c>
      <c r="H504" s="94"/>
      <c r="I504" s="204" t="str">
        <f t="shared" si="28"/>
        <v/>
      </c>
    </row>
    <row r="505" spans="1:11" ht="18" customHeight="1" x14ac:dyDescent="0.25">
      <c r="A505" s="39">
        <v>287</v>
      </c>
      <c r="B505" s="39"/>
      <c r="C505" s="40"/>
      <c r="D505" s="41"/>
      <c r="E505" s="41"/>
      <c r="F505" s="86"/>
      <c r="G505" s="324" t="str">
        <f t="shared" si="29"/>
        <v/>
      </c>
      <c r="H505" s="94"/>
      <c r="I505" s="204" t="str">
        <f t="shared" si="28"/>
        <v/>
      </c>
    </row>
    <row r="506" spans="1:11" ht="18" customHeight="1" x14ac:dyDescent="0.25">
      <c r="A506" s="39">
        <v>288</v>
      </c>
      <c r="B506" s="39"/>
      <c r="C506" s="40"/>
      <c r="D506" s="41"/>
      <c r="E506" s="41"/>
      <c r="F506" s="86"/>
      <c r="G506" s="324" t="str">
        <f t="shared" si="29"/>
        <v/>
      </c>
      <c r="H506" s="94"/>
      <c r="I506" s="204" t="str">
        <f t="shared" si="28"/>
        <v/>
      </c>
    </row>
    <row r="507" spans="1:11" ht="18" customHeight="1" x14ac:dyDescent="0.25">
      <c r="A507" s="39">
        <v>289</v>
      </c>
      <c r="B507" s="39"/>
      <c r="C507" s="40"/>
      <c r="D507" s="41"/>
      <c r="E507" s="41"/>
      <c r="F507" s="86"/>
      <c r="G507" s="324" t="str">
        <f t="shared" si="29"/>
        <v/>
      </c>
      <c r="H507" s="94"/>
      <c r="I507" s="204" t="str">
        <f t="shared" si="28"/>
        <v/>
      </c>
    </row>
    <row r="508" spans="1:11" ht="18" customHeight="1" x14ac:dyDescent="0.25">
      <c r="A508" s="39">
        <v>290</v>
      </c>
      <c r="B508" s="39"/>
      <c r="C508" s="40"/>
      <c r="D508" s="41"/>
      <c r="E508" s="41"/>
      <c r="F508" s="86"/>
      <c r="G508" s="324" t="str">
        <f t="shared" si="29"/>
        <v/>
      </c>
      <c r="H508" s="94"/>
      <c r="I508" s="204" t="str">
        <f t="shared" si="28"/>
        <v/>
      </c>
    </row>
    <row r="509" spans="1:11" ht="18" customHeight="1" x14ac:dyDescent="0.25">
      <c r="A509" s="39">
        <v>291</v>
      </c>
      <c r="B509" s="39"/>
      <c r="C509" s="40"/>
      <c r="D509" s="41"/>
      <c r="E509" s="41"/>
      <c r="F509" s="86"/>
      <c r="G509" s="324" t="str">
        <f t="shared" si="29"/>
        <v/>
      </c>
      <c r="H509" s="94"/>
      <c r="I509" s="204" t="str">
        <f t="shared" si="28"/>
        <v/>
      </c>
    </row>
    <row r="510" spans="1:11" ht="18" customHeight="1" x14ac:dyDescent="0.25">
      <c r="A510" s="39">
        <v>292</v>
      </c>
      <c r="B510" s="39"/>
      <c r="C510" s="40"/>
      <c r="D510" s="41"/>
      <c r="E510" s="41"/>
      <c r="F510" s="86"/>
      <c r="G510" s="324" t="str">
        <f t="shared" si="29"/>
        <v/>
      </c>
      <c r="H510" s="94"/>
      <c r="I510" s="204" t="str">
        <f t="shared" si="28"/>
        <v/>
      </c>
    </row>
    <row r="511" spans="1:11" ht="18" customHeight="1" x14ac:dyDescent="0.25">
      <c r="A511" s="39">
        <v>293</v>
      </c>
      <c r="B511" s="39"/>
      <c r="C511" s="40"/>
      <c r="D511" s="41"/>
      <c r="E511" s="41"/>
      <c r="F511" s="86"/>
      <c r="G511" s="324" t="str">
        <f t="shared" si="29"/>
        <v/>
      </c>
      <c r="H511" s="94"/>
      <c r="I511" s="204" t="str">
        <f t="shared" si="28"/>
        <v/>
      </c>
    </row>
    <row r="512" spans="1:11" ht="18" customHeight="1" x14ac:dyDescent="0.25">
      <c r="A512" s="39">
        <v>294</v>
      </c>
      <c r="B512" s="39"/>
      <c r="C512" s="40"/>
      <c r="D512" s="41"/>
      <c r="E512" s="41"/>
      <c r="F512" s="86"/>
      <c r="G512" s="324" t="str">
        <f t="shared" si="29"/>
        <v/>
      </c>
      <c r="H512" s="94"/>
      <c r="I512" s="204" t="str">
        <f t="shared" si="28"/>
        <v/>
      </c>
    </row>
    <row r="513" spans="1:10" ht="18" customHeight="1" x14ac:dyDescent="0.25">
      <c r="A513" s="39">
        <v>295</v>
      </c>
      <c r="B513" s="39"/>
      <c r="C513" s="40"/>
      <c r="D513" s="41"/>
      <c r="E513" s="41"/>
      <c r="F513" s="86"/>
      <c r="G513" s="324" t="str">
        <f t="shared" si="29"/>
        <v/>
      </c>
      <c r="H513" s="94"/>
      <c r="I513" s="204" t="str">
        <f t="shared" si="28"/>
        <v/>
      </c>
    </row>
    <row r="514" spans="1:10" ht="18" customHeight="1" x14ac:dyDescent="0.25">
      <c r="A514" s="39">
        <v>296</v>
      </c>
      <c r="B514" s="39"/>
      <c r="C514" s="40"/>
      <c r="D514" s="41"/>
      <c r="E514" s="41"/>
      <c r="F514" s="86"/>
      <c r="G514" s="324" t="str">
        <f t="shared" si="29"/>
        <v/>
      </c>
      <c r="H514" s="94"/>
      <c r="I514" s="204" t="str">
        <f t="shared" si="28"/>
        <v/>
      </c>
    </row>
    <row r="515" spans="1:10" ht="18" customHeight="1" x14ac:dyDescent="0.25">
      <c r="A515" s="39">
        <v>297</v>
      </c>
      <c r="B515" s="39"/>
      <c r="C515" s="40"/>
      <c r="D515" s="41"/>
      <c r="E515" s="41"/>
      <c r="F515" s="86"/>
      <c r="G515" s="324" t="str">
        <f t="shared" si="29"/>
        <v/>
      </c>
      <c r="H515" s="94"/>
      <c r="I515" s="204" t="str">
        <f t="shared" si="28"/>
        <v/>
      </c>
    </row>
    <row r="516" spans="1:10" ht="18" customHeight="1" x14ac:dyDescent="0.25">
      <c r="A516" s="39">
        <v>298</v>
      </c>
      <c r="B516" s="39"/>
      <c r="C516" s="40"/>
      <c r="D516" s="41"/>
      <c r="E516" s="41"/>
      <c r="F516" s="86"/>
      <c r="G516" s="324" t="str">
        <f t="shared" si="29"/>
        <v/>
      </c>
      <c r="H516" s="94"/>
      <c r="I516" s="204" t="str">
        <f t="shared" si="28"/>
        <v/>
      </c>
    </row>
    <row r="517" spans="1:10" ht="18" customHeight="1" x14ac:dyDescent="0.25">
      <c r="A517" s="39">
        <v>299</v>
      </c>
      <c r="B517" s="39"/>
      <c r="C517" s="40"/>
      <c r="D517" s="41"/>
      <c r="E517" s="41"/>
      <c r="F517" s="86"/>
      <c r="G517" s="324" t="str">
        <f t="shared" si="29"/>
        <v/>
      </c>
      <c r="H517" s="94"/>
      <c r="I517" s="204" t="str">
        <f t="shared" si="28"/>
        <v/>
      </c>
    </row>
    <row r="518" spans="1:10" ht="18" customHeight="1" thickBot="1" x14ac:dyDescent="0.3">
      <c r="A518" s="43">
        <v>300</v>
      </c>
      <c r="B518" s="43"/>
      <c r="C518" s="44"/>
      <c r="D518" s="45"/>
      <c r="E518" s="45"/>
      <c r="F518" s="88"/>
      <c r="G518" s="325" t="str">
        <f t="shared" si="29"/>
        <v/>
      </c>
      <c r="H518" s="96"/>
      <c r="I518" s="204" t="str">
        <f t="shared" si="28"/>
        <v/>
      </c>
    </row>
    <row r="519" spans="1:10" ht="18" customHeight="1" thickBot="1" x14ac:dyDescent="0.3">
      <c r="F519" s="12" t="s">
        <v>155</v>
      </c>
      <c r="G519" s="290">
        <f>IF(stok&lt;&gt;"",SUM(G499:G518)+G484,0)</f>
        <v>0</v>
      </c>
      <c r="H519" s="331"/>
      <c r="J519" s="202">
        <f>IF(G519&gt;G484,ROW(A525),0)</f>
        <v>0</v>
      </c>
    </row>
    <row r="521" spans="1:10" ht="30.2" customHeight="1" x14ac:dyDescent="0.25">
      <c r="A521" s="521" t="s">
        <v>167</v>
      </c>
      <c r="B521" s="521"/>
      <c r="C521" s="521"/>
      <c r="D521" s="521"/>
      <c r="E521" s="521"/>
      <c r="F521" s="521"/>
      <c r="G521" s="521"/>
      <c r="H521" s="521"/>
    </row>
    <row r="523" spans="1:10" ht="21" x14ac:dyDescent="0.35">
      <c r="B523" s="358" t="s">
        <v>48</v>
      </c>
      <c r="C523" s="346">
        <f ca="1">IF(imzatarihi&gt;0,imzatarihi,"")</f>
        <v>46027</v>
      </c>
      <c r="D523" s="81" t="s">
        <v>49</v>
      </c>
      <c r="E523" s="456" t="str">
        <f>IF(kurulusyetkilisi&gt;0,kurulusyetkilisi,"")</f>
        <v/>
      </c>
      <c r="F523" s="456"/>
      <c r="G523" s="456"/>
      <c r="H523" s="456"/>
    </row>
    <row r="524" spans="1:10" ht="21" x14ac:dyDescent="0.35">
      <c r="B524" s="349"/>
      <c r="C524" s="349"/>
      <c r="D524" s="520" t="s">
        <v>50</v>
      </c>
      <c r="E524" s="520"/>
      <c r="F524" s="349"/>
      <c r="G524" s="361"/>
      <c r="H524" s="347"/>
    </row>
    <row r="526" spans="1:10" x14ac:dyDescent="0.25">
      <c r="A526" s="496" t="s">
        <v>128</v>
      </c>
      <c r="B526" s="496"/>
      <c r="C526" s="496"/>
      <c r="D526" s="496"/>
      <c r="E526" s="496"/>
      <c r="F526" s="496"/>
      <c r="G526" s="496"/>
      <c r="H526" s="496"/>
      <c r="I526" s="15"/>
    </row>
    <row r="527" spans="1:10" x14ac:dyDescent="0.25">
      <c r="A527" s="484" t="str">
        <f>IF(YilDonem&lt;&gt;"",CONCATENATE(YilDonem," dönemine aittir."),"")</f>
        <v/>
      </c>
      <c r="B527" s="484"/>
      <c r="C527" s="484"/>
      <c r="D527" s="484"/>
      <c r="E527" s="484"/>
      <c r="F527" s="484"/>
      <c r="G527" s="484"/>
      <c r="H527" s="484"/>
      <c r="I527" s="15"/>
    </row>
    <row r="528" spans="1:10" ht="15.95" customHeight="1" thickBot="1" x14ac:dyDescent="0.3">
      <c r="A528" s="515" t="s">
        <v>157</v>
      </c>
      <c r="B528" s="515"/>
      <c r="C528" s="515"/>
      <c r="D528" s="515"/>
      <c r="E528" s="515"/>
      <c r="F528" s="515"/>
      <c r="G528" s="515"/>
      <c r="H528" s="515"/>
      <c r="I528" s="15"/>
    </row>
    <row r="529" spans="1:11" ht="31.7" customHeight="1" thickBot="1" x14ac:dyDescent="0.3">
      <c r="A529" s="516" t="s">
        <v>1</v>
      </c>
      <c r="B529" s="517"/>
      <c r="C529" s="488" t="str">
        <f>IF(ProjeNo&gt;0,ProjeNo,"")</f>
        <v/>
      </c>
      <c r="D529" s="489"/>
      <c r="E529" s="489"/>
      <c r="F529" s="489"/>
      <c r="G529" s="489"/>
      <c r="H529" s="490"/>
      <c r="I529" s="15"/>
    </row>
    <row r="530" spans="1:11" ht="45" customHeight="1" thickBot="1" x14ac:dyDescent="0.3">
      <c r="A530" s="518" t="s">
        <v>14</v>
      </c>
      <c r="B530" s="519"/>
      <c r="C530" s="493" t="str">
        <f>IF(ProjeAdi&gt;0,ProjeAdi,"")</f>
        <v/>
      </c>
      <c r="D530" s="494"/>
      <c r="E530" s="494"/>
      <c r="F530" s="494"/>
      <c r="G530" s="494"/>
      <c r="H530" s="495"/>
      <c r="I530" s="15"/>
    </row>
    <row r="531" spans="1:11" ht="30.2" customHeight="1" thickBot="1" x14ac:dyDescent="0.3">
      <c r="A531" s="522" t="s">
        <v>172</v>
      </c>
      <c r="B531" s="523"/>
      <c r="C531" s="493" t="str">
        <f>IF($C$6&lt;&gt;"",$C$6,"")</f>
        <v/>
      </c>
      <c r="D531" s="494"/>
      <c r="E531" s="494"/>
      <c r="F531" s="494"/>
      <c r="G531" s="494"/>
      <c r="H531" s="495"/>
      <c r="I531" s="15"/>
    </row>
    <row r="532" spans="1:11" s="90" customFormat="1" ht="37.15" customHeight="1" x14ac:dyDescent="0.25">
      <c r="A532" s="482" t="s">
        <v>9</v>
      </c>
      <c r="B532" s="482" t="s">
        <v>123</v>
      </c>
      <c r="C532" s="482" t="s">
        <v>124</v>
      </c>
      <c r="D532" s="482" t="s">
        <v>129</v>
      </c>
      <c r="E532" s="482" t="s">
        <v>130</v>
      </c>
      <c r="F532" s="482" t="s">
        <v>175</v>
      </c>
      <c r="G532" s="527" t="s">
        <v>51</v>
      </c>
      <c r="H532" s="527" t="s">
        <v>131</v>
      </c>
      <c r="I532" s="118"/>
      <c r="J532" s="134"/>
      <c r="K532" s="134"/>
    </row>
    <row r="533" spans="1:11" ht="18" customHeight="1" thickBot="1" x14ac:dyDescent="0.3">
      <c r="A533" s="498"/>
      <c r="B533" s="498"/>
      <c r="C533" s="498"/>
      <c r="D533" s="498"/>
      <c r="E533" s="498"/>
      <c r="F533" s="498"/>
      <c r="G533" s="528"/>
      <c r="H533" s="528"/>
      <c r="I533" s="15"/>
    </row>
    <row r="534" spans="1:11" ht="18" customHeight="1" x14ac:dyDescent="0.25">
      <c r="A534" s="61">
        <v>301</v>
      </c>
      <c r="B534" s="61"/>
      <c r="C534" s="62"/>
      <c r="D534" s="84"/>
      <c r="E534" s="84"/>
      <c r="F534" s="76"/>
      <c r="G534" s="306" t="str">
        <f>IF(AND(E534&lt;&gt;"",F534&lt;&gt;"",H534&lt;&gt;""),E534*F534,"")</f>
        <v/>
      </c>
      <c r="H534" s="92"/>
      <c r="I534" s="204" t="str">
        <f t="shared" ref="I534:I553" si="30">IF(AND(C534&lt;&gt;"",H534=""),"Stok Çıkış Tarihi Yazılmalıdır.","")</f>
        <v/>
      </c>
    </row>
    <row r="535" spans="1:11" ht="18" customHeight="1" x14ac:dyDescent="0.25">
      <c r="A535" s="39">
        <v>302</v>
      </c>
      <c r="B535" s="39"/>
      <c r="C535" s="40"/>
      <c r="D535" s="41"/>
      <c r="E535" s="41"/>
      <c r="F535" s="86"/>
      <c r="G535" s="324" t="str">
        <f t="shared" ref="G535:G553" si="31">IF(AND(E535&lt;&gt;"",F535&lt;&gt;"",H535&lt;&gt;""),E535*F535,"")</f>
        <v/>
      </c>
      <c r="H535" s="94"/>
      <c r="I535" s="204" t="str">
        <f t="shared" si="30"/>
        <v/>
      </c>
    </row>
    <row r="536" spans="1:11" ht="18" customHeight="1" x14ac:dyDescent="0.25">
      <c r="A536" s="39">
        <v>303</v>
      </c>
      <c r="B536" s="39"/>
      <c r="C536" s="40"/>
      <c r="D536" s="41"/>
      <c r="E536" s="41"/>
      <c r="F536" s="86"/>
      <c r="G536" s="324" t="str">
        <f t="shared" si="31"/>
        <v/>
      </c>
      <c r="H536" s="94"/>
      <c r="I536" s="204" t="str">
        <f t="shared" si="30"/>
        <v/>
      </c>
    </row>
    <row r="537" spans="1:11" ht="18" customHeight="1" x14ac:dyDescent="0.25">
      <c r="A537" s="39">
        <v>304</v>
      </c>
      <c r="B537" s="39"/>
      <c r="C537" s="40"/>
      <c r="D537" s="41"/>
      <c r="E537" s="41"/>
      <c r="F537" s="86"/>
      <c r="G537" s="324" t="str">
        <f t="shared" si="31"/>
        <v/>
      </c>
      <c r="H537" s="94"/>
      <c r="I537" s="204" t="str">
        <f t="shared" si="30"/>
        <v/>
      </c>
    </row>
    <row r="538" spans="1:11" ht="18" customHeight="1" x14ac:dyDescent="0.25">
      <c r="A538" s="39">
        <v>305</v>
      </c>
      <c r="B538" s="39"/>
      <c r="C538" s="40"/>
      <c r="D538" s="41"/>
      <c r="E538" s="41"/>
      <c r="F538" s="86"/>
      <c r="G538" s="324" t="str">
        <f t="shared" si="31"/>
        <v/>
      </c>
      <c r="H538" s="94"/>
      <c r="I538" s="204" t="str">
        <f t="shared" si="30"/>
        <v/>
      </c>
    </row>
    <row r="539" spans="1:11" ht="18" customHeight="1" x14ac:dyDescent="0.25">
      <c r="A539" s="39">
        <v>306</v>
      </c>
      <c r="B539" s="39"/>
      <c r="C539" s="40"/>
      <c r="D539" s="41"/>
      <c r="E539" s="41"/>
      <c r="F539" s="86"/>
      <c r="G539" s="324" t="str">
        <f t="shared" si="31"/>
        <v/>
      </c>
      <c r="H539" s="94"/>
      <c r="I539" s="204" t="str">
        <f t="shared" si="30"/>
        <v/>
      </c>
    </row>
    <row r="540" spans="1:11" ht="18" customHeight="1" x14ac:dyDescent="0.25">
      <c r="A540" s="39">
        <v>307</v>
      </c>
      <c r="B540" s="39"/>
      <c r="C540" s="40"/>
      <c r="D540" s="41"/>
      <c r="E540" s="41"/>
      <c r="F540" s="86"/>
      <c r="G540" s="324" t="str">
        <f t="shared" si="31"/>
        <v/>
      </c>
      <c r="H540" s="94"/>
      <c r="I540" s="204" t="str">
        <f t="shared" si="30"/>
        <v/>
      </c>
    </row>
    <row r="541" spans="1:11" ht="18" customHeight="1" x14ac:dyDescent="0.25">
      <c r="A541" s="39">
        <v>308</v>
      </c>
      <c r="B541" s="39"/>
      <c r="C541" s="40"/>
      <c r="D541" s="41"/>
      <c r="E541" s="41"/>
      <c r="F541" s="86"/>
      <c r="G541" s="324" t="str">
        <f t="shared" si="31"/>
        <v/>
      </c>
      <c r="H541" s="94"/>
      <c r="I541" s="204" t="str">
        <f t="shared" si="30"/>
        <v/>
      </c>
    </row>
    <row r="542" spans="1:11" ht="18" customHeight="1" x14ac:dyDescent="0.25">
      <c r="A542" s="39">
        <v>309</v>
      </c>
      <c r="B542" s="39"/>
      <c r="C542" s="40"/>
      <c r="D542" s="41"/>
      <c r="E542" s="41"/>
      <c r="F542" s="86"/>
      <c r="G542" s="324" t="str">
        <f t="shared" si="31"/>
        <v/>
      </c>
      <c r="H542" s="94"/>
      <c r="I542" s="204" t="str">
        <f t="shared" si="30"/>
        <v/>
      </c>
    </row>
    <row r="543" spans="1:11" ht="18" customHeight="1" x14ac:dyDescent="0.25">
      <c r="A543" s="39">
        <v>310</v>
      </c>
      <c r="B543" s="39"/>
      <c r="C543" s="40"/>
      <c r="D543" s="41"/>
      <c r="E543" s="41"/>
      <c r="F543" s="86"/>
      <c r="G543" s="324" t="str">
        <f t="shared" si="31"/>
        <v/>
      </c>
      <c r="H543" s="94"/>
      <c r="I543" s="204" t="str">
        <f t="shared" si="30"/>
        <v/>
      </c>
    </row>
    <row r="544" spans="1:11" ht="18" customHeight="1" x14ac:dyDescent="0.25">
      <c r="A544" s="39">
        <v>311</v>
      </c>
      <c r="B544" s="39"/>
      <c r="C544" s="40"/>
      <c r="D544" s="41"/>
      <c r="E544" s="41"/>
      <c r="F544" s="86"/>
      <c r="G544" s="324" t="str">
        <f t="shared" si="31"/>
        <v/>
      </c>
      <c r="H544" s="94"/>
      <c r="I544" s="204" t="str">
        <f t="shared" si="30"/>
        <v/>
      </c>
    </row>
    <row r="545" spans="1:10" ht="18" customHeight="1" x14ac:dyDescent="0.25">
      <c r="A545" s="39">
        <v>312</v>
      </c>
      <c r="B545" s="39"/>
      <c r="C545" s="40"/>
      <c r="D545" s="41"/>
      <c r="E545" s="41"/>
      <c r="F545" s="86"/>
      <c r="G545" s="324" t="str">
        <f t="shared" si="31"/>
        <v/>
      </c>
      <c r="H545" s="94"/>
      <c r="I545" s="204" t="str">
        <f t="shared" si="30"/>
        <v/>
      </c>
    </row>
    <row r="546" spans="1:10" ht="18" customHeight="1" x14ac:dyDescent="0.25">
      <c r="A546" s="39">
        <v>313</v>
      </c>
      <c r="B546" s="39"/>
      <c r="C546" s="40"/>
      <c r="D546" s="41"/>
      <c r="E546" s="41"/>
      <c r="F546" s="86"/>
      <c r="G546" s="324" t="str">
        <f t="shared" si="31"/>
        <v/>
      </c>
      <c r="H546" s="94"/>
      <c r="I546" s="204" t="str">
        <f t="shared" si="30"/>
        <v/>
      </c>
    </row>
    <row r="547" spans="1:10" ht="18" customHeight="1" x14ac:dyDescent="0.25">
      <c r="A547" s="39">
        <v>314</v>
      </c>
      <c r="B547" s="39"/>
      <c r="C547" s="40"/>
      <c r="D547" s="41"/>
      <c r="E547" s="41"/>
      <c r="F547" s="86"/>
      <c r="G547" s="324" t="str">
        <f t="shared" si="31"/>
        <v/>
      </c>
      <c r="H547" s="94"/>
      <c r="I547" s="204" t="str">
        <f t="shared" si="30"/>
        <v/>
      </c>
    </row>
    <row r="548" spans="1:10" ht="18" customHeight="1" x14ac:dyDescent="0.25">
      <c r="A548" s="39">
        <v>315</v>
      </c>
      <c r="B548" s="39"/>
      <c r="C548" s="40"/>
      <c r="D548" s="41"/>
      <c r="E548" s="41"/>
      <c r="F548" s="86"/>
      <c r="G548" s="324" t="str">
        <f t="shared" si="31"/>
        <v/>
      </c>
      <c r="H548" s="94"/>
      <c r="I548" s="204" t="str">
        <f t="shared" si="30"/>
        <v/>
      </c>
    </row>
    <row r="549" spans="1:10" ht="18" customHeight="1" x14ac:dyDescent="0.25">
      <c r="A549" s="39">
        <v>316</v>
      </c>
      <c r="B549" s="39"/>
      <c r="C549" s="40"/>
      <c r="D549" s="41"/>
      <c r="E549" s="41"/>
      <c r="F549" s="86"/>
      <c r="G549" s="324" t="str">
        <f t="shared" si="31"/>
        <v/>
      </c>
      <c r="H549" s="94"/>
      <c r="I549" s="204" t="str">
        <f t="shared" si="30"/>
        <v/>
      </c>
    </row>
    <row r="550" spans="1:10" ht="18" customHeight="1" x14ac:dyDescent="0.25">
      <c r="A550" s="39">
        <v>317</v>
      </c>
      <c r="B550" s="39"/>
      <c r="C550" s="40"/>
      <c r="D550" s="41"/>
      <c r="E550" s="41"/>
      <c r="F550" s="86"/>
      <c r="G550" s="324" t="str">
        <f t="shared" si="31"/>
        <v/>
      </c>
      <c r="H550" s="94"/>
      <c r="I550" s="204" t="str">
        <f t="shared" si="30"/>
        <v/>
      </c>
    </row>
    <row r="551" spans="1:10" ht="18" customHeight="1" x14ac:dyDescent="0.25">
      <c r="A551" s="39">
        <v>318</v>
      </c>
      <c r="B551" s="39"/>
      <c r="C551" s="40"/>
      <c r="D551" s="41"/>
      <c r="E551" s="41"/>
      <c r="F551" s="86"/>
      <c r="G551" s="324" t="str">
        <f t="shared" si="31"/>
        <v/>
      </c>
      <c r="H551" s="94"/>
      <c r="I551" s="204" t="str">
        <f t="shared" si="30"/>
        <v/>
      </c>
    </row>
    <row r="552" spans="1:10" ht="18" customHeight="1" x14ac:dyDescent="0.25">
      <c r="A552" s="39">
        <v>319</v>
      </c>
      <c r="B552" s="39"/>
      <c r="C552" s="40"/>
      <c r="D552" s="41"/>
      <c r="E552" s="41"/>
      <c r="F552" s="86"/>
      <c r="G552" s="324" t="str">
        <f t="shared" si="31"/>
        <v/>
      </c>
      <c r="H552" s="94"/>
      <c r="I552" s="204" t="str">
        <f t="shared" si="30"/>
        <v/>
      </c>
    </row>
    <row r="553" spans="1:10" ht="18" customHeight="1" thickBot="1" x14ac:dyDescent="0.3">
      <c r="A553" s="43">
        <v>320</v>
      </c>
      <c r="B553" s="43"/>
      <c r="C553" s="44"/>
      <c r="D553" s="45"/>
      <c r="E553" s="45"/>
      <c r="F553" s="88"/>
      <c r="G553" s="325" t="str">
        <f t="shared" si="31"/>
        <v/>
      </c>
      <c r="H553" s="96"/>
      <c r="I553" s="204" t="str">
        <f t="shared" si="30"/>
        <v/>
      </c>
    </row>
    <row r="554" spans="1:10" ht="18" customHeight="1" thickBot="1" x14ac:dyDescent="0.3">
      <c r="F554" s="12" t="s">
        <v>155</v>
      </c>
      <c r="G554" s="290">
        <f>IF(stok&lt;&gt;"",SUM(G534:G553)+G519,0)</f>
        <v>0</v>
      </c>
      <c r="H554" s="331"/>
      <c r="J554" s="202">
        <f>IF(G554&gt;G519,ROW(A560),0)</f>
        <v>0</v>
      </c>
    </row>
    <row r="556" spans="1:10" ht="30.2" customHeight="1" x14ac:dyDescent="0.25">
      <c r="A556" s="521" t="s">
        <v>167</v>
      </c>
      <c r="B556" s="521"/>
      <c r="C556" s="521"/>
      <c r="D556" s="521"/>
      <c r="E556" s="521"/>
      <c r="F556" s="521"/>
      <c r="G556" s="521"/>
      <c r="H556" s="521"/>
    </row>
    <row r="558" spans="1:10" ht="21" x14ac:dyDescent="0.35">
      <c r="B558" s="358" t="s">
        <v>48</v>
      </c>
      <c r="C558" s="346">
        <f ca="1">IF(imzatarihi&gt;0,imzatarihi,"")</f>
        <v>46027</v>
      </c>
      <c r="D558" s="81" t="s">
        <v>49</v>
      </c>
      <c r="E558" s="456" t="str">
        <f>IF(kurulusyetkilisi&gt;0,kurulusyetkilisi,"")</f>
        <v/>
      </c>
      <c r="F558" s="456"/>
      <c r="G558" s="456"/>
      <c r="H558" s="456"/>
    </row>
    <row r="559" spans="1:10" ht="21" x14ac:dyDescent="0.35">
      <c r="B559" s="349"/>
      <c r="C559" s="349"/>
      <c r="D559" s="520" t="s">
        <v>50</v>
      </c>
      <c r="E559" s="520"/>
      <c r="F559" s="349"/>
      <c r="G559" s="361"/>
      <c r="H559" s="347"/>
    </row>
    <row r="561" spans="1:11" x14ac:dyDescent="0.25">
      <c r="A561" s="496" t="s">
        <v>128</v>
      </c>
      <c r="B561" s="496"/>
      <c r="C561" s="496"/>
      <c r="D561" s="496"/>
      <c r="E561" s="496"/>
      <c r="F561" s="496"/>
      <c r="G561" s="496"/>
      <c r="H561" s="496"/>
      <c r="I561" s="15"/>
    </row>
    <row r="562" spans="1:11" x14ac:dyDescent="0.25">
      <c r="A562" s="484" t="str">
        <f>IF(YilDonem&lt;&gt;"",CONCATENATE(YilDonem," dönemine aittir."),"")</f>
        <v/>
      </c>
      <c r="B562" s="484"/>
      <c r="C562" s="484"/>
      <c r="D562" s="484"/>
      <c r="E562" s="484"/>
      <c r="F562" s="484"/>
      <c r="G562" s="484"/>
      <c r="H562" s="484"/>
      <c r="I562" s="15"/>
    </row>
    <row r="563" spans="1:11" ht="15.95" customHeight="1" thickBot="1" x14ac:dyDescent="0.3">
      <c r="A563" s="515" t="s">
        <v>157</v>
      </c>
      <c r="B563" s="515"/>
      <c r="C563" s="515"/>
      <c r="D563" s="515"/>
      <c r="E563" s="515"/>
      <c r="F563" s="515"/>
      <c r="G563" s="515"/>
      <c r="H563" s="515"/>
      <c r="I563" s="15"/>
    </row>
    <row r="564" spans="1:11" ht="31.7" customHeight="1" thickBot="1" x14ac:dyDescent="0.3">
      <c r="A564" s="516" t="s">
        <v>1</v>
      </c>
      <c r="B564" s="517"/>
      <c r="C564" s="488" t="str">
        <f>IF(ProjeNo&gt;0,ProjeNo,"")</f>
        <v/>
      </c>
      <c r="D564" s="489"/>
      <c r="E564" s="489"/>
      <c r="F564" s="489"/>
      <c r="G564" s="489"/>
      <c r="H564" s="490"/>
      <c r="I564" s="15"/>
    </row>
    <row r="565" spans="1:11" ht="45" customHeight="1" thickBot="1" x14ac:dyDescent="0.3">
      <c r="A565" s="518" t="s">
        <v>14</v>
      </c>
      <c r="B565" s="519"/>
      <c r="C565" s="493" t="str">
        <f>IF(ProjeAdi&gt;0,ProjeAdi,"")</f>
        <v/>
      </c>
      <c r="D565" s="494"/>
      <c r="E565" s="494"/>
      <c r="F565" s="494"/>
      <c r="G565" s="494"/>
      <c r="H565" s="495"/>
      <c r="I565" s="15"/>
    </row>
    <row r="566" spans="1:11" ht="30.2" customHeight="1" thickBot="1" x14ac:dyDescent="0.3">
      <c r="A566" s="522" t="s">
        <v>172</v>
      </c>
      <c r="B566" s="523"/>
      <c r="C566" s="493" t="str">
        <f>IF($C$6&lt;&gt;"",$C$6,"")</f>
        <v/>
      </c>
      <c r="D566" s="494"/>
      <c r="E566" s="494"/>
      <c r="F566" s="494"/>
      <c r="G566" s="494"/>
      <c r="H566" s="495"/>
      <c r="I566" s="15"/>
    </row>
    <row r="567" spans="1:11" s="90" customFormat="1" ht="37.15" customHeight="1" x14ac:dyDescent="0.25">
      <c r="A567" s="482" t="s">
        <v>9</v>
      </c>
      <c r="B567" s="482" t="s">
        <v>123</v>
      </c>
      <c r="C567" s="482" t="s">
        <v>124</v>
      </c>
      <c r="D567" s="482" t="s">
        <v>129</v>
      </c>
      <c r="E567" s="482" t="s">
        <v>130</v>
      </c>
      <c r="F567" s="482" t="s">
        <v>175</v>
      </c>
      <c r="G567" s="527" t="s">
        <v>51</v>
      </c>
      <c r="H567" s="527" t="s">
        <v>131</v>
      </c>
      <c r="I567" s="118"/>
      <c r="J567" s="134"/>
      <c r="K567" s="134"/>
    </row>
    <row r="568" spans="1:11" ht="18" customHeight="1" thickBot="1" x14ac:dyDescent="0.3">
      <c r="A568" s="498"/>
      <c r="B568" s="498"/>
      <c r="C568" s="498"/>
      <c r="D568" s="498"/>
      <c r="E568" s="498"/>
      <c r="F568" s="498"/>
      <c r="G568" s="528"/>
      <c r="H568" s="528"/>
      <c r="I568" s="15"/>
    </row>
    <row r="569" spans="1:11" ht="18" customHeight="1" x14ac:dyDescent="0.25">
      <c r="A569" s="61">
        <v>321</v>
      </c>
      <c r="B569" s="61"/>
      <c r="C569" s="62"/>
      <c r="D569" s="84"/>
      <c r="E569" s="84"/>
      <c r="F569" s="76"/>
      <c r="G569" s="306" t="str">
        <f>IF(AND(E569&lt;&gt;"",F569&lt;&gt;"",H569&lt;&gt;""),E569*F569,"")</f>
        <v/>
      </c>
      <c r="H569" s="92"/>
      <c r="I569" s="204" t="str">
        <f t="shared" ref="I569:I588" si="32">IF(AND(C569&lt;&gt;"",H569=""),"Stok Çıkış Tarihi Yazılmalıdır.","")</f>
        <v/>
      </c>
    </row>
    <row r="570" spans="1:11" ht="18" customHeight="1" x14ac:dyDescent="0.25">
      <c r="A570" s="39">
        <v>322</v>
      </c>
      <c r="B570" s="39"/>
      <c r="C570" s="40"/>
      <c r="D570" s="41"/>
      <c r="E570" s="41"/>
      <c r="F570" s="86"/>
      <c r="G570" s="324" t="str">
        <f t="shared" ref="G570:G588" si="33">IF(AND(E570&lt;&gt;"",F570&lt;&gt;"",H570&lt;&gt;""),E570*F570,"")</f>
        <v/>
      </c>
      <c r="H570" s="94"/>
      <c r="I570" s="204" t="str">
        <f t="shared" si="32"/>
        <v/>
      </c>
    </row>
    <row r="571" spans="1:11" ht="18" customHeight="1" x14ac:dyDescent="0.25">
      <c r="A571" s="39">
        <v>323</v>
      </c>
      <c r="B571" s="39"/>
      <c r="C571" s="40"/>
      <c r="D571" s="41"/>
      <c r="E571" s="41"/>
      <c r="F571" s="86"/>
      <c r="G571" s="324" t="str">
        <f t="shared" si="33"/>
        <v/>
      </c>
      <c r="H571" s="94"/>
      <c r="I571" s="204" t="str">
        <f t="shared" si="32"/>
        <v/>
      </c>
    </row>
    <row r="572" spans="1:11" ht="18" customHeight="1" x14ac:dyDescent="0.25">
      <c r="A572" s="39">
        <v>324</v>
      </c>
      <c r="B572" s="39"/>
      <c r="C572" s="40"/>
      <c r="D572" s="41"/>
      <c r="E572" s="41"/>
      <c r="F572" s="86"/>
      <c r="G572" s="324" t="str">
        <f t="shared" si="33"/>
        <v/>
      </c>
      <c r="H572" s="94"/>
      <c r="I572" s="204" t="str">
        <f t="shared" si="32"/>
        <v/>
      </c>
    </row>
    <row r="573" spans="1:11" ht="18" customHeight="1" x14ac:dyDescent="0.25">
      <c r="A573" s="39">
        <v>325</v>
      </c>
      <c r="B573" s="39"/>
      <c r="C573" s="40"/>
      <c r="D573" s="41"/>
      <c r="E573" s="41"/>
      <c r="F573" s="86"/>
      <c r="G573" s="324" t="str">
        <f t="shared" si="33"/>
        <v/>
      </c>
      <c r="H573" s="94"/>
      <c r="I573" s="204" t="str">
        <f t="shared" si="32"/>
        <v/>
      </c>
    </row>
    <row r="574" spans="1:11" ht="18" customHeight="1" x14ac:dyDescent="0.25">
      <c r="A574" s="39">
        <v>326</v>
      </c>
      <c r="B574" s="39"/>
      <c r="C574" s="40"/>
      <c r="D574" s="41"/>
      <c r="E574" s="41"/>
      <c r="F574" s="86"/>
      <c r="G574" s="324" t="str">
        <f t="shared" si="33"/>
        <v/>
      </c>
      <c r="H574" s="94"/>
      <c r="I574" s="204" t="str">
        <f t="shared" si="32"/>
        <v/>
      </c>
    </row>
    <row r="575" spans="1:11" ht="18" customHeight="1" x14ac:dyDescent="0.25">
      <c r="A575" s="39">
        <v>327</v>
      </c>
      <c r="B575" s="39"/>
      <c r="C575" s="40"/>
      <c r="D575" s="41"/>
      <c r="E575" s="41"/>
      <c r="F575" s="86"/>
      <c r="G575" s="324" t="str">
        <f t="shared" si="33"/>
        <v/>
      </c>
      <c r="H575" s="94"/>
      <c r="I575" s="204" t="str">
        <f t="shared" si="32"/>
        <v/>
      </c>
    </row>
    <row r="576" spans="1:11" ht="18" customHeight="1" x14ac:dyDescent="0.25">
      <c r="A576" s="39">
        <v>328</v>
      </c>
      <c r="B576" s="39"/>
      <c r="C576" s="40"/>
      <c r="D576" s="41"/>
      <c r="E576" s="41"/>
      <c r="F576" s="86"/>
      <c r="G576" s="324" t="str">
        <f t="shared" si="33"/>
        <v/>
      </c>
      <c r="H576" s="94"/>
      <c r="I576" s="204" t="str">
        <f t="shared" si="32"/>
        <v/>
      </c>
    </row>
    <row r="577" spans="1:10" ht="18" customHeight="1" x14ac:dyDescent="0.25">
      <c r="A577" s="39">
        <v>329</v>
      </c>
      <c r="B577" s="39"/>
      <c r="C577" s="40"/>
      <c r="D577" s="41"/>
      <c r="E577" s="41"/>
      <c r="F577" s="86"/>
      <c r="G577" s="324" t="str">
        <f t="shared" si="33"/>
        <v/>
      </c>
      <c r="H577" s="94"/>
      <c r="I577" s="204" t="str">
        <f t="shared" si="32"/>
        <v/>
      </c>
    </row>
    <row r="578" spans="1:10" ht="18" customHeight="1" x14ac:dyDescent="0.25">
      <c r="A578" s="39">
        <v>330</v>
      </c>
      <c r="B578" s="39"/>
      <c r="C578" s="40"/>
      <c r="D578" s="41"/>
      <c r="E578" s="41"/>
      <c r="F578" s="86"/>
      <c r="G578" s="324" t="str">
        <f t="shared" si="33"/>
        <v/>
      </c>
      <c r="H578" s="94"/>
      <c r="I578" s="204" t="str">
        <f t="shared" si="32"/>
        <v/>
      </c>
    </row>
    <row r="579" spans="1:10" ht="18" customHeight="1" x14ac:dyDescent="0.25">
      <c r="A579" s="39">
        <v>331</v>
      </c>
      <c r="B579" s="39"/>
      <c r="C579" s="40"/>
      <c r="D579" s="41"/>
      <c r="E579" s="41"/>
      <c r="F579" s="86"/>
      <c r="G579" s="324" t="str">
        <f t="shared" si="33"/>
        <v/>
      </c>
      <c r="H579" s="94"/>
      <c r="I579" s="204" t="str">
        <f t="shared" si="32"/>
        <v/>
      </c>
    </row>
    <row r="580" spans="1:10" ht="18" customHeight="1" x14ac:dyDescent="0.25">
      <c r="A580" s="39">
        <v>332</v>
      </c>
      <c r="B580" s="39"/>
      <c r="C580" s="40"/>
      <c r="D580" s="41"/>
      <c r="E580" s="41"/>
      <c r="F580" s="86"/>
      <c r="G580" s="324" t="str">
        <f t="shared" si="33"/>
        <v/>
      </c>
      <c r="H580" s="94"/>
      <c r="I580" s="204" t="str">
        <f t="shared" si="32"/>
        <v/>
      </c>
    </row>
    <row r="581" spans="1:10" ht="18" customHeight="1" x14ac:dyDescent="0.25">
      <c r="A581" s="39">
        <v>333</v>
      </c>
      <c r="B581" s="39"/>
      <c r="C581" s="40"/>
      <c r="D581" s="41"/>
      <c r="E581" s="41"/>
      <c r="F581" s="86"/>
      <c r="G581" s="324" t="str">
        <f t="shared" si="33"/>
        <v/>
      </c>
      <c r="H581" s="94"/>
      <c r="I581" s="204" t="str">
        <f t="shared" si="32"/>
        <v/>
      </c>
    </row>
    <row r="582" spans="1:10" ht="18" customHeight="1" x14ac:dyDescent="0.25">
      <c r="A582" s="39">
        <v>334</v>
      </c>
      <c r="B582" s="39"/>
      <c r="C582" s="40"/>
      <c r="D582" s="41"/>
      <c r="E582" s="41"/>
      <c r="F582" s="86"/>
      <c r="G582" s="324" t="str">
        <f t="shared" si="33"/>
        <v/>
      </c>
      <c r="H582" s="94"/>
      <c r="I582" s="204" t="str">
        <f t="shared" si="32"/>
        <v/>
      </c>
    </row>
    <row r="583" spans="1:10" ht="18" customHeight="1" x14ac:dyDescent="0.25">
      <c r="A583" s="39">
        <v>335</v>
      </c>
      <c r="B583" s="39"/>
      <c r="C583" s="40"/>
      <c r="D583" s="41"/>
      <c r="E583" s="41"/>
      <c r="F583" s="86"/>
      <c r="G583" s="324" t="str">
        <f t="shared" si="33"/>
        <v/>
      </c>
      <c r="H583" s="94"/>
      <c r="I583" s="204" t="str">
        <f t="shared" si="32"/>
        <v/>
      </c>
    </row>
    <row r="584" spans="1:10" ht="18" customHeight="1" x14ac:dyDescent="0.25">
      <c r="A584" s="39">
        <v>336</v>
      </c>
      <c r="B584" s="39"/>
      <c r="C584" s="40"/>
      <c r="D584" s="41"/>
      <c r="E584" s="41"/>
      <c r="F584" s="86"/>
      <c r="G584" s="324" t="str">
        <f t="shared" si="33"/>
        <v/>
      </c>
      <c r="H584" s="94"/>
      <c r="I584" s="204" t="str">
        <f t="shared" si="32"/>
        <v/>
      </c>
    </row>
    <row r="585" spans="1:10" ht="18" customHeight="1" x14ac:dyDescent="0.25">
      <c r="A585" s="39">
        <v>337</v>
      </c>
      <c r="B585" s="39"/>
      <c r="C585" s="40"/>
      <c r="D585" s="41"/>
      <c r="E585" s="41"/>
      <c r="F585" s="86"/>
      <c r="G585" s="324" t="str">
        <f t="shared" si="33"/>
        <v/>
      </c>
      <c r="H585" s="94"/>
      <c r="I585" s="204" t="str">
        <f t="shared" si="32"/>
        <v/>
      </c>
    </row>
    <row r="586" spans="1:10" ht="18" customHeight="1" x14ac:dyDescent="0.25">
      <c r="A586" s="39">
        <v>338</v>
      </c>
      <c r="B586" s="39"/>
      <c r="C586" s="40"/>
      <c r="D586" s="41"/>
      <c r="E586" s="41"/>
      <c r="F586" s="86"/>
      <c r="G586" s="324" t="str">
        <f t="shared" si="33"/>
        <v/>
      </c>
      <c r="H586" s="94"/>
      <c r="I586" s="204" t="str">
        <f t="shared" si="32"/>
        <v/>
      </c>
    </row>
    <row r="587" spans="1:10" ht="18" customHeight="1" x14ac:dyDescent="0.25">
      <c r="A587" s="39">
        <v>339</v>
      </c>
      <c r="B587" s="39"/>
      <c r="C587" s="40"/>
      <c r="D587" s="41"/>
      <c r="E587" s="41"/>
      <c r="F587" s="86"/>
      <c r="G587" s="324" t="str">
        <f t="shared" si="33"/>
        <v/>
      </c>
      <c r="H587" s="94"/>
      <c r="I587" s="204" t="str">
        <f t="shared" si="32"/>
        <v/>
      </c>
    </row>
    <row r="588" spans="1:10" ht="18" customHeight="1" thickBot="1" x14ac:dyDescent="0.3">
      <c r="A588" s="43">
        <v>340</v>
      </c>
      <c r="B588" s="43"/>
      <c r="C588" s="44"/>
      <c r="D588" s="45"/>
      <c r="E588" s="45"/>
      <c r="F588" s="88"/>
      <c r="G588" s="325" t="str">
        <f t="shared" si="33"/>
        <v/>
      </c>
      <c r="H588" s="96"/>
      <c r="I588" s="204" t="str">
        <f t="shared" si="32"/>
        <v/>
      </c>
    </row>
    <row r="589" spans="1:10" ht="18" customHeight="1" thickBot="1" x14ac:dyDescent="0.3">
      <c r="F589" s="12" t="s">
        <v>155</v>
      </c>
      <c r="G589" s="290">
        <f>IF(stok&lt;&gt;"",SUM(G569:G588)+G554,0)</f>
        <v>0</v>
      </c>
      <c r="H589" s="331"/>
      <c r="J589" s="202">
        <f>IF(G589&gt;G554,ROW(A595),0)</f>
        <v>0</v>
      </c>
    </row>
    <row r="591" spans="1:10" ht="30.2" customHeight="1" x14ac:dyDescent="0.25">
      <c r="A591" s="521" t="s">
        <v>167</v>
      </c>
      <c r="B591" s="521"/>
      <c r="C591" s="521"/>
      <c r="D591" s="521"/>
      <c r="E591" s="521"/>
      <c r="F591" s="521"/>
      <c r="G591" s="521"/>
      <c r="H591" s="521"/>
    </row>
    <row r="593" spans="1:11" ht="21" x14ac:dyDescent="0.35">
      <c r="B593" s="358" t="s">
        <v>48</v>
      </c>
      <c r="C593" s="346">
        <f ca="1">IF(imzatarihi&gt;0,imzatarihi,"")</f>
        <v>46027</v>
      </c>
      <c r="D593" s="81" t="s">
        <v>49</v>
      </c>
      <c r="E593" s="456" t="str">
        <f>IF(kurulusyetkilisi&gt;0,kurulusyetkilisi,"")</f>
        <v/>
      </c>
      <c r="F593" s="456"/>
      <c r="G593" s="456"/>
      <c r="H593" s="456"/>
    </row>
    <row r="594" spans="1:11" ht="21" x14ac:dyDescent="0.35">
      <c r="B594" s="349"/>
      <c r="C594" s="349"/>
      <c r="D594" s="520" t="s">
        <v>50</v>
      </c>
      <c r="E594" s="520"/>
      <c r="F594" s="349"/>
      <c r="G594" s="361"/>
      <c r="H594" s="347"/>
    </row>
    <row r="596" spans="1:11" x14ac:dyDescent="0.25">
      <c r="A596" s="496" t="s">
        <v>128</v>
      </c>
      <c r="B596" s="496"/>
      <c r="C596" s="496"/>
      <c r="D596" s="496"/>
      <c r="E596" s="496"/>
      <c r="F596" s="496"/>
      <c r="G596" s="496"/>
      <c r="H596" s="496"/>
      <c r="I596" s="15"/>
    </row>
    <row r="597" spans="1:11" x14ac:dyDescent="0.25">
      <c r="A597" s="484" t="str">
        <f>IF(YilDonem&lt;&gt;"",CONCATENATE(YilDonem," dönemine aittir."),"")</f>
        <v/>
      </c>
      <c r="B597" s="484"/>
      <c r="C597" s="484"/>
      <c r="D597" s="484"/>
      <c r="E597" s="484"/>
      <c r="F597" s="484"/>
      <c r="G597" s="484"/>
      <c r="H597" s="484"/>
      <c r="I597" s="15"/>
    </row>
    <row r="598" spans="1:11" ht="15.95" customHeight="1" thickBot="1" x14ac:dyDescent="0.3">
      <c r="A598" s="515" t="s">
        <v>157</v>
      </c>
      <c r="B598" s="515"/>
      <c r="C598" s="515"/>
      <c r="D598" s="515"/>
      <c r="E598" s="515"/>
      <c r="F598" s="515"/>
      <c r="G598" s="515"/>
      <c r="H598" s="515"/>
      <c r="I598" s="15"/>
    </row>
    <row r="599" spans="1:11" ht="31.7" customHeight="1" thickBot="1" x14ac:dyDescent="0.3">
      <c r="A599" s="516" t="s">
        <v>1</v>
      </c>
      <c r="B599" s="517"/>
      <c r="C599" s="488" t="str">
        <f>IF(ProjeNo&gt;0,ProjeNo,"")</f>
        <v/>
      </c>
      <c r="D599" s="489"/>
      <c r="E599" s="489"/>
      <c r="F599" s="489"/>
      <c r="G599" s="489"/>
      <c r="H599" s="490"/>
      <c r="I599" s="15"/>
    </row>
    <row r="600" spans="1:11" ht="45" customHeight="1" thickBot="1" x14ac:dyDescent="0.3">
      <c r="A600" s="518" t="s">
        <v>14</v>
      </c>
      <c r="B600" s="519"/>
      <c r="C600" s="493" t="str">
        <f>IF(ProjeAdi&gt;0,ProjeAdi,"")</f>
        <v/>
      </c>
      <c r="D600" s="494"/>
      <c r="E600" s="494"/>
      <c r="F600" s="494"/>
      <c r="G600" s="494"/>
      <c r="H600" s="495"/>
      <c r="I600" s="15"/>
    </row>
    <row r="601" spans="1:11" ht="30.2" customHeight="1" thickBot="1" x14ac:dyDescent="0.3">
      <c r="A601" s="522" t="s">
        <v>172</v>
      </c>
      <c r="B601" s="523"/>
      <c r="C601" s="493" t="str">
        <f>IF($C$6&lt;&gt;"",$C$6,"")</f>
        <v/>
      </c>
      <c r="D601" s="494"/>
      <c r="E601" s="494"/>
      <c r="F601" s="494"/>
      <c r="G601" s="494"/>
      <c r="H601" s="495"/>
      <c r="I601" s="15"/>
    </row>
    <row r="602" spans="1:11" s="90" customFormat="1" ht="37.15" customHeight="1" x14ac:dyDescent="0.25">
      <c r="A602" s="482" t="s">
        <v>9</v>
      </c>
      <c r="B602" s="482" t="s">
        <v>123</v>
      </c>
      <c r="C602" s="482" t="s">
        <v>124</v>
      </c>
      <c r="D602" s="482" t="s">
        <v>129</v>
      </c>
      <c r="E602" s="482" t="s">
        <v>130</v>
      </c>
      <c r="F602" s="482" t="s">
        <v>175</v>
      </c>
      <c r="G602" s="527" t="s">
        <v>51</v>
      </c>
      <c r="H602" s="527" t="s">
        <v>131</v>
      </c>
      <c r="I602" s="118"/>
      <c r="J602" s="134"/>
      <c r="K602" s="134"/>
    </row>
    <row r="603" spans="1:11" ht="18" customHeight="1" thickBot="1" x14ac:dyDescent="0.3">
      <c r="A603" s="498"/>
      <c r="B603" s="498"/>
      <c r="C603" s="498"/>
      <c r="D603" s="498"/>
      <c r="E603" s="498"/>
      <c r="F603" s="498"/>
      <c r="G603" s="528"/>
      <c r="H603" s="528"/>
      <c r="I603" s="15"/>
    </row>
    <row r="604" spans="1:11" ht="18" customHeight="1" x14ac:dyDescent="0.25">
      <c r="A604" s="61">
        <v>341</v>
      </c>
      <c r="B604" s="61"/>
      <c r="C604" s="62"/>
      <c r="D604" s="84"/>
      <c r="E604" s="84"/>
      <c r="F604" s="76"/>
      <c r="G604" s="306" t="str">
        <f>IF(AND(E604&lt;&gt;"",F604&lt;&gt;"",H604&lt;&gt;""),E604*F604,"")</f>
        <v/>
      </c>
      <c r="H604" s="92"/>
      <c r="I604" s="204" t="str">
        <f t="shared" ref="I604:I623" si="34">IF(AND(C604&lt;&gt;"",H604=""),"Stok Çıkış Tarihi Yazılmalıdır.","")</f>
        <v/>
      </c>
    </row>
    <row r="605" spans="1:11" ht="18" customHeight="1" x14ac:dyDescent="0.25">
      <c r="A605" s="39">
        <v>342</v>
      </c>
      <c r="B605" s="39"/>
      <c r="C605" s="40"/>
      <c r="D605" s="41"/>
      <c r="E605" s="41"/>
      <c r="F605" s="86"/>
      <c r="G605" s="324" t="str">
        <f t="shared" ref="G605:G623" si="35">IF(AND(E605&lt;&gt;"",F605&lt;&gt;"",H605&lt;&gt;""),E605*F605,"")</f>
        <v/>
      </c>
      <c r="H605" s="94"/>
      <c r="I605" s="204" t="str">
        <f t="shared" si="34"/>
        <v/>
      </c>
    </row>
    <row r="606" spans="1:11" ht="18" customHeight="1" x14ac:dyDescent="0.25">
      <c r="A606" s="39">
        <v>343</v>
      </c>
      <c r="B606" s="39"/>
      <c r="C606" s="40"/>
      <c r="D606" s="41"/>
      <c r="E606" s="41"/>
      <c r="F606" s="86"/>
      <c r="G606" s="324" t="str">
        <f t="shared" si="35"/>
        <v/>
      </c>
      <c r="H606" s="94"/>
      <c r="I606" s="204" t="str">
        <f t="shared" si="34"/>
        <v/>
      </c>
    </row>
    <row r="607" spans="1:11" ht="18" customHeight="1" x14ac:dyDescent="0.25">
      <c r="A607" s="39">
        <v>344</v>
      </c>
      <c r="B607" s="39"/>
      <c r="C607" s="40"/>
      <c r="D607" s="41"/>
      <c r="E607" s="41"/>
      <c r="F607" s="86"/>
      <c r="G607" s="324" t="str">
        <f t="shared" si="35"/>
        <v/>
      </c>
      <c r="H607" s="94"/>
      <c r="I607" s="204" t="str">
        <f t="shared" si="34"/>
        <v/>
      </c>
    </row>
    <row r="608" spans="1:11" ht="18" customHeight="1" x14ac:dyDescent="0.25">
      <c r="A608" s="39">
        <v>345</v>
      </c>
      <c r="B608" s="39"/>
      <c r="C608" s="40"/>
      <c r="D608" s="41"/>
      <c r="E608" s="41"/>
      <c r="F608" s="86"/>
      <c r="G608" s="324" t="str">
        <f t="shared" si="35"/>
        <v/>
      </c>
      <c r="H608" s="94"/>
      <c r="I608" s="204" t="str">
        <f t="shared" si="34"/>
        <v/>
      </c>
    </row>
    <row r="609" spans="1:10" ht="18" customHeight="1" x14ac:dyDescent="0.25">
      <c r="A609" s="39">
        <v>346</v>
      </c>
      <c r="B609" s="39"/>
      <c r="C609" s="40"/>
      <c r="D609" s="41"/>
      <c r="E609" s="41"/>
      <c r="F609" s="86"/>
      <c r="G609" s="324" t="str">
        <f t="shared" si="35"/>
        <v/>
      </c>
      <c r="H609" s="94"/>
      <c r="I609" s="204" t="str">
        <f t="shared" si="34"/>
        <v/>
      </c>
    </row>
    <row r="610" spans="1:10" ht="18" customHeight="1" x14ac:dyDescent="0.25">
      <c r="A610" s="39">
        <v>347</v>
      </c>
      <c r="B610" s="39"/>
      <c r="C610" s="40"/>
      <c r="D610" s="41"/>
      <c r="E610" s="41"/>
      <c r="F610" s="86"/>
      <c r="G610" s="324" t="str">
        <f t="shared" si="35"/>
        <v/>
      </c>
      <c r="H610" s="94"/>
      <c r="I610" s="204" t="str">
        <f t="shared" si="34"/>
        <v/>
      </c>
    </row>
    <row r="611" spans="1:10" ht="18" customHeight="1" x14ac:dyDescent="0.25">
      <c r="A611" s="39">
        <v>348</v>
      </c>
      <c r="B611" s="39"/>
      <c r="C611" s="40"/>
      <c r="D611" s="41"/>
      <c r="E611" s="41"/>
      <c r="F611" s="86"/>
      <c r="G611" s="324" t="str">
        <f t="shared" si="35"/>
        <v/>
      </c>
      <c r="H611" s="94"/>
      <c r="I611" s="204" t="str">
        <f t="shared" si="34"/>
        <v/>
      </c>
    </row>
    <row r="612" spans="1:10" ht="18" customHeight="1" x14ac:dyDescent="0.25">
      <c r="A612" s="39">
        <v>349</v>
      </c>
      <c r="B612" s="39"/>
      <c r="C612" s="40"/>
      <c r="D612" s="41"/>
      <c r="E612" s="41"/>
      <c r="F612" s="86"/>
      <c r="G612" s="324" t="str">
        <f t="shared" si="35"/>
        <v/>
      </c>
      <c r="H612" s="94"/>
      <c r="I612" s="204" t="str">
        <f t="shared" si="34"/>
        <v/>
      </c>
    </row>
    <row r="613" spans="1:10" ht="18" customHeight="1" x14ac:dyDescent="0.25">
      <c r="A613" s="39">
        <v>350</v>
      </c>
      <c r="B613" s="39"/>
      <c r="C613" s="40"/>
      <c r="D613" s="41"/>
      <c r="E613" s="41"/>
      <c r="F613" s="86"/>
      <c r="G613" s="324" t="str">
        <f t="shared" si="35"/>
        <v/>
      </c>
      <c r="H613" s="94"/>
      <c r="I613" s="204" t="str">
        <f t="shared" si="34"/>
        <v/>
      </c>
    </row>
    <row r="614" spans="1:10" ht="18" customHeight="1" x14ac:dyDescent="0.25">
      <c r="A614" s="39">
        <v>351</v>
      </c>
      <c r="B614" s="39"/>
      <c r="C614" s="40"/>
      <c r="D614" s="41"/>
      <c r="E614" s="41"/>
      <c r="F614" s="86"/>
      <c r="G614" s="324" t="str">
        <f t="shared" si="35"/>
        <v/>
      </c>
      <c r="H614" s="94"/>
      <c r="I614" s="204" t="str">
        <f t="shared" si="34"/>
        <v/>
      </c>
    </row>
    <row r="615" spans="1:10" ht="18" customHeight="1" x14ac:dyDescent="0.25">
      <c r="A615" s="39">
        <v>352</v>
      </c>
      <c r="B615" s="39"/>
      <c r="C615" s="40"/>
      <c r="D615" s="41"/>
      <c r="E615" s="41"/>
      <c r="F615" s="86"/>
      <c r="G615" s="324" t="str">
        <f t="shared" si="35"/>
        <v/>
      </c>
      <c r="H615" s="94"/>
      <c r="I615" s="204" t="str">
        <f t="shared" si="34"/>
        <v/>
      </c>
    </row>
    <row r="616" spans="1:10" ht="18" customHeight="1" x14ac:dyDescent="0.25">
      <c r="A616" s="39">
        <v>353</v>
      </c>
      <c r="B616" s="39"/>
      <c r="C616" s="40"/>
      <c r="D616" s="41"/>
      <c r="E616" s="41"/>
      <c r="F616" s="86"/>
      <c r="G616" s="324" t="str">
        <f t="shared" si="35"/>
        <v/>
      </c>
      <c r="H616" s="94"/>
      <c r="I616" s="204" t="str">
        <f t="shared" si="34"/>
        <v/>
      </c>
    </row>
    <row r="617" spans="1:10" ht="18" customHeight="1" x14ac:dyDescent="0.25">
      <c r="A617" s="39">
        <v>354</v>
      </c>
      <c r="B617" s="39"/>
      <c r="C617" s="40"/>
      <c r="D617" s="41"/>
      <c r="E617" s="41"/>
      <c r="F617" s="86"/>
      <c r="G617" s="324" t="str">
        <f t="shared" si="35"/>
        <v/>
      </c>
      <c r="H617" s="94"/>
      <c r="I617" s="204" t="str">
        <f t="shared" si="34"/>
        <v/>
      </c>
    </row>
    <row r="618" spans="1:10" ht="18" customHeight="1" x14ac:dyDescent="0.25">
      <c r="A618" s="39">
        <v>355</v>
      </c>
      <c r="B618" s="39"/>
      <c r="C618" s="40"/>
      <c r="D618" s="41"/>
      <c r="E618" s="41"/>
      <c r="F618" s="86"/>
      <c r="G618" s="324" t="str">
        <f t="shared" si="35"/>
        <v/>
      </c>
      <c r="H618" s="94"/>
      <c r="I618" s="204" t="str">
        <f t="shared" si="34"/>
        <v/>
      </c>
    </row>
    <row r="619" spans="1:10" ht="18" customHeight="1" x14ac:dyDescent="0.25">
      <c r="A619" s="39">
        <v>356</v>
      </c>
      <c r="B619" s="39"/>
      <c r="C619" s="40"/>
      <c r="D619" s="41"/>
      <c r="E619" s="41"/>
      <c r="F619" s="86"/>
      <c r="G619" s="324" t="str">
        <f t="shared" si="35"/>
        <v/>
      </c>
      <c r="H619" s="94"/>
      <c r="I619" s="204" t="str">
        <f t="shared" si="34"/>
        <v/>
      </c>
    </row>
    <row r="620" spans="1:10" ht="18" customHeight="1" x14ac:dyDescent="0.25">
      <c r="A620" s="39">
        <v>357</v>
      </c>
      <c r="B620" s="39"/>
      <c r="C620" s="40"/>
      <c r="D620" s="41"/>
      <c r="E620" s="41"/>
      <c r="F620" s="86"/>
      <c r="G620" s="324" t="str">
        <f t="shared" si="35"/>
        <v/>
      </c>
      <c r="H620" s="94"/>
      <c r="I620" s="204" t="str">
        <f t="shared" si="34"/>
        <v/>
      </c>
    </row>
    <row r="621" spans="1:10" ht="18" customHeight="1" x14ac:dyDescent="0.25">
      <c r="A621" s="39">
        <v>358</v>
      </c>
      <c r="B621" s="39"/>
      <c r="C621" s="40"/>
      <c r="D621" s="41"/>
      <c r="E621" s="41"/>
      <c r="F621" s="86"/>
      <c r="G621" s="324" t="str">
        <f t="shared" si="35"/>
        <v/>
      </c>
      <c r="H621" s="94"/>
      <c r="I621" s="204" t="str">
        <f t="shared" si="34"/>
        <v/>
      </c>
    </row>
    <row r="622" spans="1:10" ht="18" customHeight="1" x14ac:dyDescent="0.25">
      <c r="A622" s="39">
        <v>359</v>
      </c>
      <c r="B622" s="39"/>
      <c r="C622" s="40"/>
      <c r="D622" s="41"/>
      <c r="E622" s="41"/>
      <c r="F622" s="86"/>
      <c r="G622" s="324" t="str">
        <f t="shared" si="35"/>
        <v/>
      </c>
      <c r="H622" s="94"/>
      <c r="I622" s="204" t="str">
        <f t="shared" si="34"/>
        <v/>
      </c>
    </row>
    <row r="623" spans="1:10" ht="18" customHeight="1" thickBot="1" x14ac:dyDescent="0.3">
      <c r="A623" s="43">
        <v>360</v>
      </c>
      <c r="B623" s="43"/>
      <c r="C623" s="44"/>
      <c r="D623" s="45"/>
      <c r="E623" s="45"/>
      <c r="F623" s="88"/>
      <c r="G623" s="325" t="str">
        <f t="shared" si="35"/>
        <v/>
      </c>
      <c r="H623" s="96"/>
      <c r="I623" s="204" t="str">
        <f t="shared" si="34"/>
        <v/>
      </c>
    </row>
    <row r="624" spans="1:10" ht="18" customHeight="1" thickBot="1" x14ac:dyDescent="0.3">
      <c r="F624" s="12" t="s">
        <v>155</v>
      </c>
      <c r="G624" s="290">
        <f>IF(stok&lt;&gt;"",SUM(G604:G623)+G589,0)</f>
        <v>0</v>
      </c>
      <c r="H624" s="331"/>
      <c r="J624" s="202">
        <f>IF(G624&gt;G589,ROW(A630),0)</f>
        <v>0</v>
      </c>
    </row>
    <row r="626" spans="1:11" ht="30.2" customHeight="1" x14ac:dyDescent="0.25">
      <c r="A626" s="521" t="s">
        <v>167</v>
      </c>
      <c r="B626" s="521"/>
      <c r="C626" s="521"/>
      <c r="D626" s="521"/>
      <c r="E626" s="521"/>
      <c r="F626" s="521"/>
      <c r="G626" s="521"/>
      <c r="H626" s="521"/>
    </row>
    <row r="628" spans="1:11" ht="21" x14ac:dyDescent="0.35">
      <c r="B628" s="358" t="s">
        <v>48</v>
      </c>
      <c r="C628" s="346">
        <f ca="1">IF(imzatarihi&gt;0,imzatarihi,"")</f>
        <v>46027</v>
      </c>
      <c r="D628" s="81" t="s">
        <v>49</v>
      </c>
      <c r="E628" s="456" t="str">
        <f>IF(kurulusyetkilisi&gt;0,kurulusyetkilisi,"")</f>
        <v/>
      </c>
      <c r="F628" s="456"/>
      <c r="G628" s="456"/>
      <c r="H628" s="456"/>
    </row>
    <row r="629" spans="1:11" ht="21" x14ac:dyDescent="0.35">
      <c r="B629" s="349"/>
      <c r="C629" s="349"/>
      <c r="D629" s="520" t="s">
        <v>50</v>
      </c>
      <c r="E629" s="520"/>
      <c r="F629" s="349"/>
      <c r="G629" s="361"/>
      <c r="H629" s="347"/>
    </row>
    <row r="631" spans="1:11" x14ac:dyDescent="0.25">
      <c r="A631" s="496" t="s">
        <v>128</v>
      </c>
      <c r="B631" s="496"/>
      <c r="C631" s="496"/>
      <c r="D631" s="496"/>
      <c r="E631" s="496"/>
      <c r="F631" s="496"/>
      <c r="G631" s="496"/>
      <c r="H631" s="496"/>
      <c r="I631" s="15"/>
    </row>
    <row r="632" spans="1:11" x14ac:dyDescent="0.25">
      <c r="A632" s="484" t="str">
        <f>IF(YilDonem&lt;&gt;"",CONCATENATE(YilDonem," dönemine aittir."),"")</f>
        <v/>
      </c>
      <c r="B632" s="484"/>
      <c r="C632" s="484"/>
      <c r="D632" s="484"/>
      <c r="E632" s="484"/>
      <c r="F632" s="484"/>
      <c r="G632" s="484"/>
      <c r="H632" s="484"/>
      <c r="I632" s="15"/>
    </row>
    <row r="633" spans="1:11" ht="15.95" customHeight="1" thickBot="1" x14ac:dyDescent="0.3">
      <c r="A633" s="515" t="s">
        <v>157</v>
      </c>
      <c r="B633" s="515"/>
      <c r="C633" s="515"/>
      <c r="D633" s="515"/>
      <c r="E633" s="515"/>
      <c r="F633" s="515"/>
      <c r="G633" s="515"/>
      <c r="H633" s="515"/>
      <c r="I633" s="15"/>
    </row>
    <row r="634" spans="1:11" ht="31.7" customHeight="1" thickBot="1" x14ac:dyDescent="0.3">
      <c r="A634" s="516" t="s">
        <v>1</v>
      </c>
      <c r="B634" s="517"/>
      <c r="C634" s="488" t="str">
        <f>IF(ProjeNo&gt;0,ProjeNo,"")</f>
        <v/>
      </c>
      <c r="D634" s="489"/>
      <c r="E634" s="489"/>
      <c r="F634" s="489"/>
      <c r="G634" s="489"/>
      <c r="H634" s="490"/>
      <c r="I634" s="15"/>
    </row>
    <row r="635" spans="1:11" ht="45" customHeight="1" thickBot="1" x14ac:dyDescent="0.3">
      <c r="A635" s="518" t="s">
        <v>14</v>
      </c>
      <c r="B635" s="519"/>
      <c r="C635" s="493" t="str">
        <f>IF(ProjeAdi&gt;0,ProjeAdi,"")</f>
        <v/>
      </c>
      <c r="D635" s="494"/>
      <c r="E635" s="494"/>
      <c r="F635" s="494"/>
      <c r="G635" s="494"/>
      <c r="H635" s="495"/>
      <c r="I635" s="15"/>
    </row>
    <row r="636" spans="1:11" ht="30.2" customHeight="1" thickBot="1" x14ac:dyDescent="0.3">
      <c r="A636" s="522" t="s">
        <v>172</v>
      </c>
      <c r="B636" s="523"/>
      <c r="C636" s="493" t="str">
        <f>IF($C$6&lt;&gt;"",$C$6,"")</f>
        <v/>
      </c>
      <c r="D636" s="494"/>
      <c r="E636" s="494"/>
      <c r="F636" s="494"/>
      <c r="G636" s="494"/>
      <c r="H636" s="495"/>
      <c r="I636" s="15"/>
    </row>
    <row r="637" spans="1:11" s="90" customFormat="1" ht="37.15" customHeight="1" x14ac:dyDescent="0.25">
      <c r="A637" s="482" t="s">
        <v>9</v>
      </c>
      <c r="B637" s="482" t="s">
        <v>123</v>
      </c>
      <c r="C637" s="482" t="s">
        <v>124</v>
      </c>
      <c r="D637" s="482" t="s">
        <v>129</v>
      </c>
      <c r="E637" s="482" t="s">
        <v>130</v>
      </c>
      <c r="F637" s="482" t="s">
        <v>175</v>
      </c>
      <c r="G637" s="527" t="s">
        <v>51</v>
      </c>
      <c r="H637" s="527" t="s">
        <v>131</v>
      </c>
      <c r="I637" s="118"/>
      <c r="J637" s="134"/>
      <c r="K637" s="134"/>
    </row>
    <row r="638" spans="1:11" ht="18" customHeight="1" thickBot="1" x14ac:dyDescent="0.3">
      <c r="A638" s="498"/>
      <c r="B638" s="498"/>
      <c r="C638" s="498"/>
      <c r="D638" s="498"/>
      <c r="E638" s="498"/>
      <c r="F638" s="498"/>
      <c r="G638" s="528"/>
      <c r="H638" s="528"/>
      <c r="I638" s="15"/>
    </row>
    <row r="639" spans="1:11" ht="18" customHeight="1" x14ac:dyDescent="0.25">
      <c r="A639" s="61">
        <v>361</v>
      </c>
      <c r="B639" s="61"/>
      <c r="C639" s="62"/>
      <c r="D639" s="84"/>
      <c r="E639" s="84"/>
      <c r="F639" s="76"/>
      <c r="G639" s="306" t="str">
        <f>IF(AND(E639&lt;&gt;"",F639&lt;&gt;"",H639&lt;&gt;""),E639*F639,"")</f>
        <v/>
      </c>
      <c r="H639" s="92"/>
      <c r="I639" s="204" t="str">
        <f t="shared" ref="I639:I658" si="36">IF(AND(C639&lt;&gt;"",H639=""),"Stok Çıkış Tarihi Yazılmalıdır.","")</f>
        <v/>
      </c>
    </row>
    <row r="640" spans="1:11" ht="18" customHeight="1" x14ac:dyDescent="0.25">
      <c r="A640" s="39">
        <v>362</v>
      </c>
      <c r="B640" s="39"/>
      <c r="C640" s="40"/>
      <c r="D640" s="41"/>
      <c r="E640" s="41"/>
      <c r="F640" s="86"/>
      <c r="G640" s="324" t="str">
        <f t="shared" ref="G640:G658" si="37">IF(AND(E640&lt;&gt;"",F640&lt;&gt;"",H640&lt;&gt;""),E640*F640,"")</f>
        <v/>
      </c>
      <c r="H640" s="94"/>
      <c r="I640" s="204" t="str">
        <f t="shared" si="36"/>
        <v/>
      </c>
    </row>
    <row r="641" spans="1:9" ht="18" customHeight="1" x14ac:dyDescent="0.25">
      <c r="A641" s="39">
        <v>363</v>
      </c>
      <c r="B641" s="39"/>
      <c r="C641" s="40"/>
      <c r="D641" s="41"/>
      <c r="E641" s="41"/>
      <c r="F641" s="86"/>
      <c r="G641" s="324" t="str">
        <f t="shared" si="37"/>
        <v/>
      </c>
      <c r="H641" s="94"/>
      <c r="I641" s="204" t="str">
        <f t="shared" si="36"/>
        <v/>
      </c>
    </row>
    <row r="642" spans="1:9" ht="18" customHeight="1" x14ac:dyDescent="0.25">
      <c r="A642" s="39">
        <v>364</v>
      </c>
      <c r="B642" s="39"/>
      <c r="C642" s="40"/>
      <c r="D642" s="41"/>
      <c r="E642" s="41"/>
      <c r="F642" s="86"/>
      <c r="G642" s="324" t="str">
        <f t="shared" si="37"/>
        <v/>
      </c>
      <c r="H642" s="94"/>
      <c r="I642" s="204" t="str">
        <f t="shared" si="36"/>
        <v/>
      </c>
    </row>
    <row r="643" spans="1:9" ht="18" customHeight="1" x14ac:dyDescent="0.25">
      <c r="A643" s="39">
        <v>365</v>
      </c>
      <c r="B643" s="39"/>
      <c r="C643" s="40"/>
      <c r="D643" s="41"/>
      <c r="E643" s="41"/>
      <c r="F643" s="86"/>
      <c r="G643" s="324" t="str">
        <f t="shared" si="37"/>
        <v/>
      </c>
      <c r="H643" s="94"/>
      <c r="I643" s="204" t="str">
        <f t="shared" si="36"/>
        <v/>
      </c>
    </row>
    <row r="644" spans="1:9" ht="18" customHeight="1" x14ac:dyDescent="0.25">
      <c r="A644" s="39">
        <v>366</v>
      </c>
      <c r="B644" s="39"/>
      <c r="C644" s="40"/>
      <c r="D644" s="41"/>
      <c r="E644" s="41"/>
      <c r="F644" s="86"/>
      <c r="G644" s="324" t="str">
        <f t="shared" si="37"/>
        <v/>
      </c>
      <c r="H644" s="94"/>
      <c r="I644" s="204" t="str">
        <f t="shared" si="36"/>
        <v/>
      </c>
    </row>
    <row r="645" spans="1:9" ht="18" customHeight="1" x14ac:dyDescent="0.25">
      <c r="A645" s="39">
        <v>367</v>
      </c>
      <c r="B645" s="39"/>
      <c r="C645" s="40"/>
      <c r="D645" s="41"/>
      <c r="E645" s="41"/>
      <c r="F645" s="86"/>
      <c r="G645" s="324" t="str">
        <f t="shared" si="37"/>
        <v/>
      </c>
      <c r="H645" s="94"/>
      <c r="I645" s="204" t="str">
        <f t="shared" si="36"/>
        <v/>
      </c>
    </row>
    <row r="646" spans="1:9" ht="18" customHeight="1" x14ac:dyDescent="0.25">
      <c r="A646" s="39">
        <v>368</v>
      </c>
      <c r="B646" s="39"/>
      <c r="C646" s="40"/>
      <c r="D646" s="41"/>
      <c r="E646" s="41"/>
      <c r="F646" s="86"/>
      <c r="G646" s="324" t="str">
        <f t="shared" si="37"/>
        <v/>
      </c>
      <c r="H646" s="94"/>
      <c r="I646" s="204" t="str">
        <f t="shared" si="36"/>
        <v/>
      </c>
    </row>
    <row r="647" spans="1:9" ht="18" customHeight="1" x14ac:dyDescent="0.25">
      <c r="A647" s="39">
        <v>369</v>
      </c>
      <c r="B647" s="39"/>
      <c r="C647" s="40"/>
      <c r="D647" s="41"/>
      <c r="E647" s="41"/>
      <c r="F647" s="86"/>
      <c r="G647" s="324" t="str">
        <f t="shared" si="37"/>
        <v/>
      </c>
      <c r="H647" s="94"/>
      <c r="I647" s="204" t="str">
        <f t="shared" si="36"/>
        <v/>
      </c>
    </row>
    <row r="648" spans="1:9" ht="18" customHeight="1" x14ac:dyDescent="0.25">
      <c r="A648" s="39">
        <v>370</v>
      </c>
      <c r="B648" s="39"/>
      <c r="C648" s="40"/>
      <c r="D648" s="41"/>
      <c r="E648" s="41"/>
      <c r="F648" s="86"/>
      <c r="G648" s="324" t="str">
        <f t="shared" si="37"/>
        <v/>
      </c>
      <c r="H648" s="94"/>
      <c r="I648" s="204" t="str">
        <f t="shared" si="36"/>
        <v/>
      </c>
    </row>
    <row r="649" spans="1:9" ht="18" customHeight="1" x14ac:dyDescent="0.25">
      <c r="A649" s="39">
        <v>371</v>
      </c>
      <c r="B649" s="39"/>
      <c r="C649" s="40"/>
      <c r="D649" s="41"/>
      <c r="E649" s="41"/>
      <c r="F649" s="86"/>
      <c r="G649" s="324" t="str">
        <f t="shared" si="37"/>
        <v/>
      </c>
      <c r="H649" s="94"/>
      <c r="I649" s="204" t="str">
        <f t="shared" si="36"/>
        <v/>
      </c>
    </row>
    <row r="650" spans="1:9" ht="18" customHeight="1" x14ac:dyDescent="0.25">
      <c r="A650" s="39">
        <v>372</v>
      </c>
      <c r="B650" s="39"/>
      <c r="C650" s="40"/>
      <c r="D650" s="41"/>
      <c r="E650" s="41"/>
      <c r="F650" s="86"/>
      <c r="G650" s="324" t="str">
        <f t="shared" si="37"/>
        <v/>
      </c>
      <c r="H650" s="94"/>
      <c r="I650" s="204" t="str">
        <f t="shared" si="36"/>
        <v/>
      </c>
    </row>
    <row r="651" spans="1:9" ht="18" customHeight="1" x14ac:dyDescent="0.25">
      <c r="A651" s="39">
        <v>373</v>
      </c>
      <c r="B651" s="39"/>
      <c r="C651" s="40"/>
      <c r="D651" s="41"/>
      <c r="E651" s="41"/>
      <c r="F651" s="86"/>
      <c r="G651" s="324" t="str">
        <f t="shared" si="37"/>
        <v/>
      </c>
      <c r="H651" s="94"/>
      <c r="I651" s="204" t="str">
        <f t="shared" si="36"/>
        <v/>
      </c>
    </row>
    <row r="652" spans="1:9" ht="18" customHeight="1" x14ac:dyDescent="0.25">
      <c r="A652" s="39">
        <v>374</v>
      </c>
      <c r="B652" s="39"/>
      <c r="C652" s="40"/>
      <c r="D652" s="41"/>
      <c r="E652" s="41"/>
      <c r="F652" s="86"/>
      <c r="G652" s="324" t="str">
        <f t="shared" si="37"/>
        <v/>
      </c>
      <c r="H652" s="94"/>
      <c r="I652" s="204" t="str">
        <f t="shared" si="36"/>
        <v/>
      </c>
    </row>
    <row r="653" spans="1:9" ht="18" customHeight="1" x14ac:dyDescent="0.25">
      <c r="A653" s="39">
        <v>375</v>
      </c>
      <c r="B653" s="39"/>
      <c r="C653" s="40"/>
      <c r="D653" s="41"/>
      <c r="E653" s="41"/>
      <c r="F653" s="86"/>
      <c r="G653" s="324" t="str">
        <f t="shared" si="37"/>
        <v/>
      </c>
      <c r="H653" s="94"/>
      <c r="I653" s="204" t="str">
        <f t="shared" si="36"/>
        <v/>
      </c>
    </row>
    <row r="654" spans="1:9" ht="18" customHeight="1" x14ac:dyDescent="0.25">
      <c r="A654" s="39">
        <v>376</v>
      </c>
      <c r="B654" s="39"/>
      <c r="C654" s="40"/>
      <c r="D654" s="41"/>
      <c r="E654" s="41"/>
      <c r="F654" s="86"/>
      <c r="G654" s="324" t="str">
        <f t="shared" si="37"/>
        <v/>
      </c>
      <c r="H654" s="94"/>
      <c r="I654" s="204" t="str">
        <f t="shared" si="36"/>
        <v/>
      </c>
    </row>
    <row r="655" spans="1:9" ht="18" customHeight="1" x14ac:dyDescent="0.25">
      <c r="A655" s="39">
        <v>377</v>
      </c>
      <c r="B655" s="39"/>
      <c r="C655" s="40"/>
      <c r="D655" s="41"/>
      <c r="E655" s="41"/>
      <c r="F655" s="86"/>
      <c r="G655" s="324" t="str">
        <f t="shared" si="37"/>
        <v/>
      </c>
      <c r="H655" s="94"/>
      <c r="I655" s="204" t="str">
        <f t="shared" si="36"/>
        <v/>
      </c>
    </row>
    <row r="656" spans="1:9" ht="18" customHeight="1" x14ac:dyDescent="0.25">
      <c r="A656" s="39">
        <v>378</v>
      </c>
      <c r="B656" s="39"/>
      <c r="C656" s="40"/>
      <c r="D656" s="41"/>
      <c r="E656" s="41"/>
      <c r="F656" s="86"/>
      <c r="G656" s="324" t="str">
        <f t="shared" si="37"/>
        <v/>
      </c>
      <c r="H656" s="94"/>
      <c r="I656" s="204" t="str">
        <f t="shared" si="36"/>
        <v/>
      </c>
    </row>
    <row r="657" spans="1:11" ht="18" customHeight="1" x14ac:dyDescent="0.25">
      <c r="A657" s="39">
        <v>379</v>
      </c>
      <c r="B657" s="39"/>
      <c r="C657" s="40"/>
      <c r="D657" s="41"/>
      <c r="E657" s="41"/>
      <c r="F657" s="86"/>
      <c r="G657" s="324" t="str">
        <f t="shared" si="37"/>
        <v/>
      </c>
      <c r="H657" s="94"/>
      <c r="I657" s="204" t="str">
        <f t="shared" si="36"/>
        <v/>
      </c>
    </row>
    <row r="658" spans="1:11" ht="18" customHeight="1" thickBot="1" x14ac:dyDescent="0.3">
      <c r="A658" s="43">
        <v>380</v>
      </c>
      <c r="B658" s="43"/>
      <c r="C658" s="44"/>
      <c r="D658" s="45"/>
      <c r="E658" s="45"/>
      <c r="F658" s="88"/>
      <c r="G658" s="325" t="str">
        <f t="shared" si="37"/>
        <v/>
      </c>
      <c r="H658" s="96"/>
      <c r="I658" s="204" t="str">
        <f t="shared" si="36"/>
        <v/>
      </c>
    </row>
    <row r="659" spans="1:11" ht="18" customHeight="1" thickBot="1" x14ac:dyDescent="0.3">
      <c r="F659" s="12" t="s">
        <v>155</v>
      </c>
      <c r="G659" s="290">
        <f>IF(stok&lt;&gt;"",SUM(G639:G658)+G624,0)</f>
        <v>0</v>
      </c>
      <c r="H659" s="331"/>
      <c r="J659" s="202">
        <f>IF(G659&gt;G624,ROW(A665),0)</f>
        <v>0</v>
      </c>
    </row>
    <row r="661" spans="1:11" ht="30.2" customHeight="1" x14ac:dyDescent="0.25">
      <c r="A661" s="521" t="s">
        <v>167</v>
      </c>
      <c r="B661" s="521"/>
      <c r="C661" s="521"/>
      <c r="D661" s="521"/>
      <c r="E661" s="521"/>
      <c r="F661" s="521"/>
      <c r="G661" s="521"/>
      <c r="H661" s="521"/>
    </row>
    <row r="663" spans="1:11" ht="21" x14ac:dyDescent="0.35">
      <c r="B663" s="358" t="s">
        <v>48</v>
      </c>
      <c r="C663" s="346">
        <f ca="1">IF(imzatarihi&gt;0,imzatarihi,"")</f>
        <v>46027</v>
      </c>
      <c r="D663" s="81" t="s">
        <v>49</v>
      </c>
      <c r="E663" s="456" t="str">
        <f>IF(kurulusyetkilisi&gt;0,kurulusyetkilisi,"")</f>
        <v/>
      </c>
      <c r="F663" s="456"/>
      <c r="G663" s="456"/>
      <c r="H663" s="456"/>
    </row>
    <row r="664" spans="1:11" ht="21" x14ac:dyDescent="0.35">
      <c r="B664" s="349"/>
      <c r="C664" s="349"/>
      <c r="D664" s="520" t="s">
        <v>50</v>
      </c>
      <c r="E664" s="520"/>
      <c r="F664" s="349"/>
      <c r="G664" s="361"/>
      <c r="H664" s="347"/>
    </row>
    <row r="666" spans="1:11" x14ac:dyDescent="0.25">
      <c r="A666" s="496" t="s">
        <v>128</v>
      </c>
      <c r="B666" s="496"/>
      <c r="C666" s="496"/>
      <c r="D666" s="496"/>
      <c r="E666" s="496"/>
      <c r="F666" s="496"/>
      <c r="G666" s="496"/>
      <c r="H666" s="496"/>
      <c r="I666" s="15"/>
    </row>
    <row r="667" spans="1:11" x14ac:dyDescent="0.25">
      <c r="A667" s="484" t="str">
        <f>IF(YilDonem&lt;&gt;"",CONCATENATE(YilDonem," dönemine aittir."),"")</f>
        <v/>
      </c>
      <c r="B667" s="484"/>
      <c r="C667" s="484"/>
      <c r="D667" s="484"/>
      <c r="E667" s="484"/>
      <c r="F667" s="484"/>
      <c r="G667" s="484"/>
      <c r="H667" s="484"/>
      <c r="I667" s="15"/>
    </row>
    <row r="668" spans="1:11" ht="15.95" customHeight="1" thickBot="1" x14ac:dyDescent="0.3">
      <c r="A668" s="515" t="s">
        <v>157</v>
      </c>
      <c r="B668" s="515"/>
      <c r="C668" s="515"/>
      <c r="D668" s="515"/>
      <c r="E668" s="515"/>
      <c r="F668" s="515"/>
      <c r="G668" s="515"/>
      <c r="H668" s="515"/>
      <c r="I668" s="15"/>
    </row>
    <row r="669" spans="1:11" ht="31.7" customHeight="1" thickBot="1" x14ac:dyDescent="0.3">
      <c r="A669" s="516" t="s">
        <v>1</v>
      </c>
      <c r="B669" s="517"/>
      <c r="C669" s="488" t="str">
        <f>IF(ProjeNo&gt;0,ProjeNo,"")</f>
        <v/>
      </c>
      <c r="D669" s="489"/>
      <c r="E669" s="489"/>
      <c r="F669" s="489"/>
      <c r="G669" s="489"/>
      <c r="H669" s="490"/>
      <c r="I669" s="15"/>
    </row>
    <row r="670" spans="1:11" ht="45" customHeight="1" thickBot="1" x14ac:dyDescent="0.3">
      <c r="A670" s="518" t="s">
        <v>14</v>
      </c>
      <c r="B670" s="519"/>
      <c r="C670" s="493" t="str">
        <f>IF(ProjeAdi&gt;0,ProjeAdi,"")</f>
        <v/>
      </c>
      <c r="D670" s="494"/>
      <c r="E670" s="494"/>
      <c r="F670" s="494"/>
      <c r="G670" s="494"/>
      <c r="H670" s="495"/>
      <c r="I670" s="15"/>
    </row>
    <row r="671" spans="1:11" ht="30.2" customHeight="1" thickBot="1" x14ac:dyDescent="0.3">
      <c r="A671" s="522" t="s">
        <v>172</v>
      </c>
      <c r="B671" s="523"/>
      <c r="C671" s="493" t="str">
        <f>IF($C$6&lt;&gt;"",$C$6,"")</f>
        <v/>
      </c>
      <c r="D671" s="494"/>
      <c r="E671" s="494"/>
      <c r="F671" s="494"/>
      <c r="G671" s="494"/>
      <c r="H671" s="495"/>
      <c r="I671" s="15"/>
    </row>
    <row r="672" spans="1:11" s="90" customFormat="1" ht="37.15" customHeight="1" x14ac:dyDescent="0.25">
      <c r="A672" s="482" t="s">
        <v>9</v>
      </c>
      <c r="B672" s="482" t="s">
        <v>123</v>
      </c>
      <c r="C672" s="482" t="s">
        <v>124</v>
      </c>
      <c r="D672" s="482" t="s">
        <v>129</v>
      </c>
      <c r="E672" s="482" t="s">
        <v>130</v>
      </c>
      <c r="F672" s="482" t="s">
        <v>175</v>
      </c>
      <c r="G672" s="527" t="s">
        <v>51</v>
      </c>
      <c r="H672" s="527" t="s">
        <v>131</v>
      </c>
      <c r="I672" s="118"/>
      <c r="J672" s="134"/>
      <c r="K672" s="134"/>
    </row>
    <row r="673" spans="1:9" ht="18" customHeight="1" thickBot="1" x14ac:dyDescent="0.3">
      <c r="A673" s="498"/>
      <c r="B673" s="498"/>
      <c r="C673" s="498"/>
      <c r="D673" s="498"/>
      <c r="E673" s="498"/>
      <c r="F673" s="498"/>
      <c r="G673" s="528"/>
      <c r="H673" s="528"/>
      <c r="I673" s="15"/>
    </row>
    <row r="674" spans="1:9" ht="18" customHeight="1" x14ac:dyDescent="0.25">
      <c r="A674" s="61">
        <v>381</v>
      </c>
      <c r="B674" s="61"/>
      <c r="C674" s="62"/>
      <c r="D674" s="84"/>
      <c r="E674" s="84"/>
      <c r="F674" s="76"/>
      <c r="G674" s="306" t="str">
        <f>IF(AND(E674&lt;&gt;"",F674&lt;&gt;"",H674&lt;&gt;""),E674*F674,"")</f>
        <v/>
      </c>
      <c r="H674" s="92"/>
      <c r="I674" s="204" t="str">
        <f t="shared" ref="I674:I693" si="38">IF(AND(C674&lt;&gt;"",H674=""),"Stok Çıkış Tarihi Yazılmalıdır.","")</f>
        <v/>
      </c>
    </row>
    <row r="675" spans="1:9" ht="18" customHeight="1" x14ac:dyDescent="0.25">
      <c r="A675" s="39">
        <v>382</v>
      </c>
      <c r="B675" s="39"/>
      <c r="C675" s="40"/>
      <c r="D675" s="41"/>
      <c r="E675" s="41"/>
      <c r="F675" s="86"/>
      <c r="G675" s="324" t="str">
        <f t="shared" ref="G675:G693" si="39">IF(AND(E675&lt;&gt;"",F675&lt;&gt;"",H675&lt;&gt;""),E675*F675,"")</f>
        <v/>
      </c>
      <c r="H675" s="94"/>
      <c r="I675" s="204" t="str">
        <f t="shared" si="38"/>
        <v/>
      </c>
    </row>
    <row r="676" spans="1:9" ht="18" customHeight="1" x14ac:dyDescent="0.25">
      <c r="A676" s="39">
        <v>383</v>
      </c>
      <c r="B676" s="39"/>
      <c r="C676" s="40"/>
      <c r="D676" s="41"/>
      <c r="E676" s="41"/>
      <c r="F676" s="86"/>
      <c r="G676" s="324" t="str">
        <f t="shared" si="39"/>
        <v/>
      </c>
      <c r="H676" s="94"/>
      <c r="I676" s="204" t="str">
        <f t="shared" si="38"/>
        <v/>
      </c>
    </row>
    <row r="677" spans="1:9" ht="18" customHeight="1" x14ac:dyDescent="0.25">
      <c r="A677" s="39">
        <v>384</v>
      </c>
      <c r="B677" s="39"/>
      <c r="C677" s="40"/>
      <c r="D677" s="41"/>
      <c r="E677" s="41"/>
      <c r="F677" s="86"/>
      <c r="G677" s="324" t="str">
        <f t="shared" si="39"/>
        <v/>
      </c>
      <c r="H677" s="94"/>
      <c r="I677" s="204" t="str">
        <f t="shared" si="38"/>
        <v/>
      </c>
    </row>
    <row r="678" spans="1:9" ht="18" customHeight="1" x14ac:dyDescent="0.25">
      <c r="A678" s="39">
        <v>385</v>
      </c>
      <c r="B678" s="39"/>
      <c r="C678" s="40"/>
      <c r="D678" s="41"/>
      <c r="E678" s="41"/>
      <c r="F678" s="86"/>
      <c r="G678" s="324" t="str">
        <f t="shared" si="39"/>
        <v/>
      </c>
      <c r="H678" s="94"/>
      <c r="I678" s="204" t="str">
        <f t="shared" si="38"/>
        <v/>
      </c>
    </row>
    <row r="679" spans="1:9" ht="18" customHeight="1" x14ac:dyDescent="0.25">
      <c r="A679" s="39">
        <v>386</v>
      </c>
      <c r="B679" s="39"/>
      <c r="C679" s="40"/>
      <c r="D679" s="41"/>
      <c r="E679" s="41"/>
      <c r="F679" s="86"/>
      <c r="G679" s="324" t="str">
        <f t="shared" si="39"/>
        <v/>
      </c>
      <c r="H679" s="94"/>
      <c r="I679" s="204" t="str">
        <f t="shared" si="38"/>
        <v/>
      </c>
    </row>
    <row r="680" spans="1:9" ht="18" customHeight="1" x14ac:dyDescent="0.25">
      <c r="A680" s="39">
        <v>387</v>
      </c>
      <c r="B680" s="39"/>
      <c r="C680" s="40"/>
      <c r="D680" s="41"/>
      <c r="E680" s="41"/>
      <c r="F680" s="86"/>
      <c r="G680" s="324" t="str">
        <f t="shared" si="39"/>
        <v/>
      </c>
      <c r="H680" s="94"/>
      <c r="I680" s="204" t="str">
        <f t="shared" si="38"/>
        <v/>
      </c>
    </row>
    <row r="681" spans="1:9" ht="18" customHeight="1" x14ac:dyDescent="0.25">
      <c r="A681" s="39">
        <v>388</v>
      </c>
      <c r="B681" s="39"/>
      <c r="C681" s="40"/>
      <c r="D681" s="41"/>
      <c r="E681" s="41"/>
      <c r="F681" s="86"/>
      <c r="G681" s="324" t="str">
        <f t="shared" si="39"/>
        <v/>
      </c>
      <c r="H681" s="94"/>
      <c r="I681" s="204" t="str">
        <f t="shared" si="38"/>
        <v/>
      </c>
    </row>
    <row r="682" spans="1:9" ht="18" customHeight="1" x14ac:dyDescent="0.25">
      <c r="A682" s="39">
        <v>389</v>
      </c>
      <c r="B682" s="39"/>
      <c r="C682" s="40"/>
      <c r="D682" s="41"/>
      <c r="E682" s="41"/>
      <c r="F682" s="86"/>
      <c r="G682" s="324" t="str">
        <f t="shared" si="39"/>
        <v/>
      </c>
      <c r="H682" s="94"/>
      <c r="I682" s="204" t="str">
        <f t="shared" si="38"/>
        <v/>
      </c>
    </row>
    <row r="683" spans="1:9" ht="18" customHeight="1" x14ac:dyDescent="0.25">
      <c r="A683" s="39">
        <v>390</v>
      </c>
      <c r="B683" s="39"/>
      <c r="C683" s="40"/>
      <c r="D683" s="41"/>
      <c r="E683" s="41"/>
      <c r="F683" s="86"/>
      <c r="G683" s="324" t="str">
        <f t="shared" si="39"/>
        <v/>
      </c>
      <c r="H683" s="94"/>
      <c r="I683" s="204" t="str">
        <f t="shared" si="38"/>
        <v/>
      </c>
    </row>
    <row r="684" spans="1:9" ht="18" customHeight="1" x14ac:dyDescent="0.25">
      <c r="A684" s="39">
        <v>391</v>
      </c>
      <c r="B684" s="39"/>
      <c r="C684" s="40"/>
      <c r="D684" s="41"/>
      <c r="E684" s="41"/>
      <c r="F684" s="86"/>
      <c r="G684" s="324" t="str">
        <f t="shared" si="39"/>
        <v/>
      </c>
      <c r="H684" s="94"/>
      <c r="I684" s="204" t="str">
        <f t="shared" si="38"/>
        <v/>
      </c>
    </row>
    <row r="685" spans="1:9" ht="18" customHeight="1" x14ac:dyDescent="0.25">
      <c r="A685" s="39">
        <v>392</v>
      </c>
      <c r="B685" s="39"/>
      <c r="C685" s="40"/>
      <c r="D685" s="41"/>
      <c r="E685" s="41"/>
      <c r="F685" s="86"/>
      <c r="G685" s="324" t="str">
        <f t="shared" si="39"/>
        <v/>
      </c>
      <c r="H685" s="94"/>
      <c r="I685" s="204" t="str">
        <f t="shared" si="38"/>
        <v/>
      </c>
    </row>
    <row r="686" spans="1:9" ht="18" customHeight="1" x14ac:dyDescent="0.25">
      <c r="A686" s="39">
        <v>393</v>
      </c>
      <c r="B686" s="39"/>
      <c r="C686" s="40"/>
      <c r="D686" s="41"/>
      <c r="E686" s="41"/>
      <c r="F686" s="86"/>
      <c r="G686" s="324" t="str">
        <f t="shared" si="39"/>
        <v/>
      </c>
      <c r="H686" s="94"/>
      <c r="I686" s="204" t="str">
        <f t="shared" si="38"/>
        <v/>
      </c>
    </row>
    <row r="687" spans="1:9" ht="18" customHeight="1" x14ac:dyDescent="0.25">
      <c r="A687" s="39">
        <v>394</v>
      </c>
      <c r="B687" s="39"/>
      <c r="C687" s="40"/>
      <c r="D687" s="41"/>
      <c r="E687" s="41"/>
      <c r="F687" s="86"/>
      <c r="G687" s="324" t="str">
        <f t="shared" si="39"/>
        <v/>
      </c>
      <c r="H687" s="94"/>
      <c r="I687" s="204" t="str">
        <f t="shared" si="38"/>
        <v/>
      </c>
    </row>
    <row r="688" spans="1:9" ht="18" customHeight="1" x14ac:dyDescent="0.25">
      <c r="A688" s="39">
        <v>395</v>
      </c>
      <c r="B688" s="39"/>
      <c r="C688" s="40"/>
      <c r="D688" s="41"/>
      <c r="E688" s="41"/>
      <c r="F688" s="86"/>
      <c r="G688" s="324" t="str">
        <f t="shared" si="39"/>
        <v/>
      </c>
      <c r="H688" s="94"/>
      <c r="I688" s="204" t="str">
        <f t="shared" si="38"/>
        <v/>
      </c>
    </row>
    <row r="689" spans="1:10" ht="18" customHeight="1" x14ac:dyDescent="0.25">
      <c r="A689" s="39">
        <v>396</v>
      </c>
      <c r="B689" s="39"/>
      <c r="C689" s="40"/>
      <c r="D689" s="41"/>
      <c r="E689" s="41"/>
      <c r="F689" s="86"/>
      <c r="G689" s="324" t="str">
        <f t="shared" si="39"/>
        <v/>
      </c>
      <c r="H689" s="94"/>
      <c r="I689" s="204" t="str">
        <f t="shared" si="38"/>
        <v/>
      </c>
    </row>
    <row r="690" spans="1:10" ht="18" customHeight="1" x14ac:dyDescent="0.25">
      <c r="A690" s="39">
        <v>397</v>
      </c>
      <c r="B690" s="39"/>
      <c r="C690" s="40"/>
      <c r="D690" s="41"/>
      <c r="E690" s="41"/>
      <c r="F690" s="86"/>
      <c r="G690" s="324" t="str">
        <f t="shared" si="39"/>
        <v/>
      </c>
      <c r="H690" s="94"/>
      <c r="I690" s="204" t="str">
        <f t="shared" si="38"/>
        <v/>
      </c>
    </row>
    <row r="691" spans="1:10" ht="18" customHeight="1" x14ac:dyDescent="0.25">
      <c r="A691" s="39">
        <v>398</v>
      </c>
      <c r="B691" s="39"/>
      <c r="C691" s="40"/>
      <c r="D691" s="41"/>
      <c r="E691" s="41"/>
      <c r="F691" s="86"/>
      <c r="G691" s="324" t="str">
        <f t="shared" si="39"/>
        <v/>
      </c>
      <c r="H691" s="94"/>
      <c r="I691" s="204" t="str">
        <f t="shared" si="38"/>
        <v/>
      </c>
    </row>
    <row r="692" spans="1:10" ht="18" customHeight="1" x14ac:dyDescent="0.25">
      <c r="A692" s="39">
        <v>399</v>
      </c>
      <c r="B692" s="39"/>
      <c r="C692" s="40"/>
      <c r="D692" s="41"/>
      <c r="E692" s="41"/>
      <c r="F692" s="86"/>
      <c r="G692" s="324" t="str">
        <f t="shared" si="39"/>
        <v/>
      </c>
      <c r="H692" s="94"/>
      <c r="I692" s="204" t="str">
        <f t="shared" si="38"/>
        <v/>
      </c>
    </row>
    <row r="693" spans="1:10" ht="18" customHeight="1" thickBot="1" x14ac:dyDescent="0.3">
      <c r="A693" s="43">
        <v>400</v>
      </c>
      <c r="B693" s="43"/>
      <c r="C693" s="44"/>
      <c r="D693" s="45"/>
      <c r="E693" s="45"/>
      <c r="F693" s="88"/>
      <c r="G693" s="325" t="str">
        <f t="shared" si="39"/>
        <v/>
      </c>
      <c r="H693" s="96"/>
      <c r="I693" s="204" t="str">
        <f t="shared" si="38"/>
        <v/>
      </c>
    </row>
    <row r="694" spans="1:10" ht="18" customHeight="1" thickBot="1" x14ac:dyDescent="0.3">
      <c r="F694" s="12" t="s">
        <v>155</v>
      </c>
      <c r="G694" s="290">
        <f>IF(stok&lt;&gt;"",SUM(G674:G693)+G659,0)</f>
        <v>0</v>
      </c>
      <c r="H694" s="331"/>
      <c r="J694" s="202">
        <f>IF(G694&gt;G659,ROW(A700),0)</f>
        <v>0</v>
      </c>
    </row>
    <row r="696" spans="1:10" ht="30.2" customHeight="1" x14ac:dyDescent="0.25">
      <c r="A696" s="521" t="s">
        <v>167</v>
      </c>
      <c r="B696" s="521"/>
      <c r="C696" s="521"/>
      <c r="D696" s="521"/>
      <c r="E696" s="521"/>
      <c r="F696" s="521"/>
      <c r="G696" s="521"/>
      <c r="H696" s="521"/>
    </row>
    <row r="698" spans="1:10" ht="21" x14ac:dyDescent="0.35">
      <c r="B698" s="358" t="s">
        <v>48</v>
      </c>
      <c r="C698" s="346">
        <f ca="1">IF(imzatarihi&gt;0,imzatarihi,"")</f>
        <v>46027</v>
      </c>
      <c r="D698" s="81" t="s">
        <v>49</v>
      </c>
      <c r="E698" s="456" t="str">
        <f>IF(kurulusyetkilisi&gt;0,kurulusyetkilisi,"")</f>
        <v/>
      </c>
      <c r="F698" s="456"/>
      <c r="G698" s="456"/>
      <c r="H698" s="456"/>
    </row>
    <row r="699" spans="1:10" ht="21" x14ac:dyDescent="0.35">
      <c r="B699" s="349"/>
      <c r="C699" s="349"/>
      <c r="D699" s="520" t="s">
        <v>50</v>
      </c>
      <c r="E699" s="520"/>
      <c r="F699" s="349"/>
      <c r="G699" s="361"/>
      <c r="H699" s="347"/>
    </row>
    <row r="701" spans="1:10" x14ac:dyDescent="0.25">
      <c r="A701" s="496" t="s">
        <v>128</v>
      </c>
      <c r="B701" s="496"/>
      <c r="C701" s="496"/>
      <c r="D701" s="496"/>
      <c r="E701" s="496"/>
      <c r="F701" s="496"/>
      <c r="G701" s="496"/>
      <c r="H701" s="496"/>
      <c r="I701" s="15"/>
    </row>
    <row r="702" spans="1:10" x14ac:dyDescent="0.25">
      <c r="A702" s="484" t="str">
        <f>IF(YilDonem&lt;&gt;"",CONCATENATE(YilDonem," dönemine aittir."),"")</f>
        <v/>
      </c>
      <c r="B702" s="484"/>
      <c r="C702" s="484"/>
      <c r="D702" s="484"/>
      <c r="E702" s="484"/>
      <c r="F702" s="484"/>
      <c r="G702" s="484"/>
      <c r="H702" s="484"/>
      <c r="I702" s="15"/>
    </row>
    <row r="703" spans="1:10" ht="15.95" customHeight="1" thickBot="1" x14ac:dyDescent="0.3">
      <c r="A703" s="515" t="s">
        <v>157</v>
      </c>
      <c r="B703" s="515"/>
      <c r="C703" s="515"/>
      <c r="D703" s="515"/>
      <c r="E703" s="515"/>
      <c r="F703" s="515"/>
      <c r="G703" s="515"/>
      <c r="H703" s="515"/>
      <c r="I703" s="15"/>
    </row>
    <row r="704" spans="1:10" ht="31.7" customHeight="1" thickBot="1" x14ac:dyDescent="0.3">
      <c r="A704" s="516" t="s">
        <v>1</v>
      </c>
      <c r="B704" s="517"/>
      <c r="C704" s="488" t="str">
        <f>IF(ProjeNo&gt;0,ProjeNo,"")</f>
        <v/>
      </c>
      <c r="D704" s="489"/>
      <c r="E704" s="489"/>
      <c r="F704" s="489"/>
      <c r="G704" s="489"/>
      <c r="H704" s="490"/>
      <c r="I704" s="15"/>
    </row>
    <row r="705" spans="1:11" ht="45" customHeight="1" thickBot="1" x14ac:dyDescent="0.3">
      <c r="A705" s="518" t="s">
        <v>14</v>
      </c>
      <c r="B705" s="519"/>
      <c r="C705" s="493" t="str">
        <f>IF(ProjeAdi&gt;0,ProjeAdi,"")</f>
        <v/>
      </c>
      <c r="D705" s="494"/>
      <c r="E705" s="494"/>
      <c r="F705" s="494"/>
      <c r="G705" s="494"/>
      <c r="H705" s="495"/>
      <c r="I705" s="15"/>
    </row>
    <row r="706" spans="1:11" ht="30.2" customHeight="1" thickBot="1" x14ac:dyDescent="0.3">
      <c r="A706" s="522" t="s">
        <v>172</v>
      </c>
      <c r="B706" s="523"/>
      <c r="C706" s="493" t="str">
        <f>IF($C$6&lt;&gt;"",$C$6,"")</f>
        <v/>
      </c>
      <c r="D706" s="494"/>
      <c r="E706" s="494"/>
      <c r="F706" s="494"/>
      <c r="G706" s="494"/>
      <c r="H706" s="495"/>
      <c r="I706" s="15"/>
    </row>
    <row r="707" spans="1:11" s="90" customFormat="1" ht="37.15" customHeight="1" x14ac:dyDescent="0.25">
      <c r="A707" s="482" t="s">
        <v>9</v>
      </c>
      <c r="B707" s="482" t="s">
        <v>123</v>
      </c>
      <c r="C707" s="482" t="s">
        <v>124</v>
      </c>
      <c r="D707" s="482" t="s">
        <v>129</v>
      </c>
      <c r="E707" s="482" t="s">
        <v>130</v>
      </c>
      <c r="F707" s="482" t="s">
        <v>175</v>
      </c>
      <c r="G707" s="527" t="s">
        <v>51</v>
      </c>
      <c r="H707" s="527" t="s">
        <v>131</v>
      </c>
      <c r="I707" s="118"/>
      <c r="J707" s="134"/>
      <c r="K707" s="134"/>
    </row>
    <row r="708" spans="1:11" ht="18" customHeight="1" thickBot="1" x14ac:dyDescent="0.3">
      <c r="A708" s="498"/>
      <c r="B708" s="498"/>
      <c r="C708" s="498"/>
      <c r="D708" s="498"/>
      <c r="E708" s="498"/>
      <c r="F708" s="498"/>
      <c r="G708" s="528"/>
      <c r="H708" s="528"/>
      <c r="I708" s="15"/>
    </row>
    <row r="709" spans="1:11" ht="18" customHeight="1" x14ac:dyDescent="0.25">
      <c r="A709" s="61">
        <v>401</v>
      </c>
      <c r="B709" s="61"/>
      <c r="C709" s="62"/>
      <c r="D709" s="84"/>
      <c r="E709" s="84"/>
      <c r="F709" s="76"/>
      <c r="G709" s="306" t="str">
        <f>IF(AND(E709&lt;&gt;"",F709&lt;&gt;"",H709&lt;&gt;""),E709*F709,"")</f>
        <v/>
      </c>
      <c r="H709" s="92"/>
      <c r="I709" s="204" t="str">
        <f t="shared" ref="I709:I728" si="40">IF(AND(C709&lt;&gt;"",H709=""),"Stok Çıkış Tarihi Yazılmalıdır.","")</f>
        <v/>
      </c>
    </row>
    <row r="710" spans="1:11" ht="18" customHeight="1" x14ac:dyDescent="0.25">
      <c r="A710" s="39">
        <v>402</v>
      </c>
      <c r="B710" s="39"/>
      <c r="C710" s="40"/>
      <c r="D710" s="41"/>
      <c r="E710" s="41"/>
      <c r="F710" s="86"/>
      <c r="G710" s="324" t="str">
        <f t="shared" ref="G710:G728" si="41">IF(AND(E710&lt;&gt;"",F710&lt;&gt;"",H710&lt;&gt;""),E710*F710,"")</f>
        <v/>
      </c>
      <c r="H710" s="94"/>
      <c r="I710" s="204" t="str">
        <f t="shared" si="40"/>
        <v/>
      </c>
    </row>
    <row r="711" spans="1:11" ht="18" customHeight="1" x14ac:dyDescent="0.25">
      <c r="A711" s="39">
        <v>403</v>
      </c>
      <c r="B711" s="39"/>
      <c r="C711" s="40"/>
      <c r="D711" s="41"/>
      <c r="E711" s="41"/>
      <c r="F711" s="86"/>
      <c r="G711" s="324" t="str">
        <f t="shared" si="41"/>
        <v/>
      </c>
      <c r="H711" s="94"/>
      <c r="I711" s="204" t="str">
        <f t="shared" si="40"/>
        <v/>
      </c>
    </row>
    <row r="712" spans="1:11" ht="18" customHeight="1" x14ac:dyDescent="0.25">
      <c r="A712" s="39">
        <v>404</v>
      </c>
      <c r="B712" s="39"/>
      <c r="C712" s="40"/>
      <c r="D712" s="41"/>
      <c r="E712" s="41"/>
      <c r="F712" s="86"/>
      <c r="G712" s="324" t="str">
        <f t="shared" si="41"/>
        <v/>
      </c>
      <c r="H712" s="94"/>
      <c r="I712" s="204" t="str">
        <f t="shared" si="40"/>
        <v/>
      </c>
    </row>
    <row r="713" spans="1:11" ht="18" customHeight="1" x14ac:dyDescent="0.25">
      <c r="A713" s="39">
        <v>405</v>
      </c>
      <c r="B713" s="39"/>
      <c r="C713" s="40"/>
      <c r="D713" s="41"/>
      <c r="E713" s="41"/>
      <c r="F713" s="86"/>
      <c r="G713" s="324" t="str">
        <f t="shared" si="41"/>
        <v/>
      </c>
      <c r="H713" s="94"/>
      <c r="I713" s="204" t="str">
        <f t="shared" si="40"/>
        <v/>
      </c>
    </row>
    <row r="714" spans="1:11" ht="18" customHeight="1" x14ac:dyDescent="0.25">
      <c r="A714" s="39">
        <v>406</v>
      </c>
      <c r="B714" s="39"/>
      <c r="C714" s="40"/>
      <c r="D714" s="41"/>
      <c r="E714" s="41"/>
      <c r="F714" s="86"/>
      <c r="G714" s="324" t="str">
        <f t="shared" si="41"/>
        <v/>
      </c>
      <c r="H714" s="94"/>
      <c r="I714" s="204" t="str">
        <f t="shared" si="40"/>
        <v/>
      </c>
    </row>
    <row r="715" spans="1:11" ht="18" customHeight="1" x14ac:dyDescent="0.25">
      <c r="A715" s="39">
        <v>407</v>
      </c>
      <c r="B715" s="39"/>
      <c r="C715" s="40"/>
      <c r="D715" s="41"/>
      <c r="E715" s="41"/>
      <c r="F715" s="86"/>
      <c r="G715" s="324" t="str">
        <f t="shared" si="41"/>
        <v/>
      </c>
      <c r="H715" s="94"/>
      <c r="I715" s="204" t="str">
        <f t="shared" si="40"/>
        <v/>
      </c>
    </row>
    <row r="716" spans="1:11" ht="18" customHeight="1" x14ac:dyDescent="0.25">
      <c r="A716" s="39">
        <v>408</v>
      </c>
      <c r="B716" s="39"/>
      <c r="C716" s="40"/>
      <c r="D716" s="41"/>
      <c r="E716" s="41"/>
      <c r="F716" s="86"/>
      <c r="G716" s="324" t="str">
        <f t="shared" si="41"/>
        <v/>
      </c>
      <c r="H716" s="94"/>
      <c r="I716" s="204" t="str">
        <f t="shared" si="40"/>
        <v/>
      </c>
    </row>
    <row r="717" spans="1:11" ht="18" customHeight="1" x14ac:dyDescent="0.25">
      <c r="A717" s="39">
        <v>409</v>
      </c>
      <c r="B717" s="39"/>
      <c r="C717" s="40"/>
      <c r="D717" s="41"/>
      <c r="E717" s="41"/>
      <c r="F717" s="86"/>
      <c r="G717" s="324" t="str">
        <f t="shared" si="41"/>
        <v/>
      </c>
      <c r="H717" s="94"/>
      <c r="I717" s="204" t="str">
        <f t="shared" si="40"/>
        <v/>
      </c>
    </row>
    <row r="718" spans="1:11" ht="18" customHeight="1" x14ac:dyDescent="0.25">
      <c r="A718" s="39">
        <v>410</v>
      </c>
      <c r="B718" s="39"/>
      <c r="C718" s="40"/>
      <c r="D718" s="41"/>
      <c r="E718" s="41"/>
      <c r="F718" s="86"/>
      <c r="G718" s="324" t="str">
        <f t="shared" si="41"/>
        <v/>
      </c>
      <c r="H718" s="94"/>
      <c r="I718" s="204" t="str">
        <f t="shared" si="40"/>
        <v/>
      </c>
    </row>
    <row r="719" spans="1:11" ht="18" customHeight="1" x14ac:dyDescent="0.25">
      <c r="A719" s="39">
        <v>411</v>
      </c>
      <c r="B719" s="39"/>
      <c r="C719" s="40"/>
      <c r="D719" s="41"/>
      <c r="E719" s="41"/>
      <c r="F719" s="86"/>
      <c r="G719" s="324" t="str">
        <f t="shared" si="41"/>
        <v/>
      </c>
      <c r="H719" s="94"/>
      <c r="I719" s="204" t="str">
        <f t="shared" si="40"/>
        <v/>
      </c>
    </row>
    <row r="720" spans="1:11" ht="18" customHeight="1" x14ac:dyDescent="0.25">
      <c r="A720" s="39">
        <v>412</v>
      </c>
      <c r="B720" s="39"/>
      <c r="C720" s="40"/>
      <c r="D720" s="41"/>
      <c r="E720" s="41"/>
      <c r="F720" s="86"/>
      <c r="G720" s="324" t="str">
        <f t="shared" si="41"/>
        <v/>
      </c>
      <c r="H720" s="94"/>
      <c r="I720" s="204" t="str">
        <f t="shared" si="40"/>
        <v/>
      </c>
    </row>
    <row r="721" spans="1:10" ht="18" customHeight="1" x14ac:dyDescent="0.25">
      <c r="A721" s="39">
        <v>413</v>
      </c>
      <c r="B721" s="39"/>
      <c r="C721" s="40"/>
      <c r="D721" s="41"/>
      <c r="E721" s="41"/>
      <c r="F721" s="86"/>
      <c r="G721" s="324" t="str">
        <f t="shared" si="41"/>
        <v/>
      </c>
      <c r="H721" s="94"/>
      <c r="I721" s="204" t="str">
        <f t="shared" si="40"/>
        <v/>
      </c>
    </row>
    <row r="722" spans="1:10" ht="18" customHeight="1" x14ac:dyDescent="0.25">
      <c r="A722" s="39">
        <v>414</v>
      </c>
      <c r="B722" s="39"/>
      <c r="C722" s="40"/>
      <c r="D722" s="41"/>
      <c r="E722" s="41"/>
      <c r="F722" s="86"/>
      <c r="G722" s="324" t="str">
        <f t="shared" si="41"/>
        <v/>
      </c>
      <c r="H722" s="94"/>
      <c r="I722" s="204" t="str">
        <f t="shared" si="40"/>
        <v/>
      </c>
    </row>
    <row r="723" spans="1:10" ht="18" customHeight="1" x14ac:dyDescent="0.25">
      <c r="A723" s="39">
        <v>415</v>
      </c>
      <c r="B723" s="39"/>
      <c r="C723" s="40"/>
      <c r="D723" s="41"/>
      <c r="E723" s="41"/>
      <c r="F723" s="86"/>
      <c r="G723" s="324" t="str">
        <f t="shared" si="41"/>
        <v/>
      </c>
      <c r="H723" s="94"/>
      <c r="I723" s="204" t="str">
        <f t="shared" si="40"/>
        <v/>
      </c>
    </row>
    <row r="724" spans="1:10" ht="18" customHeight="1" x14ac:dyDescent="0.25">
      <c r="A724" s="39">
        <v>416</v>
      </c>
      <c r="B724" s="39"/>
      <c r="C724" s="40"/>
      <c r="D724" s="41"/>
      <c r="E724" s="41"/>
      <c r="F724" s="86"/>
      <c r="G724" s="324" t="str">
        <f t="shared" si="41"/>
        <v/>
      </c>
      <c r="H724" s="94"/>
      <c r="I724" s="204" t="str">
        <f t="shared" si="40"/>
        <v/>
      </c>
    </row>
    <row r="725" spans="1:10" ht="18" customHeight="1" x14ac:dyDescent="0.25">
      <c r="A725" s="39">
        <v>417</v>
      </c>
      <c r="B725" s="39"/>
      <c r="C725" s="40"/>
      <c r="D725" s="41"/>
      <c r="E725" s="41"/>
      <c r="F725" s="86"/>
      <c r="G725" s="324" t="str">
        <f t="shared" si="41"/>
        <v/>
      </c>
      <c r="H725" s="94"/>
      <c r="I725" s="204" t="str">
        <f t="shared" si="40"/>
        <v/>
      </c>
    </row>
    <row r="726" spans="1:10" ht="18" customHeight="1" x14ac:dyDescent="0.25">
      <c r="A726" s="39">
        <v>418</v>
      </c>
      <c r="B726" s="39"/>
      <c r="C726" s="40"/>
      <c r="D726" s="41"/>
      <c r="E726" s="41"/>
      <c r="F726" s="86"/>
      <c r="G726" s="324" t="str">
        <f t="shared" si="41"/>
        <v/>
      </c>
      <c r="H726" s="94"/>
      <c r="I726" s="204" t="str">
        <f t="shared" si="40"/>
        <v/>
      </c>
    </row>
    <row r="727" spans="1:10" ht="18" customHeight="1" x14ac:dyDescent="0.25">
      <c r="A727" s="39">
        <v>419</v>
      </c>
      <c r="B727" s="39"/>
      <c r="C727" s="40"/>
      <c r="D727" s="41"/>
      <c r="E727" s="41"/>
      <c r="F727" s="86"/>
      <c r="G727" s="324" t="str">
        <f t="shared" si="41"/>
        <v/>
      </c>
      <c r="H727" s="94"/>
      <c r="I727" s="204" t="str">
        <f t="shared" si="40"/>
        <v/>
      </c>
    </row>
    <row r="728" spans="1:10" ht="18" customHeight="1" thickBot="1" x14ac:dyDescent="0.3">
      <c r="A728" s="43">
        <v>420</v>
      </c>
      <c r="B728" s="43"/>
      <c r="C728" s="44"/>
      <c r="D728" s="45"/>
      <c r="E728" s="45"/>
      <c r="F728" s="88"/>
      <c r="G728" s="325" t="str">
        <f t="shared" si="41"/>
        <v/>
      </c>
      <c r="H728" s="96"/>
      <c r="I728" s="204" t="str">
        <f t="shared" si="40"/>
        <v/>
      </c>
    </row>
    <row r="729" spans="1:10" ht="18" customHeight="1" thickBot="1" x14ac:dyDescent="0.3">
      <c r="F729" s="12" t="s">
        <v>155</v>
      </c>
      <c r="G729" s="290">
        <f>IF(stok&lt;&gt;"",SUM(G709:G728)+G694,0)</f>
        <v>0</v>
      </c>
      <c r="H729" s="331"/>
      <c r="J729" s="202">
        <f>IF(G729&gt;G694,ROW(A735),0)</f>
        <v>0</v>
      </c>
    </row>
    <row r="731" spans="1:10" ht="30.2" customHeight="1" x14ac:dyDescent="0.25">
      <c r="A731" s="521" t="s">
        <v>167</v>
      </c>
      <c r="B731" s="521"/>
      <c r="C731" s="521"/>
      <c r="D731" s="521"/>
      <c r="E731" s="521"/>
      <c r="F731" s="521"/>
      <c r="G731" s="521"/>
      <c r="H731" s="521"/>
    </row>
    <row r="733" spans="1:10" ht="21" x14ac:dyDescent="0.35">
      <c r="B733" s="358" t="s">
        <v>48</v>
      </c>
      <c r="C733" s="346">
        <f ca="1">IF(imzatarihi&gt;0,imzatarihi,"")</f>
        <v>46027</v>
      </c>
      <c r="D733" s="81" t="s">
        <v>49</v>
      </c>
      <c r="E733" s="456" t="str">
        <f>IF(kurulusyetkilisi&gt;0,kurulusyetkilisi,"")</f>
        <v/>
      </c>
      <c r="F733" s="456"/>
      <c r="G733" s="456"/>
      <c r="H733" s="456"/>
    </row>
    <row r="734" spans="1:10" ht="21" x14ac:dyDescent="0.35">
      <c r="B734" s="349"/>
      <c r="C734" s="349"/>
      <c r="D734" s="520" t="s">
        <v>50</v>
      </c>
      <c r="E734" s="520"/>
      <c r="F734" s="349"/>
      <c r="G734" s="361"/>
      <c r="H734" s="347"/>
    </row>
    <row r="736" spans="1:10" x14ac:dyDescent="0.25">
      <c r="A736" s="496" t="s">
        <v>128</v>
      </c>
      <c r="B736" s="496"/>
      <c r="C736" s="496"/>
      <c r="D736" s="496"/>
      <c r="E736" s="496"/>
      <c r="F736" s="496"/>
      <c r="G736" s="496"/>
      <c r="H736" s="496"/>
      <c r="I736" s="15"/>
    </row>
    <row r="737" spans="1:11" x14ac:dyDescent="0.25">
      <c r="A737" s="484" t="str">
        <f>IF(YilDonem&lt;&gt;"",CONCATENATE(YilDonem," dönemine aittir."),"")</f>
        <v/>
      </c>
      <c r="B737" s="484"/>
      <c r="C737" s="484"/>
      <c r="D737" s="484"/>
      <c r="E737" s="484"/>
      <c r="F737" s="484"/>
      <c r="G737" s="484"/>
      <c r="H737" s="484"/>
      <c r="I737" s="15"/>
    </row>
    <row r="738" spans="1:11" ht="15.95" customHeight="1" thickBot="1" x14ac:dyDescent="0.3">
      <c r="A738" s="515" t="s">
        <v>157</v>
      </c>
      <c r="B738" s="515"/>
      <c r="C738" s="515"/>
      <c r="D738" s="515"/>
      <c r="E738" s="515"/>
      <c r="F738" s="515"/>
      <c r="G738" s="515"/>
      <c r="H738" s="515"/>
      <c r="I738" s="15"/>
    </row>
    <row r="739" spans="1:11" ht="31.7" customHeight="1" thickBot="1" x14ac:dyDescent="0.3">
      <c r="A739" s="516" t="s">
        <v>1</v>
      </c>
      <c r="B739" s="517"/>
      <c r="C739" s="488" t="str">
        <f>IF(ProjeNo&gt;0,ProjeNo,"")</f>
        <v/>
      </c>
      <c r="D739" s="489"/>
      <c r="E739" s="489"/>
      <c r="F739" s="489"/>
      <c r="G739" s="489"/>
      <c r="H739" s="490"/>
      <c r="I739" s="15"/>
    </row>
    <row r="740" spans="1:11" ht="45" customHeight="1" thickBot="1" x14ac:dyDescent="0.3">
      <c r="A740" s="518" t="s">
        <v>14</v>
      </c>
      <c r="B740" s="519"/>
      <c r="C740" s="493" t="str">
        <f>IF(ProjeAdi&gt;0,ProjeAdi,"")</f>
        <v/>
      </c>
      <c r="D740" s="494"/>
      <c r="E740" s="494"/>
      <c r="F740" s="494"/>
      <c r="G740" s="494"/>
      <c r="H740" s="495"/>
      <c r="I740" s="15"/>
    </row>
    <row r="741" spans="1:11" ht="30.2" customHeight="1" thickBot="1" x14ac:dyDescent="0.3">
      <c r="A741" s="522" t="s">
        <v>172</v>
      </c>
      <c r="B741" s="523"/>
      <c r="C741" s="493" t="str">
        <f>IF($C$6&lt;&gt;"",$C$6,"")</f>
        <v/>
      </c>
      <c r="D741" s="494"/>
      <c r="E741" s="494"/>
      <c r="F741" s="494"/>
      <c r="G741" s="494"/>
      <c r="H741" s="495"/>
      <c r="I741" s="15"/>
    </row>
    <row r="742" spans="1:11" s="90" customFormat="1" ht="37.15" customHeight="1" x14ac:dyDescent="0.25">
      <c r="A742" s="482" t="s">
        <v>9</v>
      </c>
      <c r="B742" s="482" t="s">
        <v>123</v>
      </c>
      <c r="C742" s="482" t="s">
        <v>124</v>
      </c>
      <c r="D742" s="482" t="s">
        <v>129</v>
      </c>
      <c r="E742" s="482" t="s">
        <v>130</v>
      </c>
      <c r="F742" s="482" t="s">
        <v>175</v>
      </c>
      <c r="G742" s="527" t="s">
        <v>51</v>
      </c>
      <c r="H742" s="527" t="s">
        <v>131</v>
      </c>
      <c r="I742" s="118"/>
      <c r="J742" s="134"/>
      <c r="K742" s="134"/>
    </row>
    <row r="743" spans="1:11" ht="18" customHeight="1" thickBot="1" x14ac:dyDescent="0.3">
      <c r="A743" s="498"/>
      <c r="B743" s="498"/>
      <c r="C743" s="498"/>
      <c r="D743" s="498"/>
      <c r="E743" s="498"/>
      <c r="F743" s="498"/>
      <c r="G743" s="528"/>
      <c r="H743" s="528"/>
      <c r="I743" s="15"/>
    </row>
    <row r="744" spans="1:11" ht="18" customHeight="1" x14ac:dyDescent="0.25">
      <c r="A744" s="61">
        <v>421</v>
      </c>
      <c r="B744" s="61"/>
      <c r="C744" s="62"/>
      <c r="D744" s="84"/>
      <c r="E744" s="84"/>
      <c r="F744" s="76"/>
      <c r="G744" s="306" t="str">
        <f>IF(AND(E744&lt;&gt;"",F744&lt;&gt;"",H744&lt;&gt;""),E744*F744,"")</f>
        <v/>
      </c>
      <c r="H744" s="92"/>
      <c r="I744" s="204" t="str">
        <f t="shared" ref="I744:I763" si="42">IF(AND(C744&lt;&gt;"",H744=""),"Stok Çıkış Tarihi Yazılmalıdır.","")</f>
        <v/>
      </c>
    </row>
    <row r="745" spans="1:11" ht="18" customHeight="1" x14ac:dyDescent="0.25">
      <c r="A745" s="39">
        <v>422</v>
      </c>
      <c r="B745" s="39"/>
      <c r="C745" s="40"/>
      <c r="D745" s="41"/>
      <c r="E745" s="41"/>
      <c r="F745" s="86"/>
      <c r="G745" s="324" t="str">
        <f t="shared" ref="G745:G763" si="43">IF(AND(E745&lt;&gt;"",F745&lt;&gt;"",H745&lt;&gt;""),E745*F745,"")</f>
        <v/>
      </c>
      <c r="H745" s="94"/>
      <c r="I745" s="204" t="str">
        <f t="shared" si="42"/>
        <v/>
      </c>
    </row>
    <row r="746" spans="1:11" ht="18" customHeight="1" x14ac:dyDescent="0.25">
      <c r="A746" s="39">
        <v>423</v>
      </c>
      <c r="B746" s="39"/>
      <c r="C746" s="40"/>
      <c r="D746" s="41"/>
      <c r="E746" s="41"/>
      <c r="F746" s="86"/>
      <c r="G746" s="324" t="str">
        <f t="shared" si="43"/>
        <v/>
      </c>
      <c r="H746" s="94"/>
      <c r="I746" s="204" t="str">
        <f t="shared" si="42"/>
        <v/>
      </c>
    </row>
    <row r="747" spans="1:11" ht="18" customHeight="1" x14ac:dyDescent="0.25">
      <c r="A747" s="39">
        <v>424</v>
      </c>
      <c r="B747" s="39"/>
      <c r="C747" s="40"/>
      <c r="D747" s="41"/>
      <c r="E747" s="41"/>
      <c r="F747" s="86"/>
      <c r="G747" s="324" t="str">
        <f t="shared" si="43"/>
        <v/>
      </c>
      <c r="H747" s="94"/>
      <c r="I747" s="204" t="str">
        <f t="shared" si="42"/>
        <v/>
      </c>
    </row>
    <row r="748" spans="1:11" ht="18" customHeight="1" x14ac:dyDescent="0.25">
      <c r="A748" s="39">
        <v>425</v>
      </c>
      <c r="B748" s="39"/>
      <c r="C748" s="40"/>
      <c r="D748" s="41"/>
      <c r="E748" s="41"/>
      <c r="F748" s="86"/>
      <c r="G748" s="324" t="str">
        <f t="shared" si="43"/>
        <v/>
      </c>
      <c r="H748" s="94"/>
      <c r="I748" s="204" t="str">
        <f t="shared" si="42"/>
        <v/>
      </c>
    </row>
    <row r="749" spans="1:11" ht="18" customHeight="1" x14ac:dyDescent="0.25">
      <c r="A749" s="39">
        <v>426</v>
      </c>
      <c r="B749" s="39"/>
      <c r="C749" s="40"/>
      <c r="D749" s="41"/>
      <c r="E749" s="41"/>
      <c r="F749" s="86"/>
      <c r="G749" s="324" t="str">
        <f t="shared" si="43"/>
        <v/>
      </c>
      <c r="H749" s="94"/>
      <c r="I749" s="204" t="str">
        <f t="shared" si="42"/>
        <v/>
      </c>
    </row>
    <row r="750" spans="1:11" ht="18" customHeight="1" x14ac:dyDescent="0.25">
      <c r="A750" s="39">
        <v>427</v>
      </c>
      <c r="B750" s="39"/>
      <c r="C750" s="40"/>
      <c r="D750" s="41"/>
      <c r="E750" s="41"/>
      <c r="F750" s="86"/>
      <c r="G750" s="324" t="str">
        <f t="shared" si="43"/>
        <v/>
      </c>
      <c r="H750" s="94"/>
      <c r="I750" s="204" t="str">
        <f t="shared" si="42"/>
        <v/>
      </c>
    </row>
    <row r="751" spans="1:11" ht="18" customHeight="1" x14ac:dyDescent="0.25">
      <c r="A751" s="39">
        <v>428</v>
      </c>
      <c r="B751" s="39"/>
      <c r="C751" s="40"/>
      <c r="D751" s="41"/>
      <c r="E751" s="41"/>
      <c r="F751" s="86"/>
      <c r="G751" s="324" t="str">
        <f t="shared" si="43"/>
        <v/>
      </c>
      <c r="H751" s="94"/>
      <c r="I751" s="204" t="str">
        <f t="shared" si="42"/>
        <v/>
      </c>
    </row>
    <row r="752" spans="1:11" ht="18" customHeight="1" x14ac:dyDescent="0.25">
      <c r="A752" s="39">
        <v>429</v>
      </c>
      <c r="B752" s="39"/>
      <c r="C752" s="40"/>
      <c r="D752" s="41"/>
      <c r="E752" s="41"/>
      <c r="F752" s="86"/>
      <c r="G752" s="324" t="str">
        <f t="shared" si="43"/>
        <v/>
      </c>
      <c r="H752" s="94"/>
      <c r="I752" s="204" t="str">
        <f t="shared" si="42"/>
        <v/>
      </c>
    </row>
    <row r="753" spans="1:10" ht="18" customHeight="1" x14ac:dyDescent="0.25">
      <c r="A753" s="39">
        <v>430</v>
      </c>
      <c r="B753" s="39"/>
      <c r="C753" s="40"/>
      <c r="D753" s="41"/>
      <c r="E753" s="41"/>
      <c r="F753" s="86"/>
      <c r="G753" s="324" t="str">
        <f t="shared" si="43"/>
        <v/>
      </c>
      <c r="H753" s="94"/>
      <c r="I753" s="204" t="str">
        <f t="shared" si="42"/>
        <v/>
      </c>
    </row>
    <row r="754" spans="1:10" ht="18" customHeight="1" x14ac:dyDescent="0.25">
      <c r="A754" s="39">
        <v>431</v>
      </c>
      <c r="B754" s="39"/>
      <c r="C754" s="40"/>
      <c r="D754" s="41"/>
      <c r="E754" s="41"/>
      <c r="F754" s="86"/>
      <c r="G754" s="324" t="str">
        <f t="shared" si="43"/>
        <v/>
      </c>
      <c r="H754" s="94"/>
      <c r="I754" s="204" t="str">
        <f t="shared" si="42"/>
        <v/>
      </c>
    </row>
    <row r="755" spans="1:10" ht="18" customHeight="1" x14ac:dyDescent="0.25">
      <c r="A755" s="39">
        <v>432</v>
      </c>
      <c r="B755" s="39"/>
      <c r="C755" s="40"/>
      <c r="D755" s="41"/>
      <c r="E755" s="41"/>
      <c r="F755" s="86"/>
      <c r="G755" s="324" t="str">
        <f t="shared" si="43"/>
        <v/>
      </c>
      <c r="H755" s="94"/>
      <c r="I755" s="204" t="str">
        <f t="shared" si="42"/>
        <v/>
      </c>
    </row>
    <row r="756" spans="1:10" ht="18" customHeight="1" x14ac:dyDescent="0.25">
      <c r="A756" s="39">
        <v>433</v>
      </c>
      <c r="B756" s="39"/>
      <c r="C756" s="40"/>
      <c r="D756" s="41"/>
      <c r="E756" s="41"/>
      <c r="F756" s="86"/>
      <c r="G756" s="324" t="str">
        <f t="shared" si="43"/>
        <v/>
      </c>
      <c r="H756" s="94"/>
      <c r="I756" s="204" t="str">
        <f t="shared" si="42"/>
        <v/>
      </c>
    </row>
    <row r="757" spans="1:10" ht="18" customHeight="1" x14ac:dyDescent="0.25">
      <c r="A757" s="39">
        <v>434</v>
      </c>
      <c r="B757" s="39"/>
      <c r="C757" s="40"/>
      <c r="D757" s="41"/>
      <c r="E757" s="41"/>
      <c r="F757" s="86"/>
      <c r="G757" s="324" t="str">
        <f t="shared" si="43"/>
        <v/>
      </c>
      <c r="H757" s="94"/>
      <c r="I757" s="204" t="str">
        <f t="shared" si="42"/>
        <v/>
      </c>
    </row>
    <row r="758" spans="1:10" ht="18" customHeight="1" x14ac:dyDescent="0.25">
      <c r="A758" s="39">
        <v>435</v>
      </c>
      <c r="B758" s="39"/>
      <c r="C758" s="40"/>
      <c r="D758" s="41"/>
      <c r="E758" s="41"/>
      <c r="F758" s="86"/>
      <c r="G758" s="324" t="str">
        <f t="shared" si="43"/>
        <v/>
      </c>
      <c r="H758" s="94"/>
      <c r="I758" s="204" t="str">
        <f t="shared" si="42"/>
        <v/>
      </c>
    </row>
    <row r="759" spans="1:10" ht="18" customHeight="1" x14ac:dyDescent="0.25">
      <c r="A759" s="39">
        <v>436</v>
      </c>
      <c r="B759" s="39"/>
      <c r="C759" s="40"/>
      <c r="D759" s="41"/>
      <c r="E759" s="41"/>
      <c r="F759" s="86"/>
      <c r="G759" s="324" t="str">
        <f t="shared" si="43"/>
        <v/>
      </c>
      <c r="H759" s="94"/>
      <c r="I759" s="204" t="str">
        <f t="shared" si="42"/>
        <v/>
      </c>
    </row>
    <row r="760" spans="1:10" ht="18" customHeight="1" x14ac:dyDescent="0.25">
      <c r="A760" s="39">
        <v>437</v>
      </c>
      <c r="B760" s="39"/>
      <c r="C760" s="40"/>
      <c r="D760" s="41"/>
      <c r="E760" s="41"/>
      <c r="F760" s="86"/>
      <c r="G760" s="324" t="str">
        <f t="shared" si="43"/>
        <v/>
      </c>
      <c r="H760" s="94"/>
      <c r="I760" s="204" t="str">
        <f t="shared" si="42"/>
        <v/>
      </c>
    </row>
    <row r="761" spans="1:10" ht="18" customHeight="1" x14ac:dyDescent="0.25">
      <c r="A761" s="39">
        <v>438</v>
      </c>
      <c r="B761" s="39"/>
      <c r="C761" s="40"/>
      <c r="D761" s="41"/>
      <c r="E761" s="41"/>
      <c r="F761" s="86"/>
      <c r="G761" s="324" t="str">
        <f t="shared" si="43"/>
        <v/>
      </c>
      <c r="H761" s="94"/>
      <c r="I761" s="204" t="str">
        <f t="shared" si="42"/>
        <v/>
      </c>
    </row>
    <row r="762" spans="1:10" ht="18" customHeight="1" x14ac:dyDescent="0.25">
      <c r="A762" s="39">
        <v>439</v>
      </c>
      <c r="B762" s="39"/>
      <c r="C762" s="40"/>
      <c r="D762" s="41"/>
      <c r="E762" s="41"/>
      <c r="F762" s="86"/>
      <c r="G762" s="324" t="str">
        <f t="shared" si="43"/>
        <v/>
      </c>
      <c r="H762" s="94"/>
      <c r="I762" s="204" t="str">
        <f t="shared" si="42"/>
        <v/>
      </c>
    </row>
    <row r="763" spans="1:10" ht="18" customHeight="1" thickBot="1" x14ac:dyDescent="0.3">
      <c r="A763" s="43">
        <v>440</v>
      </c>
      <c r="B763" s="43"/>
      <c r="C763" s="44"/>
      <c r="D763" s="45"/>
      <c r="E763" s="45"/>
      <c r="F763" s="88"/>
      <c r="G763" s="325" t="str">
        <f t="shared" si="43"/>
        <v/>
      </c>
      <c r="H763" s="96"/>
      <c r="I763" s="204" t="str">
        <f t="shared" si="42"/>
        <v/>
      </c>
    </row>
    <row r="764" spans="1:10" ht="18" customHeight="1" thickBot="1" x14ac:dyDescent="0.3">
      <c r="F764" s="12" t="s">
        <v>155</v>
      </c>
      <c r="G764" s="290">
        <f>IF(stok&lt;&gt;"",SUM(G744:G763)+G729,0)</f>
        <v>0</v>
      </c>
      <c r="H764" s="331"/>
      <c r="J764" s="202">
        <f>IF(G764&gt;G729,ROW(A770),0)</f>
        <v>0</v>
      </c>
    </row>
    <row r="766" spans="1:10" ht="30.2" customHeight="1" x14ac:dyDescent="0.25">
      <c r="A766" s="521" t="s">
        <v>167</v>
      </c>
      <c r="B766" s="521"/>
      <c r="C766" s="521"/>
      <c r="D766" s="521"/>
      <c r="E766" s="521"/>
      <c r="F766" s="521"/>
      <c r="G766" s="521"/>
      <c r="H766" s="521"/>
    </row>
    <row r="768" spans="1:10" ht="21" x14ac:dyDescent="0.35">
      <c r="B768" s="358" t="s">
        <v>48</v>
      </c>
      <c r="C768" s="346">
        <f ca="1">IF(imzatarihi&gt;0,imzatarihi,"")</f>
        <v>46027</v>
      </c>
      <c r="D768" s="81" t="s">
        <v>49</v>
      </c>
      <c r="E768" s="456" t="str">
        <f>IF(kurulusyetkilisi&gt;0,kurulusyetkilisi,"")</f>
        <v/>
      </c>
      <c r="F768" s="456"/>
      <c r="G768" s="456"/>
      <c r="H768" s="456"/>
    </row>
    <row r="769" spans="1:11" ht="21" x14ac:dyDescent="0.35">
      <c r="B769" s="349"/>
      <c r="C769" s="349"/>
      <c r="D769" s="520" t="s">
        <v>50</v>
      </c>
      <c r="E769" s="520"/>
      <c r="F769" s="349"/>
      <c r="G769" s="361"/>
      <c r="H769" s="347"/>
    </row>
    <row r="771" spans="1:11" x14ac:dyDescent="0.25">
      <c r="A771" s="496" t="s">
        <v>128</v>
      </c>
      <c r="B771" s="496"/>
      <c r="C771" s="496"/>
      <c r="D771" s="496"/>
      <c r="E771" s="496"/>
      <c r="F771" s="496"/>
      <c r="G771" s="496"/>
      <c r="H771" s="496"/>
      <c r="I771" s="15"/>
    </row>
    <row r="772" spans="1:11" x14ac:dyDescent="0.25">
      <c r="A772" s="484" t="str">
        <f>IF(YilDonem&lt;&gt;"",CONCATENATE(YilDonem," dönemine aittir."),"")</f>
        <v/>
      </c>
      <c r="B772" s="484"/>
      <c r="C772" s="484"/>
      <c r="D772" s="484"/>
      <c r="E772" s="484"/>
      <c r="F772" s="484"/>
      <c r="G772" s="484"/>
      <c r="H772" s="484"/>
      <c r="I772" s="15"/>
    </row>
    <row r="773" spans="1:11" ht="15.95" customHeight="1" thickBot="1" x14ac:dyDescent="0.3">
      <c r="A773" s="515" t="s">
        <v>157</v>
      </c>
      <c r="B773" s="515"/>
      <c r="C773" s="515"/>
      <c r="D773" s="515"/>
      <c r="E773" s="515"/>
      <c r="F773" s="515"/>
      <c r="G773" s="515"/>
      <c r="H773" s="515"/>
      <c r="I773" s="15"/>
    </row>
    <row r="774" spans="1:11" ht="31.7" customHeight="1" thickBot="1" x14ac:dyDescent="0.3">
      <c r="A774" s="516" t="s">
        <v>1</v>
      </c>
      <c r="B774" s="517"/>
      <c r="C774" s="488" t="str">
        <f>IF(ProjeNo&gt;0,ProjeNo,"")</f>
        <v/>
      </c>
      <c r="D774" s="489"/>
      <c r="E774" s="489"/>
      <c r="F774" s="489"/>
      <c r="G774" s="489"/>
      <c r="H774" s="490"/>
      <c r="I774" s="15"/>
    </row>
    <row r="775" spans="1:11" ht="45" customHeight="1" thickBot="1" x14ac:dyDescent="0.3">
      <c r="A775" s="518" t="s">
        <v>14</v>
      </c>
      <c r="B775" s="519"/>
      <c r="C775" s="493" t="str">
        <f>IF(ProjeAdi&gt;0,ProjeAdi,"")</f>
        <v/>
      </c>
      <c r="D775" s="494"/>
      <c r="E775" s="494"/>
      <c r="F775" s="494"/>
      <c r="G775" s="494"/>
      <c r="H775" s="495"/>
      <c r="I775" s="15"/>
    </row>
    <row r="776" spans="1:11" ht="30.2" customHeight="1" thickBot="1" x14ac:dyDescent="0.3">
      <c r="A776" s="522" t="s">
        <v>172</v>
      </c>
      <c r="B776" s="523"/>
      <c r="C776" s="493" t="str">
        <f>IF($C$6&lt;&gt;"",$C$6,"")</f>
        <v/>
      </c>
      <c r="D776" s="494"/>
      <c r="E776" s="494"/>
      <c r="F776" s="494"/>
      <c r="G776" s="494"/>
      <c r="H776" s="495"/>
      <c r="I776" s="15"/>
    </row>
    <row r="777" spans="1:11" s="90" customFormat="1" ht="37.15" customHeight="1" x14ac:dyDescent="0.25">
      <c r="A777" s="482" t="s">
        <v>9</v>
      </c>
      <c r="B777" s="482" t="s">
        <v>123</v>
      </c>
      <c r="C777" s="482" t="s">
        <v>124</v>
      </c>
      <c r="D777" s="482" t="s">
        <v>129</v>
      </c>
      <c r="E777" s="482" t="s">
        <v>130</v>
      </c>
      <c r="F777" s="482" t="s">
        <v>175</v>
      </c>
      <c r="G777" s="527" t="s">
        <v>51</v>
      </c>
      <c r="H777" s="527" t="s">
        <v>131</v>
      </c>
      <c r="I777" s="118"/>
      <c r="J777" s="134"/>
      <c r="K777" s="134"/>
    </row>
    <row r="778" spans="1:11" ht="18" customHeight="1" thickBot="1" x14ac:dyDescent="0.3">
      <c r="A778" s="498"/>
      <c r="B778" s="498"/>
      <c r="C778" s="498"/>
      <c r="D778" s="498"/>
      <c r="E778" s="498"/>
      <c r="F778" s="498"/>
      <c r="G778" s="528"/>
      <c r="H778" s="528"/>
      <c r="I778" s="15"/>
    </row>
    <row r="779" spans="1:11" ht="18" customHeight="1" x14ac:dyDescent="0.25">
      <c r="A779" s="61">
        <v>441</v>
      </c>
      <c r="B779" s="61"/>
      <c r="C779" s="62"/>
      <c r="D779" s="84"/>
      <c r="E779" s="84"/>
      <c r="F779" s="76"/>
      <c r="G779" s="306" t="str">
        <f>IF(AND(E779&lt;&gt;"",F779&lt;&gt;"",H779&lt;&gt;""),E779*F779,"")</f>
        <v/>
      </c>
      <c r="H779" s="92"/>
      <c r="I779" s="204" t="str">
        <f t="shared" ref="I779:I798" si="44">IF(AND(C779&lt;&gt;"",H779=""),"Stok Çıkış Tarihi Yazılmalıdır.","")</f>
        <v/>
      </c>
    </row>
    <row r="780" spans="1:11" ht="18" customHeight="1" x14ac:dyDescent="0.25">
      <c r="A780" s="39">
        <v>442</v>
      </c>
      <c r="B780" s="39"/>
      <c r="C780" s="40"/>
      <c r="D780" s="41"/>
      <c r="E780" s="41"/>
      <c r="F780" s="86"/>
      <c r="G780" s="324" t="str">
        <f t="shared" ref="G780:G798" si="45">IF(AND(E780&lt;&gt;"",F780&lt;&gt;"",H780&lt;&gt;""),E780*F780,"")</f>
        <v/>
      </c>
      <c r="H780" s="94"/>
      <c r="I780" s="204" t="str">
        <f t="shared" si="44"/>
        <v/>
      </c>
    </row>
    <row r="781" spans="1:11" ht="18" customHeight="1" x14ac:dyDescent="0.25">
      <c r="A781" s="39">
        <v>443</v>
      </c>
      <c r="B781" s="39"/>
      <c r="C781" s="40"/>
      <c r="D781" s="41"/>
      <c r="E781" s="41"/>
      <c r="F781" s="86"/>
      <c r="G781" s="324" t="str">
        <f t="shared" si="45"/>
        <v/>
      </c>
      <c r="H781" s="94"/>
      <c r="I781" s="204" t="str">
        <f t="shared" si="44"/>
        <v/>
      </c>
    </row>
    <row r="782" spans="1:11" ht="18" customHeight="1" x14ac:dyDescent="0.25">
      <c r="A782" s="39">
        <v>444</v>
      </c>
      <c r="B782" s="39"/>
      <c r="C782" s="40"/>
      <c r="D782" s="41"/>
      <c r="E782" s="41"/>
      <c r="F782" s="86"/>
      <c r="G782" s="324" t="str">
        <f t="shared" si="45"/>
        <v/>
      </c>
      <c r="H782" s="94"/>
      <c r="I782" s="204" t="str">
        <f t="shared" si="44"/>
        <v/>
      </c>
    </row>
    <row r="783" spans="1:11" ht="18" customHeight="1" x14ac:dyDescent="0.25">
      <c r="A783" s="39">
        <v>445</v>
      </c>
      <c r="B783" s="39"/>
      <c r="C783" s="40"/>
      <c r="D783" s="41"/>
      <c r="E783" s="41"/>
      <c r="F783" s="86"/>
      <c r="G783" s="324" t="str">
        <f t="shared" si="45"/>
        <v/>
      </c>
      <c r="H783" s="94"/>
      <c r="I783" s="204" t="str">
        <f t="shared" si="44"/>
        <v/>
      </c>
    </row>
    <row r="784" spans="1:11" ht="18" customHeight="1" x14ac:dyDescent="0.25">
      <c r="A784" s="39">
        <v>446</v>
      </c>
      <c r="B784" s="39"/>
      <c r="C784" s="40"/>
      <c r="D784" s="41"/>
      <c r="E784" s="41"/>
      <c r="F784" s="86"/>
      <c r="G784" s="324" t="str">
        <f t="shared" si="45"/>
        <v/>
      </c>
      <c r="H784" s="94"/>
      <c r="I784" s="204" t="str">
        <f t="shared" si="44"/>
        <v/>
      </c>
    </row>
    <row r="785" spans="1:10" ht="18" customHeight="1" x14ac:dyDescent="0.25">
      <c r="A785" s="39">
        <v>447</v>
      </c>
      <c r="B785" s="39"/>
      <c r="C785" s="40"/>
      <c r="D785" s="41"/>
      <c r="E785" s="41"/>
      <c r="F785" s="86"/>
      <c r="G785" s="324" t="str">
        <f t="shared" si="45"/>
        <v/>
      </c>
      <c r="H785" s="94"/>
      <c r="I785" s="204" t="str">
        <f t="shared" si="44"/>
        <v/>
      </c>
    </row>
    <row r="786" spans="1:10" ht="18" customHeight="1" x14ac:dyDescent="0.25">
      <c r="A786" s="39">
        <v>448</v>
      </c>
      <c r="B786" s="39"/>
      <c r="C786" s="40"/>
      <c r="D786" s="41"/>
      <c r="E786" s="41"/>
      <c r="F786" s="86"/>
      <c r="G786" s="324" t="str">
        <f t="shared" si="45"/>
        <v/>
      </c>
      <c r="H786" s="94"/>
      <c r="I786" s="204" t="str">
        <f t="shared" si="44"/>
        <v/>
      </c>
    </row>
    <row r="787" spans="1:10" ht="18" customHeight="1" x14ac:dyDescent="0.25">
      <c r="A787" s="39">
        <v>449</v>
      </c>
      <c r="B787" s="39"/>
      <c r="C787" s="40"/>
      <c r="D787" s="41"/>
      <c r="E787" s="41"/>
      <c r="F787" s="86"/>
      <c r="G787" s="324" t="str">
        <f t="shared" si="45"/>
        <v/>
      </c>
      <c r="H787" s="94"/>
      <c r="I787" s="204" t="str">
        <f t="shared" si="44"/>
        <v/>
      </c>
    </row>
    <row r="788" spans="1:10" ht="18" customHeight="1" x14ac:dyDescent="0.25">
      <c r="A788" s="39">
        <v>450</v>
      </c>
      <c r="B788" s="39"/>
      <c r="C788" s="40"/>
      <c r="D788" s="41"/>
      <c r="E788" s="41"/>
      <c r="F788" s="86"/>
      <c r="G788" s="324" t="str">
        <f t="shared" si="45"/>
        <v/>
      </c>
      <c r="H788" s="94"/>
      <c r="I788" s="204" t="str">
        <f t="shared" si="44"/>
        <v/>
      </c>
    </row>
    <row r="789" spans="1:10" ht="18" customHeight="1" x14ac:dyDescent="0.25">
      <c r="A789" s="39">
        <v>451</v>
      </c>
      <c r="B789" s="39"/>
      <c r="C789" s="40"/>
      <c r="D789" s="41"/>
      <c r="E789" s="41"/>
      <c r="F789" s="86"/>
      <c r="G789" s="324" t="str">
        <f t="shared" si="45"/>
        <v/>
      </c>
      <c r="H789" s="94"/>
      <c r="I789" s="204" t="str">
        <f t="shared" si="44"/>
        <v/>
      </c>
    </row>
    <row r="790" spans="1:10" ht="18" customHeight="1" x14ac:dyDescent="0.25">
      <c r="A790" s="39">
        <v>452</v>
      </c>
      <c r="B790" s="39"/>
      <c r="C790" s="40"/>
      <c r="D790" s="41"/>
      <c r="E790" s="41"/>
      <c r="F790" s="86"/>
      <c r="G790" s="324" t="str">
        <f t="shared" si="45"/>
        <v/>
      </c>
      <c r="H790" s="94"/>
      <c r="I790" s="204" t="str">
        <f t="shared" si="44"/>
        <v/>
      </c>
    </row>
    <row r="791" spans="1:10" ht="18" customHeight="1" x14ac:dyDescent="0.25">
      <c r="A791" s="39">
        <v>453</v>
      </c>
      <c r="B791" s="39"/>
      <c r="C791" s="40"/>
      <c r="D791" s="41"/>
      <c r="E791" s="41"/>
      <c r="F791" s="86"/>
      <c r="G791" s="324" t="str">
        <f t="shared" si="45"/>
        <v/>
      </c>
      <c r="H791" s="94"/>
      <c r="I791" s="204" t="str">
        <f t="shared" si="44"/>
        <v/>
      </c>
    </row>
    <row r="792" spans="1:10" ht="18" customHeight="1" x14ac:dyDescent="0.25">
      <c r="A792" s="39">
        <v>454</v>
      </c>
      <c r="B792" s="39"/>
      <c r="C792" s="40"/>
      <c r="D792" s="41"/>
      <c r="E792" s="41"/>
      <c r="F792" s="86"/>
      <c r="G792" s="324" t="str">
        <f t="shared" si="45"/>
        <v/>
      </c>
      <c r="H792" s="94"/>
      <c r="I792" s="204" t="str">
        <f t="shared" si="44"/>
        <v/>
      </c>
    </row>
    <row r="793" spans="1:10" ht="18" customHeight="1" x14ac:dyDescent="0.25">
      <c r="A793" s="39">
        <v>455</v>
      </c>
      <c r="B793" s="39"/>
      <c r="C793" s="40"/>
      <c r="D793" s="41"/>
      <c r="E793" s="41"/>
      <c r="F793" s="86"/>
      <c r="G793" s="324" t="str">
        <f t="shared" si="45"/>
        <v/>
      </c>
      <c r="H793" s="94"/>
      <c r="I793" s="204" t="str">
        <f t="shared" si="44"/>
        <v/>
      </c>
    </row>
    <row r="794" spans="1:10" ht="18" customHeight="1" x14ac:dyDescent="0.25">
      <c r="A794" s="39">
        <v>456</v>
      </c>
      <c r="B794" s="39"/>
      <c r="C794" s="40"/>
      <c r="D794" s="41"/>
      <c r="E794" s="41"/>
      <c r="F794" s="86"/>
      <c r="G794" s="324" t="str">
        <f t="shared" si="45"/>
        <v/>
      </c>
      <c r="H794" s="94"/>
      <c r="I794" s="204" t="str">
        <f t="shared" si="44"/>
        <v/>
      </c>
    </row>
    <row r="795" spans="1:10" ht="18" customHeight="1" x14ac:dyDescent="0.25">
      <c r="A795" s="39">
        <v>457</v>
      </c>
      <c r="B795" s="39"/>
      <c r="C795" s="40"/>
      <c r="D795" s="41"/>
      <c r="E795" s="41"/>
      <c r="F795" s="86"/>
      <c r="G795" s="324" t="str">
        <f t="shared" si="45"/>
        <v/>
      </c>
      <c r="H795" s="94"/>
      <c r="I795" s="204" t="str">
        <f t="shared" si="44"/>
        <v/>
      </c>
    </row>
    <row r="796" spans="1:10" ht="18" customHeight="1" x14ac:dyDescent="0.25">
      <c r="A796" s="39">
        <v>458</v>
      </c>
      <c r="B796" s="39"/>
      <c r="C796" s="40"/>
      <c r="D796" s="41"/>
      <c r="E796" s="41"/>
      <c r="F796" s="86"/>
      <c r="G796" s="324" t="str">
        <f t="shared" si="45"/>
        <v/>
      </c>
      <c r="H796" s="94"/>
      <c r="I796" s="204" t="str">
        <f t="shared" si="44"/>
        <v/>
      </c>
    </row>
    <row r="797" spans="1:10" ht="18" customHeight="1" x14ac:dyDescent="0.25">
      <c r="A797" s="39">
        <v>459</v>
      </c>
      <c r="B797" s="39"/>
      <c r="C797" s="40"/>
      <c r="D797" s="41"/>
      <c r="E797" s="41"/>
      <c r="F797" s="86"/>
      <c r="G797" s="324" t="str">
        <f t="shared" si="45"/>
        <v/>
      </c>
      <c r="H797" s="94"/>
      <c r="I797" s="204" t="str">
        <f t="shared" si="44"/>
        <v/>
      </c>
    </row>
    <row r="798" spans="1:10" ht="18" customHeight="1" thickBot="1" x14ac:dyDescent="0.3">
      <c r="A798" s="43">
        <v>460</v>
      </c>
      <c r="B798" s="43"/>
      <c r="C798" s="44"/>
      <c r="D798" s="45"/>
      <c r="E798" s="45"/>
      <c r="F798" s="88"/>
      <c r="G798" s="325" t="str">
        <f t="shared" si="45"/>
        <v/>
      </c>
      <c r="H798" s="96"/>
      <c r="I798" s="204" t="str">
        <f t="shared" si="44"/>
        <v/>
      </c>
    </row>
    <row r="799" spans="1:10" ht="18" customHeight="1" thickBot="1" x14ac:dyDescent="0.3">
      <c r="F799" s="12" t="s">
        <v>155</v>
      </c>
      <c r="G799" s="290">
        <f>IF(stok&lt;&gt;"",SUM(G779:G798)+G764,0)</f>
        <v>0</v>
      </c>
      <c r="H799" s="331"/>
      <c r="J799" s="202">
        <f>IF(G799&gt;G764,ROW(A805),0)</f>
        <v>0</v>
      </c>
    </row>
    <row r="801" spans="1:11" ht="30.2" customHeight="1" x14ac:dyDescent="0.25">
      <c r="A801" s="521" t="s">
        <v>167</v>
      </c>
      <c r="B801" s="521"/>
      <c r="C801" s="521"/>
      <c r="D801" s="521"/>
      <c r="E801" s="521"/>
      <c r="F801" s="521"/>
      <c r="G801" s="521"/>
      <c r="H801" s="521"/>
    </row>
    <row r="803" spans="1:11" ht="21" x14ac:dyDescent="0.35">
      <c r="B803" s="358" t="s">
        <v>48</v>
      </c>
      <c r="C803" s="346">
        <f ca="1">IF(imzatarihi&gt;0,imzatarihi,"")</f>
        <v>46027</v>
      </c>
      <c r="D803" s="81" t="s">
        <v>49</v>
      </c>
      <c r="E803" s="456" t="str">
        <f>IF(kurulusyetkilisi&gt;0,kurulusyetkilisi,"")</f>
        <v/>
      </c>
      <c r="F803" s="456"/>
      <c r="G803" s="456"/>
      <c r="H803" s="456"/>
    </row>
    <row r="804" spans="1:11" ht="21" x14ac:dyDescent="0.35">
      <c r="B804" s="349"/>
      <c r="C804" s="349"/>
      <c r="D804" s="520" t="s">
        <v>50</v>
      </c>
      <c r="E804" s="520"/>
      <c r="F804" s="349"/>
      <c r="G804" s="361"/>
      <c r="H804" s="347"/>
    </row>
    <row r="806" spans="1:11" x14ac:dyDescent="0.25">
      <c r="A806" s="496" t="s">
        <v>128</v>
      </c>
      <c r="B806" s="496"/>
      <c r="C806" s="496"/>
      <c r="D806" s="496"/>
      <c r="E806" s="496"/>
      <c r="F806" s="496"/>
      <c r="G806" s="496"/>
      <c r="H806" s="496"/>
      <c r="I806" s="15"/>
    </row>
    <row r="807" spans="1:11" x14ac:dyDescent="0.25">
      <c r="A807" s="484" t="str">
        <f>IF(YilDonem&lt;&gt;"",CONCATENATE(YilDonem," dönemine aittir."),"")</f>
        <v/>
      </c>
      <c r="B807" s="484"/>
      <c r="C807" s="484"/>
      <c r="D807" s="484"/>
      <c r="E807" s="484"/>
      <c r="F807" s="484"/>
      <c r="G807" s="484"/>
      <c r="H807" s="484"/>
      <c r="I807" s="15"/>
    </row>
    <row r="808" spans="1:11" ht="15.95" customHeight="1" thickBot="1" x14ac:dyDescent="0.3">
      <c r="A808" s="515" t="s">
        <v>157</v>
      </c>
      <c r="B808" s="515"/>
      <c r="C808" s="515"/>
      <c r="D808" s="515"/>
      <c r="E808" s="515"/>
      <c r="F808" s="515"/>
      <c r="G808" s="515"/>
      <c r="H808" s="515"/>
      <c r="I808" s="15"/>
    </row>
    <row r="809" spans="1:11" ht="31.7" customHeight="1" thickBot="1" x14ac:dyDescent="0.3">
      <c r="A809" s="516" t="s">
        <v>1</v>
      </c>
      <c r="B809" s="517"/>
      <c r="C809" s="488" t="str">
        <f>IF(ProjeNo&gt;0,ProjeNo,"")</f>
        <v/>
      </c>
      <c r="D809" s="489"/>
      <c r="E809" s="489"/>
      <c r="F809" s="489"/>
      <c r="G809" s="489"/>
      <c r="H809" s="490"/>
      <c r="I809" s="15"/>
    </row>
    <row r="810" spans="1:11" ht="45" customHeight="1" thickBot="1" x14ac:dyDescent="0.3">
      <c r="A810" s="518" t="s">
        <v>14</v>
      </c>
      <c r="B810" s="519"/>
      <c r="C810" s="493" t="str">
        <f>IF(ProjeAdi&gt;0,ProjeAdi,"")</f>
        <v/>
      </c>
      <c r="D810" s="494"/>
      <c r="E810" s="494"/>
      <c r="F810" s="494"/>
      <c r="G810" s="494"/>
      <c r="H810" s="495"/>
      <c r="I810" s="15"/>
    </row>
    <row r="811" spans="1:11" ht="30.2" customHeight="1" thickBot="1" x14ac:dyDescent="0.3">
      <c r="A811" s="522" t="s">
        <v>172</v>
      </c>
      <c r="B811" s="523"/>
      <c r="C811" s="493" t="str">
        <f>IF($C$6&lt;&gt;"",$C$6,"")</f>
        <v/>
      </c>
      <c r="D811" s="494"/>
      <c r="E811" s="494"/>
      <c r="F811" s="494"/>
      <c r="G811" s="494"/>
      <c r="H811" s="495"/>
      <c r="I811" s="15"/>
    </row>
    <row r="812" spans="1:11" s="90" customFormat="1" ht="37.15" customHeight="1" x14ac:dyDescent="0.25">
      <c r="A812" s="482" t="s">
        <v>9</v>
      </c>
      <c r="B812" s="482" t="s">
        <v>123</v>
      </c>
      <c r="C812" s="482" t="s">
        <v>124</v>
      </c>
      <c r="D812" s="482" t="s">
        <v>129</v>
      </c>
      <c r="E812" s="482" t="s">
        <v>130</v>
      </c>
      <c r="F812" s="482" t="s">
        <v>175</v>
      </c>
      <c r="G812" s="527" t="s">
        <v>51</v>
      </c>
      <c r="H812" s="527" t="s">
        <v>131</v>
      </c>
      <c r="I812" s="118"/>
      <c r="J812" s="134"/>
      <c r="K812" s="134"/>
    </row>
    <row r="813" spans="1:11" ht="18" customHeight="1" thickBot="1" x14ac:dyDescent="0.3">
      <c r="A813" s="498"/>
      <c r="B813" s="498"/>
      <c r="C813" s="498"/>
      <c r="D813" s="498"/>
      <c r="E813" s="498"/>
      <c r="F813" s="498"/>
      <c r="G813" s="528"/>
      <c r="H813" s="528"/>
      <c r="I813" s="15"/>
    </row>
    <row r="814" spans="1:11" ht="18" customHeight="1" x14ac:dyDescent="0.25">
      <c r="A814" s="61">
        <v>461</v>
      </c>
      <c r="B814" s="61"/>
      <c r="C814" s="62"/>
      <c r="D814" s="84"/>
      <c r="E814" s="84"/>
      <c r="F814" s="76"/>
      <c r="G814" s="306" t="str">
        <f>IF(AND(E814&lt;&gt;"",F814&lt;&gt;"",H814&lt;&gt;""),E814*F814,"")</f>
        <v/>
      </c>
      <c r="H814" s="92"/>
      <c r="I814" s="204" t="str">
        <f t="shared" ref="I814:I833" si="46">IF(AND(C814&lt;&gt;"",H814=""),"Stok Çıkış Tarihi Yazılmalıdır.","")</f>
        <v/>
      </c>
    </row>
    <row r="815" spans="1:11" ht="18" customHeight="1" x14ac:dyDescent="0.25">
      <c r="A815" s="39">
        <v>462</v>
      </c>
      <c r="B815" s="39"/>
      <c r="C815" s="40"/>
      <c r="D815" s="41"/>
      <c r="E815" s="41"/>
      <c r="F815" s="86"/>
      <c r="G815" s="324" t="str">
        <f t="shared" ref="G815:G833" si="47">IF(AND(E815&lt;&gt;"",F815&lt;&gt;"",H815&lt;&gt;""),E815*F815,"")</f>
        <v/>
      </c>
      <c r="H815" s="94"/>
      <c r="I815" s="204" t="str">
        <f t="shared" si="46"/>
        <v/>
      </c>
    </row>
    <row r="816" spans="1:11" ht="18" customHeight="1" x14ac:dyDescent="0.25">
      <c r="A816" s="39">
        <v>463</v>
      </c>
      <c r="B816" s="39"/>
      <c r="C816" s="40"/>
      <c r="D816" s="41"/>
      <c r="E816" s="41"/>
      <c r="F816" s="86"/>
      <c r="G816" s="324" t="str">
        <f t="shared" si="47"/>
        <v/>
      </c>
      <c r="H816" s="94"/>
      <c r="I816" s="204" t="str">
        <f t="shared" si="46"/>
        <v/>
      </c>
    </row>
    <row r="817" spans="1:9" ht="18" customHeight="1" x14ac:dyDescent="0.25">
      <c r="A817" s="39">
        <v>464</v>
      </c>
      <c r="B817" s="39"/>
      <c r="C817" s="40"/>
      <c r="D817" s="41"/>
      <c r="E817" s="41"/>
      <c r="F817" s="86"/>
      <c r="G817" s="324" t="str">
        <f t="shared" si="47"/>
        <v/>
      </c>
      <c r="H817" s="94"/>
      <c r="I817" s="204" t="str">
        <f t="shared" si="46"/>
        <v/>
      </c>
    </row>
    <row r="818" spans="1:9" ht="18" customHeight="1" x14ac:dyDescent="0.25">
      <c r="A818" s="39">
        <v>465</v>
      </c>
      <c r="B818" s="39"/>
      <c r="C818" s="40"/>
      <c r="D818" s="41"/>
      <c r="E818" s="41"/>
      <c r="F818" s="86"/>
      <c r="G818" s="324" t="str">
        <f t="shared" si="47"/>
        <v/>
      </c>
      <c r="H818" s="94"/>
      <c r="I818" s="204" t="str">
        <f t="shared" si="46"/>
        <v/>
      </c>
    </row>
    <row r="819" spans="1:9" ht="18" customHeight="1" x14ac:dyDescent="0.25">
      <c r="A819" s="39">
        <v>466</v>
      </c>
      <c r="B819" s="39"/>
      <c r="C819" s="40"/>
      <c r="D819" s="41"/>
      <c r="E819" s="41"/>
      <c r="F819" s="86"/>
      <c r="G819" s="324" t="str">
        <f t="shared" si="47"/>
        <v/>
      </c>
      <c r="H819" s="94"/>
      <c r="I819" s="204" t="str">
        <f t="shared" si="46"/>
        <v/>
      </c>
    </row>
    <row r="820" spans="1:9" ht="18" customHeight="1" x14ac:dyDescent="0.25">
      <c r="A820" s="39">
        <v>467</v>
      </c>
      <c r="B820" s="39"/>
      <c r="C820" s="40"/>
      <c r="D820" s="41"/>
      <c r="E820" s="41"/>
      <c r="F820" s="86"/>
      <c r="G820" s="324" t="str">
        <f t="shared" si="47"/>
        <v/>
      </c>
      <c r="H820" s="94"/>
      <c r="I820" s="204" t="str">
        <f t="shared" si="46"/>
        <v/>
      </c>
    </row>
    <row r="821" spans="1:9" ht="18" customHeight="1" x14ac:dyDescent="0.25">
      <c r="A821" s="39">
        <v>468</v>
      </c>
      <c r="B821" s="39"/>
      <c r="C821" s="40"/>
      <c r="D821" s="41"/>
      <c r="E821" s="41"/>
      <c r="F821" s="86"/>
      <c r="G821" s="324" t="str">
        <f t="shared" si="47"/>
        <v/>
      </c>
      <c r="H821" s="94"/>
      <c r="I821" s="204" t="str">
        <f t="shared" si="46"/>
        <v/>
      </c>
    </row>
    <row r="822" spans="1:9" ht="18" customHeight="1" x14ac:dyDescent="0.25">
      <c r="A822" s="39">
        <v>469</v>
      </c>
      <c r="B822" s="39"/>
      <c r="C822" s="40"/>
      <c r="D822" s="41"/>
      <c r="E822" s="41"/>
      <c r="F822" s="86"/>
      <c r="G822" s="324" t="str">
        <f t="shared" si="47"/>
        <v/>
      </c>
      <c r="H822" s="94"/>
      <c r="I822" s="204" t="str">
        <f t="shared" si="46"/>
        <v/>
      </c>
    </row>
    <row r="823" spans="1:9" ht="18" customHeight="1" x14ac:dyDescent="0.25">
      <c r="A823" s="39">
        <v>470</v>
      </c>
      <c r="B823" s="39"/>
      <c r="C823" s="40"/>
      <c r="D823" s="41"/>
      <c r="E823" s="41"/>
      <c r="F823" s="86"/>
      <c r="G823" s="324" t="str">
        <f t="shared" si="47"/>
        <v/>
      </c>
      <c r="H823" s="94"/>
      <c r="I823" s="204" t="str">
        <f t="shared" si="46"/>
        <v/>
      </c>
    </row>
    <row r="824" spans="1:9" ht="18" customHeight="1" x14ac:dyDescent="0.25">
      <c r="A824" s="39">
        <v>471</v>
      </c>
      <c r="B824" s="39"/>
      <c r="C824" s="40"/>
      <c r="D824" s="41"/>
      <c r="E824" s="41"/>
      <c r="F824" s="86"/>
      <c r="G824" s="324" t="str">
        <f t="shared" si="47"/>
        <v/>
      </c>
      <c r="H824" s="94"/>
      <c r="I824" s="204" t="str">
        <f t="shared" si="46"/>
        <v/>
      </c>
    </row>
    <row r="825" spans="1:9" ht="18" customHeight="1" x14ac:dyDescent="0.25">
      <c r="A825" s="39">
        <v>472</v>
      </c>
      <c r="B825" s="39"/>
      <c r="C825" s="40"/>
      <c r="D825" s="41"/>
      <c r="E825" s="41"/>
      <c r="F825" s="86"/>
      <c r="G825" s="324" t="str">
        <f t="shared" si="47"/>
        <v/>
      </c>
      <c r="H825" s="94"/>
      <c r="I825" s="204" t="str">
        <f t="shared" si="46"/>
        <v/>
      </c>
    </row>
    <row r="826" spans="1:9" ht="18" customHeight="1" x14ac:dyDescent="0.25">
      <c r="A826" s="39">
        <v>473</v>
      </c>
      <c r="B826" s="39"/>
      <c r="C826" s="40"/>
      <c r="D826" s="41"/>
      <c r="E826" s="41"/>
      <c r="F826" s="86"/>
      <c r="G826" s="324" t="str">
        <f t="shared" si="47"/>
        <v/>
      </c>
      <c r="H826" s="94"/>
      <c r="I826" s="204" t="str">
        <f t="shared" si="46"/>
        <v/>
      </c>
    </row>
    <row r="827" spans="1:9" ht="18" customHeight="1" x14ac:dyDescent="0.25">
      <c r="A827" s="39">
        <v>474</v>
      </c>
      <c r="B827" s="39"/>
      <c r="C827" s="40"/>
      <c r="D827" s="41"/>
      <c r="E827" s="41"/>
      <c r="F827" s="86"/>
      <c r="G827" s="324" t="str">
        <f t="shared" si="47"/>
        <v/>
      </c>
      <c r="H827" s="94"/>
      <c r="I827" s="204" t="str">
        <f t="shared" si="46"/>
        <v/>
      </c>
    </row>
    <row r="828" spans="1:9" ht="18" customHeight="1" x14ac:dyDescent="0.25">
      <c r="A828" s="39">
        <v>475</v>
      </c>
      <c r="B828" s="39"/>
      <c r="C828" s="40"/>
      <c r="D828" s="41"/>
      <c r="E828" s="41"/>
      <c r="F828" s="86"/>
      <c r="G828" s="324" t="str">
        <f t="shared" si="47"/>
        <v/>
      </c>
      <c r="H828" s="94"/>
      <c r="I828" s="204" t="str">
        <f t="shared" si="46"/>
        <v/>
      </c>
    </row>
    <row r="829" spans="1:9" ht="18" customHeight="1" x14ac:dyDescent="0.25">
      <c r="A829" s="39">
        <v>476</v>
      </c>
      <c r="B829" s="39"/>
      <c r="C829" s="40"/>
      <c r="D829" s="41"/>
      <c r="E829" s="41"/>
      <c r="F829" s="86"/>
      <c r="G829" s="324" t="str">
        <f t="shared" si="47"/>
        <v/>
      </c>
      <c r="H829" s="94"/>
      <c r="I829" s="204" t="str">
        <f t="shared" si="46"/>
        <v/>
      </c>
    </row>
    <row r="830" spans="1:9" ht="18" customHeight="1" x14ac:dyDescent="0.25">
      <c r="A830" s="39">
        <v>477</v>
      </c>
      <c r="B830" s="39"/>
      <c r="C830" s="40"/>
      <c r="D830" s="41"/>
      <c r="E830" s="41"/>
      <c r="F830" s="86"/>
      <c r="G830" s="324" t="str">
        <f t="shared" si="47"/>
        <v/>
      </c>
      <c r="H830" s="94"/>
      <c r="I830" s="204" t="str">
        <f t="shared" si="46"/>
        <v/>
      </c>
    </row>
    <row r="831" spans="1:9" ht="18" customHeight="1" x14ac:dyDescent="0.25">
      <c r="A831" s="39">
        <v>478</v>
      </c>
      <c r="B831" s="39"/>
      <c r="C831" s="40"/>
      <c r="D831" s="41"/>
      <c r="E831" s="41"/>
      <c r="F831" s="86"/>
      <c r="G831" s="324" t="str">
        <f t="shared" si="47"/>
        <v/>
      </c>
      <c r="H831" s="94"/>
      <c r="I831" s="204" t="str">
        <f t="shared" si="46"/>
        <v/>
      </c>
    </row>
    <row r="832" spans="1:9" ht="18" customHeight="1" x14ac:dyDescent="0.25">
      <c r="A832" s="39">
        <v>479</v>
      </c>
      <c r="B832" s="39"/>
      <c r="C832" s="40"/>
      <c r="D832" s="41"/>
      <c r="E832" s="41"/>
      <c r="F832" s="86"/>
      <c r="G832" s="324" t="str">
        <f t="shared" si="47"/>
        <v/>
      </c>
      <c r="H832" s="94"/>
      <c r="I832" s="204" t="str">
        <f t="shared" si="46"/>
        <v/>
      </c>
    </row>
    <row r="833" spans="1:11" ht="18" customHeight="1" thickBot="1" x14ac:dyDescent="0.3">
      <c r="A833" s="43">
        <v>480</v>
      </c>
      <c r="B833" s="43"/>
      <c r="C833" s="44"/>
      <c r="D833" s="45"/>
      <c r="E833" s="45"/>
      <c r="F833" s="88"/>
      <c r="G833" s="325" t="str">
        <f t="shared" si="47"/>
        <v/>
      </c>
      <c r="H833" s="96"/>
      <c r="I833" s="204" t="str">
        <f t="shared" si="46"/>
        <v/>
      </c>
    </row>
    <row r="834" spans="1:11" ht="18" customHeight="1" thickBot="1" x14ac:dyDescent="0.3">
      <c r="F834" s="12" t="s">
        <v>155</v>
      </c>
      <c r="G834" s="290">
        <f>IF(stok&lt;&gt;"",SUM(G814:G833)+G799,0)</f>
        <v>0</v>
      </c>
      <c r="H834" s="331"/>
      <c r="J834" s="202">
        <f>IF(G834&gt;G799,ROW(A840),0)</f>
        <v>0</v>
      </c>
    </row>
    <row r="836" spans="1:11" ht="30.2" customHeight="1" x14ac:dyDescent="0.25">
      <c r="A836" s="521" t="s">
        <v>167</v>
      </c>
      <c r="B836" s="521"/>
      <c r="C836" s="521"/>
      <c r="D836" s="521"/>
      <c r="E836" s="521"/>
      <c r="F836" s="521"/>
      <c r="G836" s="521"/>
      <c r="H836" s="521"/>
    </row>
    <row r="838" spans="1:11" ht="21" x14ac:dyDescent="0.35">
      <c r="B838" s="358" t="s">
        <v>48</v>
      </c>
      <c r="C838" s="346">
        <f ca="1">IF(imzatarihi&gt;0,imzatarihi,"")</f>
        <v>46027</v>
      </c>
      <c r="D838" s="81" t="s">
        <v>49</v>
      </c>
      <c r="E838" s="456" t="str">
        <f>IF(kurulusyetkilisi&gt;0,kurulusyetkilisi,"")</f>
        <v/>
      </c>
      <c r="F838" s="456"/>
      <c r="G838" s="456"/>
      <c r="H838" s="456"/>
    </row>
    <row r="839" spans="1:11" ht="21" x14ac:dyDescent="0.35">
      <c r="B839" s="349"/>
      <c r="C839" s="349"/>
      <c r="D839" s="520" t="s">
        <v>50</v>
      </c>
      <c r="E839" s="520"/>
      <c r="F839" s="349"/>
      <c r="G839" s="361"/>
      <c r="H839" s="347"/>
    </row>
    <row r="841" spans="1:11" x14ac:dyDescent="0.25">
      <c r="A841" s="496" t="s">
        <v>128</v>
      </c>
      <c r="B841" s="496"/>
      <c r="C841" s="496"/>
      <c r="D841" s="496"/>
      <c r="E841" s="496"/>
      <c r="F841" s="496"/>
      <c r="G841" s="496"/>
      <c r="H841" s="496"/>
      <c r="I841" s="15"/>
    </row>
    <row r="842" spans="1:11" x14ac:dyDescent="0.25">
      <c r="A842" s="484" t="str">
        <f>IF(YilDonem&lt;&gt;"",CONCATENATE(YilDonem," dönemine aittir."),"")</f>
        <v/>
      </c>
      <c r="B842" s="484"/>
      <c r="C842" s="484"/>
      <c r="D842" s="484"/>
      <c r="E842" s="484"/>
      <c r="F842" s="484"/>
      <c r="G842" s="484"/>
      <c r="H842" s="484"/>
      <c r="I842" s="15"/>
    </row>
    <row r="843" spans="1:11" ht="15.95" customHeight="1" thickBot="1" x14ac:dyDescent="0.3">
      <c r="A843" s="515" t="s">
        <v>157</v>
      </c>
      <c r="B843" s="515"/>
      <c r="C843" s="515"/>
      <c r="D843" s="515"/>
      <c r="E843" s="515"/>
      <c r="F843" s="515"/>
      <c r="G843" s="515"/>
      <c r="H843" s="515"/>
      <c r="I843" s="15"/>
    </row>
    <row r="844" spans="1:11" ht="31.7" customHeight="1" thickBot="1" x14ac:dyDescent="0.3">
      <c r="A844" s="516" t="s">
        <v>1</v>
      </c>
      <c r="B844" s="517"/>
      <c r="C844" s="488" t="str">
        <f>IF(ProjeNo&gt;0,ProjeNo,"")</f>
        <v/>
      </c>
      <c r="D844" s="489"/>
      <c r="E844" s="489"/>
      <c r="F844" s="489"/>
      <c r="G844" s="489"/>
      <c r="H844" s="490"/>
      <c r="I844" s="15"/>
    </row>
    <row r="845" spans="1:11" ht="45" customHeight="1" thickBot="1" x14ac:dyDescent="0.3">
      <c r="A845" s="518" t="s">
        <v>14</v>
      </c>
      <c r="B845" s="519"/>
      <c r="C845" s="493" t="str">
        <f>IF(ProjeAdi&gt;0,ProjeAdi,"")</f>
        <v/>
      </c>
      <c r="D845" s="494"/>
      <c r="E845" s="494"/>
      <c r="F845" s="494"/>
      <c r="G845" s="494"/>
      <c r="H845" s="495"/>
      <c r="I845" s="15"/>
    </row>
    <row r="846" spans="1:11" ht="30.2" customHeight="1" thickBot="1" x14ac:dyDescent="0.3">
      <c r="A846" s="522" t="s">
        <v>172</v>
      </c>
      <c r="B846" s="523"/>
      <c r="C846" s="493" t="str">
        <f>IF($C$6&lt;&gt;"",$C$6,"")</f>
        <v/>
      </c>
      <c r="D846" s="494"/>
      <c r="E846" s="494"/>
      <c r="F846" s="494"/>
      <c r="G846" s="494"/>
      <c r="H846" s="495"/>
      <c r="I846" s="15"/>
    </row>
    <row r="847" spans="1:11" s="90" customFormat="1" ht="37.15" customHeight="1" x14ac:dyDescent="0.25">
      <c r="A847" s="482" t="s">
        <v>9</v>
      </c>
      <c r="B847" s="482" t="s">
        <v>123</v>
      </c>
      <c r="C847" s="482" t="s">
        <v>124</v>
      </c>
      <c r="D847" s="482" t="s">
        <v>129</v>
      </c>
      <c r="E847" s="482" t="s">
        <v>130</v>
      </c>
      <c r="F847" s="482" t="s">
        <v>175</v>
      </c>
      <c r="G847" s="527" t="s">
        <v>51</v>
      </c>
      <c r="H847" s="527" t="s">
        <v>131</v>
      </c>
      <c r="I847" s="118"/>
      <c r="J847" s="134"/>
      <c r="K847" s="134"/>
    </row>
    <row r="848" spans="1:11" ht="18" customHeight="1" thickBot="1" x14ac:dyDescent="0.3">
      <c r="A848" s="498"/>
      <c r="B848" s="498"/>
      <c r="C848" s="498"/>
      <c r="D848" s="498"/>
      <c r="E848" s="498"/>
      <c r="F848" s="498"/>
      <c r="G848" s="528"/>
      <c r="H848" s="528"/>
      <c r="I848" s="15"/>
    </row>
    <row r="849" spans="1:9" ht="18" customHeight="1" x14ac:dyDescent="0.25">
      <c r="A849" s="61">
        <v>481</v>
      </c>
      <c r="B849" s="61"/>
      <c r="C849" s="62"/>
      <c r="D849" s="84"/>
      <c r="E849" s="84"/>
      <c r="F849" s="76"/>
      <c r="G849" s="306" t="str">
        <f>IF(AND(E849&lt;&gt;"",F849&lt;&gt;"",H849&lt;&gt;""),E849*F849,"")</f>
        <v/>
      </c>
      <c r="H849" s="92"/>
      <c r="I849" s="204" t="str">
        <f t="shared" ref="I849:I868" si="48">IF(AND(C849&lt;&gt;"",H849=""),"Stok Çıkış Tarihi Yazılmalıdır.","")</f>
        <v/>
      </c>
    </row>
    <row r="850" spans="1:9" ht="18" customHeight="1" x14ac:dyDescent="0.25">
      <c r="A850" s="39">
        <v>482</v>
      </c>
      <c r="B850" s="39"/>
      <c r="C850" s="40"/>
      <c r="D850" s="41"/>
      <c r="E850" s="41"/>
      <c r="F850" s="86"/>
      <c r="G850" s="324" t="str">
        <f t="shared" ref="G850:G868" si="49">IF(AND(E850&lt;&gt;"",F850&lt;&gt;"",H850&lt;&gt;""),E850*F850,"")</f>
        <v/>
      </c>
      <c r="H850" s="94"/>
      <c r="I850" s="204" t="str">
        <f t="shared" si="48"/>
        <v/>
      </c>
    </row>
    <row r="851" spans="1:9" ht="18" customHeight="1" x14ac:dyDescent="0.25">
      <c r="A851" s="39">
        <v>483</v>
      </c>
      <c r="B851" s="39"/>
      <c r="C851" s="40"/>
      <c r="D851" s="41"/>
      <c r="E851" s="41"/>
      <c r="F851" s="86"/>
      <c r="G851" s="324" t="str">
        <f t="shared" si="49"/>
        <v/>
      </c>
      <c r="H851" s="94"/>
      <c r="I851" s="204" t="str">
        <f t="shared" si="48"/>
        <v/>
      </c>
    </row>
    <row r="852" spans="1:9" ht="18" customHeight="1" x14ac:dyDescent="0.25">
      <c r="A852" s="39">
        <v>484</v>
      </c>
      <c r="B852" s="39"/>
      <c r="C852" s="40"/>
      <c r="D852" s="41"/>
      <c r="E852" s="41"/>
      <c r="F852" s="86"/>
      <c r="G852" s="324" t="str">
        <f t="shared" si="49"/>
        <v/>
      </c>
      <c r="H852" s="94"/>
      <c r="I852" s="204" t="str">
        <f t="shared" si="48"/>
        <v/>
      </c>
    </row>
    <row r="853" spans="1:9" ht="18" customHeight="1" x14ac:dyDescent="0.25">
      <c r="A853" s="39">
        <v>485</v>
      </c>
      <c r="B853" s="39"/>
      <c r="C853" s="40"/>
      <c r="D853" s="41"/>
      <c r="E853" s="41"/>
      <c r="F853" s="86"/>
      <c r="G853" s="324" t="str">
        <f t="shared" si="49"/>
        <v/>
      </c>
      <c r="H853" s="94"/>
      <c r="I853" s="204" t="str">
        <f t="shared" si="48"/>
        <v/>
      </c>
    </row>
    <row r="854" spans="1:9" ht="18" customHeight="1" x14ac:dyDescent="0.25">
      <c r="A854" s="39">
        <v>486</v>
      </c>
      <c r="B854" s="39"/>
      <c r="C854" s="40"/>
      <c r="D854" s="41"/>
      <c r="E854" s="41"/>
      <c r="F854" s="86"/>
      <c r="G854" s="324" t="str">
        <f t="shared" si="49"/>
        <v/>
      </c>
      <c r="H854" s="94"/>
      <c r="I854" s="204" t="str">
        <f t="shared" si="48"/>
        <v/>
      </c>
    </row>
    <row r="855" spans="1:9" ht="18" customHeight="1" x14ac:dyDescent="0.25">
      <c r="A855" s="39">
        <v>487</v>
      </c>
      <c r="B855" s="39"/>
      <c r="C855" s="40"/>
      <c r="D855" s="41"/>
      <c r="E855" s="41"/>
      <c r="F855" s="86"/>
      <c r="G855" s="324" t="str">
        <f t="shared" si="49"/>
        <v/>
      </c>
      <c r="H855" s="94"/>
      <c r="I855" s="204" t="str">
        <f t="shared" si="48"/>
        <v/>
      </c>
    </row>
    <row r="856" spans="1:9" ht="18" customHeight="1" x14ac:dyDescent="0.25">
      <c r="A856" s="39">
        <v>488</v>
      </c>
      <c r="B856" s="39"/>
      <c r="C856" s="40"/>
      <c r="D856" s="41"/>
      <c r="E856" s="41"/>
      <c r="F856" s="86"/>
      <c r="G856" s="324" t="str">
        <f t="shared" si="49"/>
        <v/>
      </c>
      <c r="H856" s="94"/>
      <c r="I856" s="204" t="str">
        <f t="shared" si="48"/>
        <v/>
      </c>
    </row>
    <row r="857" spans="1:9" ht="18" customHeight="1" x14ac:dyDescent="0.25">
      <c r="A857" s="39">
        <v>489</v>
      </c>
      <c r="B857" s="39"/>
      <c r="C857" s="40"/>
      <c r="D857" s="41"/>
      <c r="E857" s="41"/>
      <c r="F857" s="86"/>
      <c r="G857" s="324" t="str">
        <f t="shared" si="49"/>
        <v/>
      </c>
      <c r="H857" s="94"/>
      <c r="I857" s="204" t="str">
        <f t="shared" si="48"/>
        <v/>
      </c>
    </row>
    <row r="858" spans="1:9" ht="18" customHeight="1" x14ac:dyDescent="0.25">
      <c r="A858" s="39">
        <v>490</v>
      </c>
      <c r="B858" s="39"/>
      <c r="C858" s="40"/>
      <c r="D858" s="41"/>
      <c r="E858" s="41"/>
      <c r="F858" s="86"/>
      <c r="G858" s="324" t="str">
        <f t="shared" si="49"/>
        <v/>
      </c>
      <c r="H858" s="94"/>
      <c r="I858" s="204" t="str">
        <f t="shared" si="48"/>
        <v/>
      </c>
    </row>
    <row r="859" spans="1:9" ht="18" customHeight="1" x14ac:dyDescent="0.25">
      <c r="A859" s="39">
        <v>491</v>
      </c>
      <c r="B859" s="39"/>
      <c r="C859" s="40"/>
      <c r="D859" s="41"/>
      <c r="E859" s="41"/>
      <c r="F859" s="86"/>
      <c r="G859" s="324" t="str">
        <f t="shared" si="49"/>
        <v/>
      </c>
      <c r="H859" s="94"/>
      <c r="I859" s="204" t="str">
        <f t="shared" si="48"/>
        <v/>
      </c>
    </row>
    <row r="860" spans="1:9" ht="18" customHeight="1" x14ac:dyDescent="0.25">
      <c r="A860" s="39">
        <v>492</v>
      </c>
      <c r="B860" s="39"/>
      <c r="C860" s="40"/>
      <c r="D860" s="41"/>
      <c r="E860" s="41"/>
      <c r="F860" s="86"/>
      <c r="G860" s="324" t="str">
        <f t="shared" si="49"/>
        <v/>
      </c>
      <c r="H860" s="94"/>
      <c r="I860" s="204" t="str">
        <f t="shared" si="48"/>
        <v/>
      </c>
    </row>
    <row r="861" spans="1:9" ht="18" customHeight="1" x14ac:dyDescent="0.25">
      <c r="A861" s="39">
        <v>493</v>
      </c>
      <c r="B861" s="39"/>
      <c r="C861" s="40"/>
      <c r="D861" s="41"/>
      <c r="E861" s="41"/>
      <c r="F861" s="86"/>
      <c r="G861" s="324" t="str">
        <f t="shared" si="49"/>
        <v/>
      </c>
      <c r="H861" s="94"/>
      <c r="I861" s="204" t="str">
        <f t="shared" si="48"/>
        <v/>
      </c>
    </row>
    <row r="862" spans="1:9" ht="18" customHeight="1" x14ac:dyDescent="0.25">
      <c r="A862" s="39">
        <v>494</v>
      </c>
      <c r="B862" s="39"/>
      <c r="C862" s="40"/>
      <c r="D862" s="41"/>
      <c r="E862" s="41"/>
      <c r="F862" s="86"/>
      <c r="G862" s="324" t="str">
        <f t="shared" si="49"/>
        <v/>
      </c>
      <c r="H862" s="94"/>
      <c r="I862" s="204" t="str">
        <f t="shared" si="48"/>
        <v/>
      </c>
    </row>
    <row r="863" spans="1:9" ht="18" customHeight="1" x14ac:dyDescent="0.25">
      <c r="A863" s="39">
        <v>495</v>
      </c>
      <c r="B863" s="39"/>
      <c r="C863" s="40"/>
      <c r="D863" s="41"/>
      <c r="E863" s="41"/>
      <c r="F863" s="86"/>
      <c r="G863" s="324" t="str">
        <f t="shared" si="49"/>
        <v/>
      </c>
      <c r="H863" s="94"/>
      <c r="I863" s="204" t="str">
        <f t="shared" si="48"/>
        <v/>
      </c>
    </row>
    <row r="864" spans="1:9" ht="18" customHeight="1" x14ac:dyDescent="0.25">
      <c r="A864" s="39">
        <v>496</v>
      </c>
      <c r="B864" s="39"/>
      <c r="C864" s="40"/>
      <c r="D864" s="41"/>
      <c r="E864" s="41"/>
      <c r="F864" s="86"/>
      <c r="G864" s="324" t="str">
        <f t="shared" si="49"/>
        <v/>
      </c>
      <c r="H864" s="94"/>
      <c r="I864" s="204" t="str">
        <f t="shared" si="48"/>
        <v/>
      </c>
    </row>
    <row r="865" spans="1:10" ht="18" customHeight="1" x14ac:dyDescent="0.25">
      <c r="A865" s="39">
        <v>497</v>
      </c>
      <c r="B865" s="39"/>
      <c r="C865" s="40"/>
      <c r="D865" s="41"/>
      <c r="E865" s="41"/>
      <c r="F865" s="86"/>
      <c r="G865" s="324" t="str">
        <f t="shared" si="49"/>
        <v/>
      </c>
      <c r="H865" s="94"/>
      <c r="I865" s="204" t="str">
        <f t="shared" si="48"/>
        <v/>
      </c>
    </row>
    <row r="866" spans="1:10" ht="18" customHeight="1" x14ac:dyDescent="0.25">
      <c r="A866" s="39">
        <v>498</v>
      </c>
      <c r="B866" s="39"/>
      <c r="C866" s="40"/>
      <c r="D866" s="41"/>
      <c r="E866" s="41"/>
      <c r="F866" s="86"/>
      <c r="G866" s="324" t="str">
        <f t="shared" si="49"/>
        <v/>
      </c>
      <c r="H866" s="94"/>
      <c r="I866" s="204" t="str">
        <f t="shared" si="48"/>
        <v/>
      </c>
    </row>
    <row r="867" spans="1:10" ht="18" customHeight="1" x14ac:dyDescent="0.25">
      <c r="A867" s="39">
        <v>499</v>
      </c>
      <c r="B867" s="39"/>
      <c r="C867" s="40"/>
      <c r="D867" s="41"/>
      <c r="E867" s="41"/>
      <c r="F867" s="86"/>
      <c r="G867" s="324" t="str">
        <f t="shared" si="49"/>
        <v/>
      </c>
      <c r="H867" s="94"/>
      <c r="I867" s="204" t="str">
        <f t="shared" si="48"/>
        <v/>
      </c>
    </row>
    <row r="868" spans="1:10" ht="18" customHeight="1" thickBot="1" x14ac:dyDescent="0.3">
      <c r="A868" s="43">
        <v>500</v>
      </c>
      <c r="B868" s="43"/>
      <c r="C868" s="44"/>
      <c r="D868" s="45"/>
      <c r="E868" s="45"/>
      <c r="F868" s="88"/>
      <c r="G868" s="325" t="str">
        <f t="shared" si="49"/>
        <v/>
      </c>
      <c r="H868" s="96"/>
      <c r="I868" s="204" t="str">
        <f t="shared" si="48"/>
        <v/>
      </c>
    </row>
    <row r="869" spans="1:10" ht="18" customHeight="1" thickBot="1" x14ac:dyDescent="0.3">
      <c r="F869" s="12" t="s">
        <v>155</v>
      </c>
      <c r="G869" s="290">
        <f>IF(stok&lt;&gt;"",SUM(G849:G868)+G834,0)</f>
        <v>0</v>
      </c>
      <c r="H869" s="331"/>
      <c r="J869" s="202">
        <f>IF(G869&gt;G834,ROW(A875),0)</f>
        <v>0</v>
      </c>
    </row>
    <row r="871" spans="1:10" ht="30.2" customHeight="1" x14ac:dyDescent="0.25">
      <c r="A871" s="521" t="s">
        <v>167</v>
      </c>
      <c r="B871" s="521"/>
      <c r="C871" s="521"/>
      <c r="D871" s="521"/>
      <c r="E871" s="521"/>
      <c r="F871" s="521"/>
      <c r="G871" s="521"/>
      <c r="H871" s="521"/>
    </row>
    <row r="873" spans="1:10" ht="21" x14ac:dyDescent="0.35">
      <c r="B873" s="358" t="s">
        <v>48</v>
      </c>
      <c r="C873" s="346">
        <f ca="1">IF(imzatarihi&gt;0,imzatarihi,"")</f>
        <v>46027</v>
      </c>
      <c r="D873" s="81" t="s">
        <v>49</v>
      </c>
      <c r="E873" s="456" t="str">
        <f>IF(kurulusyetkilisi&gt;0,kurulusyetkilisi,"")</f>
        <v/>
      </c>
      <c r="F873" s="456"/>
      <c r="G873" s="456"/>
      <c r="H873" s="456"/>
    </row>
    <row r="874" spans="1:10" ht="21" x14ac:dyDescent="0.35">
      <c r="B874" s="349"/>
      <c r="C874" s="349"/>
      <c r="D874" s="520" t="s">
        <v>50</v>
      </c>
      <c r="E874" s="520"/>
      <c r="F874" s="349"/>
      <c r="G874" s="361"/>
      <c r="H874" s="347"/>
    </row>
    <row r="876" spans="1:10" x14ac:dyDescent="0.25">
      <c r="A876" s="496" t="s">
        <v>128</v>
      </c>
      <c r="B876" s="496"/>
      <c r="C876" s="496"/>
      <c r="D876" s="496"/>
      <c r="E876" s="496"/>
      <c r="F876" s="496"/>
      <c r="G876" s="496"/>
      <c r="H876" s="496"/>
      <c r="I876" s="15"/>
    </row>
    <row r="877" spans="1:10" x14ac:dyDescent="0.25">
      <c r="A877" s="484" t="str">
        <f>IF(YilDonem&lt;&gt;"",CONCATENATE(YilDonem," dönemine aittir."),"")</f>
        <v/>
      </c>
      <c r="B877" s="484"/>
      <c r="C877" s="484"/>
      <c r="D877" s="484"/>
      <c r="E877" s="484"/>
      <c r="F877" s="484"/>
      <c r="G877" s="484"/>
      <c r="H877" s="484"/>
      <c r="I877" s="15"/>
    </row>
    <row r="878" spans="1:10" ht="15.95" customHeight="1" thickBot="1" x14ac:dyDescent="0.3">
      <c r="A878" s="515" t="s">
        <v>157</v>
      </c>
      <c r="B878" s="515"/>
      <c r="C878" s="515"/>
      <c r="D878" s="515"/>
      <c r="E878" s="515"/>
      <c r="F878" s="515"/>
      <c r="G878" s="515"/>
      <c r="H878" s="515"/>
      <c r="I878" s="15"/>
    </row>
    <row r="879" spans="1:10" ht="31.7" customHeight="1" thickBot="1" x14ac:dyDescent="0.3">
      <c r="A879" s="516" t="s">
        <v>1</v>
      </c>
      <c r="B879" s="517"/>
      <c r="C879" s="488" t="str">
        <f>IF(ProjeNo&gt;0,ProjeNo,"")</f>
        <v/>
      </c>
      <c r="D879" s="489"/>
      <c r="E879" s="489"/>
      <c r="F879" s="489"/>
      <c r="G879" s="489"/>
      <c r="H879" s="490"/>
      <c r="I879" s="15"/>
    </row>
    <row r="880" spans="1:10" ht="45" customHeight="1" thickBot="1" x14ac:dyDescent="0.3">
      <c r="A880" s="518" t="s">
        <v>14</v>
      </c>
      <c r="B880" s="519"/>
      <c r="C880" s="493" t="str">
        <f>IF(ProjeAdi&gt;0,ProjeAdi,"")</f>
        <v/>
      </c>
      <c r="D880" s="494"/>
      <c r="E880" s="494"/>
      <c r="F880" s="494"/>
      <c r="G880" s="494"/>
      <c r="H880" s="495"/>
      <c r="I880" s="15"/>
    </row>
    <row r="881" spans="1:11" ht="30.2" customHeight="1" thickBot="1" x14ac:dyDescent="0.3">
      <c r="A881" s="522" t="s">
        <v>172</v>
      </c>
      <c r="B881" s="523"/>
      <c r="C881" s="493" t="str">
        <f>IF($C$6&lt;&gt;"",$C$6,"")</f>
        <v/>
      </c>
      <c r="D881" s="494"/>
      <c r="E881" s="494"/>
      <c r="F881" s="494"/>
      <c r="G881" s="494"/>
      <c r="H881" s="495"/>
      <c r="I881" s="15"/>
    </row>
    <row r="882" spans="1:11" s="90" customFormat="1" ht="37.15" customHeight="1" x14ac:dyDescent="0.25">
      <c r="A882" s="482" t="s">
        <v>9</v>
      </c>
      <c r="B882" s="482" t="s">
        <v>123</v>
      </c>
      <c r="C882" s="482" t="s">
        <v>124</v>
      </c>
      <c r="D882" s="482" t="s">
        <v>129</v>
      </c>
      <c r="E882" s="482" t="s">
        <v>130</v>
      </c>
      <c r="F882" s="482" t="s">
        <v>175</v>
      </c>
      <c r="G882" s="527" t="s">
        <v>51</v>
      </c>
      <c r="H882" s="527" t="s">
        <v>131</v>
      </c>
      <c r="I882" s="118"/>
      <c r="J882" s="134"/>
      <c r="K882" s="134"/>
    </row>
    <row r="883" spans="1:11" ht="18" customHeight="1" thickBot="1" x14ac:dyDescent="0.3">
      <c r="A883" s="498"/>
      <c r="B883" s="498"/>
      <c r="C883" s="498"/>
      <c r="D883" s="498"/>
      <c r="E883" s="498"/>
      <c r="F883" s="498"/>
      <c r="G883" s="528"/>
      <c r="H883" s="528"/>
      <c r="I883" s="15"/>
    </row>
    <row r="884" spans="1:11" ht="18" customHeight="1" x14ac:dyDescent="0.25">
      <c r="A884" s="61">
        <v>501</v>
      </c>
      <c r="B884" s="61"/>
      <c r="C884" s="62"/>
      <c r="D884" s="84"/>
      <c r="E884" s="84"/>
      <c r="F884" s="76"/>
      <c r="G884" s="306" t="str">
        <f>IF(AND(E884&lt;&gt;"",F884&lt;&gt;"",H884&lt;&gt;""),E884*F884,"")</f>
        <v/>
      </c>
      <c r="H884" s="92"/>
      <c r="I884" s="204" t="str">
        <f t="shared" ref="I884:I903" si="50">IF(AND(C884&lt;&gt;"",H884=""),"Stok Çıkış Tarihi Yazılmalıdır.","")</f>
        <v/>
      </c>
    </row>
    <row r="885" spans="1:11" ht="18" customHeight="1" x14ac:dyDescent="0.25">
      <c r="A885" s="39">
        <v>502</v>
      </c>
      <c r="B885" s="39"/>
      <c r="C885" s="40"/>
      <c r="D885" s="41"/>
      <c r="E885" s="41"/>
      <c r="F885" s="86"/>
      <c r="G885" s="324" t="str">
        <f t="shared" ref="G885:G903" si="51">IF(AND(E885&lt;&gt;"",F885&lt;&gt;"",H885&lt;&gt;""),E885*F885,"")</f>
        <v/>
      </c>
      <c r="H885" s="94"/>
      <c r="I885" s="204" t="str">
        <f t="shared" si="50"/>
        <v/>
      </c>
    </row>
    <row r="886" spans="1:11" ht="18" customHeight="1" x14ac:dyDescent="0.25">
      <c r="A886" s="39">
        <v>503</v>
      </c>
      <c r="B886" s="39"/>
      <c r="C886" s="40"/>
      <c r="D886" s="41"/>
      <c r="E886" s="41"/>
      <c r="F886" s="86"/>
      <c r="G886" s="324" t="str">
        <f t="shared" si="51"/>
        <v/>
      </c>
      <c r="H886" s="94"/>
      <c r="I886" s="204" t="str">
        <f t="shared" si="50"/>
        <v/>
      </c>
    </row>
    <row r="887" spans="1:11" ht="18" customHeight="1" x14ac:dyDescent="0.25">
      <c r="A887" s="39">
        <v>504</v>
      </c>
      <c r="B887" s="39"/>
      <c r="C887" s="40"/>
      <c r="D887" s="41"/>
      <c r="E887" s="41"/>
      <c r="F887" s="86"/>
      <c r="G887" s="324" t="str">
        <f t="shared" si="51"/>
        <v/>
      </c>
      <c r="H887" s="94"/>
      <c r="I887" s="204" t="str">
        <f t="shared" si="50"/>
        <v/>
      </c>
    </row>
    <row r="888" spans="1:11" ht="18" customHeight="1" x14ac:dyDescent="0.25">
      <c r="A888" s="39">
        <v>505</v>
      </c>
      <c r="B888" s="39"/>
      <c r="C888" s="40"/>
      <c r="D888" s="41"/>
      <c r="E888" s="41"/>
      <c r="F888" s="86"/>
      <c r="G888" s="324" t="str">
        <f t="shared" si="51"/>
        <v/>
      </c>
      <c r="H888" s="94"/>
      <c r="I888" s="204" t="str">
        <f t="shared" si="50"/>
        <v/>
      </c>
    </row>
    <row r="889" spans="1:11" ht="18" customHeight="1" x14ac:dyDescent="0.25">
      <c r="A889" s="39">
        <v>506</v>
      </c>
      <c r="B889" s="39"/>
      <c r="C889" s="40"/>
      <c r="D889" s="41"/>
      <c r="E889" s="41"/>
      <c r="F889" s="86"/>
      <c r="G889" s="324" t="str">
        <f t="shared" si="51"/>
        <v/>
      </c>
      <c r="H889" s="94"/>
      <c r="I889" s="204" t="str">
        <f t="shared" si="50"/>
        <v/>
      </c>
    </row>
    <row r="890" spans="1:11" ht="18" customHeight="1" x14ac:dyDescent="0.25">
      <c r="A890" s="39">
        <v>507</v>
      </c>
      <c r="B890" s="39"/>
      <c r="C890" s="40"/>
      <c r="D890" s="41"/>
      <c r="E890" s="41"/>
      <c r="F890" s="86"/>
      <c r="G890" s="324" t="str">
        <f t="shared" si="51"/>
        <v/>
      </c>
      <c r="H890" s="94"/>
      <c r="I890" s="204" t="str">
        <f t="shared" si="50"/>
        <v/>
      </c>
    </row>
    <row r="891" spans="1:11" ht="18" customHeight="1" x14ac:dyDescent="0.25">
      <c r="A891" s="39">
        <v>508</v>
      </c>
      <c r="B891" s="39"/>
      <c r="C891" s="40"/>
      <c r="D891" s="41"/>
      <c r="E891" s="41"/>
      <c r="F891" s="86"/>
      <c r="G891" s="324" t="str">
        <f t="shared" si="51"/>
        <v/>
      </c>
      <c r="H891" s="94"/>
      <c r="I891" s="204" t="str">
        <f t="shared" si="50"/>
        <v/>
      </c>
    </row>
    <row r="892" spans="1:11" ht="18" customHeight="1" x14ac:dyDescent="0.25">
      <c r="A892" s="39">
        <v>509</v>
      </c>
      <c r="B892" s="39"/>
      <c r="C892" s="40"/>
      <c r="D892" s="41"/>
      <c r="E892" s="41"/>
      <c r="F892" s="86"/>
      <c r="G892" s="324" t="str">
        <f t="shared" si="51"/>
        <v/>
      </c>
      <c r="H892" s="94"/>
      <c r="I892" s="204" t="str">
        <f t="shared" si="50"/>
        <v/>
      </c>
    </row>
    <row r="893" spans="1:11" ht="18" customHeight="1" x14ac:dyDescent="0.25">
      <c r="A893" s="39">
        <v>510</v>
      </c>
      <c r="B893" s="39"/>
      <c r="C893" s="40"/>
      <c r="D893" s="41"/>
      <c r="E893" s="41"/>
      <c r="F893" s="86"/>
      <c r="G893" s="324" t="str">
        <f t="shared" si="51"/>
        <v/>
      </c>
      <c r="H893" s="94"/>
      <c r="I893" s="204" t="str">
        <f t="shared" si="50"/>
        <v/>
      </c>
    </row>
    <row r="894" spans="1:11" ht="18" customHeight="1" x14ac:dyDescent="0.25">
      <c r="A894" s="39">
        <v>511</v>
      </c>
      <c r="B894" s="39"/>
      <c r="C894" s="40"/>
      <c r="D894" s="41"/>
      <c r="E894" s="41"/>
      <c r="F894" s="86"/>
      <c r="G894" s="324" t="str">
        <f t="shared" si="51"/>
        <v/>
      </c>
      <c r="H894" s="94"/>
      <c r="I894" s="204" t="str">
        <f t="shared" si="50"/>
        <v/>
      </c>
    </row>
    <row r="895" spans="1:11" ht="18" customHeight="1" x14ac:dyDescent="0.25">
      <c r="A895" s="39">
        <v>512</v>
      </c>
      <c r="B895" s="39"/>
      <c r="C895" s="40"/>
      <c r="D895" s="41"/>
      <c r="E895" s="41"/>
      <c r="F895" s="86"/>
      <c r="G895" s="324" t="str">
        <f t="shared" si="51"/>
        <v/>
      </c>
      <c r="H895" s="94"/>
      <c r="I895" s="204" t="str">
        <f t="shared" si="50"/>
        <v/>
      </c>
    </row>
    <row r="896" spans="1:11" ht="18" customHeight="1" x14ac:dyDescent="0.25">
      <c r="A896" s="39">
        <v>513</v>
      </c>
      <c r="B896" s="39"/>
      <c r="C896" s="40"/>
      <c r="D896" s="41"/>
      <c r="E896" s="41"/>
      <c r="F896" s="86"/>
      <c r="G896" s="324" t="str">
        <f t="shared" si="51"/>
        <v/>
      </c>
      <c r="H896" s="94"/>
      <c r="I896" s="204" t="str">
        <f t="shared" si="50"/>
        <v/>
      </c>
    </row>
    <row r="897" spans="1:10" ht="18" customHeight="1" x14ac:dyDescent="0.25">
      <c r="A897" s="39">
        <v>514</v>
      </c>
      <c r="B897" s="39"/>
      <c r="C897" s="40"/>
      <c r="D897" s="41"/>
      <c r="E897" s="41"/>
      <c r="F897" s="86"/>
      <c r="G897" s="324" t="str">
        <f t="shared" si="51"/>
        <v/>
      </c>
      <c r="H897" s="94"/>
      <c r="I897" s="204" t="str">
        <f t="shared" si="50"/>
        <v/>
      </c>
    </row>
    <row r="898" spans="1:10" ht="18" customHeight="1" x14ac:dyDescent="0.25">
      <c r="A898" s="39">
        <v>515</v>
      </c>
      <c r="B898" s="39"/>
      <c r="C898" s="40"/>
      <c r="D898" s="41"/>
      <c r="E898" s="41"/>
      <c r="F898" s="86"/>
      <c r="G898" s="324" t="str">
        <f t="shared" si="51"/>
        <v/>
      </c>
      <c r="H898" s="94"/>
      <c r="I898" s="204" t="str">
        <f t="shared" si="50"/>
        <v/>
      </c>
    </row>
    <row r="899" spans="1:10" ht="18" customHeight="1" x14ac:dyDescent="0.25">
      <c r="A899" s="39">
        <v>516</v>
      </c>
      <c r="B899" s="39"/>
      <c r="C899" s="40"/>
      <c r="D899" s="41"/>
      <c r="E899" s="41"/>
      <c r="F899" s="86"/>
      <c r="G899" s="324" t="str">
        <f t="shared" si="51"/>
        <v/>
      </c>
      <c r="H899" s="94"/>
      <c r="I899" s="204" t="str">
        <f t="shared" si="50"/>
        <v/>
      </c>
    </row>
    <row r="900" spans="1:10" ht="18" customHeight="1" x14ac:dyDescent="0.25">
      <c r="A900" s="39">
        <v>517</v>
      </c>
      <c r="B900" s="39"/>
      <c r="C900" s="40"/>
      <c r="D900" s="41"/>
      <c r="E900" s="41"/>
      <c r="F900" s="86"/>
      <c r="G900" s="324" t="str">
        <f t="shared" si="51"/>
        <v/>
      </c>
      <c r="H900" s="94"/>
      <c r="I900" s="204" t="str">
        <f t="shared" si="50"/>
        <v/>
      </c>
    </row>
    <row r="901" spans="1:10" ht="18" customHeight="1" x14ac:dyDescent="0.25">
      <c r="A901" s="39">
        <v>518</v>
      </c>
      <c r="B901" s="39"/>
      <c r="C901" s="40"/>
      <c r="D901" s="41"/>
      <c r="E901" s="41"/>
      <c r="F901" s="86"/>
      <c r="G901" s="324" t="str">
        <f t="shared" si="51"/>
        <v/>
      </c>
      <c r="H901" s="94"/>
      <c r="I901" s="204" t="str">
        <f t="shared" si="50"/>
        <v/>
      </c>
    </row>
    <row r="902" spans="1:10" ht="18" customHeight="1" x14ac:dyDescent="0.25">
      <c r="A902" s="39">
        <v>519</v>
      </c>
      <c r="B902" s="39"/>
      <c r="C902" s="40"/>
      <c r="D902" s="41"/>
      <c r="E902" s="41"/>
      <c r="F902" s="86"/>
      <c r="G902" s="324" t="str">
        <f t="shared" si="51"/>
        <v/>
      </c>
      <c r="H902" s="94"/>
      <c r="I902" s="204" t="str">
        <f t="shared" si="50"/>
        <v/>
      </c>
    </row>
    <row r="903" spans="1:10" ht="18" customHeight="1" thickBot="1" x14ac:dyDescent="0.3">
      <c r="A903" s="43">
        <v>520</v>
      </c>
      <c r="B903" s="43"/>
      <c r="C903" s="44"/>
      <c r="D903" s="45"/>
      <c r="E903" s="45"/>
      <c r="F903" s="88"/>
      <c r="G903" s="325" t="str">
        <f t="shared" si="51"/>
        <v/>
      </c>
      <c r="H903" s="96"/>
      <c r="I903" s="204" t="str">
        <f t="shared" si="50"/>
        <v/>
      </c>
    </row>
    <row r="904" spans="1:10" ht="18" customHeight="1" thickBot="1" x14ac:dyDescent="0.3">
      <c r="F904" s="12" t="s">
        <v>155</v>
      </c>
      <c r="G904" s="290">
        <f>IF(stok&lt;&gt;"",SUM(G884:G903)+G869,0)</f>
        <v>0</v>
      </c>
      <c r="H904" s="331"/>
      <c r="J904" s="202">
        <f>IF(G904&gt;G869,ROW(A910),0)</f>
        <v>0</v>
      </c>
    </row>
    <row r="906" spans="1:10" ht="30.2" customHeight="1" x14ac:dyDescent="0.25">
      <c r="A906" s="521" t="s">
        <v>167</v>
      </c>
      <c r="B906" s="521"/>
      <c r="C906" s="521"/>
      <c r="D906" s="521"/>
      <c r="E906" s="521"/>
      <c r="F906" s="521"/>
      <c r="G906" s="521"/>
      <c r="H906" s="521"/>
    </row>
    <row r="908" spans="1:10" ht="21" x14ac:dyDescent="0.35">
      <c r="B908" s="358" t="s">
        <v>48</v>
      </c>
      <c r="C908" s="346">
        <f ca="1">IF(imzatarihi&gt;0,imzatarihi,"")</f>
        <v>46027</v>
      </c>
      <c r="D908" s="81" t="s">
        <v>49</v>
      </c>
      <c r="E908" s="456" t="str">
        <f>IF(kurulusyetkilisi&gt;0,kurulusyetkilisi,"")</f>
        <v/>
      </c>
      <c r="F908" s="456"/>
      <c r="G908" s="456"/>
      <c r="H908" s="456"/>
    </row>
    <row r="909" spans="1:10" ht="21" x14ac:dyDescent="0.35">
      <c r="B909" s="349"/>
      <c r="C909" s="349"/>
      <c r="D909" s="520" t="s">
        <v>50</v>
      </c>
      <c r="E909" s="520"/>
      <c r="F909" s="349"/>
      <c r="G909" s="361"/>
      <c r="H909" s="347"/>
    </row>
    <row r="911" spans="1:10" x14ac:dyDescent="0.25">
      <c r="A911" s="496" t="s">
        <v>128</v>
      </c>
      <c r="B911" s="496"/>
      <c r="C911" s="496"/>
      <c r="D911" s="496"/>
      <c r="E911" s="496"/>
      <c r="F911" s="496"/>
      <c r="G911" s="496"/>
      <c r="H911" s="496"/>
      <c r="I911" s="15"/>
    </row>
    <row r="912" spans="1:10" x14ac:dyDescent="0.25">
      <c r="A912" s="484" t="str">
        <f>IF(YilDonem&lt;&gt;"",CONCATENATE(YilDonem," dönemine aittir."),"")</f>
        <v/>
      </c>
      <c r="B912" s="484"/>
      <c r="C912" s="484"/>
      <c r="D912" s="484"/>
      <c r="E912" s="484"/>
      <c r="F912" s="484"/>
      <c r="G912" s="484"/>
      <c r="H912" s="484"/>
      <c r="I912" s="15"/>
    </row>
    <row r="913" spans="1:11" ht="15.95" customHeight="1" thickBot="1" x14ac:dyDescent="0.3">
      <c r="A913" s="515" t="s">
        <v>157</v>
      </c>
      <c r="B913" s="515"/>
      <c r="C913" s="515"/>
      <c r="D913" s="515"/>
      <c r="E913" s="515"/>
      <c r="F913" s="515"/>
      <c r="G913" s="515"/>
      <c r="H913" s="515"/>
      <c r="I913" s="15"/>
    </row>
    <row r="914" spans="1:11" ht="31.7" customHeight="1" thickBot="1" x14ac:dyDescent="0.3">
      <c r="A914" s="516" t="s">
        <v>1</v>
      </c>
      <c r="B914" s="517"/>
      <c r="C914" s="488" t="str">
        <f>IF(ProjeNo&gt;0,ProjeNo,"")</f>
        <v/>
      </c>
      <c r="D914" s="489"/>
      <c r="E914" s="489"/>
      <c r="F914" s="489"/>
      <c r="G914" s="489"/>
      <c r="H914" s="490"/>
      <c r="I914" s="15"/>
    </row>
    <row r="915" spans="1:11" ht="45" customHeight="1" thickBot="1" x14ac:dyDescent="0.3">
      <c r="A915" s="518" t="s">
        <v>14</v>
      </c>
      <c r="B915" s="519"/>
      <c r="C915" s="493" t="str">
        <f>IF(ProjeAdi&gt;0,ProjeAdi,"")</f>
        <v/>
      </c>
      <c r="D915" s="494"/>
      <c r="E915" s="494"/>
      <c r="F915" s="494"/>
      <c r="G915" s="494"/>
      <c r="H915" s="495"/>
      <c r="I915" s="15"/>
    </row>
    <row r="916" spans="1:11" ht="30.2" customHeight="1" thickBot="1" x14ac:dyDescent="0.3">
      <c r="A916" s="522" t="s">
        <v>172</v>
      </c>
      <c r="B916" s="523"/>
      <c r="C916" s="493" t="str">
        <f>IF($C$6&lt;&gt;"",$C$6,"")</f>
        <v/>
      </c>
      <c r="D916" s="494"/>
      <c r="E916" s="494"/>
      <c r="F916" s="494"/>
      <c r="G916" s="494"/>
      <c r="H916" s="495"/>
      <c r="I916" s="15"/>
    </row>
    <row r="917" spans="1:11" s="90" customFormat="1" ht="37.15" customHeight="1" x14ac:dyDescent="0.25">
      <c r="A917" s="482" t="s">
        <v>9</v>
      </c>
      <c r="B917" s="482" t="s">
        <v>123</v>
      </c>
      <c r="C917" s="482" t="s">
        <v>124</v>
      </c>
      <c r="D917" s="482" t="s">
        <v>129</v>
      </c>
      <c r="E917" s="482" t="s">
        <v>130</v>
      </c>
      <c r="F917" s="482" t="s">
        <v>175</v>
      </c>
      <c r="G917" s="527" t="s">
        <v>51</v>
      </c>
      <c r="H917" s="527" t="s">
        <v>131</v>
      </c>
      <c r="I917" s="118"/>
      <c r="J917" s="134"/>
      <c r="K917" s="134"/>
    </row>
    <row r="918" spans="1:11" ht="18" customHeight="1" thickBot="1" x14ac:dyDescent="0.3">
      <c r="A918" s="498"/>
      <c r="B918" s="498"/>
      <c r="C918" s="498"/>
      <c r="D918" s="498"/>
      <c r="E918" s="498"/>
      <c r="F918" s="498"/>
      <c r="G918" s="528"/>
      <c r="H918" s="528"/>
      <c r="I918" s="15"/>
    </row>
    <row r="919" spans="1:11" ht="18" customHeight="1" x14ac:dyDescent="0.25">
      <c r="A919" s="61">
        <v>521</v>
      </c>
      <c r="B919" s="61"/>
      <c r="C919" s="62"/>
      <c r="D919" s="84"/>
      <c r="E919" s="84"/>
      <c r="F919" s="76"/>
      <c r="G919" s="306" t="str">
        <f>IF(AND(E919&lt;&gt;"",F919&lt;&gt;"",H919&lt;&gt;""),E919*F919,"")</f>
        <v/>
      </c>
      <c r="H919" s="92"/>
      <c r="I919" s="204" t="str">
        <f t="shared" ref="I919:I938" si="52">IF(AND(C919&lt;&gt;"",H919=""),"Stok Çıkış Tarihi Yazılmalıdır.","")</f>
        <v/>
      </c>
    </row>
    <row r="920" spans="1:11" ht="18" customHeight="1" x14ac:dyDescent="0.25">
      <c r="A920" s="39">
        <v>522</v>
      </c>
      <c r="B920" s="39"/>
      <c r="C920" s="40"/>
      <c r="D920" s="41"/>
      <c r="E920" s="41"/>
      <c r="F920" s="86"/>
      <c r="G920" s="324" t="str">
        <f t="shared" ref="G920:G938" si="53">IF(AND(E920&lt;&gt;"",F920&lt;&gt;"",H920&lt;&gt;""),E920*F920,"")</f>
        <v/>
      </c>
      <c r="H920" s="94"/>
      <c r="I920" s="204" t="str">
        <f t="shared" si="52"/>
        <v/>
      </c>
    </row>
    <row r="921" spans="1:11" ht="18" customHeight="1" x14ac:dyDescent="0.25">
      <c r="A921" s="39">
        <v>523</v>
      </c>
      <c r="B921" s="39"/>
      <c r="C921" s="40"/>
      <c r="D921" s="41"/>
      <c r="E921" s="41"/>
      <c r="F921" s="86"/>
      <c r="G921" s="324" t="str">
        <f t="shared" si="53"/>
        <v/>
      </c>
      <c r="H921" s="94"/>
      <c r="I921" s="204" t="str">
        <f t="shared" si="52"/>
        <v/>
      </c>
    </row>
    <row r="922" spans="1:11" ht="18" customHeight="1" x14ac:dyDescent="0.25">
      <c r="A922" s="39">
        <v>524</v>
      </c>
      <c r="B922" s="39"/>
      <c r="C922" s="40"/>
      <c r="D922" s="41"/>
      <c r="E922" s="41"/>
      <c r="F922" s="86"/>
      <c r="G922" s="324" t="str">
        <f t="shared" si="53"/>
        <v/>
      </c>
      <c r="H922" s="94"/>
      <c r="I922" s="204" t="str">
        <f t="shared" si="52"/>
        <v/>
      </c>
    </row>
    <row r="923" spans="1:11" ht="18" customHeight="1" x14ac:dyDescent="0.25">
      <c r="A923" s="39">
        <v>525</v>
      </c>
      <c r="B923" s="39"/>
      <c r="C923" s="40"/>
      <c r="D923" s="41"/>
      <c r="E923" s="41"/>
      <c r="F923" s="86"/>
      <c r="G923" s="324" t="str">
        <f t="shared" si="53"/>
        <v/>
      </c>
      <c r="H923" s="94"/>
      <c r="I923" s="204" t="str">
        <f t="shared" si="52"/>
        <v/>
      </c>
    </row>
    <row r="924" spans="1:11" ht="18" customHeight="1" x14ac:dyDescent="0.25">
      <c r="A924" s="39">
        <v>526</v>
      </c>
      <c r="B924" s="39"/>
      <c r="C924" s="40"/>
      <c r="D924" s="41"/>
      <c r="E924" s="41"/>
      <c r="F924" s="86"/>
      <c r="G924" s="324" t="str">
        <f t="shared" si="53"/>
        <v/>
      </c>
      <c r="H924" s="94"/>
      <c r="I924" s="204" t="str">
        <f t="shared" si="52"/>
        <v/>
      </c>
    </row>
    <row r="925" spans="1:11" ht="18" customHeight="1" x14ac:dyDescent="0.25">
      <c r="A925" s="39">
        <v>527</v>
      </c>
      <c r="B925" s="39"/>
      <c r="C925" s="40"/>
      <c r="D925" s="41"/>
      <c r="E925" s="41"/>
      <c r="F925" s="86"/>
      <c r="G925" s="324" t="str">
        <f t="shared" si="53"/>
        <v/>
      </c>
      <c r="H925" s="94"/>
      <c r="I925" s="204" t="str">
        <f t="shared" si="52"/>
        <v/>
      </c>
    </row>
    <row r="926" spans="1:11" ht="18" customHeight="1" x14ac:dyDescent="0.25">
      <c r="A926" s="39">
        <v>528</v>
      </c>
      <c r="B926" s="39"/>
      <c r="C926" s="40"/>
      <c r="D926" s="41"/>
      <c r="E926" s="41"/>
      <c r="F926" s="86"/>
      <c r="G926" s="324" t="str">
        <f t="shared" si="53"/>
        <v/>
      </c>
      <c r="H926" s="94"/>
      <c r="I926" s="204" t="str">
        <f t="shared" si="52"/>
        <v/>
      </c>
    </row>
    <row r="927" spans="1:11" ht="18" customHeight="1" x14ac:dyDescent="0.25">
      <c r="A927" s="39">
        <v>529</v>
      </c>
      <c r="B927" s="39"/>
      <c r="C927" s="40"/>
      <c r="D927" s="41"/>
      <c r="E927" s="41"/>
      <c r="F927" s="86"/>
      <c r="G927" s="324" t="str">
        <f t="shared" si="53"/>
        <v/>
      </c>
      <c r="H927" s="94"/>
      <c r="I927" s="204" t="str">
        <f t="shared" si="52"/>
        <v/>
      </c>
    </row>
    <row r="928" spans="1:11" ht="18" customHeight="1" x14ac:dyDescent="0.25">
      <c r="A928" s="39">
        <v>530</v>
      </c>
      <c r="B928" s="39"/>
      <c r="C928" s="40"/>
      <c r="D928" s="41"/>
      <c r="E928" s="41"/>
      <c r="F928" s="86"/>
      <c r="G928" s="324" t="str">
        <f t="shared" si="53"/>
        <v/>
      </c>
      <c r="H928" s="94"/>
      <c r="I928" s="204" t="str">
        <f t="shared" si="52"/>
        <v/>
      </c>
    </row>
    <row r="929" spans="1:10" ht="18" customHeight="1" x14ac:dyDescent="0.25">
      <c r="A929" s="39">
        <v>531</v>
      </c>
      <c r="B929" s="39"/>
      <c r="C929" s="40"/>
      <c r="D929" s="41"/>
      <c r="E929" s="41"/>
      <c r="F929" s="86"/>
      <c r="G929" s="324" t="str">
        <f t="shared" si="53"/>
        <v/>
      </c>
      <c r="H929" s="94"/>
      <c r="I929" s="204" t="str">
        <f t="shared" si="52"/>
        <v/>
      </c>
    </row>
    <row r="930" spans="1:10" ht="18" customHeight="1" x14ac:dyDescent="0.25">
      <c r="A930" s="39">
        <v>532</v>
      </c>
      <c r="B930" s="39"/>
      <c r="C930" s="40"/>
      <c r="D930" s="41"/>
      <c r="E930" s="41"/>
      <c r="F930" s="86"/>
      <c r="G930" s="324" t="str">
        <f t="shared" si="53"/>
        <v/>
      </c>
      <c r="H930" s="94"/>
      <c r="I930" s="204" t="str">
        <f t="shared" si="52"/>
        <v/>
      </c>
    </row>
    <row r="931" spans="1:10" ht="18" customHeight="1" x14ac:dyDescent="0.25">
      <c r="A931" s="39">
        <v>533</v>
      </c>
      <c r="B931" s="39"/>
      <c r="C931" s="40"/>
      <c r="D931" s="41"/>
      <c r="E931" s="41"/>
      <c r="F931" s="86"/>
      <c r="G931" s="324" t="str">
        <f t="shared" si="53"/>
        <v/>
      </c>
      <c r="H931" s="94"/>
      <c r="I931" s="204" t="str">
        <f t="shared" si="52"/>
        <v/>
      </c>
    </row>
    <row r="932" spans="1:10" ht="18" customHeight="1" x14ac:dyDescent="0.25">
      <c r="A932" s="39">
        <v>534</v>
      </c>
      <c r="B932" s="39"/>
      <c r="C932" s="40"/>
      <c r="D932" s="41"/>
      <c r="E932" s="41"/>
      <c r="F932" s="86"/>
      <c r="G932" s="324" t="str">
        <f t="shared" si="53"/>
        <v/>
      </c>
      <c r="H932" s="94"/>
      <c r="I932" s="204" t="str">
        <f t="shared" si="52"/>
        <v/>
      </c>
    </row>
    <row r="933" spans="1:10" ht="18" customHeight="1" x14ac:dyDescent="0.25">
      <c r="A933" s="39">
        <v>535</v>
      </c>
      <c r="B933" s="39"/>
      <c r="C933" s="40"/>
      <c r="D933" s="41"/>
      <c r="E933" s="41"/>
      <c r="F933" s="86"/>
      <c r="G933" s="324" t="str">
        <f t="shared" si="53"/>
        <v/>
      </c>
      <c r="H933" s="94"/>
      <c r="I933" s="204" t="str">
        <f t="shared" si="52"/>
        <v/>
      </c>
    </row>
    <row r="934" spans="1:10" ht="18" customHeight="1" x14ac:dyDescent="0.25">
      <c r="A934" s="39">
        <v>536</v>
      </c>
      <c r="B934" s="39"/>
      <c r="C934" s="40"/>
      <c r="D934" s="41"/>
      <c r="E934" s="41"/>
      <c r="F934" s="86"/>
      <c r="G934" s="324" t="str">
        <f t="shared" si="53"/>
        <v/>
      </c>
      <c r="H934" s="94"/>
      <c r="I934" s="204" t="str">
        <f t="shared" si="52"/>
        <v/>
      </c>
    </row>
    <row r="935" spans="1:10" ht="18" customHeight="1" x14ac:dyDescent="0.25">
      <c r="A935" s="39">
        <v>537</v>
      </c>
      <c r="B935" s="39"/>
      <c r="C935" s="40"/>
      <c r="D935" s="41"/>
      <c r="E935" s="41"/>
      <c r="F935" s="86"/>
      <c r="G935" s="324" t="str">
        <f t="shared" si="53"/>
        <v/>
      </c>
      <c r="H935" s="94"/>
      <c r="I935" s="204" t="str">
        <f t="shared" si="52"/>
        <v/>
      </c>
    </row>
    <row r="936" spans="1:10" ht="18" customHeight="1" x14ac:dyDescent="0.25">
      <c r="A936" s="39">
        <v>538</v>
      </c>
      <c r="B936" s="39"/>
      <c r="C936" s="40"/>
      <c r="D936" s="41"/>
      <c r="E936" s="41"/>
      <c r="F936" s="86"/>
      <c r="G936" s="324" t="str">
        <f t="shared" si="53"/>
        <v/>
      </c>
      <c r="H936" s="94"/>
      <c r="I936" s="204" t="str">
        <f t="shared" si="52"/>
        <v/>
      </c>
    </row>
    <row r="937" spans="1:10" ht="18" customHeight="1" x14ac:dyDescent="0.25">
      <c r="A937" s="39">
        <v>539</v>
      </c>
      <c r="B937" s="39"/>
      <c r="C937" s="40"/>
      <c r="D937" s="41"/>
      <c r="E937" s="41"/>
      <c r="F937" s="86"/>
      <c r="G937" s="324" t="str">
        <f t="shared" si="53"/>
        <v/>
      </c>
      <c r="H937" s="94"/>
      <c r="I937" s="204" t="str">
        <f t="shared" si="52"/>
        <v/>
      </c>
    </row>
    <row r="938" spans="1:10" ht="18" customHeight="1" thickBot="1" x14ac:dyDescent="0.3">
      <c r="A938" s="43">
        <v>540</v>
      </c>
      <c r="B938" s="43"/>
      <c r="C938" s="44"/>
      <c r="D938" s="45"/>
      <c r="E938" s="45"/>
      <c r="F938" s="88"/>
      <c r="G938" s="325" t="str">
        <f t="shared" si="53"/>
        <v/>
      </c>
      <c r="H938" s="96"/>
      <c r="I938" s="204" t="str">
        <f t="shared" si="52"/>
        <v/>
      </c>
    </row>
    <row r="939" spans="1:10" ht="18" customHeight="1" thickBot="1" x14ac:dyDescent="0.3">
      <c r="F939" s="12" t="s">
        <v>155</v>
      </c>
      <c r="G939" s="290">
        <f>IF(stok&lt;&gt;"",SUM(G919:G938)+G904,0)</f>
        <v>0</v>
      </c>
      <c r="H939" s="331"/>
      <c r="J939" s="202">
        <f>IF(G939&gt;G904,ROW(A945),0)</f>
        <v>0</v>
      </c>
    </row>
    <row r="941" spans="1:10" ht="30.2" customHeight="1" x14ac:dyDescent="0.25">
      <c r="A941" s="521" t="s">
        <v>167</v>
      </c>
      <c r="B941" s="521"/>
      <c r="C941" s="521"/>
      <c r="D941" s="521"/>
      <c r="E941" s="521"/>
      <c r="F941" s="521"/>
      <c r="G941" s="521"/>
      <c r="H941" s="521"/>
    </row>
    <row r="943" spans="1:10" ht="21" x14ac:dyDescent="0.35">
      <c r="B943" s="358" t="s">
        <v>48</v>
      </c>
      <c r="C943" s="346">
        <f ca="1">IF(imzatarihi&gt;0,imzatarihi,"")</f>
        <v>46027</v>
      </c>
      <c r="D943" s="81" t="s">
        <v>49</v>
      </c>
      <c r="E943" s="456" t="str">
        <f>IF(kurulusyetkilisi&gt;0,kurulusyetkilisi,"")</f>
        <v/>
      </c>
      <c r="F943" s="456"/>
      <c r="G943" s="456"/>
      <c r="H943" s="456"/>
    </row>
    <row r="944" spans="1:10" ht="21" x14ac:dyDescent="0.35">
      <c r="B944" s="349"/>
      <c r="C944" s="349"/>
      <c r="D944" s="520" t="s">
        <v>50</v>
      </c>
      <c r="E944" s="520"/>
      <c r="F944" s="349"/>
      <c r="G944" s="361"/>
      <c r="H944" s="347"/>
    </row>
    <row r="946" spans="1:11" x14ac:dyDescent="0.25">
      <c r="A946" s="496" t="s">
        <v>128</v>
      </c>
      <c r="B946" s="496"/>
      <c r="C946" s="496"/>
      <c r="D946" s="496"/>
      <c r="E946" s="496"/>
      <c r="F946" s="496"/>
      <c r="G946" s="496"/>
      <c r="H946" s="496"/>
      <c r="I946" s="15"/>
    </row>
    <row r="947" spans="1:11" x14ac:dyDescent="0.25">
      <c r="A947" s="484" t="str">
        <f>IF(YilDonem&lt;&gt;"",CONCATENATE(YilDonem," dönemine aittir."),"")</f>
        <v/>
      </c>
      <c r="B947" s="484"/>
      <c r="C947" s="484"/>
      <c r="D947" s="484"/>
      <c r="E947" s="484"/>
      <c r="F947" s="484"/>
      <c r="G947" s="484"/>
      <c r="H947" s="484"/>
      <c r="I947" s="15"/>
    </row>
    <row r="948" spans="1:11" ht="15.95" customHeight="1" thickBot="1" x14ac:dyDescent="0.3">
      <c r="A948" s="515" t="s">
        <v>157</v>
      </c>
      <c r="B948" s="515"/>
      <c r="C948" s="515"/>
      <c r="D948" s="515"/>
      <c r="E948" s="515"/>
      <c r="F948" s="515"/>
      <c r="G948" s="515"/>
      <c r="H948" s="515"/>
      <c r="I948" s="15"/>
    </row>
    <row r="949" spans="1:11" ht="31.7" customHeight="1" thickBot="1" x14ac:dyDescent="0.3">
      <c r="A949" s="516" t="s">
        <v>1</v>
      </c>
      <c r="B949" s="517"/>
      <c r="C949" s="488" t="str">
        <f>IF(ProjeNo&gt;0,ProjeNo,"")</f>
        <v/>
      </c>
      <c r="D949" s="489"/>
      <c r="E949" s="489"/>
      <c r="F949" s="489"/>
      <c r="G949" s="489"/>
      <c r="H949" s="490"/>
      <c r="I949" s="15"/>
    </row>
    <row r="950" spans="1:11" ht="45" customHeight="1" thickBot="1" x14ac:dyDescent="0.3">
      <c r="A950" s="518" t="s">
        <v>14</v>
      </c>
      <c r="B950" s="519"/>
      <c r="C950" s="493" t="str">
        <f>IF(ProjeAdi&gt;0,ProjeAdi,"")</f>
        <v/>
      </c>
      <c r="D950" s="494"/>
      <c r="E950" s="494"/>
      <c r="F950" s="494"/>
      <c r="G950" s="494"/>
      <c r="H950" s="495"/>
      <c r="I950" s="15"/>
    </row>
    <row r="951" spans="1:11" ht="30.2" customHeight="1" thickBot="1" x14ac:dyDescent="0.3">
      <c r="A951" s="522" t="s">
        <v>172</v>
      </c>
      <c r="B951" s="523"/>
      <c r="C951" s="493" t="str">
        <f>IF($C$6&lt;&gt;"",$C$6,"")</f>
        <v/>
      </c>
      <c r="D951" s="494"/>
      <c r="E951" s="494"/>
      <c r="F951" s="494"/>
      <c r="G951" s="494"/>
      <c r="H951" s="495"/>
      <c r="I951" s="15"/>
    </row>
    <row r="952" spans="1:11" s="90" customFormat="1" ht="37.15" customHeight="1" x14ac:dyDescent="0.25">
      <c r="A952" s="482" t="s">
        <v>9</v>
      </c>
      <c r="B952" s="482" t="s">
        <v>123</v>
      </c>
      <c r="C952" s="482" t="s">
        <v>124</v>
      </c>
      <c r="D952" s="482" t="s">
        <v>129</v>
      </c>
      <c r="E952" s="482" t="s">
        <v>130</v>
      </c>
      <c r="F952" s="482" t="s">
        <v>175</v>
      </c>
      <c r="G952" s="527" t="s">
        <v>51</v>
      </c>
      <c r="H952" s="527" t="s">
        <v>131</v>
      </c>
      <c r="I952" s="118"/>
      <c r="J952" s="134"/>
      <c r="K952" s="134"/>
    </row>
    <row r="953" spans="1:11" ht="18" customHeight="1" thickBot="1" x14ac:dyDescent="0.3">
      <c r="A953" s="498"/>
      <c r="B953" s="498"/>
      <c r="C953" s="498"/>
      <c r="D953" s="498"/>
      <c r="E953" s="498"/>
      <c r="F953" s="498"/>
      <c r="G953" s="528"/>
      <c r="H953" s="528"/>
      <c r="I953" s="15"/>
    </row>
    <row r="954" spans="1:11" ht="18" customHeight="1" x14ac:dyDescent="0.25">
      <c r="A954" s="61">
        <v>541</v>
      </c>
      <c r="B954" s="61"/>
      <c r="C954" s="62"/>
      <c r="D954" s="84"/>
      <c r="E954" s="84"/>
      <c r="F954" s="76"/>
      <c r="G954" s="306" t="str">
        <f>IF(AND(E954&lt;&gt;"",F954&lt;&gt;"",H954&lt;&gt;""),E954*F954,"")</f>
        <v/>
      </c>
      <c r="H954" s="92"/>
      <c r="I954" s="204" t="str">
        <f t="shared" ref="I954:I973" si="54">IF(AND(C954&lt;&gt;"",H954=""),"Stok Çıkış Tarihi Yazılmalıdır.","")</f>
        <v/>
      </c>
    </row>
    <row r="955" spans="1:11" ht="18" customHeight="1" x14ac:dyDescent="0.25">
      <c r="A955" s="39">
        <v>542</v>
      </c>
      <c r="B955" s="39"/>
      <c r="C955" s="40"/>
      <c r="D955" s="41"/>
      <c r="E955" s="41"/>
      <c r="F955" s="86"/>
      <c r="G955" s="324" t="str">
        <f t="shared" ref="G955:G973" si="55">IF(AND(E955&lt;&gt;"",F955&lt;&gt;"",H955&lt;&gt;""),E955*F955,"")</f>
        <v/>
      </c>
      <c r="H955" s="94"/>
      <c r="I955" s="204" t="str">
        <f t="shared" si="54"/>
        <v/>
      </c>
    </row>
    <row r="956" spans="1:11" ht="18" customHeight="1" x14ac:dyDescent="0.25">
      <c r="A956" s="39">
        <v>543</v>
      </c>
      <c r="B956" s="39"/>
      <c r="C956" s="40"/>
      <c r="D956" s="41"/>
      <c r="E956" s="41"/>
      <c r="F956" s="86"/>
      <c r="G956" s="324" t="str">
        <f t="shared" si="55"/>
        <v/>
      </c>
      <c r="H956" s="94"/>
      <c r="I956" s="204" t="str">
        <f t="shared" si="54"/>
        <v/>
      </c>
    </row>
    <row r="957" spans="1:11" ht="18" customHeight="1" x14ac:dyDescent="0.25">
      <c r="A957" s="39">
        <v>544</v>
      </c>
      <c r="B957" s="39"/>
      <c r="C957" s="40"/>
      <c r="D957" s="41"/>
      <c r="E957" s="41"/>
      <c r="F957" s="86"/>
      <c r="G957" s="324" t="str">
        <f t="shared" si="55"/>
        <v/>
      </c>
      <c r="H957" s="94"/>
      <c r="I957" s="204" t="str">
        <f t="shared" si="54"/>
        <v/>
      </c>
    </row>
    <row r="958" spans="1:11" ht="18" customHeight="1" x14ac:dyDescent="0.25">
      <c r="A958" s="39">
        <v>545</v>
      </c>
      <c r="B958" s="39"/>
      <c r="C958" s="40"/>
      <c r="D958" s="41"/>
      <c r="E958" s="41"/>
      <c r="F958" s="86"/>
      <c r="G958" s="324" t="str">
        <f t="shared" si="55"/>
        <v/>
      </c>
      <c r="H958" s="94"/>
      <c r="I958" s="204" t="str">
        <f t="shared" si="54"/>
        <v/>
      </c>
    </row>
    <row r="959" spans="1:11" ht="18" customHeight="1" x14ac:dyDescent="0.25">
      <c r="A959" s="39">
        <v>546</v>
      </c>
      <c r="B959" s="39"/>
      <c r="C959" s="40"/>
      <c r="D959" s="41"/>
      <c r="E959" s="41"/>
      <c r="F959" s="86"/>
      <c r="G959" s="324" t="str">
        <f t="shared" si="55"/>
        <v/>
      </c>
      <c r="H959" s="94"/>
      <c r="I959" s="204" t="str">
        <f t="shared" si="54"/>
        <v/>
      </c>
    </row>
    <row r="960" spans="1:11" ht="18" customHeight="1" x14ac:dyDescent="0.25">
      <c r="A960" s="39">
        <v>547</v>
      </c>
      <c r="B960" s="39"/>
      <c r="C960" s="40"/>
      <c r="D960" s="41"/>
      <c r="E960" s="41"/>
      <c r="F960" s="86"/>
      <c r="G960" s="324" t="str">
        <f t="shared" si="55"/>
        <v/>
      </c>
      <c r="H960" s="94"/>
      <c r="I960" s="204" t="str">
        <f t="shared" si="54"/>
        <v/>
      </c>
    </row>
    <row r="961" spans="1:10" ht="18" customHeight="1" x14ac:dyDescent="0.25">
      <c r="A961" s="39">
        <v>548</v>
      </c>
      <c r="B961" s="39"/>
      <c r="C961" s="40"/>
      <c r="D961" s="41"/>
      <c r="E961" s="41"/>
      <c r="F961" s="86"/>
      <c r="G961" s="324" t="str">
        <f t="shared" si="55"/>
        <v/>
      </c>
      <c r="H961" s="94"/>
      <c r="I961" s="204" t="str">
        <f t="shared" si="54"/>
        <v/>
      </c>
    </row>
    <row r="962" spans="1:10" ht="18" customHeight="1" x14ac:dyDescent="0.25">
      <c r="A962" s="39">
        <v>549</v>
      </c>
      <c r="B962" s="39"/>
      <c r="C962" s="40"/>
      <c r="D962" s="41"/>
      <c r="E962" s="41"/>
      <c r="F962" s="86"/>
      <c r="G962" s="324" t="str">
        <f t="shared" si="55"/>
        <v/>
      </c>
      <c r="H962" s="94"/>
      <c r="I962" s="204" t="str">
        <f t="shared" si="54"/>
        <v/>
      </c>
    </row>
    <row r="963" spans="1:10" ht="18" customHeight="1" x14ac:dyDescent="0.25">
      <c r="A963" s="39">
        <v>550</v>
      </c>
      <c r="B963" s="39"/>
      <c r="C963" s="40"/>
      <c r="D963" s="41"/>
      <c r="E963" s="41"/>
      <c r="F963" s="86"/>
      <c r="G963" s="324" t="str">
        <f t="shared" si="55"/>
        <v/>
      </c>
      <c r="H963" s="94"/>
      <c r="I963" s="204" t="str">
        <f t="shared" si="54"/>
        <v/>
      </c>
    </row>
    <row r="964" spans="1:10" ht="18" customHeight="1" x14ac:dyDescent="0.25">
      <c r="A964" s="39">
        <v>551</v>
      </c>
      <c r="B964" s="39"/>
      <c r="C964" s="40"/>
      <c r="D964" s="41"/>
      <c r="E964" s="41"/>
      <c r="F964" s="86"/>
      <c r="G964" s="324" t="str">
        <f t="shared" si="55"/>
        <v/>
      </c>
      <c r="H964" s="94"/>
      <c r="I964" s="204" t="str">
        <f t="shared" si="54"/>
        <v/>
      </c>
    </row>
    <row r="965" spans="1:10" ht="18" customHeight="1" x14ac:dyDescent="0.25">
      <c r="A965" s="39">
        <v>552</v>
      </c>
      <c r="B965" s="39"/>
      <c r="C965" s="40"/>
      <c r="D965" s="41"/>
      <c r="E965" s="41"/>
      <c r="F965" s="86"/>
      <c r="G965" s="324" t="str">
        <f t="shared" si="55"/>
        <v/>
      </c>
      <c r="H965" s="94"/>
      <c r="I965" s="204" t="str">
        <f t="shared" si="54"/>
        <v/>
      </c>
    </row>
    <row r="966" spans="1:10" ht="18" customHeight="1" x14ac:dyDescent="0.25">
      <c r="A966" s="39">
        <v>553</v>
      </c>
      <c r="B966" s="39"/>
      <c r="C966" s="40"/>
      <c r="D966" s="41"/>
      <c r="E966" s="41"/>
      <c r="F966" s="86"/>
      <c r="G966" s="324" t="str">
        <f t="shared" si="55"/>
        <v/>
      </c>
      <c r="H966" s="94"/>
      <c r="I966" s="204" t="str">
        <f t="shared" si="54"/>
        <v/>
      </c>
    </row>
    <row r="967" spans="1:10" ht="18" customHeight="1" x14ac:dyDescent="0.25">
      <c r="A967" s="39">
        <v>554</v>
      </c>
      <c r="B967" s="39"/>
      <c r="C967" s="40"/>
      <c r="D967" s="41"/>
      <c r="E967" s="41"/>
      <c r="F967" s="86"/>
      <c r="G967" s="324" t="str">
        <f t="shared" si="55"/>
        <v/>
      </c>
      <c r="H967" s="94"/>
      <c r="I967" s="204" t="str">
        <f t="shared" si="54"/>
        <v/>
      </c>
    </row>
    <row r="968" spans="1:10" ht="18" customHeight="1" x14ac:dyDescent="0.25">
      <c r="A968" s="39">
        <v>555</v>
      </c>
      <c r="B968" s="39"/>
      <c r="C968" s="40"/>
      <c r="D968" s="41"/>
      <c r="E968" s="41"/>
      <c r="F968" s="86"/>
      <c r="G968" s="324" t="str">
        <f t="shared" si="55"/>
        <v/>
      </c>
      <c r="H968" s="94"/>
      <c r="I968" s="204" t="str">
        <f t="shared" si="54"/>
        <v/>
      </c>
    </row>
    <row r="969" spans="1:10" ht="18" customHeight="1" x14ac:dyDescent="0.25">
      <c r="A969" s="39">
        <v>556</v>
      </c>
      <c r="B969" s="39"/>
      <c r="C969" s="40"/>
      <c r="D969" s="41"/>
      <c r="E969" s="41"/>
      <c r="F969" s="86"/>
      <c r="G969" s="324" t="str">
        <f t="shared" si="55"/>
        <v/>
      </c>
      <c r="H969" s="94"/>
      <c r="I969" s="204" t="str">
        <f t="shared" si="54"/>
        <v/>
      </c>
    </row>
    <row r="970" spans="1:10" ht="18" customHeight="1" x14ac:dyDescent="0.25">
      <c r="A970" s="39">
        <v>557</v>
      </c>
      <c r="B970" s="39"/>
      <c r="C970" s="40"/>
      <c r="D970" s="41"/>
      <c r="E970" s="41"/>
      <c r="F970" s="86"/>
      <c r="G970" s="324" t="str">
        <f t="shared" si="55"/>
        <v/>
      </c>
      <c r="H970" s="94"/>
      <c r="I970" s="204" t="str">
        <f t="shared" si="54"/>
        <v/>
      </c>
    </row>
    <row r="971" spans="1:10" ht="18" customHeight="1" x14ac:dyDescent="0.25">
      <c r="A971" s="39">
        <v>558</v>
      </c>
      <c r="B971" s="39"/>
      <c r="C971" s="40"/>
      <c r="D971" s="41"/>
      <c r="E971" s="41"/>
      <c r="F971" s="86"/>
      <c r="G971" s="324" t="str">
        <f t="shared" si="55"/>
        <v/>
      </c>
      <c r="H971" s="94"/>
      <c r="I971" s="204" t="str">
        <f t="shared" si="54"/>
        <v/>
      </c>
    </row>
    <row r="972" spans="1:10" ht="18" customHeight="1" x14ac:dyDescent="0.25">
      <c r="A972" s="39">
        <v>559</v>
      </c>
      <c r="B972" s="39"/>
      <c r="C972" s="40"/>
      <c r="D972" s="41"/>
      <c r="E972" s="41"/>
      <c r="F972" s="86"/>
      <c r="G972" s="324" t="str">
        <f t="shared" si="55"/>
        <v/>
      </c>
      <c r="H972" s="94"/>
      <c r="I972" s="204" t="str">
        <f t="shared" si="54"/>
        <v/>
      </c>
    </row>
    <row r="973" spans="1:10" ht="18" customHeight="1" thickBot="1" x14ac:dyDescent="0.3">
      <c r="A973" s="43">
        <v>560</v>
      </c>
      <c r="B973" s="43"/>
      <c r="C973" s="44"/>
      <c r="D973" s="45"/>
      <c r="E973" s="45"/>
      <c r="F973" s="88"/>
      <c r="G973" s="325" t="str">
        <f t="shared" si="55"/>
        <v/>
      </c>
      <c r="H973" s="96"/>
      <c r="I973" s="204" t="str">
        <f t="shared" si="54"/>
        <v/>
      </c>
    </row>
    <row r="974" spans="1:10" ht="18" customHeight="1" thickBot="1" x14ac:dyDescent="0.3">
      <c r="F974" s="12" t="s">
        <v>155</v>
      </c>
      <c r="G974" s="290">
        <f>IF(stok&lt;&gt;"",SUM(G954:G973)+G939,0)</f>
        <v>0</v>
      </c>
      <c r="H974" s="331"/>
      <c r="J974" s="202">
        <f>IF(G974&gt;G939,ROW(A980),0)</f>
        <v>0</v>
      </c>
    </row>
    <row r="976" spans="1:10" ht="30.2" customHeight="1" x14ac:dyDescent="0.25">
      <c r="A976" s="521" t="s">
        <v>167</v>
      </c>
      <c r="B976" s="521"/>
      <c r="C976" s="521"/>
      <c r="D976" s="521"/>
      <c r="E976" s="521"/>
      <c r="F976" s="521"/>
      <c r="G976" s="521"/>
      <c r="H976" s="521"/>
    </row>
    <row r="978" spans="1:11" ht="21" x14ac:dyDescent="0.35">
      <c r="B978" s="358" t="s">
        <v>48</v>
      </c>
      <c r="C978" s="346">
        <f ca="1">IF(imzatarihi&gt;0,imzatarihi,"")</f>
        <v>46027</v>
      </c>
      <c r="D978" s="81" t="s">
        <v>49</v>
      </c>
      <c r="E978" s="456" t="str">
        <f>IF(kurulusyetkilisi&gt;0,kurulusyetkilisi,"")</f>
        <v/>
      </c>
      <c r="F978" s="456"/>
      <c r="G978" s="456"/>
      <c r="H978" s="456"/>
    </row>
    <row r="979" spans="1:11" ht="21" x14ac:dyDescent="0.35">
      <c r="B979" s="349"/>
      <c r="C979" s="349"/>
      <c r="D979" s="520" t="s">
        <v>50</v>
      </c>
      <c r="E979" s="520"/>
      <c r="F979" s="349"/>
      <c r="G979" s="361"/>
      <c r="H979" s="347"/>
    </row>
    <row r="981" spans="1:11" x14ac:dyDescent="0.25">
      <c r="A981" s="496" t="s">
        <v>128</v>
      </c>
      <c r="B981" s="496"/>
      <c r="C981" s="496"/>
      <c r="D981" s="496"/>
      <c r="E981" s="496"/>
      <c r="F981" s="496"/>
      <c r="G981" s="496"/>
      <c r="H981" s="496"/>
      <c r="I981" s="15"/>
    </row>
    <row r="982" spans="1:11" x14ac:dyDescent="0.25">
      <c r="A982" s="484" t="str">
        <f>IF(YilDonem&lt;&gt;"",CONCATENATE(YilDonem," dönemine aittir."),"")</f>
        <v/>
      </c>
      <c r="B982" s="484"/>
      <c r="C982" s="484"/>
      <c r="D982" s="484"/>
      <c r="E982" s="484"/>
      <c r="F982" s="484"/>
      <c r="G982" s="484"/>
      <c r="H982" s="484"/>
      <c r="I982" s="15"/>
    </row>
    <row r="983" spans="1:11" ht="15.95" customHeight="1" thickBot="1" x14ac:dyDescent="0.3">
      <c r="A983" s="515" t="s">
        <v>157</v>
      </c>
      <c r="B983" s="515"/>
      <c r="C983" s="515"/>
      <c r="D983" s="515"/>
      <c r="E983" s="515"/>
      <c r="F983" s="515"/>
      <c r="G983" s="515"/>
      <c r="H983" s="515"/>
      <c r="I983" s="15"/>
    </row>
    <row r="984" spans="1:11" ht="31.7" customHeight="1" thickBot="1" x14ac:dyDescent="0.3">
      <c r="A984" s="516" t="s">
        <v>1</v>
      </c>
      <c r="B984" s="517"/>
      <c r="C984" s="488" t="str">
        <f>IF(ProjeNo&gt;0,ProjeNo,"")</f>
        <v/>
      </c>
      <c r="D984" s="489"/>
      <c r="E984" s="489"/>
      <c r="F984" s="489"/>
      <c r="G984" s="489"/>
      <c r="H984" s="490"/>
      <c r="I984" s="15"/>
    </row>
    <row r="985" spans="1:11" ht="45" customHeight="1" thickBot="1" x14ac:dyDescent="0.3">
      <c r="A985" s="518" t="s">
        <v>14</v>
      </c>
      <c r="B985" s="519"/>
      <c r="C985" s="493" t="str">
        <f>IF(ProjeAdi&gt;0,ProjeAdi,"")</f>
        <v/>
      </c>
      <c r="D985" s="494"/>
      <c r="E985" s="494"/>
      <c r="F985" s="494"/>
      <c r="G985" s="494"/>
      <c r="H985" s="495"/>
      <c r="I985" s="15"/>
    </row>
    <row r="986" spans="1:11" ht="30.2" customHeight="1" thickBot="1" x14ac:dyDescent="0.3">
      <c r="A986" s="522" t="s">
        <v>172</v>
      </c>
      <c r="B986" s="523"/>
      <c r="C986" s="493" t="str">
        <f>IF($C$6&lt;&gt;"",$C$6,"")</f>
        <v/>
      </c>
      <c r="D986" s="494"/>
      <c r="E986" s="494"/>
      <c r="F986" s="494"/>
      <c r="G986" s="494"/>
      <c r="H986" s="495"/>
      <c r="I986" s="15"/>
    </row>
    <row r="987" spans="1:11" s="90" customFormat="1" ht="37.15" customHeight="1" x14ac:dyDescent="0.25">
      <c r="A987" s="482" t="s">
        <v>9</v>
      </c>
      <c r="B987" s="482" t="s">
        <v>123</v>
      </c>
      <c r="C987" s="482" t="s">
        <v>124</v>
      </c>
      <c r="D987" s="482" t="s">
        <v>129</v>
      </c>
      <c r="E987" s="482" t="s">
        <v>130</v>
      </c>
      <c r="F987" s="482" t="s">
        <v>175</v>
      </c>
      <c r="G987" s="527" t="s">
        <v>51</v>
      </c>
      <c r="H987" s="527" t="s">
        <v>131</v>
      </c>
      <c r="I987" s="118"/>
      <c r="J987" s="134"/>
      <c r="K987" s="134"/>
    </row>
    <row r="988" spans="1:11" ht="18" customHeight="1" thickBot="1" x14ac:dyDescent="0.3">
      <c r="A988" s="498"/>
      <c r="B988" s="498"/>
      <c r="C988" s="498"/>
      <c r="D988" s="498"/>
      <c r="E988" s="498"/>
      <c r="F988" s="498"/>
      <c r="G988" s="528"/>
      <c r="H988" s="528"/>
      <c r="I988" s="15"/>
    </row>
    <row r="989" spans="1:11" ht="18" customHeight="1" x14ac:dyDescent="0.25">
      <c r="A989" s="61">
        <v>561</v>
      </c>
      <c r="B989" s="61"/>
      <c r="C989" s="62"/>
      <c r="D989" s="84"/>
      <c r="E989" s="84"/>
      <c r="F989" s="76"/>
      <c r="G989" s="306" t="str">
        <f>IF(AND(E989&lt;&gt;"",F989&lt;&gt;"",H989&lt;&gt;""),E989*F989,"")</f>
        <v/>
      </c>
      <c r="H989" s="92"/>
      <c r="I989" s="204" t="str">
        <f t="shared" ref="I989:I1008" si="56">IF(AND(C989&lt;&gt;"",H989=""),"Stok Çıkış Tarihi Yazılmalıdır.","")</f>
        <v/>
      </c>
    </row>
    <row r="990" spans="1:11" ht="18" customHeight="1" x14ac:dyDescent="0.25">
      <c r="A990" s="39">
        <v>562</v>
      </c>
      <c r="B990" s="39"/>
      <c r="C990" s="40"/>
      <c r="D990" s="41"/>
      <c r="E990" s="41"/>
      <c r="F990" s="86"/>
      <c r="G990" s="324" t="str">
        <f t="shared" ref="G990:G1008" si="57">IF(AND(E990&lt;&gt;"",F990&lt;&gt;"",H990&lt;&gt;""),E990*F990,"")</f>
        <v/>
      </c>
      <c r="H990" s="94"/>
      <c r="I990" s="204" t="str">
        <f t="shared" si="56"/>
        <v/>
      </c>
    </row>
    <row r="991" spans="1:11" ht="18" customHeight="1" x14ac:dyDescent="0.25">
      <c r="A991" s="39">
        <v>563</v>
      </c>
      <c r="B991" s="39"/>
      <c r="C991" s="40"/>
      <c r="D991" s="41"/>
      <c r="E991" s="41"/>
      <c r="F991" s="86"/>
      <c r="G991" s="324" t="str">
        <f t="shared" si="57"/>
        <v/>
      </c>
      <c r="H991" s="94"/>
      <c r="I991" s="204" t="str">
        <f t="shared" si="56"/>
        <v/>
      </c>
    </row>
    <row r="992" spans="1:11" ht="18" customHeight="1" x14ac:dyDescent="0.25">
      <c r="A992" s="39">
        <v>564</v>
      </c>
      <c r="B992" s="39"/>
      <c r="C992" s="40"/>
      <c r="D992" s="41"/>
      <c r="E992" s="41"/>
      <c r="F992" s="86"/>
      <c r="G992" s="324" t="str">
        <f t="shared" si="57"/>
        <v/>
      </c>
      <c r="H992" s="94"/>
      <c r="I992" s="204" t="str">
        <f t="shared" si="56"/>
        <v/>
      </c>
    </row>
    <row r="993" spans="1:9" ht="18" customHeight="1" x14ac:dyDescent="0.25">
      <c r="A993" s="39">
        <v>565</v>
      </c>
      <c r="B993" s="39"/>
      <c r="C993" s="40"/>
      <c r="D993" s="41"/>
      <c r="E993" s="41"/>
      <c r="F993" s="86"/>
      <c r="G993" s="324" t="str">
        <f t="shared" si="57"/>
        <v/>
      </c>
      <c r="H993" s="94"/>
      <c r="I993" s="204" t="str">
        <f t="shared" si="56"/>
        <v/>
      </c>
    </row>
    <row r="994" spans="1:9" ht="18" customHeight="1" x14ac:dyDescent="0.25">
      <c r="A994" s="39">
        <v>566</v>
      </c>
      <c r="B994" s="39"/>
      <c r="C994" s="40"/>
      <c r="D994" s="41"/>
      <c r="E994" s="41"/>
      <c r="F994" s="86"/>
      <c r="G994" s="324" t="str">
        <f t="shared" si="57"/>
        <v/>
      </c>
      <c r="H994" s="94"/>
      <c r="I994" s="204" t="str">
        <f t="shared" si="56"/>
        <v/>
      </c>
    </row>
    <row r="995" spans="1:9" ht="18" customHeight="1" x14ac:dyDescent="0.25">
      <c r="A995" s="39">
        <v>567</v>
      </c>
      <c r="B995" s="39"/>
      <c r="C995" s="40"/>
      <c r="D995" s="41"/>
      <c r="E995" s="41"/>
      <c r="F995" s="86"/>
      <c r="G995" s="324" t="str">
        <f t="shared" si="57"/>
        <v/>
      </c>
      <c r="H995" s="94"/>
      <c r="I995" s="204" t="str">
        <f t="shared" si="56"/>
        <v/>
      </c>
    </row>
    <row r="996" spans="1:9" ht="18" customHeight="1" x14ac:dyDescent="0.25">
      <c r="A996" s="39">
        <v>568</v>
      </c>
      <c r="B996" s="39"/>
      <c r="C996" s="40"/>
      <c r="D996" s="41"/>
      <c r="E996" s="41"/>
      <c r="F996" s="86"/>
      <c r="G996" s="324" t="str">
        <f t="shared" si="57"/>
        <v/>
      </c>
      <c r="H996" s="94"/>
      <c r="I996" s="204" t="str">
        <f t="shared" si="56"/>
        <v/>
      </c>
    </row>
    <row r="997" spans="1:9" ht="18" customHeight="1" x14ac:dyDescent="0.25">
      <c r="A997" s="39">
        <v>569</v>
      </c>
      <c r="B997" s="39"/>
      <c r="C997" s="40"/>
      <c r="D997" s="41"/>
      <c r="E997" s="41"/>
      <c r="F997" s="86"/>
      <c r="G997" s="324" t="str">
        <f t="shared" si="57"/>
        <v/>
      </c>
      <c r="H997" s="94"/>
      <c r="I997" s="204" t="str">
        <f t="shared" si="56"/>
        <v/>
      </c>
    </row>
    <row r="998" spans="1:9" ht="18" customHeight="1" x14ac:dyDescent="0.25">
      <c r="A998" s="39">
        <v>570</v>
      </c>
      <c r="B998" s="39"/>
      <c r="C998" s="40"/>
      <c r="D998" s="41"/>
      <c r="E998" s="41"/>
      <c r="F998" s="86"/>
      <c r="G998" s="324" t="str">
        <f t="shared" si="57"/>
        <v/>
      </c>
      <c r="H998" s="94"/>
      <c r="I998" s="204" t="str">
        <f t="shared" si="56"/>
        <v/>
      </c>
    </row>
    <row r="999" spans="1:9" ht="18" customHeight="1" x14ac:dyDescent="0.25">
      <c r="A999" s="39">
        <v>571</v>
      </c>
      <c r="B999" s="39"/>
      <c r="C999" s="40"/>
      <c r="D999" s="41"/>
      <c r="E999" s="41"/>
      <c r="F999" s="86"/>
      <c r="G999" s="324" t="str">
        <f t="shared" si="57"/>
        <v/>
      </c>
      <c r="H999" s="94"/>
      <c r="I999" s="204" t="str">
        <f t="shared" si="56"/>
        <v/>
      </c>
    </row>
    <row r="1000" spans="1:9" ht="18" customHeight="1" x14ac:dyDescent="0.25">
      <c r="A1000" s="39">
        <v>572</v>
      </c>
      <c r="B1000" s="39"/>
      <c r="C1000" s="40"/>
      <c r="D1000" s="41"/>
      <c r="E1000" s="41"/>
      <c r="F1000" s="86"/>
      <c r="G1000" s="324" t="str">
        <f t="shared" si="57"/>
        <v/>
      </c>
      <c r="H1000" s="94"/>
      <c r="I1000" s="204" t="str">
        <f t="shared" si="56"/>
        <v/>
      </c>
    </row>
    <row r="1001" spans="1:9" ht="18" customHeight="1" x14ac:dyDescent="0.25">
      <c r="A1001" s="39">
        <v>573</v>
      </c>
      <c r="B1001" s="39"/>
      <c r="C1001" s="40"/>
      <c r="D1001" s="41"/>
      <c r="E1001" s="41"/>
      <c r="F1001" s="86"/>
      <c r="G1001" s="324" t="str">
        <f t="shared" si="57"/>
        <v/>
      </c>
      <c r="H1001" s="94"/>
      <c r="I1001" s="204" t="str">
        <f t="shared" si="56"/>
        <v/>
      </c>
    </row>
    <row r="1002" spans="1:9" ht="18" customHeight="1" x14ac:dyDescent="0.25">
      <c r="A1002" s="39">
        <v>574</v>
      </c>
      <c r="B1002" s="39"/>
      <c r="C1002" s="40"/>
      <c r="D1002" s="41"/>
      <c r="E1002" s="41"/>
      <c r="F1002" s="86"/>
      <c r="G1002" s="324" t="str">
        <f t="shared" si="57"/>
        <v/>
      </c>
      <c r="H1002" s="94"/>
      <c r="I1002" s="204" t="str">
        <f t="shared" si="56"/>
        <v/>
      </c>
    </row>
    <row r="1003" spans="1:9" ht="18" customHeight="1" x14ac:dyDescent="0.25">
      <c r="A1003" s="39">
        <v>575</v>
      </c>
      <c r="B1003" s="39"/>
      <c r="C1003" s="40"/>
      <c r="D1003" s="41"/>
      <c r="E1003" s="41"/>
      <c r="F1003" s="86"/>
      <c r="G1003" s="324" t="str">
        <f t="shared" si="57"/>
        <v/>
      </c>
      <c r="H1003" s="94"/>
      <c r="I1003" s="204" t="str">
        <f t="shared" si="56"/>
        <v/>
      </c>
    </row>
    <row r="1004" spans="1:9" ht="18" customHeight="1" x14ac:dyDescent="0.25">
      <c r="A1004" s="39">
        <v>576</v>
      </c>
      <c r="B1004" s="39"/>
      <c r="C1004" s="40"/>
      <c r="D1004" s="41"/>
      <c r="E1004" s="41"/>
      <c r="F1004" s="86"/>
      <c r="G1004" s="324" t="str">
        <f t="shared" si="57"/>
        <v/>
      </c>
      <c r="H1004" s="94"/>
      <c r="I1004" s="204" t="str">
        <f t="shared" si="56"/>
        <v/>
      </c>
    </row>
    <row r="1005" spans="1:9" ht="18" customHeight="1" x14ac:dyDescent="0.25">
      <c r="A1005" s="39">
        <v>577</v>
      </c>
      <c r="B1005" s="39"/>
      <c r="C1005" s="40"/>
      <c r="D1005" s="41"/>
      <c r="E1005" s="41"/>
      <c r="F1005" s="86"/>
      <c r="G1005" s="324" t="str">
        <f t="shared" si="57"/>
        <v/>
      </c>
      <c r="H1005" s="94"/>
      <c r="I1005" s="204" t="str">
        <f t="shared" si="56"/>
        <v/>
      </c>
    </row>
    <row r="1006" spans="1:9" ht="18" customHeight="1" x14ac:dyDescent="0.25">
      <c r="A1006" s="39">
        <v>578</v>
      </c>
      <c r="B1006" s="39"/>
      <c r="C1006" s="40"/>
      <c r="D1006" s="41"/>
      <c r="E1006" s="41"/>
      <c r="F1006" s="86"/>
      <c r="G1006" s="324" t="str">
        <f t="shared" si="57"/>
        <v/>
      </c>
      <c r="H1006" s="94"/>
      <c r="I1006" s="204" t="str">
        <f t="shared" si="56"/>
        <v/>
      </c>
    </row>
    <row r="1007" spans="1:9" ht="18" customHeight="1" x14ac:dyDescent="0.25">
      <c r="A1007" s="39">
        <v>579</v>
      </c>
      <c r="B1007" s="39"/>
      <c r="C1007" s="40"/>
      <c r="D1007" s="41"/>
      <c r="E1007" s="41"/>
      <c r="F1007" s="86"/>
      <c r="G1007" s="324" t="str">
        <f t="shared" si="57"/>
        <v/>
      </c>
      <c r="H1007" s="94"/>
      <c r="I1007" s="204" t="str">
        <f t="shared" si="56"/>
        <v/>
      </c>
    </row>
    <row r="1008" spans="1:9" ht="18" customHeight="1" thickBot="1" x14ac:dyDescent="0.3">
      <c r="A1008" s="43">
        <v>580</v>
      </c>
      <c r="B1008" s="43"/>
      <c r="C1008" s="44"/>
      <c r="D1008" s="45"/>
      <c r="E1008" s="45"/>
      <c r="F1008" s="88"/>
      <c r="G1008" s="325" t="str">
        <f t="shared" si="57"/>
        <v/>
      </c>
      <c r="H1008" s="96"/>
      <c r="I1008" s="204" t="str">
        <f t="shared" si="56"/>
        <v/>
      </c>
    </row>
    <row r="1009" spans="1:11" ht="18" customHeight="1" thickBot="1" x14ac:dyDescent="0.3">
      <c r="F1009" s="12" t="s">
        <v>155</v>
      </c>
      <c r="G1009" s="290">
        <f>IF(stok&lt;&gt;"",SUM(G989:G1008)+G974,0)</f>
        <v>0</v>
      </c>
      <c r="H1009" s="331"/>
      <c r="J1009" s="202">
        <f>IF(G1009&gt;G974,ROW(A1015),0)</f>
        <v>0</v>
      </c>
    </row>
    <row r="1011" spans="1:11" ht="30.2" customHeight="1" x14ac:dyDescent="0.25">
      <c r="A1011" s="521" t="s">
        <v>167</v>
      </c>
      <c r="B1011" s="521"/>
      <c r="C1011" s="521"/>
      <c r="D1011" s="521"/>
      <c r="E1011" s="521"/>
      <c r="F1011" s="521"/>
      <c r="G1011" s="521"/>
      <c r="H1011" s="521"/>
    </row>
    <row r="1013" spans="1:11" ht="21" x14ac:dyDescent="0.35">
      <c r="B1013" s="358" t="s">
        <v>48</v>
      </c>
      <c r="C1013" s="346">
        <f ca="1">IF(imzatarihi&gt;0,imzatarihi,"")</f>
        <v>46027</v>
      </c>
      <c r="D1013" s="81" t="s">
        <v>49</v>
      </c>
      <c r="E1013" s="456" t="str">
        <f>IF(kurulusyetkilisi&gt;0,kurulusyetkilisi,"")</f>
        <v/>
      </c>
      <c r="F1013" s="456"/>
      <c r="G1013" s="456"/>
      <c r="H1013" s="456"/>
    </row>
    <row r="1014" spans="1:11" ht="21" x14ac:dyDescent="0.35">
      <c r="B1014" s="349"/>
      <c r="C1014" s="349"/>
      <c r="D1014" s="520" t="s">
        <v>50</v>
      </c>
      <c r="E1014" s="520"/>
      <c r="F1014" s="349"/>
      <c r="G1014" s="361"/>
      <c r="H1014" s="347"/>
    </row>
    <row r="1016" spans="1:11" x14ac:dyDescent="0.25">
      <c r="A1016" s="496" t="s">
        <v>128</v>
      </c>
      <c r="B1016" s="496"/>
      <c r="C1016" s="496"/>
      <c r="D1016" s="496"/>
      <c r="E1016" s="496"/>
      <c r="F1016" s="496"/>
      <c r="G1016" s="496"/>
      <c r="H1016" s="496"/>
      <c r="I1016" s="15"/>
    </row>
    <row r="1017" spans="1:11" x14ac:dyDescent="0.25">
      <c r="A1017" s="484" t="str">
        <f>IF(YilDonem&lt;&gt;"",CONCATENATE(YilDonem," dönemine aittir."),"")</f>
        <v/>
      </c>
      <c r="B1017" s="484"/>
      <c r="C1017" s="484"/>
      <c r="D1017" s="484"/>
      <c r="E1017" s="484"/>
      <c r="F1017" s="484"/>
      <c r="G1017" s="484"/>
      <c r="H1017" s="484"/>
      <c r="I1017" s="15"/>
    </row>
    <row r="1018" spans="1:11" ht="15.95" customHeight="1" thickBot="1" x14ac:dyDescent="0.3">
      <c r="A1018" s="515" t="s">
        <v>157</v>
      </c>
      <c r="B1018" s="515"/>
      <c r="C1018" s="515"/>
      <c r="D1018" s="515"/>
      <c r="E1018" s="515"/>
      <c r="F1018" s="515"/>
      <c r="G1018" s="515"/>
      <c r="H1018" s="515"/>
      <c r="I1018" s="15"/>
    </row>
    <row r="1019" spans="1:11" ht="31.7" customHeight="1" thickBot="1" x14ac:dyDescent="0.3">
      <c r="A1019" s="516" t="s">
        <v>1</v>
      </c>
      <c r="B1019" s="517"/>
      <c r="C1019" s="488" t="str">
        <f>IF(ProjeNo&gt;0,ProjeNo,"")</f>
        <v/>
      </c>
      <c r="D1019" s="489"/>
      <c r="E1019" s="489"/>
      <c r="F1019" s="489"/>
      <c r="G1019" s="489"/>
      <c r="H1019" s="490"/>
      <c r="I1019" s="15"/>
    </row>
    <row r="1020" spans="1:11" ht="45" customHeight="1" thickBot="1" x14ac:dyDescent="0.3">
      <c r="A1020" s="518" t="s">
        <v>14</v>
      </c>
      <c r="B1020" s="519"/>
      <c r="C1020" s="493" t="str">
        <f>IF(ProjeAdi&gt;0,ProjeAdi,"")</f>
        <v/>
      </c>
      <c r="D1020" s="494"/>
      <c r="E1020" s="494"/>
      <c r="F1020" s="494"/>
      <c r="G1020" s="494"/>
      <c r="H1020" s="495"/>
      <c r="I1020" s="15"/>
    </row>
    <row r="1021" spans="1:11" ht="30.2" customHeight="1" thickBot="1" x14ac:dyDescent="0.3">
      <c r="A1021" s="522" t="s">
        <v>172</v>
      </c>
      <c r="B1021" s="523"/>
      <c r="C1021" s="493" t="str">
        <f>IF($C$6&lt;&gt;"",$C$6,"")</f>
        <v/>
      </c>
      <c r="D1021" s="494"/>
      <c r="E1021" s="494"/>
      <c r="F1021" s="494"/>
      <c r="G1021" s="494"/>
      <c r="H1021" s="495"/>
      <c r="I1021" s="15"/>
    </row>
    <row r="1022" spans="1:11" s="90" customFormat="1" ht="37.15" customHeight="1" x14ac:dyDescent="0.25">
      <c r="A1022" s="482" t="s">
        <v>9</v>
      </c>
      <c r="B1022" s="482" t="s">
        <v>123</v>
      </c>
      <c r="C1022" s="482" t="s">
        <v>124</v>
      </c>
      <c r="D1022" s="482" t="s">
        <v>129</v>
      </c>
      <c r="E1022" s="482" t="s">
        <v>130</v>
      </c>
      <c r="F1022" s="482" t="s">
        <v>175</v>
      </c>
      <c r="G1022" s="527" t="s">
        <v>51</v>
      </c>
      <c r="H1022" s="527" t="s">
        <v>131</v>
      </c>
      <c r="I1022" s="118"/>
      <c r="J1022" s="134"/>
      <c r="K1022" s="134"/>
    </row>
    <row r="1023" spans="1:11" ht="18" customHeight="1" thickBot="1" x14ac:dyDescent="0.3">
      <c r="A1023" s="498"/>
      <c r="B1023" s="498"/>
      <c r="C1023" s="498"/>
      <c r="D1023" s="498"/>
      <c r="E1023" s="498"/>
      <c r="F1023" s="498"/>
      <c r="G1023" s="528"/>
      <c r="H1023" s="528"/>
      <c r="I1023" s="15"/>
    </row>
    <row r="1024" spans="1:11" ht="18" customHeight="1" x14ac:dyDescent="0.25">
      <c r="A1024" s="61">
        <v>581</v>
      </c>
      <c r="B1024" s="61"/>
      <c r="C1024" s="62"/>
      <c r="D1024" s="84"/>
      <c r="E1024" s="84"/>
      <c r="F1024" s="76"/>
      <c r="G1024" s="306" t="str">
        <f>IF(AND(E1024&lt;&gt;"",F1024&lt;&gt;"",H1024&lt;&gt;""),E1024*F1024,"")</f>
        <v/>
      </c>
      <c r="H1024" s="92"/>
      <c r="I1024" s="204" t="str">
        <f t="shared" ref="I1024:I1043" si="58">IF(AND(C1024&lt;&gt;"",H1024=""),"Stok Çıkış Tarihi Yazılmalıdır.","")</f>
        <v/>
      </c>
    </row>
    <row r="1025" spans="1:9" ht="18" customHeight="1" x14ac:dyDescent="0.25">
      <c r="A1025" s="39">
        <v>582</v>
      </c>
      <c r="B1025" s="39"/>
      <c r="C1025" s="40"/>
      <c r="D1025" s="41"/>
      <c r="E1025" s="41"/>
      <c r="F1025" s="86"/>
      <c r="G1025" s="324" t="str">
        <f t="shared" ref="G1025:G1043" si="59">IF(AND(E1025&lt;&gt;"",F1025&lt;&gt;"",H1025&lt;&gt;""),E1025*F1025,"")</f>
        <v/>
      </c>
      <c r="H1025" s="94"/>
      <c r="I1025" s="204" t="str">
        <f t="shared" si="58"/>
        <v/>
      </c>
    </row>
    <row r="1026" spans="1:9" ht="18" customHeight="1" x14ac:dyDescent="0.25">
      <c r="A1026" s="39">
        <v>583</v>
      </c>
      <c r="B1026" s="39"/>
      <c r="C1026" s="40"/>
      <c r="D1026" s="41"/>
      <c r="E1026" s="41"/>
      <c r="F1026" s="86"/>
      <c r="G1026" s="324" t="str">
        <f t="shared" si="59"/>
        <v/>
      </c>
      <c r="H1026" s="94"/>
      <c r="I1026" s="204" t="str">
        <f t="shared" si="58"/>
        <v/>
      </c>
    </row>
    <row r="1027" spans="1:9" ht="18" customHeight="1" x14ac:dyDescent="0.25">
      <c r="A1027" s="39">
        <v>584</v>
      </c>
      <c r="B1027" s="39"/>
      <c r="C1027" s="40"/>
      <c r="D1027" s="41"/>
      <c r="E1027" s="41"/>
      <c r="F1027" s="86"/>
      <c r="G1027" s="324" t="str">
        <f t="shared" si="59"/>
        <v/>
      </c>
      <c r="H1027" s="94"/>
      <c r="I1027" s="204" t="str">
        <f t="shared" si="58"/>
        <v/>
      </c>
    </row>
    <row r="1028" spans="1:9" ht="18" customHeight="1" x14ac:dyDescent="0.25">
      <c r="A1028" s="39">
        <v>585</v>
      </c>
      <c r="B1028" s="39"/>
      <c r="C1028" s="40"/>
      <c r="D1028" s="41"/>
      <c r="E1028" s="41"/>
      <c r="F1028" s="86"/>
      <c r="G1028" s="324" t="str">
        <f t="shared" si="59"/>
        <v/>
      </c>
      <c r="H1028" s="94"/>
      <c r="I1028" s="204" t="str">
        <f t="shared" si="58"/>
        <v/>
      </c>
    </row>
    <row r="1029" spans="1:9" ht="18" customHeight="1" x14ac:dyDescent="0.25">
      <c r="A1029" s="39">
        <v>586</v>
      </c>
      <c r="B1029" s="39"/>
      <c r="C1029" s="40"/>
      <c r="D1029" s="41"/>
      <c r="E1029" s="41"/>
      <c r="F1029" s="86"/>
      <c r="G1029" s="324" t="str">
        <f t="shared" si="59"/>
        <v/>
      </c>
      <c r="H1029" s="94"/>
      <c r="I1029" s="204" t="str">
        <f t="shared" si="58"/>
        <v/>
      </c>
    </row>
    <row r="1030" spans="1:9" ht="18" customHeight="1" x14ac:dyDescent="0.25">
      <c r="A1030" s="39">
        <v>587</v>
      </c>
      <c r="B1030" s="39"/>
      <c r="C1030" s="40"/>
      <c r="D1030" s="41"/>
      <c r="E1030" s="41"/>
      <c r="F1030" s="86"/>
      <c r="G1030" s="324" t="str">
        <f t="shared" si="59"/>
        <v/>
      </c>
      <c r="H1030" s="94"/>
      <c r="I1030" s="204" t="str">
        <f t="shared" si="58"/>
        <v/>
      </c>
    </row>
    <row r="1031" spans="1:9" ht="18" customHeight="1" x14ac:dyDescent="0.25">
      <c r="A1031" s="39">
        <v>588</v>
      </c>
      <c r="B1031" s="39"/>
      <c r="C1031" s="40"/>
      <c r="D1031" s="41"/>
      <c r="E1031" s="41"/>
      <c r="F1031" s="86"/>
      <c r="G1031" s="324" t="str">
        <f t="shared" si="59"/>
        <v/>
      </c>
      <c r="H1031" s="94"/>
      <c r="I1031" s="204" t="str">
        <f t="shared" si="58"/>
        <v/>
      </c>
    </row>
    <row r="1032" spans="1:9" ht="18" customHeight="1" x14ac:dyDescent="0.25">
      <c r="A1032" s="39">
        <v>589</v>
      </c>
      <c r="B1032" s="39"/>
      <c r="C1032" s="40"/>
      <c r="D1032" s="41"/>
      <c r="E1032" s="41"/>
      <c r="F1032" s="86"/>
      <c r="G1032" s="324" t="str">
        <f t="shared" si="59"/>
        <v/>
      </c>
      <c r="H1032" s="94"/>
      <c r="I1032" s="204" t="str">
        <f t="shared" si="58"/>
        <v/>
      </c>
    </row>
    <row r="1033" spans="1:9" ht="18" customHeight="1" x14ac:dyDescent="0.25">
      <c r="A1033" s="39">
        <v>590</v>
      </c>
      <c r="B1033" s="39"/>
      <c r="C1033" s="40"/>
      <c r="D1033" s="41"/>
      <c r="E1033" s="41"/>
      <c r="F1033" s="86"/>
      <c r="G1033" s="324" t="str">
        <f t="shared" si="59"/>
        <v/>
      </c>
      <c r="H1033" s="94"/>
      <c r="I1033" s="204" t="str">
        <f t="shared" si="58"/>
        <v/>
      </c>
    </row>
    <row r="1034" spans="1:9" ht="18" customHeight="1" x14ac:dyDescent="0.25">
      <c r="A1034" s="39">
        <v>591</v>
      </c>
      <c r="B1034" s="39"/>
      <c r="C1034" s="40"/>
      <c r="D1034" s="41"/>
      <c r="E1034" s="41"/>
      <c r="F1034" s="86"/>
      <c r="G1034" s="324" t="str">
        <f t="shared" si="59"/>
        <v/>
      </c>
      <c r="H1034" s="94"/>
      <c r="I1034" s="204" t="str">
        <f t="shared" si="58"/>
        <v/>
      </c>
    </row>
    <row r="1035" spans="1:9" ht="18" customHeight="1" x14ac:dyDescent="0.25">
      <c r="A1035" s="39">
        <v>592</v>
      </c>
      <c r="B1035" s="39"/>
      <c r="C1035" s="40"/>
      <c r="D1035" s="41"/>
      <c r="E1035" s="41"/>
      <c r="F1035" s="86"/>
      <c r="G1035" s="324" t="str">
        <f t="shared" si="59"/>
        <v/>
      </c>
      <c r="H1035" s="94"/>
      <c r="I1035" s="204" t="str">
        <f t="shared" si="58"/>
        <v/>
      </c>
    </row>
    <row r="1036" spans="1:9" ht="18" customHeight="1" x14ac:dyDescent="0.25">
      <c r="A1036" s="39">
        <v>593</v>
      </c>
      <c r="B1036" s="39"/>
      <c r="C1036" s="40"/>
      <c r="D1036" s="41"/>
      <c r="E1036" s="41"/>
      <c r="F1036" s="86"/>
      <c r="G1036" s="324" t="str">
        <f t="shared" si="59"/>
        <v/>
      </c>
      <c r="H1036" s="94"/>
      <c r="I1036" s="204" t="str">
        <f t="shared" si="58"/>
        <v/>
      </c>
    </row>
    <row r="1037" spans="1:9" ht="18" customHeight="1" x14ac:dyDescent="0.25">
      <c r="A1037" s="39">
        <v>594</v>
      </c>
      <c r="B1037" s="39"/>
      <c r="C1037" s="40"/>
      <c r="D1037" s="41"/>
      <c r="E1037" s="41"/>
      <c r="F1037" s="86"/>
      <c r="G1037" s="324" t="str">
        <f t="shared" si="59"/>
        <v/>
      </c>
      <c r="H1037" s="94"/>
      <c r="I1037" s="204" t="str">
        <f t="shared" si="58"/>
        <v/>
      </c>
    </row>
    <row r="1038" spans="1:9" ht="18" customHeight="1" x14ac:dyDescent="0.25">
      <c r="A1038" s="39">
        <v>595</v>
      </c>
      <c r="B1038" s="39"/>
      <c r="C1038" s="40"/>
      <c r="D1038" s="41"/>
      <c r="E1038" s="41"/>
      <c r="F1038" s="86"/>
      <c r="G1038" s="324" t="str">
        <f t="shared" si="59"/>
        <v/>
      </c>
      <c r="H1038" s="94"/>
      <c r="I1038" s="204" t="str">
        <f t="shared" si="58"/>
        <v/>
      </c>
    </row>
    <row r="1039" spans="1:9" ht="18" customHeight="1" x14ac:dyDescent="0.25">
      <c r="A1039" s="39">
        <v>596</v>
      </c>
      <c r="B1039" s="39"/>
      <c r="C1039" s="40"/>
      <c r="D1039" s="41"/>
      <c r="E1039" s="41"/>
      <c r="F1039" s="86"/>
      <c r="G1039" s="324" t="str">
        <f t="shared" si="59"/>
        <v/>
      </c>
      <c r="H1039" s="94"/>
      <c r="I1039" s="204" t="str">
        <f t="shared" si="58"/>
        <v/>
      </c>
    </row>
    <row r="1040" spans="1:9" ht="18" customHeight="1" x14ac:dyDescent="0.25">
      <c r="A1040" s="39">
        <v>597</v>
      </c>
      <c r="B1040" s="39"/>
      <c r="C1040" s="40"/>
      <c r="D1040" s="41"/>
      <c r="E1040" s="41"/>
      <c r="F1040" s="86"/>
      <c r="G1040" s="324" t="str">
        <f t="shared" si="59"/>
        <v/>
      </c>
      <c r="H1040" s="94"/>
      <c r="I1040" s="204" t="str">
        <f t="shared" si="58"/>
        <v/>
      </c>
    </row>
    <row r="1041" spans="1:10" ht="18" customHeight="1" x14ac:dyDescent="0.25">
      <c r="A1041" s="39">
        <v>598</v>
      </c>
      <c r="B1041" s="39"/>
      <c r="C1041" s="40"/>
      <c r="D1041" s="41"/>
      <c r="E1041" s="41"/>
      <c r="F1041" s="86"/>
      <c r="G1041" s="324" t="str">
        <f t="shared" si="59"/>
        <v/>
      </c>
      <c r="H1041" s="94"/>
      <c r="I1041" s="204" t="str">
        <f t="shared" si="58"/>
        <v/>
      </c>
    </row>
    <row r="1042" spans="1:10" ht="18" customHeight="1" x14ac:dyDescent="0.25">
      <c r="A1042" s="39">
        <v>599</v>
      </c>
      <c r="B1042" s="39"/>
      <c r="C1042" s="40"/>
      <c r="D1042" s="41"/>
      <c r="E1042" s="41"/>
      <c r="F1042" s="86"/>
      <c r="G1042" s="324" t="str">
        <f t="shared" si="59"/>
        <v/>
      </c>
      <c r="H1042" s="94"/>
      <c r="I1042" s="204" t="str">
        <f t="shared" si="58"/>
        <v/>
      </c>
    </row>
    <row r="1043" spans="1:10" ht="18" customHeight="1" thickBot="1" x14ac:dyDescent="0.3">
      <c r="A1043" s="43">
        <v>600</v>
      </c>
      <c r="B1043" s="43"/>
      <c r="C1043" s="44"/>
      <c r="D1043" s="45"/>
      <c r="E1043" s="45"/>
      <c r="F1043" s="88"/>
      <c r="G1043" s="325" t="str">
        <f t="shared" si="59"/>
        <v/>
      </c>
      <c r="H1043" s="96"/>
      <c r="I1043" s="204" t="str">
        <f t="shared" si="58"/>
        <v/>
      </c>
    </row>
    <row r="1044" spans="1:10" ht="18" customHeight="1" thickBot="1" x14ac:dyDescent="0.3">
      <c r="F1044" s="12" t="s">
        <v>155</v>
      </c>
      <c r="G1044" s="290">
        <f>IF(stok&lt;&gt;"",SUM(G1024:G1043)+G1009,0)</f>
        <v>0</v>
      </c>
      <c r="H1044" s="331"/>
      <c r="J1044" s="202">
        <f>IF(G1044&gt;G1009,ROW(A1050),0)</f>
        <v>0</v>
      </c>
    </row>
    <row r="1046" spans="1:10" ht="30.2" customHeight="1" x14ac:dyDescent="0.25">
      <c r="A1046" s="521" t="s">
        <v>167</v>
      </c>
      <c r="B1046" s="521"/>
      <c r="C1046" s="521"/>
      <c r="D1046" s="521"/>
      <c r="E1046" s="521"/>
      <c r="F1046" s="521"/>
      <c r="G1046" s="521"/>
      <c r="H1046" s="521"/>
    </row>
    <row r="1048" spans="1:10" ht="21" x14ac:dyDescent="0.35">
      <c r="B1048" s="358" t="s">
        <v>48</v>
      </c>
      <c r="C1048" s="346">
        <f ca="1">IF(imzatarihi&gt;0,imzatarihi,"")</f>
        <v>46027</v>
      </c>
      <c r="D1048" s="81" t="s">
        <v>49</v>
      </c>
      <c r="E1048" s="456" t="str">
        <f>IF(kurulusyetkilisi&gt;0,kurulusyetkilisi,"")</f>
        <v/>
      </c>
      <c r="F1048" s="456"/>
      <c r="G1048" s="456"/>
      <c r="H1048" s="456"/>
    </row>
    <row r="1049" spans="1:10" ht="21" x14ac:dyDescent="0.35">
      <c r="B1049" s="349"/>
      <c r="C1049" s="349"/>
      <c r="D1049" s="520" t="s">
        <v>50</v>
      </c>
      <c r="E1049" s="520"/>
      <c r="F1049" s="349"/>
      <c r="G1049" s="361"/>
      <c r="H1049" s="347"/>
    </row>
    <row r="1051" spans="1:10" x14ac:dyDescent="0.25">
      <c r="A1051" s="496" t="s">
        <v>128</v>
      </c>
      <c r="B1051" s="496"/>
      <c r="C1051" s="496"/>
      <c r="D1051" s="496"/>
      <c r="E1051" s="496"/>
      <c r="F1051" s="496"/>
      <c r="G1051" s="496"/>
      <c r="H1051" s="496"/>
      <c r="I1051" s="15"/>
    </row>
    <row r="1052" spans="1:10" x14ac:dyDescent="0.25">
      <c r="A1052" s="484" t="str">
        <f>IF(YilDonem&lt;&gt;"",CONCATENATE(YilDonem," dönemine aittir."),"")</f>
        <v/>
      </c>
      <c r="B1052" s="484"/>
      <c r="C1052" s="484"/>
      <c r="D1052" s="484"/>
      <c r="E1052" s="484"/>
      <c r="F1052" s="484"/>
      <c r="G1052" s="484"/>
      <c r="H1052" s="484"/>
      <c r="I1052" s="15"/>
    </row>
    <row r="1053" spans="1:10" ht="15.95" customHeight="1" thickBot="1" x14ac:dyDescent="0.3">
      <c r="A1053" s="515" t="s">
        <v>157</v>
      </c>
      <c r="B1053" s="515"/>
      <c r="C1053" s="515"/>
      <c r="D1053" s="515"/>
      <c r="E1053" s="515"/>
      <c r="F1053" s="515"/>
      <c r="G1053" s="515"/>
      <c r="H1053" s="515"/>
      <c r="I1053" s="15"/>
    </row>
    <row r="1054" spans="1:10" ht="31.7" customHeight="1" thickBot="1" x14ac:dyDescent="0.3">
      <c r="A1054" s="516" t="s">
        <v>1</v>
      </c>
      <c r="B1054" s="517"/>
      <c r="C1054" s="488" t="str">
        <f>IF(ProjeNo&gt;0,ProjeNo,"")</f>
        <v/>
      </c>
      <c r="D1054" s="489"/>
      <c r="E1054" s="489"/>
      <c r="F1054" s="489"/>
      <c r="G1054" s="489"/>
      <c r="H1054" s="490"/>
      <c r="I1054" s="15"/>
    </row>
    <row r="1055" spans="1:10" ht="45" customHeight="1" thickBot="1" x14ac:dyDescent="0.3">
      <c r="A1055" s="518" t="s">
        <v>14</v>
      </c>
      <c r="B1055" s="519"/>
      <c r="C1055" s="493" t="str">
        <f>IF(ProjeAdi&gt;0,ProjeAdi,"")</f>
        <v/>
      </c>
      <c r="D1055" s="494"/>
      <c r="E1055" s="494"/>
      <c r="F1055" s="494"/>
      <c r="G1055" s="494"/>
      <c r="H1055" s="495"/>
      <c r="I1055" s="15"/>
    </row>
    <row r="1056" spans="1:10" ht="30.2" customHeight="1" thickBot="1" x14ac:dyDescent="0.3">
      <c r="A1056" s="522" t="s">
        <v>172</v>
      </c>
      <c r="B1056" s="523"/>
      <c r="C1056" s="493" t="str">
        <f>IF($C$6&lt;&gt;"",$C$6,"")</f>
        <v/>
      </c>
      <c r="D1056" s="494"/>
      <c r="E1056" s="494"/>
      <c r="F1056" s="494"/>
      <c r="G1056" s="494"/>
      <c r="H1056" s="495"/>
      <c r="I1056" s="15"/>
    </row>
    <row r="1057" spans="1:11" s="90" customFormat="1" ht="37.15" customHeight="1" x14ac:dyDescent="0.25">
      <c r="A1057" s="482" t="s">
        <v>9</v>
      </c>
      <c r="B1057" s="482" t="s">
        <v>123</v>
      </c>
      <c r="C1057" s="482" t="s">
        <v>124</v>
      </c>
      <c r="D1057" s="482" t="s">
        <v>129</v>
      </c>
      <c r="E1057" s="482" t="s">
        <v>130</v>
      </c>
      <c r="F1057" s="482" t="s">
        <v>175</v>
      </c>
      <c r="G1057" s="527" t="s">
        <v>51</v>
      </c>
      <c r="H1057" s="527" t="s">
        <v>131</v>
      </c>
      <c r="I1057" s="118"/>
      <c r="J1057" s="134"/>
      <c r="K1057" s="134"/>
    </row>
    <row r="1058" spans="1:11" ht="18" customHeight="1" thickBot="1" x14ac:dyDescent="0.3">
      <c r="A1058" s="498"/>
      <c r="B1058" s="498"/>
      <c r="C1058" s="498"/>
      <c r="D1058" s="498"/>
      <c r="E1058" s="498"/>
      <c r="F1058" s="498"/>
      <c r="G1058" s="528"/>
      <c r="H1058" s="528"/>
      <c r="I1058" s="15"/>
    </row>
    <row r="1059" spans="1:11" ht="18" customHeight="1" x14ac:dyDescent="0.25">
      <c r="A1059" s="61">
        <v>601</v>
      </c>
      <c r="B1059" s="61"/>
      <c r="C1059" s="62"/>
      <c r="D1059" s="84"/>
      <c r="E1059" s="84"/>
      <c r="F1059" s="76"/>
      <c r="G1059" s="306" t="str">
        <f>IF(AND(E1059&lt;&gt;"",F1059&lt;&gt;"",H1059&lt;&gt;""),E1059*F1059,"")</f>
        <v/>
      </c>
      <c r="H1059" s="92"/>
      <c r="I1059" s="204" t="str">
        <f t="shared" ref="I1059:I1078" si="60">IF(AND(C1059&lt;&gt;"",H1059=""),"Stok Çıkış Tarihi Yazılmalıdır.","")</f>
        <v/>
      </c>
    </row>
    <row r="1060" spans="1:11" ht="18" customHeight="1" x14ac:dyDescent="0.25">
      <c r="A1060" s="39">
        <v>602</v>
      </c>
      <c r="B1060" s="39"/>
      <c r="C1060" s="40"/>
      <c r="D1060" s="41"/>
      <c r="E1060" s="41"/>
      <c r="F1060" s="86"/>
      <c r="G1060" s="324" t="str">
        <f t="shared" ref="G1060:G1078" si="61">IF(AND(E1060&lt;&gt;"",F1060&lt;&gt;"",H1060&lt;&gt;""),E1060*F1060,"")</f>
        <v/>
      </c>
      <c r="H1060" s="94"/>
      <c r="I1060" s="204" t="str">
        <f t="shared" si="60"/>
        <v/>
      </c>
    </row>
    <row r="1061" spans="1:11" ht="18" customHeight="1" x14ac:dyDescent="0.25">
      <c r="A1061" s="39">
        <v>603</v>
      </c>
      <c r="B1061" s="39"/>
      <c r="C1061" s="40"/>
      <c r="D1061" s="41"/>
      <c r="E1061" s="41"/>
      <c r="F1061" s="86"/>
      <c r="G1061" s="324" t="str">
        <f t="shared" si="61"/>
        <v/>
      </c>
      <c r="H1061" s="94"/>
      <c r="I1061" s="204" t="str">
        <f t="shared" si="60"/>
        <v/>
      </c>
    </row>
    <row r="1062" spans="1:11" ht="18" customHeight="1" x14ac:dyDescent="0.25">
      <c r="A1062" s="39">
        <v>604</v>
      </c>
      <c r="B1062" s="39"/>
      <c r="C1062" s="40"/>
      <c r="D1062" s="41"/>
      <c r="E1062" s="41"/>
      <c r="F1062" s="86"/>
      <c r="G1062" s="324" t="str">
        <f t="shared" si="61"/>
        <v/>
      </c>
      <c r="H1062" s="94"/>
      <c r="I1062" s="204" t="str">
        <f t="shared" si="60"/>
        <v/>
      </c>
    </row>
    <row r="1063" spans="1:11" ht="18" customHeight="1" x14ac:dyDescent="0.25">
      <c r="A1063" s="39">
        <v>605</v>
      </c>
      <c r="B1063" s="39"/>
      <c r="C1063" s="40"/>
      <c r="D1063" s="41"/>
      <c r="E1063" s="41"/>
      <c r="F1063" s="86"/>
      <c r="G1063" s="324" t="str">
        <f t="shared" si="61"/>
        <v/>
      </c>
      <c r="H1063" s="94"/>
      <c r="I1063" s="204" t="str">
        <f t="shared" si="60"/>
        <v/>
      </c>
    </row>
    <row r="1064" spans="1:11" ht="18" customHeight="1" x14ac:dyDescent="0.25">
      <c r="A1064" s="39">
        <v>606</v>
      </c>
      <c r="B1064" s="39"/>
      <c r="C1064" s="40"/>
      <c r="D1064" s="41"/>
      <c r="E1064" s="41"/>
      <c r="F1064" s="86"/>
      <c r="G1064" s="324" t="str">
        <f t="shared" si="61"/>
        <v/>
      </c>
      <c r="H1064" s="94"/>
      <c r="I1064" s="204" t="str">
        <f t="shared" si="60"/>
        <v/>
      </c>
    </row>
    <row r="1065" spans="1:11" ht="18" customHeight="1" x14ac:dyDescent="0.25">
      <c r="A1065" s="39">
        <v>607</v>
      </c>
      <c r="B1065" s="39"/>
      <c r="C1065" s="40"/>
      <c r="D1065" s="41"/>
      <c r="E1065" s="41"/>
      <c r="F1065" s="86"/>
      <c r="G1065" s="324" t="str">
        <f t="shared" si="61"/>
        <v/>
      </c>
      <c r="H1065" s="94"/>
      <c r="I1065" s="204" t="str">
        <f t="shared" si="60"/>
        <v/>
      </c>
    </row>
    <row r="1066" spans="1:11" ht="18" customHeight="1" x14ac:dyDescent="0.25">
      <c r="A1066" s="39">
        <v>608</v>
      </c>
      <c r="B1066" s="39"/>
      <c r="C1066" s="40"/>
      <c r="D1066" s="41"/>
      <c r="E1066" s="41"/>
      <c r="F1066" s="86"/>
      <c r="G1066" s="324" t="str">
        <f t="shared" si="61"/>
        <v/>
      </c>
      <c r="H1066" s="94"/>
      <c r="I1066" s="204" t="str">
        <f t="shared" si="60"/>
        <v/>
      </c>
    </row>
    <row r="1067" spans="1:11" ht="18" customHeight="1" x14ac:dyDescent="0.25">
      <c r="A1067" s="39">
        <v>609</v>
      </c>
      <c r="B1067" s="39"/>
      <c r="C1067" s="40"/>
      <c r="D1067" s="41"/>
      <c r="E1067" s="41"/>
      <c r="F1067" s="86"/>
      <c r="G1067" s="324" t="str">
        <f t="shared" si="61"/>
        <v/>
      </c>
      <c r="H1067" s="94"/>
      <c r="I1067" s="204" t="str">
        <f t="shared" si="60"/>
        <v/>
      </c>
    </row>
    <row r="1068" spans="1:11" ht="18" customHeight="1" x14ac:dyDescent="0.25">
      <c r="A1068" s="39">
        <v>610</v>
      </c>
      <c r="B1068" s="39"/>
      <c r="C1068" s="40"/>
      <c r="D1068" s="41"/>
      <c r="E1068" s="41"/>
      <c r="F1068" s="86"/>
      <c r="G1068" s="324" t="str">
        <f t="shared" si="61"/>
        <v/>
      </c>
      <c r="H1068" s="94"/>
      <c r="I1068" s="204" t="str">
        <f t="shared" si="60"/>
        <v/>
      </c>
    </row>
    <row r="1069" spans="1:11" ht="18" customHeight="1" x14ac:dyDescent="0.25">
      <c r="A1069" s="39">
        <v>611</v>
      </c>
      <c r="B1069" s="39"/>
      <c r="C1069" s="40"/>
      <c r="D1069" s="41"/>
      <c r="E1069" s="41"/>
      <c r="F1069" s="86"/>
      <c r="G1069" s="324" t="str">
        <f t="shared" si="61"/>
        <v/>
      </c>
      <c r="H1069" s="94"/>
      <c r="I1069" s="204" t="str">
        <f t="shared" si="60"/>
        <v/>
      </c>
    </row>
    <row r="1070" spans="1:11" ht="18" customHeight="1" x14ac:dyDescent="0.25">
      <c r="A1070" s="39">
        <v>612</v>
      </c>
      <c r="B1070" s="39"/>
      <c r="C1070" s="40"/>
      <c r="D1070" s="41"/>
      <c r="E1070" s="41"/>
      <c r="F1070" s="86"/>
      <c r="G1070" s="324" t="str">
        <f t="shared" si="61"/>
        <v/>
      </c>
      <c r="H1070" s="94"/>
      <c r="I1070" s="204" t="str">
        <f t="shared" si="60"/>
        <v/>
      </c>
    </row>
    <row r="1071" spans="1:11" ht="18" customHeight="1" x14ac:dyDescent="0.25">
      <c r="A1071" s="39">
        <v>613</v>
      </c>
      <c r="B1071" s="39"/>
      <c r="C1071" s="40"/>
      <c r="D1071" s="41"/>
      <c r="E1071" s="41"/>
      <c r="F1071" s="86"/>
      <c r="G1071" s="324" t="str">
        <f t="shared" si="61"/>
        <v/>
      </c>
      <c r="H1071" s="94"/>
      <c r="I1071" s="204" t="str">
        <f t="shared" si="60"/>
        <v/>
      </c>
    </row>
    <row r="1072" spans="1:11" ht="18" customHeight="1" x14ac:dyDescent="0.25">
      <c r="A1072" s="39">
        <v>614</v>
      </c>
      <c r="B1072" s="39"/>
      <c r="C1072" s="40"/>
      <c r="D1072" s="41"/>
      <c r="E1072" s="41"/>
      <c r="F1072" s="86"/>
      <c r="G1072" s="324" t="str">
        <f t="shared" si="61"/>
        <v/>
      </c>
      <c r="H1072" s="94"/>
      <c r="I1072" s="204" t="str">
        <f t="shared" si="60"/>
        <v/>
      </c>
    </row>
    <row r="1073" spans="1:10" ht="18" customHeight="1" x14ac:dyDescent="0.25">
      <c r="A1073" s="39">
        <v>615</v>
      </c>
      <c r="B1073" s="39"/>
      <c r="C1073" s="40"/>
      <c r="D1073" s="41"/>
      <c r="E1073" s="41"/>
      <c r="F1073" s="86"/>
      <c r="G1073" s="324" t="str">
        <f t="shared" si="61"/>
        <v/>
      </c>
      <c r="H1073" s="94"/>
      <c r="I1073" s="204" t="str">
        <f t="shared" si="60"/>
        <v/>
      </c>
    </row>
    <row r="1074" spans="1:10" ht="18" customHeight="1" x14ac:dyDescent="0.25">
      <c r="A1074" s="39">
        <v>616</v>
      </c>
      <c r="B1074" s="39"/>
      <c r="C1074" s="40"/>
      <c r="D1074" s="41"/>
      <c r="E1074" s="41"/>
      <c r="F1074" s="86"/>
      <c r="G1074" s="324" t="str">
        <f t="shared" si="61"/>
        <v/>
      </c>
      <c r="H1074" s="94"/>
      <c r="I1074" s="204" t="str">
        <f t="shared" si="60"/>
        <v/>
      </c>
    </row>
    <row r="1075" spans="1:10" ht="18" customHeight="1" x14ac:dyDescent="0.25">
      <c r="A1075" s="39">
        <v>617</v>
      </c>
      <c r="B1075" s="39"/>
      <c r="C1075" s="40"/>
      <c r="D1075" s="41"/>
      <c r="E1075" s="41"/>
      <c r="F1075" s="86"/>
      <c r="G1075" s="324" t="str">
        <f t="shared" si="61"/>
        <v/>
      </c>
      <c r="H1075" s="94"/>
      <c r="I1075" s="204" t="str">
        <f t="shared" si="60"/>
        <v/>
      </c>
    </row>
    <row r="1076" spans="1:10" ht="18" customHeight="1" x14ac:dyDescent="0.25">
      <c r="A1076" s="39">
        <v>618</v>
      </c>
      <c r="B1076" s="39"/>
      <c r="C1076" s="40"/>
      <c r="D1076" s="41"/>
      <c r="E1076" s="41"/>
      <c r="F1076" s="86"/>
      <c r="G1076" s="324" t="str">
        <f t="shared" si="61"/>
        <v/>
      </c>
      <c r="H1076" s="94"/>
      <c r="I1076" s="204" t="str">
        <f t="shared" si="60"/>
        <v/>
      </c>
    </row>
    <row r="1077" spans="1:10" ht="18" customHeight="1" x14ac:dyDescent="0.25">
      <c r="A1077" s="39">
        <v>619</v>
      </c>
      <c r="B1077" s="39"/>
      <c r="C1077" s="40"/>
      <c r="D1077" s="41"/>
      <c r="E1077" s="41"/>
      <c r="F1077" s="86"/>
      <c r="G1077" s="324" t="str">
        <f t="shared" si="61"/>
        <v/>
      </c>
      <c r="H1077" s="94"/>
      <c r="I1077" s="204" t="str">
        <f t="shared" si="60"/>
        <v/>
      </c>
    </row>
    <row r="1078" spans="1:10" ht="18" customHeight="1" thickBot="1" x14ac:dyDescent="0.3">
      <c r="A1078" s="43">
        <v>620</v>
      </c>
      <c r="B1078" s="43"/>
      <c r="C1078" s="44"/>
      <c r="D1078" s="45"/>
      <c r="E1078" s="45"/>
      <c r="F1078" s="88"/>
      <c r="G1078" s="325" t="str">
        <f t="shared" si="61"/>
        <v/>
      </c>
      <c r="H1078" s="96"/>
      <c r="I1078" s="204" t="str">
        <f t="shared" si="60"/>
        <v/>
      </c>
    </row>
    <row r="1079" spans="1:10" ht="18" customHeight="1" thickBot="1" x14ac:dyDescent="0.3">
      <c r="F1079" s="12" t="s">
        <v>155</v>
      </c>
      <c r="G1079" s="290">
        <f>IF(stok&lt;&gt;"",SUM(G1059:G1078)+G1044,0)</f>
        <v>0</v>
      </c>
      <c r="H1079" s="331"/>
      <c r="J1079" s="202">
        <f>IF(G1079&gt;G1044,ROW(A1085),0)</f>
        <v>0</v>
      </c>
    </row>
    <row r="1081" spans="1:10" ht="30.2" customHeight="1" x14ac:dyDescent="0.25">
      <c r="A1081" s="521" t="s">
        <v>167</v>
      </c>
      <c r="B1081" s="521"/>
      <c r="C1081" s="521"/>
      <c r="D1081" s="521"/>
      <c r="E1081" s="521"/>
      <c r="F1081" s="521"/>
      <c r="G1081" s="521"/>
      <c r="H1081" s="521"/>
    </row>
    <row r="1083" spans="1:10" ht="21" x14ac:dyDescent="0.35">
      <c r="B1083" s="358" t="s">
        <v>48</v>
      </c>
      <c r="C1083" s="346">
        <f ca="1">IF(imzatarihi&gt;0,imzatarihi,"")</f>
        <v>46027</v>
      </c>
      <c r="D1083" s="81" t="s">
        <v>49</v>
      </c>
      <c r="E1083" s="456" t="str">
        <f>IF(kurulusyetkilisi&gt;0,kurulusyetkilisi,"")</f>
        <v/>
      </c>
      <c r="F1083" s="456"/>
      <c r="G1083" s="456"/>
      <c r="H1083" s="456"/>
    </row>
    <row r="1084" spans="1:10" ht="21" x14ac:dyDescent="0.35">
      <c r="B1084" s="349"/>
      <c r="C1084" s="349"/>
      <c r="D1084" s="520" t="s">
        <v>50</v>
      </c>
      <c r="E1084" s="520"/>
      <c r="F1084" s="349"/>
      <c r="G1084" s="361"/>
      <c r="H1084" s="347"/>
    </row>
    <row r="1086" spans="1:10" x14ac:dyDescent="0.25">
      <c r="A1086" s="496" t="s">
        <v>128</v>
      </c>
      <c r="B1086" s="496"/>
      <c r="C1086" s="496"/>
      <c r="D1086" s="496"/>
      <c r="E1086" s="496"/>
      <c r="F1086" s="496"/>
      <c r="G1086" s="496"/>
      <c r="H1086" s="496"/>
      <c r="I1086" s="15"/>
    </row>
    <row r="1087" spans="1:10" x14ac:dyDescent="0.25">
      <c r="A1087" s="484" t="str">
        <f>IF(YilDonem&lt;&gt;"",CONCATENATE(YilDonem," dönemine aittir."),"")</f>
        <v/>
      </c>
      <c r="B1087" s="484"/>
      <c r="C1087" s="484"/>
      <c r="D1087" s="484"/>
      <c r="E1087" s="484"/>
      <c r="F1087" s="484"/>
      <c r="G1087" s="484"/>
      <c r="H1087" s="484"/>
      <c r="I1087" s="15"/>
    </row>
    <row r="1088" spans="1:10" ht="15.95" customHeight="1" thickBot="1" x14ac:dyDescent="0.3">
      <c r="A1088" s="515" t="s">
        <v>157</v>
      </c>
      <c r="B1088" s="515"/>
      <c r="C1088" s="515"/>
      <c r="D1088" s="515"/>
      <c r="E1088" s="515"/>
      <c r="F1088" s="515"/>
      <c r="G1088" s="515"/>
      <c r="H1088" s="515"/>
      <c r="I1088" s="15"/>
    </row>
    <row r="1089" spans="1:11" ht="31.7" customHeight="1" thickBot="1" x14ac:dyDescent="0.3">
      <c r="A1089" s="516" t="s">
        <v>1</v>
      </c>
      <c r="B1089" s="517"/>
      <c r="C1089" s="488" t="str">
        <f>IF(ProjeNo&gt;0,ProjeNo,"")</f>
        <v/>
      </c>
      <c r="D1089" s="489"/>
      <c r="E1089" s="489"/>
      <c r="F1089" s="489"/>
      <c r="G1089" s="489"/>
      <c r="H1089" s="490"/>
      <c r="I1089" s="15"/>
    </row>
    <row r="1090" spans="1:11" ht="45" customHeight="1" thickBot="1" x14ac:dyDescent="0.3">
      <c r="A1090" s="518" t="s">
        <v>14</v>
      </c>
      <c r="B1090" s="519"/>
      <c r="C1090" s="493" t="str">
        <f>IF(ProjeAdi&gt;0,ProjeAdi,"")</f>
        <v/>
      </c>
      <c r="D1090" s="494"/>
      <c r="E1090" s="494"/>
      <c r="F1090" s="494"/>
      <c r="G1090" s="494"/>
      <c r="H1090" s="495"/>
      <c r="I1090" s="15"/>
    </row>
    <row r="1091" spans="1:11" ht="30.2" customHeight="1" thickBot="1" x14ac:dyDescent="0.3">
      <c r="A1091" s="522" t="s">
        <v>172</v>
      </c>
      <c r="B1091" s="523"/>
      <c r="C1091" s="493" t="str">
        <f>IF($C$6&lt;&gt;"",$C$6,"")</f>
        <v/>
      </c>
      <c r="D1091" s="494"/>
      <c r="E1091" s="494"/>
      <c r="F1091" s="494"/>
      <c r="G1091" s="494"/>
      <c r="H1091" s="495"/>
      <c r="I1091" s="15"/>
    </row>
    <row r="1092" spans="1:11" s="90" customFormat="1" ht="37.15" customHeight="1" x14ac:dyDescent="0.25">
      <c r="A1092" s="482" t="s">
        <v>9</v>
      </c>
      <c r="B1092" s="482" t="s">
        <v>123</v>
      </c>
      <c r="C1092" s="482" t="s">
        <v>124</v>
      </c>
      <c r="D1092" s="482" t="s">
        <v>129</v>
      </c>
      <c r="E1092" s="482" t="s">
        <v>130</v>
      </c>
      <c r="F1092" s="482" t="s">
        <v>175</v>
      </c>
      <c r="G1092" s="527" t="s">
        <v>51</v>
      </c>
      <c r="H1092" s="527" t="s">
        <v>131</v>
      </c>
      <c r="I1092" s="118"/>
      <c r="J1092" s="134"/>
      <c r="K1092" s="134"/>
    </row>
    <row r="1093" spans="1:11" ht="18" customHeight="1" thickBot="1" x14ac:dyDescent="0.3">
      <c r="A1093" s="498"/>
      <c r="B1093" s="498"/>
      <c r="C1093" s="498"/>
      <c r="D1093" s="498"/>
      <c r="E1093" s="498"/>
      <c r="F1093" s="498"/>
      <c r="G1093" s="528"/>
      <c r="H1093" s="528"/>
      <c r="I1093" s="15"/>
    </row>
    <row r="1094" spans="1:11" ht="18" customHeight="1" x14ac:dyDescent="0.25">
      <c r="A1094" s="61">
        <v>621</v>
      </c>
      <c r="B1094" s="61"/>
      <c r="C1094" s="62"/>
      <c r="D1094" s="84"/>
      <c r="E1094" s="84"/>
      <c r="F1094" s="76"/>
      <c r="G1094" s="306" t="str">
        <f>IF(AND(E1094&lt;&gt;"",F1094&lt;&gt;"",H1094&lt;&gt;""),E1094*F1094,"")</f>
        <v/>
      </c>
      <c r="H1094" s="92"/>
      <c r="I1094" s="204" t="str">
        <f t="shared" ref="I1094:I1113" si="62">IF(AND(C1094&lt;&gt;"",H1094=""),"Stok Çıkış Tarihi Yazılmalıdır.","")</f>
        <v/>
      </c>
    </row>
    <row r="1095" spans="1:11" ht="18" customHeight="1" x14ac:dyDescent="0.25">
      <c r="A1095" s="39">
        <v>622</v>
      </c>
      <c r="B1095" s="39"/>
      <c r="C1095" s="40"/>
      <c r="D1095" s="41"/>
      <c r="E1095" s="41"/>
      <c r="F1095" s="86"/>
      <c r="G1095" s="324" t="str">
        <f t="shared" ref="G1095:G1113" si="63">IF(AND(E1095&lt;&gt;"",F1095&lt;&gt;"",H1095&lt;&gt;""),E1095*F1095,"")</f>
        <v/>
      </c>
      <c r="H1095" s="94"/>
      <c r="I1095" s="204" t="str">
        <f t="shared" si="62"/>
        <v/>
      </c>
    </row>
    <row r="1096" spans="1:11" ht="18" customHeight="1" x14ac:dyDescent="0.25">
      <c r="A1096" s="39">
        <v>623</v>
      </c>
      <c r="B1096" s="39"/>
      <c r="C1096" s="40"/>
      <c r="D1096" s="41"/>
      <c r="E1096" s="41"/>
      <c r="F1096" s="86"/>
      <c r="G1096" s="324" t="str">
        <f t="shared" si="63"/>
        <v/>
      </c>
      <c r="H1096" s="94"/>
      <c r="I1096" s="204" t="str">
        <f t="shared" si="62"/>
        <v/>
      </c>
    </row>
    <row r="1097" spans="1:11" ht="18" customHeight="1" x14ac:dyDescent="0.25">
      <c r="A1097" s="39">
        <v>624</v>
      </c>
      <c r="B1097" s="39"/>
      <c r="C1097" s="40"/>
      <c r="D1097" s="41"/>
      <c r="E1097" s="41"/>
      <c r="F1097" s="86"/>
      <c r="G1097" s="324" t="str">
        <f t="shared" si="63"/>
        <v/>
      </c>
      <c r="H1097" s="94"/>
      <c r="I1097" s="204" t="str">
        <f t="shared" si="62"/>
        <v/>
      </c>
    </row>
    <row r="1098" spans="1:11" ht="18" customHeight="1" x14ac:dyDescent="0.25">
      <c r="A1098" s="39">
        <v>625</v>
      </c>
      <c r="B1098" s="39"/>
      <c r="C1098" s="40"/>
      <c r="D1098" s="41"/>
      <c r="E1098" s="41"/>
      <c r="F1098" s="86"/>
      <c r="G1098" s="324" t="str">
        <f t="shared" si="63"/>
        <v/>
      </c>
      <c r="H1098" s="94"/>
      <c r="I1098" s="204" t="str">
        <f t="shared" si="62"/>
        <v/>
      </c>
    </row>
    <row r="1099" spans="1:11" ht="18" customHeight="1" x14ac:dyDescent="0.25">
      <c r="A1099" s="39">
        <v>626</v>
      </c>
      <c r="B1099" s="39"/>
      <c r="C1099" s="40"/>
      <c r="D1099" s="41"/>
      <c r="E1099" s="41"/>
      <c r="F1099" s="86"/>
      <c r="G1099" s="324" t="str">
        <f t="shared" si="63"/>
        <v/>
      </c>
      <c r="H1099" s="94"/>
      <c r="I1099" s="204" t="str">
        <f t="shared" si="62"/>
        <v/>
      </c>
    </row>
    <row r="1100" spans="1:11" ht="18" customHeight="1" x14ac:dyDescent="0.25">
      <c r="A1100" s="39">
        <v>627</v>
      </c>
      <c r="B1100" s="39"/>
      <c r="C1100" s="40"/>
      <c r="D1100" s="41"/>
      <c r="E1100" s="41"/>
      <c r="F1100" s="86"/>
      <c r="G1100" s="324" t="str">
        <f t="shared" si="63"/>
        <v/>
      </c>
      <c r="H1100" s="94"/>
      <c r="I1100" s="204" t="str">
        <f t="shared" si="62"/>
        <v/>
      </c>
    </row>
    <row r="1101" spans="1:11" ht="18" customHeight="1" x14ac:dyDescent="0.25">
      <c r="A1101" s="39">
        <v>628</v>
      </c>
      <c r="B1101" s="39"/>
      <c r="C1101" s="40"/>
      <c r="D1101" s="41"/>
      <c r="E1101" s="41"/>
      <c r="F1101" s="86"/>
      <c r="G1101" s="324" t="str">
        <f t="shared" si="63"/>
        <v/>
      </c>
      <c r="H1101" s="94"/>
      <c r="I1101" s="204" t="str">
        <f t="shared" si="62"/>
        <v/>
      </c>
    </row>
    <row r="1102" spans="1:11" ht="18" customHeight="1" x14ac:dyDescent="0.25">
      <c r="A1102" s="39">
        <v>629</v>
      </c>
      <c r="B1102" s="39"/>
      <c r="C1102" s="40"/>
      <c r="D1102" s="41"/>
      <c r="E1102" s="41"/>
      <c r="F1102" s="86"/>
      <c r="G1102" s="324" t="str">
        <f t="shared" si="63"/>
        <v/>
      </c>
      <c r="H1102" s="94"/>
      <c r="I1102" s="204" t="str">
        <f t="shared" si="62"/>
        <v/>
      </c>
    </row>
    <row r="1103" spans="1:11" ht="18" customHeight="1" x14ac:dyDescent="0.25">
      <c r="A1103" s="39">
        <v>630</v>
      </c>
      <c r="B1103" s="39"/>
      <c r="C1103" s="40"/>
      <c r="D1103" s="41"/>
      <c r="E1103" s="41"/>
      <c r="F1103" s="86"/>
      <c r="G1103" s="324" t="str">
        <f t="shared" si="63"/>
        <v/>
      </c>
      <c r="H1103" s="94"/>
      <c r="I1103" s="204" t="str">
        <f t="shared" si="62"/>
        <v/>
      </c>
    </row>
    <row r="1104" spans="1:11" ht="18" customHeight="1" x14ac:dyDescent="0.25">
      <c r="A1104" s="39">
        <v>631</v>
      </c>
      <c r="B1104" s="39"/>
      <c r="C1104" s="40"/>
      <c r="D1104" s="41"/>
      <c r="E1104" s="41"/>
      <c r="F1104" s="86"/>
      <c r="G1104" s="324" t="str">
        <f t="shared" si="63"/>
        <v/>
      </c>
      <c r="H1104" s="94"/>
      <c r="I1104" s="204" t="str">
        <f t="shared" si="62"/>
        <v/>
      </c>
    </row>
    <row r="1105" spans="1:10" ht="18" customHeight="1" x14ac:dyDescent="0.25">
      <c r="A1105" s="39">
        <v>632</v>
      </c>
      <c r="B1105" s="39"/>
      <c r="C1105" s="40"/>
      <c r="D1105" s="41"/>
      <c r="E1105" s="41"/>
      <c r="F1105" s="86"/>
      <c r="G1105" s="324" t="str">
        <f t="shared" si="63"/>
        <v/>
      </c>
      <c r="H1105" s="94"/>
      <c r="I1105" s="204" t="str">
        <f t="shared" si="62"/>
        <v/>
      </c>
    </row>
    <row r="1106" spans="1:10" ht="18" customHeight="1" x14ac:dyDescent="0.25">
      <c r="A1106" s="39">
        <v>633</v>
      </c>
      <c r="B1106" s="39"/>
      <c r="C1106" s="40"/>
      <c r="D1106" s="41"/>
      <c r="E1106" s="41"/>
      <c r="F1106" s="86"/>
      <c r="G1106" s="324" t="str">
        <f t="shared" si="63"/>
        <v/>
      </c>
      <c r="H1106" s="94"/>
      <c r="I1106" s="204" t="str">
        <f t="shared" si="62"/>
        <v/>
      </c>
    </row>
    <row r="1107" spans="1:10" ht="18" customHeight="1" x14ac:dyDescent="0.25">
      <c r="A1107" s="39">
        <v>634</v>
      </c>
      <c r="B1107" s="39"/>
      <c r="C1107" s="40"/>
      <c r="D1107" s="41"/>
      <c r="E1107" s="41"/>
      <c r="F1107" s="86"/>
      <c r="G1107" s="324" t="str">
        <f t="shared" si="63"/>
        <v/>
      </c>
      <c r="H1107" s="94"/>
      <c r="I1107" s="204" t="str">
        <f t="shared" si="62"/>
        <v/>
      </c>
    </row>
    <row r="1108" spans="1:10" ht="18" customHeight="1" x14ac:dyDescent="0.25">
      <c r="A1108" s="39">
        <v>635</v>
      </c>
      <c r="B1108" s="39"/>
      <c r="C1108" s="40"/>
      <c r="D1108" s="41"/>
      <c r="E1108" s="41"/>
      <c r="F1108" s="86"/>
      <c r="G1108" s="324" t="str">
        <f t="shared" si="63"/>
        <v/>
      </c>
      <c r="H1108" s="94"/>
      <c r="I1108" s="204" t="str">
        <f t="shared" si="62"/>
        <v/>
      </c>
    </row>
    <row r="1109" spans="1:10" ht="18" customHeight="1" x14ac:dyDescent="0.25">
      <c r="A1109" s="39">
        <v>636</v>
      </c>
      <c r="B1109" s="39"/>
      <c r="C1109" s="40"/>
      <c r="D1109" s="41"/>
      <c r="E1109" s="41"/>
      <c r="F1109" s="86"/>
      <c r="G1109" s="324" t="str">
        <f t="shared" si="63"/>
        <v/>
      </c>
      <c r="H1109" s="94"/>
      <c r="I1109" s="204" t="str">
        <f t="shared" si="62"/>
        <v/>
      </c>
    </row>
    <row r="1110" spans="1:10" ht="18" customHeight="1" x14ac:dyDescent="0.25">
      <c r="A1110" s="39">
        <v>637</v>
      </c>
      <c r="B1110" s="39"/>
      <c r="C1110" s="40"/>
      <c r="D1110" s="41"/>
      <c r="E1110" s="41"/>
      <c r="F1110" s="86"/>
      <c r="G1110" s="324" t="str">
        <f t="shared" si="63"/>
        <v/>
      </c>
      <c r="H1110" s="94"/>
      <c r="I1110" s="204" t="str">
        <f t="shared" si="62"/>
        <v/>
      </c>
    </row>
    <row r="1111" spans="1:10" ht="18" customHeight="1" x14ac:dyDescent="0.25">
      <c r="A1111" s="39">
        <v>638</v>
      </c>
      <c r="B1111" s="39"/>
      <c r="C1111" s="40"/>
      <c r="D1111" s="41"/>
      <c r="E1111" s="41"/>
      <c r="F1111" s="86"/>
      <c r="G1111" s="324" t="str">
        <f t="shared" si="63"/>
        <v/>
      </c>
      <c r="H1111" s="94"/>
      <c r="I1111" s="204" t="str">
        <f t="shared" si="62"/>
        <v/>
      </c>
    </row>
    <row r="1112" spans="1:10" ht="18" customHeight="1" x14ac:dyDescent="0.25">
      <c r="A1112" s="39">
        <v>639</v>
      </c>
      <c r="B1112" s="39"/>
      <c r="C1112" s="40"/>
      <c r="D1112" s="41"/>
      <c r="E1112" s="41"/>
      <c r="F1112" s="86"/>
      <c r="G1112" s="324" t="str">
        <f t="shared" si="63"/>
        <v/>
      </c>
      <c r="H1112" s="94"/>
      <c r="I1112" s="204" t="str">
        <f t="shared" si="62"/>
        <v/>
      </c>
    </row>
    <row r="1113" spans="1:10" ht="18" customHeight="1" thickBot="1" x14ac:dyDescent="0.3">
      <c r="A1113" s="43">
        <v>640</v>
      </c>
      <c r="B1113" s="43"/>
      <c r="C1113" s="44"/>
      <c r="D1113" s="45"/>
      <c r="E1113" s="45"/>
      <c r="F1113" s="88"/>
      <c r="G1113" s="325" t="str">
        <f t="shared" si="63"/>
        <v/>
      </c>
      <c r="H1113" s="96"/>
      <c r="I1113" s="204" t="str">
        <f t="shared" si="62"/>
        <v/>
      </c>
    </row>
    <row r="1114" spans="1:10" ht="18" customHeight="1" thickBot="1" x14ac:dyDescent="0.3">
      <c r="F1114" s="12" t="s">
        <v>155</v>
      </c>
      <c r="G1114" s="290">
        <f>IF(stok&lt;&gt;"",SUM(G1094:G1113)+G1079,0)</f>
        <v>0</v>
      </c>
      <c r="H1114" s="331"/>
      <c r="J1114" s="202">
        <f>IF(G1114&gt;G1079,ROW(A1120),0)</f>
        <v>0</v>
      </c>
    </row>
    <row r="1116" spans="1:10" ht="30.2" customHeight="1" x14ac:dyDescent="0.25">
      <c r="A1116" s="521" t="s">
        <v>167</v>
      </c>
      <c r="B1116" s="521"/>
      <c r="C1116" s="521"/>
      <c r="D1116" s="521"/>
      <c r="E1116" s="521"/>
      <c r="F1116" s="521"/>
      <c r="G1116" s="521"/>
      <c r="H1116" s="521"/>
    </row>
    <row r="1118" spans="1:10" ht="21" x14ac:dyDescent="0.35">
      <c r="B1118" s="358" t="s">
        <v>48</v>
      </c>
      <c r="C1118" s="346">
        <f ca="1">IF(imzatarihi&gt;0,imzatarihi,"")</f>
        <v>46027</v>
      </c>
      <c r="D1118" s="81" t="s">
        <v>49</v>
      </c>
      <c r="E1118" s="456" t="str">
        <f>IF(kurulusyetkilisi&gt;0,kurulusyetkilisi,"")</f>
        <v/>
      </c>
      <c r="F1118" s="456"/>
      <c r="G1118" s="456"/>
      <c r="H1118" s="456"/>
    </row>
    <row r="1119" spans="1:10" ht="21" x14ac:dyDescent="0.35">
      <c r="B1119" s="349"/>
      <c r="C1119" s="349"/>
      <c r="D1119" s="520" t="s">
        <v>50</v>
      </c>
      <c r="E1119" s="520"/>
      <c r="F1119" s="349"/>
      <c r="G1119" s="361"/>
      <c r="H1119" s="347"/>
    </row>
    <row r="1121" spans="1:11" x14ac:dyDescent="0.25">
      <c r="A1121" s="496" t="s">
        <v>128</v>
      </c>
      <c r="B1121" s="496"/>
      <c r="C1121" s="496"/>
      <c r="D1121" s="496"/>
      <c r="E1121" s="496"/>
      <c r="F1121" s="496"/>
      <c r="G1121" s="496"/>
      <c r="H1121" s="496"/>
      <c r="I1121" s="15"/>
    </row>
    <row r="1122" spans="1:11" x14ac:dyDescent="0.25">
      <c r="A1122" s="484" t="str">
        <f>IF(YilDonem&lt;&gt;"",CONCATENATE(YilDonem," dönemine aittir."),"")</f>
        <v/>
      </c>
      <c r="B1122" s="484"/>
      <c r="C1122" s="484"/>
      <c r="D1122" s="484"/>
      <c r="E1122" s="484"/>
      <c r="F1122" s="484"/>
      <c r="G1122" s="484"/>
      <c r="H1122" s="484"/>
      <c r="I1122" s="15"/>
    </row>
    <row r="1123" spans="1:11" ht="15.95" customHeight="1" thickBot="1" x14ac:dyDescent="0.3">
      <c r="A1123" s="515" t="s">
        <v>157</v>
      </c>
      <c r="B1123" s="515"/>
      <c r="C1123" s="515"/>
      <c r="D1123" s="515"/>
      <c r="E1123" s="515"/>
      <c r="F1123" s="515"/>
      <c r="G1123" s="515"/>
      <c r="H1123" s="515"/>
      <c r="I1123" s="15"/>
    </row>
    <row r="1124" spans="1:11" ht="31.7" customHeight="1" thickBot="1" x14ac:dyDescent="0.3">
      <c r="A1124" s="516" t="s">
        <v>1</v>
      </c>
      <c r="B1124" s="517"/>
      <c r="C1124" s="488" t="str">
        <f>IF(ProjeNo&gt;0,ProjeNo,"")</f>
        <v/>
      </c>
      <c r="D1124" s="489"/>
      <c r="E1124" s="489"/>
      <c r="F1124" s="489"/>
      <c r="G1124" s="489"/>
      <c r="H1124" s="490"/>
      <c r="I1124" s="15"/>
    </row>
    <row r="1125" spans="1:11" ht="45" customHeight="1" thickBot="1" x14ac:dyDescent="0.3">
      <c r="A1125" s="518" t="s">
        <v>14</v>
      </c>
      <c r="B1125" s="519"/>
      <c r="C1125" s="493" t="str">
        <f>IF(ProjeAdi&gt;0,ProjeAdi,"")</f>
        <v/>
      </c>
      <c r="D1125" s="494"/>
      <c r="E1125" s="494"/>
      <c r="F1125" s="494"/>
      <c r="G1125" s="494"/>
      <c r="H1125" s="495"/>
      <c r="I1125" s="15"/>
    </row>
    <row r="1126" spans="1:11" ht="30.2" customHeight="1" thickBot="1" x14ac:dyDescent="0.3">
      <c r="A1126" s="522" t="s">
        <v>172</v>
      </c>
      <c r="B1126" s="523"/>
      <c r="C1126" s="493" t="str">
        <f>IF($C$6&lt;&gt;"",$C$6,"")</f>
        <v/>
      </c>
      <c r="D1126" s="494"/>
      <c r="E1126" s="494"/>
      <c r="F1126" s="494"/>
      <c r="G1126" s="494"/>
      <c r="H1126" s="495"/>
      <c r="I1126" s="15"/>
    </row>
    <row r="1127" spans="1:11" s="90" customFormat="1" ht="37.15" customHeight="1" x14ac:dyDescent="0.25">
      <c r="A1127" s="482" t="s">
        <v>9</v>
      </c>
      <c r="B1127" s="482" t="s">
        <v>123</v>
      </c>
      <c r="C1127" s="482" t="s">
        <v>124</v>
      </c>
      <c r="D1127" s="482" t="s">
        <v>129</v>
      </c>
      <c r="E1127" s="482" t="s">
        <v>130</v>
      </c>
      <c r="F1127" s="482" t="s">
        <v>175</v>
      </c>
      <c r="G1127" s="527" t="s">
        <v>51</v>
      </c>
      <c r="H1127" s="527" t="s">
        <v>131</v>
      </c>
      <c r="I1127" s="118"/>
      <c r="J1127" s="134"/>
      <c r="K1127" s="134"/>
    </row>
    <row r="1128" spans="1:11" ht="18" customHeight="1" thickBot="1" x14ac:dyDescent="0.3">
      <c r="A1128" s="498"/>
      <c r="B1128" s="498"/>
      <c r="C1128" s="498"/>
      <c r="D1128" s="498"/>
      <c r="E1128" s="498"/>
      <c r="F1128" s="498"/>
      <c r="G1128" s="528"/>
      <c r="H1128" s="528"/>
      <c r="I1128" s="15"/>
    </row>
    <row r="1129" spans="1:11" ht="18" customHeight="1" x14ac:dyDescent="0.25">
      <c r="A1129" s="61">
        <v>641</v>
      </c>
      <c r="B1129" s="61"/>
      <c r="C1129" s="62"/>
      <c r="D1129" s="84"/>
      <c r="E1129" s="84"/>
      <c r="F1129" s="76"/>
      <c r="G1129" s="306" t="str">
        <f>IF(AND(E1129&lt;&gt;"",F1129&lt;&gt;"",H1129&lt;&gt;""),E1129*F1129,"")</f>
        <v/>
      </c>
      <c r="H1129" s="92"/>
      <c r="I1129" s="204" t="str">
        <f t="shared" ref="I1129:I1148" si="64">IF(AND(C1129&lt;&gt;"",H1129=""),"Stok Çıkış Tarihi Yazılmalıdır.","")</f>
        <v/>
      </c>
    </row>
    <row r="1130" spans="1:11" ht="18" customHeight="1" x14ac:dyDescent="0.25">
      <c r="A1130" s="39">
        <v>642</v>
      </c>
      <c r="B1130" s="39"/>
      <c r="C1130" s="40"/>
      <c r="D1130" s="41"/>
      <c r="E1130" s="41"/>
      <c r="F1130" s="86"/>
      <c r="G1130" s="324" t="str">
        <f t="shared" ref="G1130:G1148" si="65">IF(AND(E1130&lt;&gt;"",F1130&lt;&gt;"",H1130&lt;&gt;""),E1130*F1130,"")</f>
        <v/>
      </c>
      <c r="H1130" s="94"/>
      <c r="I1130" s="204" t="str">
        <f t="shared" si="64"/>
        <v/>
      </c>
    </row>
    <row r="1131" spans="1:11" ht="18" customHeight="1" x14ac:dyDescent="0.25">
      <c r="A1131" s="39">
        <v>643</v>
      </c>
      <c r="B1131" s="39"/>
      <c r="C1131" s="40"/>
      <c r="D1131" s="41"/>
      <c r="E1131" s="41"/>
      <c r="F1131" s="86"/>
      <c r="G1131" s="324" t="str">
        <f t="shared" si="65"/>
        <v/>
      </c>
      <c r="H1131" s="94"/>
      <c r="I1131" s="204" t="str">
        <f t="shared" si="64"/>
        <v/>
      </c>
    </row>
    <row r="1132" spans="1:11" ht="18" customHeight="1" x14ac:dyDescent="0.25">
      <c r="A1132" s="39">
        <v>644</v>
      </c>
      <c r="B1132" s="39"/>
      <c r="C1132" s="40"/>
      <c r="D1132" s="41"/>
      <c r="E1132" s="41"/>
      <c r="F1132" s="86"/>
      <c r="G1132" s="324" t="str">
        <f t="shared" si="65"/>
        <v/>
      </c>
      <c r="H1132" s="94"/>
      <c r="I1132" s="204" t="str">
        <f t="shared" si="64"/>
        <v/>
      </c>
    </row>
    <row r="1133" spans="1:11" ht="18" customHeight="1" x14ac:dyDescent="0.25">
      <c r="A1133" s="39">
        <v>645</v>
      </c>
      <c r="B1133" s="39"/>
      <c r="C1133" s="40"/>
      <c r="D1133" s="41"/>
      <c r="E1133" s="41"/>
      <c r="F1133" s="86"/>
      <c r="G1133" s="324" t="str">
        <f t="shared" si="65"/>
        <v/>
      </c>
      <c r="H1133" s="94"/>
      <c r="I1133" s="204" t="str">
        <f t="shared" si="64"/>
        <v/>
      </c>
    </row>
    <row r="1134" spans="1:11" ht="18" customHeight="1" x14ac:dyDescent="0.25">
      <c r="A1134" s="39">
        <v>646</v>
      </c>
      <c r="B1134" s="39"/>
      <c r="C1134" s="40"/>
      <c r="D1134" s="41"/>
      <c r="E1134" s="41"/>
      <c r="F1134" s="86"/>
      <c r="G1134" s="324" t="str">
        <f t="shared" si="65"/>
        <v/>
      </c>
      <c r="H1134" s="94"/>
      <c r="I1134" s="204" t="str">
        <f t="shared" si="64"/>
        <v/>
      </c>
    </row>
    <row r="1135" spans="1:11" ht="18" customHeight="1" x14ac:dyDescent="0.25">
      <c r="A1135" s="39">
        <v>647</v>
      </c>
      <c r="B1135" s="39"/>
      <c r="C1135" s="40"/>
      <c r="D1135" s="41"/>
      <c r="E1135" s="41"/>
      <c r="F1135" s="86"/>
      <c r="G1135" s="324" t="str">
        <f t="shared" si="65"/>
        <v/>
      </c>
      <c r="H1135" s="94"/>
      <c r="I1135" s="204" t="str">
        <f t="shared" si="64"/>
        <v/>
      </c>
    </row>
    <row r="1136" spans="1:11" ht="18" customHeight="1" x14ac:dyDescent="0.25">
      <c r="A1136" s="39">
        <v>648</v>
      </c>
      <c r="B1136" s="39"/>
      <c r="C1136" s="40"/>
      <c r="D1136" s="41"/>
      <c r="E1136" s="41"/>
      <c r="F1136" s="86"/>
      <c r="G1136" s="324" t="str">
        <f t="shared" si="65"/>
        <v/>
      </c>
      <c r="H1136" s="94"/>
      <c r="I1136" s="204" t="str">
        <f t="shared" si="64"/>
        <v/>
      </c>
    </row>
    <row r="1137" spans="1:10" ht="18" customHeight="1" x14ac:dyDescent="0.25">
      <c r="A1137" s="39">
        <v>649</v>
      </c>
      <c r="B1137" s="39"/>
      <c r="C1137" s="40"/>
      <c r="D1137" s="41"/>
      <c r="E1137" s="41"/>
      <c r="F1137" s="86"/>
      <c r="G1137" s="324" t="str">
        <f t="shared" si="65"/>
        <v/>
      </c>
      <c r="H1137" s="94"/>
      <c r="I1137" s="204" t="str">
        <f t="shared" si="64"/>
        <v/>
      </c>
    </row>
    <row r="1138" spans="1:10" ht="18" customHeight="1" x14ac:dyDescent="0.25">
      <c r="A1138" s="39">
        <v>650</v>
      </c>
      <c r="B1138" s="39"/>
      <c r="C1138" s="40"/>
      <c r="D1138" s="41"/>
      <c r="E1138" s="41"/>
      <c r="F1138" s="86"/>
      <c r="G1138" s="324" t="str">
        <f t="shared" si="65"/>
        <v/>
      </c>
      <c r="H1138" s="94"/>
      <c r="I1138" s="204" t="str">
        <f t="shared" si="64"/>
        <v/>
      </c>
    </row>
    <row r="1139" spans="1:10" ht="18" customHeight="1" x14ac:dyDescent="0.25">
      <c r="A1139" s="39">
        <v>651</v>
      </c>
      <c r="B1139" s="39"/>
      <c r="C1139" s="40"/>
      <c r="D1139" s="41"/>
      <c r="E1139" s="41"/>
      <c r="F1139" s="86"/>
      <c r="G1139" s="324" t="str">
        <f t="shared" si="65"/>
        <v/>
      </c>
      <c r="H1139" s="94"/>
      <c r="I1139" s="204" t="str">
        <f t="shared" si="64"/>
        <v/>
      </c>
    </row>
    <row r="1140" spans="1:10" ht="18" customHeight="1" x14ac:dyDescent="0.25">
      <c r="A1140" s="39">
        <v>652</v>
      </c>
      <c r="B1140" s="39"/>
      <c r="C1140" s="40"/>
      <c r="D1140" s="41"/>
      <c r="E1140" s="41"/>
      <c r="F1140" s="86"/>
      <c r="G1140" s="324" t="str">
        <f t="shared" si="65"/>
        <v/>
      </c>
      <c r="H1140" s="94"/>
      <c r="I1140" s="204" t="str">
        <f t="shared" si="64"/>
        <v/>
      </c>
    </row>
    <row r="1141" spans="1:10" ht="18" customHeight="1" x14ac:dyDescent="0.25">
      <c r="A1141" s="39">
        <v>653</v>
      </c>
      <c r="B1141" s="39"/>
      <c r="C1141" s="40"/>
      <c r="D1141" s="41"/>
      <c r="E1141" s="41"/>
      <c r="F1141" s="86"/>
      <c r="G1141" s="324" t="str">
        <f t="shared" si="65"/>
        <v/>
      </c>
      <c r="H1141" s="94"/>
      <c r="I1141" s="204" t="str">
        <f t="shared" si="64"/>
        <v/>
      </c>
    </row>
    <row r="1142" spans="1:10" ht="18" customHeight="1" x14ac:dyDescent="0.25">
      <c r="A1142" s="39">
        <v>654</v>
      </c>
      <c r="B1142" s="39"/>
      <c r="C1142" s="40"/>
      <c r="D1142" s="41"/>
      <c r="E1142" s="41"/>
      <c r="F1142" s="86"/>
      <c r="G1142" s="324" t="str">
        <f t="shared" si="65"/>
        <v/>
      </c>
      <c r="H1142" s="94"/>
      <c r="I1142" s="204" t="str">
        <f t="shared" si="64"/>
        <v/>
      </c>
    </row>
    <row r="1143" spans="1:10" ht="18" customHeight="1" x14ac:dyDescent="0.25">
      <c r="A1143" s="39">
        <v>655</v>
      </c>
      <c r="B1143" s="39"/>
      <c r="C1143" s="40"/>
      <c r="D1143" s="41"/>
      <c r="E1143" s="41"/>
      <c r="F1143" s="86"/>
      <c r="G1143" s="324" t="str">
        <f t="shared" si="65"/>
        <v/>
      </c>
      <c r="H1143" s="94"/>
      <c r="I1143" s="204" t="str">
        <f t="shared" si="64"/>
        <v/>
      </c>
    </row>
    <row r="1144" spans="1:10" ht="18" customHeight="1" x14ac:dyDescent="0.25">
      <c r="A1144" s="39">
        <v>656</v>
      </c>
      <c r="B1144" s="39"/>
      <c r="C1144" s="40"/>
      <c r="D1144" s="41"/>
      <c r="E1144" s="41"/>
      <c r="F1144" s="86"/>
      <c r="G1144" s="324" t="str">
        <f t="shared" si="65"/>
        <v/>
      </c>
      <c r="H1144" s="94"/>
      <c r="I1144" s="204" t="str">
        <f t="shared" si="64"/>
        <v/>
      </c>
    </row>
    <row r="1145" spans="1:10" ht="18" customHeight="1" x14ac:dyDescent="0.25">
      <c r="A1145" s="39">
        <v>657</v>
      </c>
      <c r="B1145" s="39"/>
      <c r="C1145" s="40"/>
      <c r="D1145" s="41"/>
      <c r="E1145" s="41"/>
      <c r="F1145" s="86"/>
      <c r="G1145" s="324" t="str">
        <f t="shared" si="65"/>
        <v/>
      </c>
      <c r="H1145" s="94"/>
      <c r="I1145" s="204" t="str">
        <f t="shared" si="64"/>
        <v/>
      </c>
    </row>
    <row r="1146" spans="1:10" ht="18" customHeight="1" x14ac:dyDescent="0.25">
      <c r="A1146" s="39">
        <v>658</v>
      </c>
      <c r="B1146" s="39"/>
      <c r="C1146" s="40"/>
      <c r="D1146" s="41"/>
      <c r="E1146" s="41"/>
      <c r="F1146" s="86"/>
      <c r="G1146" s="324" t="str">
        <f t="shared" si="65"/>
        <v/>
      </c>
      <c r="H1146" s="94"/>
      <c r="I1146" s="204" t="str">
        <f t="shared" si="64"/>
        <v/>
      </c>
    </row>
    <row r="1147" spans="1:10" ht="18" customHeight="1" x14ac:dyDescent="0.25">
      <c r="A1147" s="39">
        <v>659</v>
      </c>
      <c r="B1147" s="39"/>
      <c r="C1147" s="40"/>
      <c r="D1147" s="41"/>
      <c r="E1147" s="41"/>
      <c r="F1147" s="86"/>
      <c r="G1147" s="324" t="str">
        <f t="shared" si="65"/>
        <v/>
      </c>
      <c r="H1147" s="94"/>
      <c r="I1147" s="204" t="str">
        <f t="shared" si="64"/>
        <v/>
      </c>
    </row>
    <row r="1148" spans="1:10" ht="18" customHeight="1" thickBot="1" x14ac:dyDescent="0.3">
      <c r="A1148" s="43">
        <v>660</v>
      </c>
      <c r="B1148" s="43"/>
      <c r="C1148" s="44"/>
      <c r="D1148" s="45"/>
      <c r="E1148" s="45"/>
      <c r="F1148" s="88"/>
      <c r="G1148" s="325" t="str">
        <f t="shared" si="65"/>
        <v/>
      </c>
      <c r="H1148" s="96"/>
      <c r="I1148" s="204" t="str">
        <f t="shared" si="64"/>
        <v/>
      </c>
    </row>
    <row r="1149" spans="1:10" ht="18" customHeight="1" thickBot="1" x14ac:dyDescent="0.3">
      <c r="F1149" s="12" t="s">
        <v>155</v>
      </c>
      <c r="G1149" s="290">
        <f>IF(stok&lt;&gt;"",SUM(G1129:G1148)+G1114,0)</f>
        <v>0</v>
      </c>
      <c r="H1149" s="331"/>
      <c r="J1149" s="202">
        <f>IF(G1149&gt;G1114,ROW(A1155),0)</f>
        <v>0</v>
      </c>
    </row>
    <row r="1151" spans="1:10" ht="30.2" customHeight="1" x14ac:dyDescent="0.25">
      <c r="A1151" s="521" t="s">
        <v>167</v>
      </c>
      <c r="B1151" s="521"/>
      <c r="C1151" s="521"/>
      <c r="D1151" s="521"/>
      <c r="E1151" s="521"/>
      <c r="F1151" s="521"/>
      <c r="G1151" s="521"/>
      <c r="H1151" s="521"/>
    </row>
    <row r="1153" spans="1:11" ht="21" x14ac:dyDescent="0.35">
      <c r="B1153" s="358" t="s">
        <v>48</v>
      </c>
      <c r="C1153" s="346">
        <f ca="1">IF(imzatarihi&gt;0,imzatarihi,"")</f>
        <v>46027</v>
      </c>
      <c r="D1153" s="81" t="s">
        <v>49</v>
      </c>
      <c r="E1153" s="456" t="str">
        <f>IF(kurulusyetkilisi&gt;0,kurulusyetkilisi,"")</f>
        <v/>
      </c>
      <c r="F1153" s="456"/>
      <c r="G1153" s="456"/>
      <c r="H1153" s="456"/>
    </row>
    <row r="1154" spans="1:11" ht="21" x14ac:dyDescent="0.35">
      <c r="B1154" s="349"/>
      <c r="C1154" s="349"/>
      <c r="D1154" s="520" t="s">
        <v>50</v>
      </c>
      <c r="E1154" s="520"/>
      <c r="F1154" s="349"/>
      <c r="G1154" s="361"/>
      <c r="H1154" s="347"/>
    </row>
    <row r="1156" spans="1:11" x14ac:dyDescent="0.25">
      <c r="A1156" s="496" t="s">
        <v>128</v>
      </c>
      <c r="B1156" s="496"/>
      <c r="C1156" s="496"/>
      <c r="D1156" s="496"/>
      <c r="E1156" s="496"/>
      <c r="F1156" s="496"/>
      <c r="G1156" s="496"/>
      <c r="H1156" s="496"/>
      <c r="I1156" s="15"/>
    </row>
    <row r="1157" spans="1:11" x14ac:dyDescent="0.25">
      <c r="A1157" s="484" t="str">
        <f>IF(YilDonem&lt;&gt;"",CONCATENATE(YilDonem," dönemine aittir."),"")</f>
        <v/>
      </c>
      <c r="B1157" s="484"/>
      <c r="C1157" s="484"/>
      <c r="D1157" s="484"/>
      <c r="E1157" s="484"/>
      <c r="F1157" s="484"/>
      <c r="G1157" s="484"/>
      <c r="H1157" s="484"/>
      <c r="I1157" s="15"/>
    </row>
    <row r="1158" spans="1:11" ht="15.95" customHeight="1" thickBot="1" x14ac:dyDescent="0.3">
      <c r="A1158" s="515" t="s">
        <v>157</v>
      </c>
      <c r="B1158" s="515"/>
      <c r="C1158" s="515"/>
      <c r="D1158" s="515"/>
      <c r="E1158" s="515"/>
      <c r="F1158" s="515"/>
      <c r="G1158" s="515"/>
      <c r="H1158" s="515"/>
      <c r="I1158" s="15"/>
    </row>
    <row r="1159" spans="1:11" ht="31.7" customHeight="1" thickBot="1" x14ac:dyDescent="0.3">
      <c r="A1159" s="516" t="s">
        <v>1</v>
      </c>
      <c r="B1159" s="517"/>
      <c r="C1159" s="488" t="str">
        <f>IF(ProjeNo&gt;0,ProjeNo,"")</f>
        <v/>
      </c>
      <c r="D1159" s="489"/>
      <c r="E1159" s="489"/>
      <c r="F1159" s="489"/>
      <c r="G1159" s="489"/>
      <c r="H1159" s="490"/>
      <c r="I1159" s="15"/>
    </row>
    <row r="1160" spans="1:11" ht="45" customHeight="1" thickBot="1" x14ac:dyDescent="0.3">
      <c r="A1160" s="518" t="s">
        <v>14</v>
      </c>
      <c r="B1160" s="519"/>
      <c r="C1160" s="493" t="str">
        <f>IF(ProjeAdi&gt;0,ProjeAdi,"")</f>
        <v/>
      </c>
      <c r="D1160" s="494"/>
      <c r="E1160" s="494"/>
      <c r="F1160" s="494"/>
      <c r="G1160" s="494"/>
      <c r="H1160" s="495"/>
      <c r="I1160" s="15"/>
    </row>
    <row r="1161" spans="1:11" ht="30.2" customHeight="1" thickBot="1" x14ac:dyDescent="0.3">
      <c r="A1161" s="522" t="s">
        <v>172</v>
      </c>
      <c r="B1161" s="523"/>
      <c r="C1161" s="493" t="str">
        <f>IF($C$6&lt;&gt;"",$C$6,"")</f>
        <v/>
      </c>
      <c r="D1161" s="494"/>
      <c r="E1161" s="494"/>
      <c r="F1161" s="494"/>
      <c r="G1161" s="494"/>
      <c r="H1161" s="495"/>
      <c r="I1161" s="15"/>
    </row>
    <row r="1162" spans="1:11" s="90" customFormat="1" ht="37.15" customHeight="1" x14ac:dyDescent="0.25">
      <c r="A1162" s="482" t="s">
        <v>9</v>
      </c>
      <c r="B1162" s="482" t="s">
        <v>123</v>
      </c>
      <c r="C1162" s="482" t="s">
        <v>124</v>
      </c>
      <c r="D1162" s="482" t="s">
        <v>129</v>
      </c>
      <c r="E1162" s="482" t="s">
        <v>130</v>
      </c>
      <c r="F1162" s="482" t="s">
        <v>175</v>
      </c>
      <c r="G1162" s="527" t="s">
        <v>51</v>
      </c>
      <c r="H1162" s="527" t="s">
        <v>131</v>
      </c>
      <c r="I1162" s="118"/>
      <c r="J1162" s="134"/>
      <c r="K1162" s="134"/>
    </row>
    <row r="1163" spans="1:11" ht="18" customHeight="1" thickBot="1" x14ac:dyDescent="0.3">
      <c r="A1163" s="498"/>
      <c r="B1163" s="498"/>
      <c r="C1163" s="498"/>
      <c r="D1163" s="498"/>
      <c r="E1163" s="498"/>
      <c r="F1163" s="498"/>
      <c r="G1163" s="528"/>
      <c r="H1163" s="528"/>
      <c r="I1163" s="15"/>
    </row>
    <row r="1164" spans="1:11" ht="18" customHeight="1" x14ac:dyDescent="0.25">
      <c r="A1164" s="61">
        <v>661</v>
      </c>
      <c r="B1164" s="61"/>
      <c r="C1164" s="62"/>
      <c r="D1164" s="84"/>
      <c r="E1164" s="84"/>
      <c r="F1164" s="76"/>
      <c r="G1164" s="306" t="str">
        <f>IF(AND(E1164&lt;&gt;"",F1164&lt;&gt;"",H1164&lt;&gt;""),E1164*F1164,"")</f>
        <v/>
      </c>
      <c r="H1164" s="92"/>
      <c r="I1164" s="204" t="str">
        <f t="shared" ref="I1164:I1183" si="66">IF(AND(C1164&lt;&gt;"",H1164=""),"Stok Çıkış Tarihi Yazılmalıdır.","")</f>
        <v/>
      </c>
    </row>
    <row r="1165" spans="1:11" ht="18" customHeight="1" x14ac:dyDescent="0.25">
      <c r="A1165" s="39">
        <v>662</v>
      </c>
      <c r="B1165" s="39"/>
      <c r="C1165" s="40"/>
      <c r="D1165" s="41"/>
      <c r="E1165" s="41"/>
      <c r="F1165" s="86"/>
      <c r="G1165" s="324" t="str">
        <f t="shared" ref="G1165:G1183" si="67">IF(AND(E1165&lt;&gt;"",F1165&lt;&gt;"",H1165&lt;&gt;""),E1165*F1165,"")</f>
        <v/>
      </c>
      <c r="H1165" s="94"/>
      <c r="I1165" s="204" t="str">
        <f t="shared" si="66"/>
        <v/>
      </c>
    </row>
    <row r="1166" spans="1:11" ht="18" customHeight="1" x14ac:dyDescent="0.25">
      <c r="A1166" s="39">
        <v>663</v>
      </c>
      <c r="B1166" s="39"/>
      <c r="C1166" s="40"/>
      <c r="D1166" s="41"/>
      <c r="E1166" s="41"/>
      <c r="F1166" s="86"/>
      <c r="G1166" s="324" t="str">
        <f t="shared" si="67"/>
        <v/>
      </c>
      <c r="H1166" s="94"/>
      <c r="I1166" s="204" t="str">
        <f t="shared" si="66"/>
        <v/>
      </c>
    </row>
    <row r="1167" spans="1:11" ht="18" customHeight="1" x14ac:dyDescent="0.25">
      <c r="A1167" s="39">
        <v>664</v>
      </c>
      <c r="B1167" s="39"/>
      <c r="C1167" s="40"/>
      <c r="D1167" s="41"/>
      <c r="E1167" s="41"/>
      <c r="F1167" s="86"/>
      <c r="G1167" s="324" t="str">
        <f t="shared" si="67"/>
        <v/>
      </c>
      <c r="H1167" s="94"/>
      <c r="I1167" s="204" t="str">
        <f t="shared" si="66"/>
        <v/>
      </c>
    </row>
    <row r="1168" spans="1:11" ht="18" customHeight="1" x14ac:dyDescent="0.25">
      <c r="A1168" s="39">
        <v>665</v>
      </c>
      <c r="B1168" s="39"/>
      <c r="C1168" s="40"/>
      <c r="D1168" s="41"/>
      <c r="E1168" s="41"/>
      <c r="F1168" s="86"/>
      <c r="G1168" s="324" t="str">
        <f t="shared" si="67"/>
        <v/>
      </c>
      <c r="H1168" s="94"/>
      <c r="I1168" s="204" t="str">
        <f t="shared" si="66"/>
        <v/>
      </c>
    </row>
    <row r="1169" spans="1:10" ht="18" customHeight="1" x14ac:dyDescent="0.25">
      <c r="A1169" s="39">
        <v>666</v>
      </c>
      <c r="B1169" s="39"/>
      <c r="C1169" s="40"/>
      <c r="D1169" s="41"/>
      <c r="E1169" s="41"/>
      <c r="F1169" s="86"/>
      <c r="G1169" s="324" t="str">
        <f t="shared" si="67"/>
        <v/>
      </c>
      <c r="H1169" s="94"/>
      <c r="I1169" s="204" t="str">
        <f t="shared" si="66"/>
        <v/>
      </c>
    </row>
    <row r="1170" spans="1:10" ht="18" customHeight="1" x14ac:dyDescent="0.25">
      <c r="A1170" s="39">
        <v>667</v>
      </c>
      <c r="B1170" s="39"/>
      <c r="C1170" s="40"/>
      <c r="D1170" s="41"/>
      <c r="E1170" s="41"/>
      <c r="F1170" s="86"/>
      <c r="G1170" s="324" t="str">
        <f t="shared" si="67"/>
        <v/>
      </c>
      <c r="H1170" s="94"/>
      <c r="I1170" s="204" t="str">
        <f t="shared" si="66"/>
        <v/>
      </c>
    </row>
    <row r="1171" spans="1:10" ht="18" customHeight="1" x14ac:dyDescent="0.25">
      <c r="A1171" s="39">
        <v>668</v>
      </c>
      <c r="B1171" s="39"/>
      <c r="C1171" s="40"/>
      <c r="D1171" s="41"/>
      <c r="E1171" s="41"/>
      <c r="F1171" s="86"/>
      <c r="G1171" s="324" t="str">
        <f t="shared" si="67"/>
        <v/>
      </c>
      <c r="H1171" s="94"/>
      <c r="I1171" s="204" t="str">
        <f t="shared" si="66"/>
        <v/>
      </c>
    </row>
    <row r="1172" spans="1:10" ht="18" customHeight="1" x14ac:dyDescent="0.25">
      <c r="A1172" s="39">
        <v>669</v>
      </c>
      <c r="B1172" s="39"/>
      <c r="C1172" s="40"/>
      <c r="D1172" s="41"/>
      <c r="E1172" s="41"/>
      <c r="F1172" s="86"/>
      <c r="G1172" s="324" t="str">
        <f t="shared" si="67"/>
        <v/>
      </c>
      <c r="H1172" s="94"/>
      <c r="I1172" s="204" t="str">
        <f t="shared" si="66"/>
        <v/>
      </c>
    </row>
    <row r="1173" spans="1:10" ht="18" customHeight="1" x14ac:dyDescent="0.25">
      <c r="A1173" s="39">
        <v>670</v>
      </c>
      <c r="B1173" s="39"/>
      <c r="C1173" s="40"/>
      <c r="D1173" s="41"/>
      <c r="E1173" s="41"/>
      <c r="F1173" s="86"/>
      <c r="G1173" s="324" t="str">
        <f t="shared" si="67"/>
        <v/>
      </c>
      <c r="H1173" s="94"/>
      <c r="I1173" s="204" t="str">
        <f t="shared" si="66"/>
        <v/>
      </c>
    </row>
    <row r="1174" spans="1:10" ht="18" customHeight="1" x14ac:dyDescent="0.25">
      <c r="A1174" s="39">
        <v>671</v>
      </c>
      <c r="B1174" s="39"/>
      <c r="C1174" s="40"/>
      <c r="D1174" s="41"/>
      <c r="E1174" s="41"/>
      <c r="F1174" s="86"/>
      <c r="G1174" s="324" t="str">
        <f t="shared" si="67"/>
        <v/>
      </c>
      <c r="H1174" s="94"/>
      <c r="I1174" s="204" t="str">
        <f t="shared" si="66"/>
        <v/>
      </c>
    </row>
    <row r="1175" spans="1:10" ht="18" customHeight="1" x14ac:dyDescent="0.25">
      <c r="A1175" s="39">
        <v>672</v>
      </c>
      <c r="B1175" s="39"/>
      <c r="C1175" s="40"/>
      <c r="D1175" s="41"/>
      <c r="E1175" s="41"/>
      <c r="F1175" s="86"/>
      <c r="G1175" s="324" t="str">
        <f t="shared" si="67"/>
        <v/>
      </c>
      <c r="H1175" s="94"/>
      <c r="I1175" s="204" t="str">
        <f t="shared" si="66"/>
        <v/>
      </c>
    </row>
    <row r="1176" spans="1:10" ht="18" customHeight="1" x14ac:dyDescent="0.25">
      <c r="A1176" s="39">
        <v>673</v>
      </c>
      <c r="B1176" s="39"/>
      <c r="C1176" s="40"/>
      <c r="D1176" s="41"/>
      <c r="E1176" s="41"/>
      <c r="F1176" s="86"/>
      <c r="G1176" s="324" t="str">
        <f t="shared" si="67"/>
        <v/>
      </c>
      <c r="H1176" s="94"/>
      <c r="I1176" s="204" t="str">
        <f t="shared" si="66"/>
        <v/>
      </c>
    </row>
    <row r="1177" spans="1:10" ht="18" customHeight="1" x14ac:dyDescent="0.25">
      <c r="A1177" s="39">
        <v>674</v>
      </c>
      <c r="B1177" s="39"/>
      <c r="C1177" s="40"/>
      <c r="D1177" s="41"/>
      <c r="E1177" s="41"/>
      <c r="F1177" s="86"/>
      <c r="G1177" s="324" t="str">
        <f t="shared" si="67"/>
        <v/>
      </c>
      <c r="H1177" s="94"/>
      <c r="I1177" s="204" t="str">
        <f t="shared" si="66"/>
        <v/>
      </c>
    </row>
    <row r="1178" spans="1:10" ht="18" customHeight="1" x14ac:dyDescent="0.25">
      <c r="A1178" s="39">
        <v>675</v>
      </c>
      <c r="B1178" s="39"/>
      <c r="C1178" s="40"/>
      <c r="D1178" s="41"/>
      <c r="E1178" s="41"/>
      <c r="F1178" s="86"/>
      <c r="G1178" s="324" t="str">
        <f t="shared" si="67"/>
        <v/>
      </c>
      <c r="H1178" s="94"/>
      <c r="I1178" s="204" t="str">
        <f t="shared" si="66"/>
        <v/>
      </c>
    </row>
    <row r="1179" spans="1:10" ht="18" customHeight="1" x14ac:dyDescent="0.25">
      <c r="A1179" s="39">
        <v>676</v>
      </c>
      <c r="B1179" s="39"/>
      <c r="C1179" s="40"/>
      <c r="D1179" s="41"/>
      <c r="E1179" s="41"/>
      <c r="F1179" s="86"/>
      <c r="G1179" s="324" t="str">
        <f t="shared" si="67"/>
        <v/>
      </c>
      <c r="H1179" s="94"/>
      <c r="I1179" s="204" t="str">
        <f t="shared" si="66"/>
        <v/>
      </c>
    </row>
    <row r="1180" spans="1:10" ht="18" customHeight="1" x14ac:dyDescent="0.25">
      <c r="A1180" s="39">
        <v>677</v>
      </c>
      <c r="B1180" s="39"/>
      <c r="C1180" s="40"/>
      <c r="D1180" s="41"/>
      <c r="E1180" s="41"/>
      <c r="F1180" s="86"/>
      <c r="G1180" s="324" t="str">
        <f t="shared" si="67"/>
        <v/>
      </c>
      <c r="H1180" s="94"/>
      <c r="I1180" s="204" t="str">
        <f t="shared" si="66"/>
        <v/>
      </c>
    </row>
    <row r="1181" spans="1:10" ht="18" customHeight="1" x14ac:dyDescent="0.25">
      <c r="A1181" s="39">
        <v>678</v>
      </c>
      <c r="B1181" s="39"/>
      <c r="C1181" s="40"/>
      <c r="D1181" s="41"/>
      <c r="E1181" s="41"/>
      <c r="F1181" s="86"/>
      <c r="G1181" s="324" t="str">
        <f t="shared" si="67"/>
        <v/>
      </c>
      <c r="H1181" s="94"/>
      <c r="I1181" s="204" t="str">
        <f t="shared" si="66"/>
        <v/>
      </c>
    </row>
    <row r="1182" spans="1:10" ht="18" customHeight="1" x14ac:dyDescent="0.25">
      <c r="A1182" s="39">
        <v>679</v>
      </c>
      <c r="B1182" s="39"/>
      <c r="C1182" s="40"/>
      <c r="D1182" s="41"/>
      <c r="E1182" s="41"/>
      <c r="F1182" s="86"/>
      <c r="G1182" s="324" t="str">
        <f t="shared" si="67"/>
        <v/>
      </c>
      <c r="H1182" s="94"/>
      <c r="I1182" s="204" t="str">
        <f t="shared" si="66"/>
        <v/>
      </c>
    </row>
    <row r="1183" spans="1:10" ht="18" customHeight="1" thickBot="1" x14ac:dyDescent="0.3">
      <c r="A1183" s="43">
        <v>680</v>
      </c>
      <c r="B1183" s="43"/>
      <c r="C1183" s="44"/>
      <c r="D1183" s="45"/>
      <c r="E1183" s="45"/>
      <c r="F1183" s="88"/>
      <c r="G1183" s="325" t="str">
        <f t="shared" si="67"/>
        <v/>
      </c>
      <c r="H1183" s="96"/>
      <c r="I1183" s="204" t="str">
        <f t="shared" si="66"/>
        <v/>
      </c>
    </row>
    <row r="1184" spans="1:10" ht="18" customHeight="1" thickBot="1" x14ac:dyDescent="0.3">
      <c r="F1184" s="12" t="s">
        <v>155</v>
      </c>
      <c r="G1184" s="290">
        <f>IF(stok&lt;&gt;"",SUM(G1164:G1183)+G1149,0)</f>
        <v>0</v>
      </c>
      <c r="H1184" s="331"/>
      <c r="J1184" s="202">
        <f>IF(G1184&gt;G1149,ROW(A1190),0)</f>
        <v>0</v>
      </c>
    </row>
    <row r="1186" spans="1:11" ht="30.2" customHeight="1" x14ac:dyDescent="0.25">
      <c r="A1186" s="521" t="s">
        <v>167</v>
      </c>
      <c r="B1186" s="521"/>
      <c r="C1186" s="521"/>
      <c r="D1186" s="521"/>
      <c r="E1186" s="521"/>
      <c r="F1186" s="521"/>
      <c r="G1186" s="521"/>
      <c r="H1186" s="521"/>
    </row>
    <row r="1188" spans="1:11" ht="21" x14ac:dyDescent="0.35">
      <c r="B1188" s="358" t="s">
        <v>48</v>
      </c>
      <c r="C1188" s="346">
        <f ca="1">IF(imzatarihi&gt;0,imzatarihi,"")</f>
        <v>46027</v>
      </c>
      <c r="D1188" s="81" t="s">
        <v>49</v>
      </c>
      <c r="E1188" s="456" t="str">
        <f>IF(kurulusyetkilisi&gt;0,kurulusyetkilisi,"")</f>
        <v/>
      </c>
      <c r="F1188" s="456"/>
      <c r="G1188" s="456"/>
      <c r="H1188" s="456"/>
    </row>
    <row r="1189" spans="1:11" ht="21" x14ac:dyDescent="0.35">
      <c r="B1189" s="349"/>
      <c r="C1189" s="349"/>
      <c r="D1189" s="520" t="s">
        <v>50</v>
      </c>
      <c r="E1189" s="520"/>
      <c r="F1189" s="349"/>
      <c r="G1189" s="361"/>
      <c r="H1189" s="347"/>
    </row>
    <row r="1191" spans="1:11" x14ac:dyDescent="0.25">
      <c r="A1191" s="496" t="s">
        <v>128</v>
      </c>
      <c r="B1191" s="496"/>
      <c r="C1191" s="496"/>
      <c r="D1191" s="496"/>
      <c r="E1191" s="496"/>
      <c r="F1191" s="496"/>
      <c r="G1191" s="496"/>
      <c r="H1191" s="496"/>
      <c r="I1191" s="15"/>
    </row>
    <row r="1192" spans="1:11" x14ac:dyDescent="0.25">
      <c r="A1192" s="484" t="str">
        <f>IF(YilDonem&lt;&gt;"",CONCATENATE(YilDonem," dönemine aittir."),"")</f>
        <v/>
      </c>
      <c r="B1192" s="484"/>
      <c r="C1192" s="484"/>
      <c r="D1192" s="484"/>
      <c r="E1192" s="484"/>
      <c r="F1192" s="484"/>
      <c r="G1192" s="484"/>
      <c r="H1192" s="484"/>
      <c r="I1192" s="15"/>
    </row>
    <row r="1193" spans="1:11" ht="15.95" customHeight="1" thickBot="1" x14ac:dyDescent="0.3">
      <c r="A1193" s="515" t="s">
        <v>157</v>
      </c>
      <c r="B1193" s="515"/>
      <c r="C1193" s="515"/>
      <c r="D1193" s="515"/>
      <c r="E1193" s="515"/>
      <c r="F1193" s="515"/>
      <c r="G1193" s="515"/>
      <c r="H1193" s="515"/>
      <c r="I1193" s="15"/>
    </row>
    <row r="1194" spans="1:11" ht="31.7" customHeight="1" thickBot="1" x14ac:dyDescent="0.3">
      <c r="A1194" s="516" t="s">
        <v>1</v>
      </c>
      <c r="B1194" s="517"/>
      <c r="C1194" s="488" t="str">
        <f>IF(ProjeNo&gt;0,ProjeNo,"")</f>
        <v/>
      </c>
      <c r="D1194" s="489"/>
      <c r="E1194" s="489"/>
      <c r="F1194" s="489"/>
      <c r="G1194" s="489"/>
      <c r="H1194" s="490"/>
      <c r="I1194" s="15"/>
    </row>
    <row r="1195" spans="1:11" ht="45" customHeight="1" thickBot="1" x14ac:dyDescent="0.3">
      <c r="A1195" s="518" t="s">
        <v>14</v>
      </c>
      <c r="B1195" s="519"/>
      <c r="C1195" s="493" t="str">
        <f>IF(ProjeAdi&gt;0,ProjeAdi,"")</f>
        <v/>
      </c>
      <c r="D1195" s="494"/>
      <c r="E1195" s="494"/>
      <c r="F1195" s="494"/>
      <c r="G1195" s="494"/>
      <c r="H1195" s="495"/>
      <c r="I1195" s="15"/>
    </row>
    <row r="1196" spans="1:11" ht="30.2" customHeight="1" thickBot="1" x14ac:dyDescent="0.3">
      <c r="A1196" s="522" t="s">
        <v>172</v>
      </c>
      <c r="B1196" s="523"/>
      <c r="C1196" s="493" t="str">
        <f>IF($C$6&lt;&gt;"",$C$6,"")</f>
        <v/>
      </c>
      <c r="D1196" s="494"/>
      <c r="E1196" s="494"/>
      <c r="F1196" s="494"/>
      <c r="G1196" s="494"/>
      <c r="H1196" s="495"/>
      <c r="I1196" s="15"/>
    </row>
    <row r="1197" spans="1:11" s="90" customFormat="1" ht="37.15" customHeight="1" x14ac:dyDescent="0.25">
      <c r="A1197" s="482" t="s">
        <v>9</v>
      </c>
      <c r="B1197" s="482" t="s">
        <v>123</v>
      </c>
      <c r="C1197" s="482" t="s">
        <v>124</v>
      </c>
      <c r="D1197" s="482" t="s">
        <v>129</v>
      </c>
      <c r="E1197" s="482" t="s">
        <v>130</v>
      </c>
      <c r="F1197" s="482" t="s">
        <v>175</v>
      </c>
      <c r="G1197" s="527" t="s">
        <v>51</v>
      </c>
      <c r="H1197" s="527" t="s">
        <v>131</v>
      </c>
      <c r="I1197" s="118"/>
      <c r="J1197" s="134"/>
      <c r="K1197" s="134"/>
    </row>
    <row r="1198" spans="1:11" ht="18" customHeight="1" thickBot="1" x14ac:dyDescent="0.3">
      <c r="A1198" s="498"/>
      <c r="B1198" s="498"/>
      <c r="C1198" s="498"/>
      <c r="D1198" s="498"/>
      <c r="E1198" s="498"/>
      <c r="F1198" s="498"/>
      <c r="G1198" s="528"/>
      <c r="H1198" s="528"/>
      <c r="I1198" s="15"/>
    </row>
    <row r="1199" spans="1:11" ht="18" customHeight="1" x14ac:dyDescent="0.25">
      <c r="A1199" s="61">
        <v>681</v>
      </c>
      <c r="B1199" s="61"/>
      <c r="C1199" s="62"/>
      <c r="D1199" s="84"/>
      <c r="E1199" s="84"/>
      <c r="F1199" s="76"/>
      <c r="G1199" s="306" t="str">
        <f>IF(AND(E1199&lt;&gt;"",F1199&lt;&gt;"",H1199&lt;&gt;""),E1199*F1199,"")</f>
        <v/>
      </c>
      <c r="H1199" s="92"/>
      <c r="I1199" s="204" t="str">
        <f t="shared" ref="I1199:I1218" si="68">IF(AND(C1199&lt;&gt;"",H1199=""),"Stok Çıkış Tarihi Yazılmalıdır.","")</f>
        <v/>
      </c>
    </row>
    <row r="1200" spans="1:11" ht="18" customHeight="1" x14ac:dyDescent="0.25">
      <c r="A1200" s="39">
        <v>682</v>
      </c>
      <c r="B1200" s="39"/>
      <c r="C1200" s="40"/>
      <c r="D1200" s="41"/>
      <c r="E1200" s="41"/>
      <c r="F1200" s="86"/>
      <c r="G1200" s="324" t="str">
        <f t="shared" ref="G1200:G1218" si="69">IF(AND(E1200&lt;&gt;"",F1200&lt;&gt;"",H1200&lt;&gt;""),E1200*F1200,"")</f>
        <v/>
      </c>
      <c r="H1200" s="94"/>
      <c r="I1200" s="204" t="str">
        <f t="shared" si="68"/>
        <v/>
      </c>
    </row>
    <row r="1201" spans="1:9" ht="18" customHeight="1" x14ac:dyDescent="0.25">
      <c r="A1201" s="39">
        <v>683</v>
      </c>
      <c r="B1201" s="39"/>
      <c r="C1201" s="40"/>
      <c r="D1201" s="41"/>
      <c r="E1201" s="41"/>
      <c r="F1201" s="86"/>
      <c r="G1201" s="324" t="str">
        <f t="shared" si="69"/>
        <v/>
      </c>
      <c r="H1201" s="94"/>
      <c r="I1201" s="204" t="str">
        <f t="shared" si="68"/>
        <v/>
      </c>
    </row>
    <row r="1202" spans="1:9" ht="18" customHeight="1" x14ac:dyDescent="0.25">
      <c r="A1202" s="39">
        <v>684</v>
      </c>
      <c r="B1202" s="39"/>
      <c r="C1202" s="40"/>
      <c r="D1202" s="41"/>
      <c r="E1202" s="41"/>
      <c r="F1202" s="86"/>
      <c r="G1202" s="324" t="str">
        <f t="shared" si="69"/>
        <v/>
      </c>
      <c r="H1202" s="94"/>
      <c r="I1202" s="204" t="str">
        <f t="shared" si="68"/>
        <v/>
      </c>
    </row>
    <row r="1203" spans="1:9" ht="18" customHeight="1" x14ac:dyDescent="0.25">
      <c r="A1203" s="39">
        <v>685</v>
      </c>
      <c r="B1203" s="39"/>
      <c r="C1203" s="40"/>
      <c r="D1203" s="41"/>
      <c r="E1203" s="41"/>
      <c r="F1203" s="86"/>
      <c r="G1203" s="324" t="str">
        <f t="shared" si="69"/>
        <v/>
      </c>
      <c r="H1203" s="94"/>
      <c r="I1203" s="204" t="str">
        <f t="shared" si="68"/>
        <v/>
      </c>
    </row>
    <row r="1204" spans="1:9" ht="18" customHeight="1" x14ac:dyDescent="0.25">
      <c r="A1204" s="39">
        <v>686</v>
      </c>
      <c r="B1204" s="39"/>
      <c r="C1204" s="40"/>
      <c r="D1204" s="41"/>
      <c r="E1204" s="41"/>
      <c r="F1204" s="86"/>
      <c r="G1204" s="324" t="str">
        <f t="shared" si="69"/>
        <v/>
      </c>
      <c r="H1204" s="94"/>
      <c r="I1204" s="204" t="str">
        <f t="shared" si="68"/>
        <v/>
      </c>
    </row>
    <row r="1205" spans="1:9" ht="18" customHeight="1" x14ac:dyDescent="0.25">
      <c r="A1205" s="39">
        <v>687</v>
      </c>
      <c r="B1205" s="39"/>
      <c r="C1205" s="40"/>
      <c r="D1205" s="41"/>
      <c r="E1205" s="41"/>
      <c r="F1205" s="86"/>
      <c r="G1205" s="324" t="str">
        <f t="shared" si="69"/>
        <v/>
      </c>
      <c r="H1205" s="94"/>
      <c r="I1205" s="204" t="str">
        <f t="shared" si="68"/>
        <v/>
      </c>
    </row>
    <row r="1206" spans="1:9" ht="18" customHeight="1" x14ac:dyDescent="0.25">
      <c r="A1206" s="39">
        <v>688</v>
      </c>
      <c r="B1206" s="39"/>
      <c r="C1206" s="40"/>
      <c r="D1206" s="41"/>
      <c r="E1206" s="41"/>
      <c r="F1206" s="86"/>
      <c r="G1206" s="324" t="str">
        <f t="shared" si="69"/>
        <v/>
      </c>
      <c r="H1206" s="94"/>
      <c r="I1206" s="204" t="str">
        <f t="shared" si="68"/>
        <v/>
      </c>
    </row>
    <row r="1207" spans="1:9" ht="18" customHeight="1" x14ac:dyDescent="0.25">
      <c r="A1207" s="39">
        <v>689</v>
      </c>
      <c r="B1207" s="39"/>
      <c r="C1207" s="40"/>
      <c r="D1207" s="41"/>
      <c r="E1207" s="41"/>
      <c r="F1207" s="86"/>
      <c r="G1207" s="324" t="str">
        <f t="shared" si="69"/>
        <v/>
      </c>
      <c r="H1207" s="94"/>
      <c r="I1207" s="204" t="str">
        <f t="shared" si="68"/>
        <v/>
      </c>
    </row>
    <row r="1208" spans="1:9" ht="18" customHeight="1" x14ac:dyDescent="0.25">
      <c r="A1208" s="39">
        <v>690</v>
      </c>
      <c r="B1208" s="39"/>
      <c r="C1208" s="40"/>
      <c r="D1208" s="41"/>
      <c r="E1208" s="41"/>
      <c r="F1208" s="86"/>
      <c r="G1208" s="324" t="str">
        <f t="shared" si="69"/>
        <v/>
      </c>
      <c r="H1208" s="94"/>
      <c r="I1208" s="204" t="str">
        <f t="shared" si="68"/>
        <v/>
      </c>
    </row>
    <row r="1209" spans="1:9" ht="18" customHeight="1" x14ac:dyDescent="0.25">
      <c r="A1209" s="39">
        <v>691</v>
      </c>
      <c r="B1209" s="39"/>
      <c r="C1209" s="40"/>
      <c r="D1209" s="41"/>
      <c r="E1209" s="41"/>
      <c r="F1209" s="86"/>
      <c r="G1209" s="324" t="str">
        <f t="shared" si="69"/>
        <v/>
      </c>
      <c r="H1209" s="94"/>
      <c r="I1209" s="204" t="str">
        <f t="shared" si="68"/>
        <v/>
      </c>
    </row>
    <row r="1210" spans="1:9" ht="18" customHeight="1" x14ac:dyDescent="0.25">
      <c r="A1210" s="39">
        <v>692</v>
      </c>
      <c r="B1210" s="39"/>
      <c r="C1210" s="40"/>
      <c r="D1210" s="41"/>
      <c r="E1210" s="41"/>
      <c r="F1210" s="86"/>
      <c r="G1210" s="324" t="str">
        <f t="shared" si="69"/>
        <v/>
      </c>
      <c r="H1210" s="94"/>
      <c r="I1210" s="204" t="str">
        <f t="shared" si="68"/>
        <v/>
      </c>
    </row>
    <row r="1211" spans="1:9" ht="18" customHeight="1" x14ac:dyDescent="0.25">
      <c r="A1211" s="39">
        <v>693</v>
      </c>
      <c r="B1211" s="39"/>
      <c r="C1211" s="40"/>
      <c r="D1211" s="41"/>
      <c r="E1211" s="41"/>
      <c r="F1211" s="86"/>
      <c r="G1211" s="324" t="str">
        <f t="shared" si="69"/>
        <v/>
      </c>
      <c r="H1211" s="94"/>
      <c r="I1211" s="204" t="str">
        <f t="shared" si="68"/>
        <v/>
      </c>
    </row>
    <row r="1212" spans="1:9" ht="18" customHeight="1" x14ac:dyDescent="0.25">
      <c r="A1212" s="39">
        <v>694</v>
      </c>
      <c r="B1212" s="39"/>
      <c r="C1212" s="40"/>
      <c r="D1212" s="41"/>
      <c r="E1212" s="41"/>
      <c r="F1212" s="86"/>
      <c r="G1212" s="324" t="str">
        <f t="shared" si="69"/>
        <v/>
      </c>
      <c r="H1212" s="94"/>
      <c r="I1212" s="204" t="str">
        <f t="shared" si="68"/>
        <v/>
      </c>
    </row>
    <row r="1213" spans="1:9" ht="18" customHeight="1" x14ac:dyDescent="0.25">
      <c r="A1213" s="39">
        <v>695</v>
      </c>
      <c r="B1213" s="39"/>
      <c r="C1213" s="40"/>
      <c r="D1213" s="41"/>
      <c r="E1213" s="41"/>
      <c r="F1213" s="86"/>
      <c r="G1213" s="324" t="str">
        <f t="shared" si="69"/>
        <v/>
      </c>
      <c r="H1213" s="94"/>
      <c r="I1213" s="204" t="str">
        <f t="shared" si="68"/>
        <v/>
      </c>
    </row>
    <row r="1214" spans="1:9" ht="18" customHeight="1" x14ac:dyDescent="0.25">
      <c r="A1214" s="39">
        <v>696</v>
      </c>
      <c r="B1214" s="39"/>
      <c r="C1214" s="40"/>
      <c r="D1214" s="41"/>
      <c r="E1214" s="41"/>
      <c r="F1214" s="86"/>
      <c r="G1214" s="324" t="str">
        <f t="shared" si="69"/>
        <v/>
      </c>
      <c r="H1214" s="94"/>
      <c r="I1214" s="204" t="str">
        <f t="shared" si="68"/>
        <v/>
      </c>
    </row>
    <row r="1215" spans="1:9" ht="18" customHeight="1" x14ac:dyDescent="0.25">
      <c r="A1215" s="39">
        <v>697</v>
      </c>
      <c r="B1215" s="39"/>
      <c r="C1215" s="40"/>
      <c r="D1215" s="41"/>
      <c r="E1215" s="41"/>
      <c r="F1215" s="86"/>
      <c r="G1215" s="324" t="str">
        <f t="shared" si="69"/>
        <v/>
      </c>
      <c r="H1215" s="94"/>
      <c r="I1215" s="204" t="str">
        <f t="shared" si="68"/>
        <v/>
      </c>
    </row>
    <row r="1216" spans="1:9" ht="18" customHeight="1" x14ac:dyDescent="0.25">
      <c r="A1216" s="39">
        <v>698</v>
      </c>
      <c r="B1216" s="39"/>
      <c r="C1216" s="40"/>
      <c r="D1216" s="41"/>
      <c r="E1216" s="41"/>
      <c r="F1216" s="86"/>
      <c r="G1216" s="324" t="str">
        <f t="shared" si="69"/>
        <v/>
      </c>
      <c r="H1216" s="94"/>
      <c r="I1216" s="204" t="str">
        <f t="shared" si="68"/>
        <v/>
      </c>
    </row>
    <row r="1217" spans="1:11" ht="18" customHeight="1" x14ac:dyDescent="0.25">
      <c r="A1217" s="39">
        <v>699</v>
      </c>
      <c r="B1217" s="39"/>
      <c r="C1217" s="40"/>
      <c r="D1217" s="41"/>
      <c r="E1217" s="41"/>
      <c r="F1217" s="86"/>
      <c r="G1217" s="324" t="str">
        <f t="shared" si="69"/>
        <v/>
      </c>
      <c r="H1217" s="94"/>
      <c r="I1217" s="204" t="str">
        <f t="shared" si="68"/>
        <v/>
      </c>
    </row>
    <row r="1218" spans="1:11" ht="18" customHeight="1" thickBot="1" x14ac:dyDescent="0.3">
      <c r="A1218" s="43">
        <v>700</v>
      </c>
      <c r="B1218" s="43"/>
      <c r="C1218" s="44"/>
      <c r="D1218" s="45"/>
      <c r="E1218" s="45"/>
      <c r="F1218" s="88"/>
      <c r="G1218" s="325" t="str">
        <f t="shared" si="69"/>
        <v/>
      </c>
      <c r="H1218" s="96"/>
      <c r="I1218" s="204" t="str">
        <f t="shared" si="68"/>
        <v/>
      </c>
    </row>
    <row r="1219" spans="1:11" ht="18" customHeight="1" thickBot="1" x14ac:dyDescent="0.3">
      <c r="F1219" s="12" t="s">
        <v>155</v>
      </c>
      <c r="G1219" s="290">
        <f>IF(stok&lt;&gt;"",SUM(G1199:G1218)+G1184,0)</f>
        <v>0</v>
      </c>
      <c r="H1219" s="331"/>
      <c r="J1219" s="202">
        <f>IF(G1219&gt;G1184,ROW(A1225),0)</f>
        <v>0</v>
      </c>
    </row>
    <row r="1221" spans="1:11" ht="30.2" customHeight="1" x14ac:dyDescent="0.25">
      <c r="A1221" s="521" t="s">
        <v>167</v>
      </c>
      <c r="B1221" s="521"/>
      <c r="C1221" s="521"/>
      <c r="D1221" s="521"/>
      <c r="E1221" s="521"/>
      <c r="F1221" s="521"/>
      <c r="G1221" s="521"/>
      <c r="H1221" s="521"/>
    </row>
    <row r="1223" spans="1:11" ht="21" x14ac:dyDescent="0.35">
      <c r="B1223" s="358" t="s">
        <v>48</v>
      </c>
      <c r="C1223" s="346">
        <f ca="1">IF(imzatarihi&gt;0,imzatarihi,"")</f>
        <v>46027</v>
      </c>
      <c r="D1223" s="81" t="s">
        <v>49</v>
      </c>
      <c r="E1223" s="456" t="str">
        <f>IF(kurulusyetkilisi&gt;0,kurulusyetkilisi,"")</f>
        <v/>
      </c>
      <c r="F1223" s="456"/>
      <c r="G1223" s="456"/>
      <c r="H1223" s="456"/>
    </row>
    <row r="1224" spans="1:11" ht="21" x14ac:dyDescent="0.35">
      <c r="B1224" s="349"/>
      <c r="C1224" s="349"/>
      <c r="D1224" s="520" t="s">
        <v>50</v>
      </c>
      <c r="E1224" s="520"/>
      <c r="F1224" s="349"/>
      <c r="G1224" s="361"/>
      <c r="H1224" s="347"/>
    </row>
    <row r="1226" spans="1:11" x14ac:dyDescent="0.25">
      <c r="A1226" s="496" t="s">
        <v>128</v>
      </c>
      <c r="B1226" s="496"/>
      <c r="C1226" s="496"/>
      <c r="D1226" s="496"/>
      <c r="E1226" s="496"/>
      <c r="F1226" s="496"/>
      <c r="G1226" s="496"/>
      <c r="H1226" s="496"/>
      <c r="I1226" s="15"/>
    </row>
    <row r="1227" spans="1:11" x14ac:dyDescent="0.25">
      <c r="A1227" s="484" t="str">
        <f>IF(YilDonem&lt;&gt;"",CONCATENATE(YilDonem," dönemine aittir."),"")</f>
        <v/>
      </c>
      <c r="B1227" s="484"/>
      <c r="C1227" s="484"/>
      <c r="D1227" s="484"/>
      <c r="E1227" s="484"/>
      <c r="F1227" s="484"/>
      <c r="G1227" s="484"/>
      <c r="H1227" s="484"/>
      <c r="I1227" s="15"/>
    </row>
    <row r="1228" spans="1:11" ht="15.95" customHeight="1" thickBot="1" x14ac:dyDescent="0.3">
      <c r="A1228" s="515" t="s">
        <v>157</v>
      </c>
      <c r="B1228" s="515"/>
      <c r="C1228" s="515"/>
      <c r="D1228" s="515"/>
      <c r="E1228" s="515"/>
      <c r="F1228" s="515"/>
      <c r="G1228" s="515"/>
      <c r="H1228" s="515"/>
      <c r="I1228" s="15"/>
    </row>
    <row r="1229" spans="1:11" ht="31.7" customHeight="1" thickBot="1" x14ac:dyDescent="0.3">
      <c r="A1229" s="516" t="s">
        <v>1</v>
      </c>
      <c r="B1229" s="517"/>
      <c r="C1229" s="488" t="str">
        <f>IF(ProjeNo&gt;0,ProjeNo,"")</f>
        <v/>
      </c>
      <c r="D1229" s="489"/>
      <c r="E1229" s="489"/>
      <c r="F1229" s="489"/>
      <c r="G1229" s="489"/>
      <c r="H1229" s="490"/>
      <c r="I1229" s="15"/>
    </row>
    <row r="1230" spans="1:11" ht="45" customHeight="1" thickBot="1" x14ac:dyDescent="0.3">
      <c r="A1230" s="518" t="s">
        <v>14</v>
      </c>
      <c r="B1230" s="519"/>
      <c r="C1230" s="493" t="str">
        <f>IF(ProjeAdi&gt;0,ProjeAdi,"")</f>
        <v/>
      </c>
      <c r="D1230" s="494"/>
      <c r="E1230" s="494"/>
      <c r="F1230" s="494"/>
      <c r="G1230" s="494"/>
      <c r="H1230" s="495"/>
      <c r="I1230" s="15"/>
    </row>
    <row r="1231" spans="1:11" ht="30.2" customHeight="1" thickBot="1" x14ac:dyDescent="0.3">
      <c r="A1231" s="522" t="s">
        <v>172</v>
      </c>
      <c r="B1231" s="523"/>
      <c r="C1231" s="493" t="str">
        <f>IF($C$6&lt;&gt;"",$C$6,"")</f>
        <v/>
      </c>
      <c r="D1231" s="494"/>
      <c r="E1231" s="494"/>
      <c r="F1231" s="494"/>
      <c r="G1231" s="494"/>
      <c r="H1231" s="495"/>
      <c r="I1231" s="15"/>
    </row>
    <row r="1232" spans="1:11" s="90" customFormat="1" ht="37.15" customHeight="1" x14ac:dyDescent="0.25">
      <c r="A1232" s="482" t="s">
        <v>9</v>
      </c>
      <c r="B1232" s="482" t="s">
        <v>123</v>
      </c>
      <c r="C1232" s="482" t="s">
        <v>124</v>
      </c>
      <c r="D1232" s="482" t="s">
        <v>129</v>
      </c>
      <c r="E1232" s="482" t="s">
        <v>130</v>
      </c>
      <c r="F1232" s="482" t="s">
        <v>175</v>
      </c>
      <c r="G1232" s="527" t="s">
        <v>51</v>
      </c>
      <c r="H1232" s="527" t="s">
        <v>131</v>
      </c>
      <c r="I1232" s="118"/>
      <c r="J1232" s="134"/>
      <c r="K1232" s="134"/>
    </row>
    <row r="1233" spans="1:9" ht="18" customHeight="1" thickBot="1" x14ac:dyDescent="0.3">
      <c r="A1233" s="498"/>
      <c r="B1233" s="498"/>
      <c r="C1233" s="498"/>
      <c r="D1233" s="498"/>
      <c r="E1233" s="498"/>
      <c r="F1233" s="498"/>
      <c r="G1233" s="528"/>
      <c r="H1233" s="528"/>
      <c r="I1233" s="15"/>
    </row>
    <row r="1234" spans="1:9" ht="18" customHeight="1" x14ac:dyDescent="0.25">
      <c r="A1234" s="61">
        <v>701</v>
      </c>
      <c r="B1234" s="61"/>
      <c r="C1234" s="62"/>
      <c r="D1234" s="84"/>
      <c r="E1234" s="84"/>
      <c r="F1234" s="76"/>
      <c r="G1234" s="306" t="str">
        <f>IF(AND(E1234&lt;&gt;"",F1234&lt;&gt;"",H1234&lt;&gt;""),E1234*F1234,"")</f>
        <v/>
      </c>
      <c r="H1234" s="92"/>
      <c r="I1234" s="204" t="str">
        <f t="shared" ref="I1234:I1253" si="70">IF(AND(C1234&lt;&gt;"",H1234=""),"Stok Çıkış Tarihi Yazılmalıdır.","")</f>
        <v/>
      </c>
    </row>
    <row r="1235" spans="1:9" ht="18" customHeight="1" x14ac:dyDescent="0.25">
      <c r="A1235" s="39">
        <v>702</v>
      </c>
      <c r="B1235" s="39"/>
      <c r="C1235" s="40"/>
      <c r="D1235" s="41"/>
      <c r="E1235" s="41"/>
      <c r="F1235" s="86"/>
      <c r="G1235" s="324" t="str">
        <f t="shared" ref="G1235:G1253" si="71">IF(AND(E1235&lt;&gt;"",F1235&lt;&gt;"",H1235&lt;&gt;""),E1235*F1235,"")</f>
        <v/>
      </c>
      <c r="H1235" s="94"/>
      <c r="I1235" s="204" t="str">
        <f t="shared" si="70"/>
        <v/>
      </c>
    </row>
    <row r="1236" spans="1:9" ht="18" customHeight="1" x14ac:dyDescent="0.25">
      <c r="A1236" s="39">
        <v>703</v>
      </c>
      <c r="B1236" s="39"/>
      <c r="C1236" s="40"/>
      <c r="D1236" s="41"/>
      <c r="E1236" s="41"/>
      <c r="F1236" s="86"/>
      <c r="G1236" s="324" t="str">
        <f t="shared" si="71"/>
        <v/>
      </c>
      <c r="H1236" s="94"/>
      <c r="I1236" s="204" t="str">
        <f t="shared" si="70"/>
        <v/>
      </c>
    </row>
    <row r="1237" spans="1:9" ht="18" customHeight="1" x14ac:dyDescent="0.25">
      <c r="A1237" s="39">
        <v>704</v>
      </c>
      <c r="B1237" s="39"/>
      <c r="C1237" s="40"/>
      <c r="D1237" s="41"/>
      <c r="E1237" s="41"/>
      <c r="F1237" s="86"/>
      <c r="G1237" s="324" t="str">
        <f t="shared" si="71"/>
        <v/>
      </c>
      <c r="H1237" s="94"/>
      <c r="I1237" s="204" t="str">
        <f t="shared" si="70"/>
        <v/>
      </c>
    </row>
    <row r="1238" spans="1:9" ht="18" customHeight="1" x14ac:dyDescent="0.25">
      <c r="A1238" s="39">
        <v>705</v>
      </c>
      <c r="B1238" s="39"/>
      <c r="C1238" s="40"/>
      <c r="D1238" s="41"/>
      <c r="E1238" s="41"/>
      <c r="F1238" s="86"/>
      <c r="G1238" s="324" t="str">
        <f t="shared" si="71"/>
        <v/>
      </c>
      <c r="H1238" s="94"/>
      <c r="I1238" s="204" t="str">
        <f t="shared" si="70"/>
        <v/>
      </c>
    </row>
    <row r="1239" spans="1:9" ht="18" customHeight="1" x14ac:dyDescent="0.25">
      <c r="A1239" s="39">
        <v>706</v>
      </c>
      <c r="B1239" s="39"/>
      <c r="C1239" s="40"/>
      <c r="D1239" s="41"/>
      <c r="E1239" s="41"/>
      <c r="F1239" s="86"/>
      <c r="G1239" s="324" t="str">
        <f t="shared" si="71"/>
        <v/>
      </c>
      <c r="H1239" s="94"/>
      <c r="I1239" s="204" t="str">
        <f t="shared" si="70"/>
        <v/>
      </c>
    </row>
    <row r="1240" spans="1:9" ht="18" customHeight="1" x14ac:dyDescent="0.25">
      <c r="A1240" s="39">
        <v>707</v>
      </c>
      <c r="B1240" s="39"/>
      <c r="C1240" s="40"/>
      <c r="D1240" s="41"/>
      <c r="E1240" s="41"/>
      <c r="F1240" s="86"/>
      <c r="G1240" s="324" t="str">
        <f t="shared" si="71"/>
        <v/>
      </c>
      <c r="H1240" s="94"/>
      <c r="I1240" s="204" t="str">
        <f t="shared" si="70"/>
        <v/>
      </c>
    </row>
    <row r="1241" spans="1:9" ht="18" customHeight="1" x14ac:dyDescent="0.25">
      <c r="A1241" s="39">
        <v>708</v>
      </c>
      <c r="B1241" s="39"/>
      <c r="C1241" s="40"/>
      <c r="D1241" s="41"/>
      <c r="E1241" s="41"/>
      <c r="F1241" s="86"/>
      <c r="G1241" s="324" t="str">
        <f t="shared" si="71"/>
        <v/>
      </c>
      <c r="H1241" s="94"/>
      <c r="I1241" s="204" t="str">
        <f t="shared" si="70"/>
        <v/>
      </c>
    </row>
    <row r="1242" spans="1:9" ht="18" customHeight="1" x14ac:dyDescent="0.25">
      <c r="A1242" s="39">
        <v>709</v>
      </c>
      <c r="B1242" s="39"/>
      <c r="C1242" s="40"/>
      <c r="D1242" s="41"/>
      <c r="E1242" s="41"/>
      <c r="F1242" s="86"/>
      <c r="G1242" s="324" t="str">
        <f t="shared" si="71"/>
        <v/>
      </c>
      <c r="H1242" s="94"/>
      <c r="I1242" s="204" t="str">
        <f t="shared" si="70"/>
        <v/>
      </c>
    </row>
    <row r="1243" spans="1:9" ht="18" customHeight="1" x14ac:dyDescent="0.25">
      <c r="A1243" s="39">
        <v>710</v>
      </c>
      <c r="B1243" s="39"/>
      <c r="C1243" s="40"/>
      <c r="D1243" s="41"/>
      <c r="E1243" s="41"/>
      <c r="F1243" s="86"/>
      <c r="G1243" s="324" t="str">
        <f t="shared" si="71"/>
        <v/>
      </c>
      <c r="H1243" s="94"/>
      <c r="I1243" s="204" t="str">
        <f t="shared" si="70"/>
        <v/>
      </c>
    </row>
    <row r="1244" spans="1:9" ht="18" customHeight="1" x14ac:dyDescent="0.25">
      <c r="A1244" s="39">
        <v>711</v>
      </c>
      <c r="B1244" s="39"/>
      <c r="C1244" s="40"/>
      <c r="D1244" s="41"/>
      <c r="E1244" s="41"/>
      <c r="F1244" s="86"/>
      <c r="G1244" s="324" t="str">
        <f t="shared" si="71"/>
        <v/>
      </c>
      <c r="H1244" s="94"/>
      <c r="I1244" s="204" t="str">
        <f t="shared" si="70"/>
        <v/>
      </c>
    </row>
    <row r="1245" spans="1:9" ht="18" customHeight="1" x14ac:dyDescent="0.25">
      <c r="A1245" s="39">
        <v>712</v>
      </c>
      <c r="B1245" s="39"/>
      <c r="C1245" s="40"/>
      <c r="D1245" s="41"/>
      <c r="E1245" s="41"/>
      <c r="F1245" s="86"/>
      <c r="G1245" s="324" t="str">
        <f t="shared" si="71"/>
        <v/>
      </c>
      <c r="H1245" s="94"/>
      <c r="I1245" s="204" t="str">
        <f t="shared" si="70"/>
        <v/>
      </c>
    </row>
    <row r="1246" spans="1:9" ht="18" customHeight="1" x14ac:dyDescent="0.25">
      <c r="A1246" s="39">
        <v>713</v>
      </c>
      <c r="B1246" s="39"/>
      <c r="C1246" s="40"/>
      <c r="D1246" s="41"/>
      <c r="E1246" s="41"/>
      <c r="F1246" s="86"/>
      <c r="G1246" s="324" t="str">
        <f t="shared" si="71"/>
        <v/>
      </c>
      <c r="H1246" s="94"/>
      <c r="I1246" s="204" t="str">
        <f t="shared" si="70"/>
        <v/>
      </c>
    </row>
    <row r="1247" spans="1:9" ht="18" customHeight="1" x14ac:dyDescent="0.25">
      <c r="A1247" s="39">
        <v>714</v>
      </c>
      <c r="B1247" s="39"/>
      <c r="C1247" s="40"/>
      <c r="D1247" s="41"/>
      <c r="E1247" s="41"/>
      <c r="F1247" s="86"/>
      <c r="G1247" s="324" t="str">
        <f t="shared" si="71"/>
        <v/>
      </c>
      <c r="H1247" s="94"/>
      <c r="I1247" s="204" t="str">
        <f t="shared" si="70"/>
        <v/>
      </c>
    </row>
    <row r="1248" spans="1:9" ht="18" customHeight="1" x14ac:dyDescent="0.25">
      <c r="A1248" s="39">
        <v>715</v>
      </c>
      <c r="B1248" s="39"/>
      <c r="C1248" s="40"/>
      <c r="D1248" s="41"/>
      <c r="E1248" s="41"/>
      <c r="F1248" s="86"/>
      <c r="G1248" s="324" t="str">
        <f t="shared" si="71"/>
        <v/>
      </c>
      <c r="H1248" s="94"/>
      <c r="I1248" s="204" t="str">
        <f t="shared" si="70"/>
        <v/>
      </c>
    </row>
    <row r="1249" spans="1:10" ht="18" customHeight="1" x14ac:dyDescent="0.25">
      <c r="A1249" s="39">
        <v>716</v>
      </c>
      <c r="B1249" s="39"/>
      <c r="C1249" s="40"/>
      <c r="D1249" s="41"/>
      <c r="E1249" s="41"/>
      <c r="F1249" s="86"/>
      <c r="G1249" s="324" t="str">
        <f t="shared" si="71"/>
        <v/>
      </c>
      <c r="H1249" s="94"/>
      <c r="I1249" s="204" t="str">
        <f t="shared" si="70"/>
        <v/>
      </c>
    </row>
    <row r="1250" spans="1:10" ht="18" customHeight="1" x14ac:dyDescent="0.25">
      <c r="A1250" s="39">
        <v>717</v>
      </c>
      <c r="B1250" s="39"/>
      <c r="C1250" s="40"/>
      <c r="D1250" s="41"/>
      <c r="E1250" s="41"/>
      <c r="F1250" s="86"/>
      <c r="G1250" s="324" t="str">
        <f t="shared" si="71"/>
        <v/>
      </c>
      <c r="H1250" s="94"/>
      <c r="I1250" s="204" t="str">
        <f t="shared" si="70"/>
        <v/>
      </c>
    </row>
    <row r="1251" spans="1:10" ht="18" customHeight="1" x14ac:dyDescent="0.25">
      <c r="A1251" s="39">
        <v>718</v>
      </c>
      <c r="B1251" s="39"/>
      <c r="C1251" s="40"/>
      <c r="D1251" s="41"/>
      <c r="E1251" s="41"/>
      <c r="F1251" s="86"/>
      <c r="G1251" s="324" t="str">
        <f t="shared" si="71"/>
        <v/>
      </c>
      <c r="H1251" s="94"/>
      <c r="I1251" s="204" t="str">
        <f t="shared" si="70"/>
        <v/>
      </c>
    </row>
    <row r="1252" spans="1:10" ht="18" customHeight="1" x14ac:dyDescent="0.25">
      <c r="A1252" s="39">
        <v>719</v>
      </c>
      <c r="B1252" s="39"/>
      <c r="C1252" s="40"/>
      <c r="D1252" s="41"/>
      <c r="E1252" s="41"/>
      <c r="F1252" s="86"/>
      <c r="G1252" s="324" t="str">
        <f t="shared" si="71"/>
        <v/>
      </c>
      <c r="H1252" s="94"/>
      <c r="I1252" s="204" t="str">
        <f t="shared" si="70"/>
        <v/>
      </c>
    </row>
    <row r="1253" spans="1:10" ht="18" customHeight="1" thickBot="1" x14ac:dyDescent="0.3">
      <c r="A1253" s="43">
        <v>720</v>
      </c>
      <c r="B1253" s="43"/>
      <c r="C1253" s="44"/>
      <c r="D1253" s="45"/>
      <c r="E1253" s="45"/>
      <c r="F1253" s="88"/>
      <c r="G1253" s="325" t="str">
        <f t="shared" si="71"/>
        <v/>
      </c>
      <c r="H1253" s="96"/>
      <c r="I1253" s="204" t="str">
        <f t="shared" si="70"/>
        <v/>
      </c>
    </row>
    <row r="1254" spans="1:10" ht="18" customHeight="1" thickBot="1" x14ac:dyDescent="0.3">
      <c r="F1254" s="12" t="s">
        <v>155</v>
      </c>
      <c r="G1254" s="290">
        <f>IF(stok&lt;&gt;"",SUM(G1234:G1253)+G1219,0)</f>
        <v>0</v>
      </c>
      <c r="H1254" s="331"/>
      <c r="J1254" s="202">
        <f>IF(G1254&gt;G1219,ROW(A1260),0)</f>
        <v>0</v>
      </c>
    </row>
    <row r="1256" spans="1:10" ht="30.2" customHeight="1" x14ac:dyDescent="0.25">
      <c r="A1256" s="521" t="s">
        <v>167</v>
      </c>
      <c r="B1256" s="521"/>
      <c r="C1256" s="521"/>
      <c r="D1256" s="521"/>
      <c r="E1256" s="521"/>
      <c r="F1256" s="521"/>
      <c r="G1256" s="521"/>
      <c r="H1256" s="521"/>
    </row>
    <row r="1258" spans="1:10" ht="21" x14ac:dyDescent="0.35">
      <c r="B1258" s="358" t="s">
        <v>48</v>
      </c>
      <c r="C1258" s="346">
        <f ca="1">IF(imzatarihi&gt;0,imzatarihi,"")</f>
        <v>46027</v>
      </c>
      <c r="D1258" s="81" t="s">
        <v>49</v>
      </c>
      <c r="E1258" s="456" t="str">
        <f>IF(kurulusyetkilisi&gt;0,kurulusyetkilisi,"")</f>
        <v/>
      </c>
      <c r="F1258" s="456"/>
      <c r="G1258" s="456"/>
      <c r="H1258" s="456"/>
    </row>
    <row r="1259" spans="1:10" ht="21" x14ac:dyDescent="0.35">
      <c r="B1259" s="349"/>
      <c r="C1259" s="349"/>
      <c r="D1259" s="520" t="s">
        <v>50</v>
      </c>
      <c r="E1259" s="520"/>
      <c r="F1259" s="349"/>
      <c r="G1259" s="361"/>
      <c r="H1259" s="347"/>
    </row>
    <row r="1261" spans="1:10" x14ac:dyDescent="0.25">
      <c r="A1261" s="496" t="s">
        <v>128</v>
      </c>
      <c r="B1261" s="496"/>
      <c r="C1261" s="496"/>
      <c r="D1261" s="496"/>
      <c r="E1261" s="496"/>
      <c r="F1261" s="496"/>
      <c r="G1261" s="496"/>
      <c r="H1261" s="496"/>
      <c r="I1261" s="15"/>
    </row>
    <row r="1262" spans="1:10" x14ac:dyDescent="0.25">
      <c r="A1262" s="484" t="str">
        <f>IF(YilDonem&lt;&gt;"",CONCATENATE(YilDonem," dönemine aittir."),"")</f>
        <v/>
      </c>
      <c r="B1262" s="484"/>
      <c r="C1262" s="484"/>
      <c r="D1262" s="484"/>
      <c r="E1262" s="484"/>
      <c r="F1262" s="484"/>
      <c r="G1262" s="484"/>
      <c r="H1262" s="484"/>
      <c r="I1262" s="15"/>
    </row>
    <row r="1263" spans="1:10" ht="15.95" customHeight="1" thickBot="1" x14ac:dyDescent="0.3">
      <c r="A1263" s="515" t="s">
        <v>157</v>
      </c>
      <c r="B1263" s="515"/>
      <c r="C1263" s="515"/>
      <c r="D1263" s="515"/>
      <c r="E1263" s="515"/>
      <c r="F1263" s="515"/>
      <c r="G1263" s="515"/>
      <c r="H1263" s="515"/>
      <c r="I1263" s="15"/>
    </row>
    <row r="1264" spans="1:10" ht="31.7" customHeight="1" thickBot="1" x14ac:dyDescent="0.3">
      <c r="A1264" s="516" t="s">
        <v>1</v>
      </c>
      <c r="B1264" s="517"/>
      <c r="C1264" s="488" t="str">
        <f>IF(ProjeNo&gt;0,ProjeNo,"")</f>
        <v/>
      </c>
      <c r="D1264" s="489"/>
      <c r="E1264" s="489"/>
      <c r="F1264" s="489"/>
      <c r="G1264" s="489"/>
      <c r="H1264" s="490"/>
      <c r="I1264" s="15"/>
    </row>
    <row r="1265" spans="1:11" ht="45" customHeight="1" thickBot="1" x14ac:dyDescent="0.3">
      <c r="A1265" s="518" t="s">
        <v>14</v>
      </c>
      <c r="B1265" s="519"/>
      <c r="C1265" s="493" t="str">
        <f>IF(ProjeAdi&gt;0,ProjeAdi,"")</f>
        <v/>
      </c>
      <c r="D1265" s="494"/>
      <c r="E1265" s="494"/>
      <c r="F1265" s="494"/>
      <c r="G1265" s="494"/>
      <c r="H1265" s="495"/>
      <c r="I1265" s="15"/>
    </row>
    <row r="1266" spans="1:11" ht="30.2" customHeight="1" thickBot="1" x14ac:dyDescent="0.3">
      <c r="A1266" s="522" t="s">
        <v>172</v>
      </c>
      <c r="B1266" s="523"/>
      <c r="C1266" s="493" t="str">
        <f>IF($C$6&lt;&gt;"",$C$6,"")</f>
        <v/>
      </c>
      <c r="D1266" s="494"/>
      <c r="E1266" s="494"/>
      <c r="F1266" s="494"/>
      <c r="G1266" s="494"/>
      <c r="H1266" s="495"/>
      <c r="I1266" s="15"/>
    </row>
    <row r="1267" spans="1:11" s="90" customFormat="1" ht="37.15" customHeight="1" x14ac:dyDescent="0.25">
      <c r="A1267" s="482" t="s">
        <v>9</v>
      </c>
      <c r="B1267" s="482" t="s">
        <v>123</v>
      </c>
      <c r="C1267" s="482" t="s">
        <v>124</v>
      </c>
      <c r="D1267" s="482" t="s">
        <v>129</v>
      </c>
      <c r="E1267" s="482" t="s">
        <v>130</v>
      </c>
      <c r="F1267" s="482" t="s">
        <v>175</v>
      </c>
      <c r="G1267" s="527" t="s">
        <v>51</v>
      </c>
      <c r="H1267" s="527" t="s">
        <v>131</v>
      </c>
      <c r="I1267" s="118"/>
      <c r="J1267" s="134"/>
      <c r="K1267" s="134"/>
    </row>
    <row r="1268" spans="1:11" ht="18" customHeight="1" thickBot="1" x14ac:dyDescent="0.3">
      <c r="A1268" s="498"/>
      <c r="B1268" s="498"/>
      <c r="C1268" s="498"/>
      <c r="D1268" s="498"/>
      <c r="E1268" s="498"/>
      <c r="F1268" s="498"/>
      <c r="G1268" s="528"/>
      <c r="H1268" s="528"/>
      <c r="I1268" s="15"/>
    </row>
    <row r="1269" spans="1:11" ht="18" customHeight="1" x14ac:dyDescent="0.25">
      <c r="A1269" s="61">
        <v>721</v>
      </c>
      <c r="B1269" s="61"/>
      <c r="C1269" s="62"/>
      <c r="D1269" s="84"/>
      <c r="E1269" s="84"/>
      <c r="F1269" s="76"/>
      <c r="G1269" s="306" t="str">
        <f>IF(AND(E1269&lt;&gt;"",F1269&lt;&gt;"",H1269&lt;&gt;""),E1269*F1269,"")</f>
        <v/>
      </c>
      <c r="H1269" s="92"/>
      <c r="I1269" s="204" t="str">
        <f t="shared" ref="I1269:I1288" si="72">IF(AND(C1269&lt;&gt;"",H1269=""),"Stok Çıkış Tarihi Yazılmalıdır.","")</f>
        <v/>
      </c>
    </row>
    <row r="1270" spans="1:11" ht="18" customHeight="1" x14ac:dyDescent="0.25">
      <c r="A1270" s="39">
        <v>722</v>
      </c>
      <c r="B1270" s="39"/>
      <c r="C1270" s="40"/>
      <c r="D1270" s="41"/>
      <c r="E1270" s="41"/>
      <c r="F1270" s="86"/>
      <c r="G1270" s="324" t="str">
        <f t="shared" ref="G1270:G1288" si="73">IF(AND(E1270&lt;&gt;"",F1270&lt;&gt;"",H1270&lt;&gt;""),E1270*F1270,"")</f>
        <v/>
      </c>
      <c r="H1270" s="94"/>
      <c r="I1270" s="204" t="str">
        <f t="shared" si="72"/>
        <v/>
      </c>
    </row>
    <row r="1271" spans="1:11" ht="18" customHeight="1" x14ac:dyDescent="0.25">
      <c r="A1271" s="39">
        <v>723</v>
      </c>
      <c r="B1271" s="39"/>
      <c r="C1271" s="40"/>
      <c r="D1271" s="41"/>
      <c r="E1271" s="41"/>
      <c r="F1271" s="86"/>
      <c r="G1271" s="324" t="str">
        <f t="shared" si="73"/>
        <v/>
      </c>
      <c r="H1271" s="94"/>
      <c r="I1271" s="204" t="str">
        <f t="shared" si="72"/>
        <v/>
      </c>
    </row>
    <row r="1272" spans="1:11" ht="18" customHeight="1" x14ac:dyDescent="0.25">
      <c r="A1272" s="39">
        <v>724</v>
      </c>
      <c r="B1272" s="39"/>
      <c r="C1272" s="40"/>
      <c r="D1272" s="41"/>
      <c r="E1272" s="41"/>
      <c r="F1272" s="86"/>
      <c r="G1272" s="324" t="str">
        <f t="shared" si="73"/>
        <v/>
      </c>
      <c r="H1272" s="94"/>
      <c r="I1272" s="204" t="str">
        <f t="shared" si="72"/>
        <v/>
      </c>
    </row>
    <row r="1273" spans="1:11" ht="18" customHeight="1" x14ac:dyDescent="0.25">
      <c r="A1273" s="39">
        <v>725</v>
      </c>
      <c r="B1273" s="39"/>
      <c r="C1273" s="40"/>
      <c r="D1273" s="41"/>
      <c r="E1273" s="41"/>
      <c r="F1273" s="86"/>
      <c r="G1273" s="324" t="str">
        <f t="shared" si="73"/>
        <v/>
      </c>
      <c r="H1273" s="94"/>
      <c r="I1273" s="204" t="str">
        <f t="shared" si="72"/>
        <v/>
      </c>
    </row>
    <row r="1274" spans="1:11" ht="18" customHeight="1" x14ac:dyDescent="0.25">
      <c r="A1274" s="39">
        <v>726</v>
      </c>
      <c r="B1274" s="39"/>
      <c r="C1274" s="40"/>
      <c r="D1274" s="41"/>
      <c r="E1274" s="41"/>
      <c r="F1274" s="86"/>
      <c r="G1274" s="324" t="str">
        <f t="shared" si="73"/>
        <v/>
      </c>
      <c r="H1274" s="94"/>
      <c r="I1274" s="204" t="str">
        <f t="shared" si="72"/>
        <v/>
      </c>
    </row>
    <row r="1275" spans="1:11" ht="18" customHeight="1" x14ac:dyDescent="0.25">
      <c r="A1275" s="39">
        <v>727</v>
      </c>
      <c r="B1275" s="39"/>
      <c r="C1275" s="40"/>
      <c r="D1275" s="41"/>
      <c r="E1275" s="41"/>
      <c r="F1275" s="86"/>
      <c r="G1275" s="324" t="str">
        <f t="shared" si="73"/>
        <v/>
      </c>
      <c r="H1275" s="94"/>
      <c r="I1275" s="204" t="str">
        <f t="shared" si="72"/>
        <v/>
      </c>
    </row>
    <row r="1276" spans="1:11" ht="18" customHeight="1" x14ac:dyDescent="0.25">
      <c r="A1276" s="39">
        <v>728</v>
      </c>
      <c r="B1276" s="39"/>
      <c r="C1276" s="40"/>
      <c r="D1276" s="41"/>
      <c r="E1276" s="41"/>
      <c r="F1276" s="86"/>
      <c r="G1276" s="324" t="str">
        <f t="shared" si="73"/>
        <v/>
      </c>
      <c r="H1276" s="94"/>
      <c r="I1276" s="204" t="str">
        <f t="shared" si="72"/>
        <v/>
      </c>
    </row>
    <row r="1277" spans="1:11" ht="18" customHeight="1" x14ac:dyDescent="0.25">
      <c r="A1277" s="39">
        <v>729</v>
      </c>
      <c r="B1277" s="39"/>
      <c r="C1277" s="40"/>
      <c r="D1277" s="41"/>
      <c r="E1277" s="41"/>
      <c r="F1277" s="86"/>
      <c r="G1277" s="324" t="str">
        <f t="shared" si="73"/>
        <v/>
      </c>
      <c r="H1277" s="94"/>
      <c r="I1277" s="204" t="str">
        <f t="shared" si="72"/>
        <v/>
      </c>
    </row>
    <row r="1278" spans="1:11" ht="18" customHeight="1" x14ac:dyDescent="0.25">
      <c r="A1278" s="39">
        <v>730</v>
      </c>
      <c r="B1278" s="39"/>
      <c r="C1278" s="40"/>
      <c r="D1278" s="41"/>
      <c r="E1278" s="41"/>
      <c r="F1278" s="86"/>
      <c r="G1278" s="324" t="str">
        <f t="shared" si="73"/>
        <v/>
      </c>
      <c r="H1278" s="94"/>
      <c r="I1278" s="204" t="str">
        <f t="shared" si="72"/>
        <v/>
      </c>
    </row>
    <row r="1279" spans="1:11" ht="18" customHeight="1" x14ac:dyDescent="0.25">
      <c r="A1279" s="39">
        <v>731</v>
      </c>
      <c r="B1279" s="39"/>
      <c r="C1279" s="40"/>
      <c r="D1279" s="41"/>
      <c r="E1279" s="41"/>
      <c r="F1279" s="86"/>
      <c r="G1279" s="324" t="str">
        <f t="shared" si="73"/>
        <v/>
      </c>
      <c r="H1279" s="94"/>
      <c r="I1279" s="204" t="str">
        <f t="shared" si="72"/>
        <v/>
      </c>
    </row>
    <row r="1280" spans="1:11" ht="18" customHeight="1" x14ac:dyDescent="0.25">
      <c r="A1280" s="39">
        <v>732</v>
      </c>
      <c r="B1280" s="39"/>
      <c r="C1280" s="40"/>
      <c r="D1280" s="41"/>
      <c r="E1280" s="41"/>
      <c r="F1280" s="86"/>
      <c r="G1280" s="324" t="str">
        <f t="shared" si="73"/>
        <v/>
      </c>
      <c r="H1280" s="94"/>
      <c r="I1280" s="204" t="str">
        <f t="shared" si="72"/>
        <v/>
      </c>
    </row>
    <row r="1281" spans="1:10" ht="18" customHeight="1" x14ac:dyDescent="0.25">
      <c r="A1281" s="39">
        <v>733</v>
      </c>
      <c r="B1281" s="39"/>
      <c r="C1281" s="40"/>
      <c r="D1281" s="41"/>
      <c r="E1281" s="41"/>
      <c r="F1281" s="86"/>
      <c r="G1281" s="324" t="str">
        <f t="shared" si="73"/>
        <v/>
      </c>
      <c r="H1281" s="94"/>
      <c r="I1281" s="204" t="str">
        <f t="shared" si="72"/>
        <v/>
      </c>
    </row>
    <row r="1282" spans="1:10" ht="18" customHeight="1" x14ac:dyDescent="0.25">
      <c r="A1282" s="39">
        <v>734</v>
      </c>
      <c r="B1282" s="39"/>
      <c r="C1282" s="40"/>
      <c r="D1282" s="41"/>
      <c r="E1282" s="41"/>
      <c r="F1282" s="86"/>
      <c r="G1282" s="324" t="str">
        <f t="shared" si="73"/>
        <v/>
      </c>
      <c r="H1282" s="94"/>
      <c r="I1282" s="204" t="str">
        <f t="shared" si="72"/>
        <v/>
      </c>
    </row>
    <row r="1283" spans="1:10" ht="18" customHeight="1" x14ac:dyDescent="0.25">
      <c r="A1283" s="39">
        <v>735</v>
      </c>
      <c r="B1283" s="39"/>
      <c r="C1283" s="40"/>
      <c r="D1283" s="41"/>
      <c r="E1283" s="41"/>
      <c r="F1283" s="86"/>
      <c r="G1283" s="324" t="str">
        <f t="shared" si="73"/>
        <v/>
      </c>
      <c r="H1283" s="94"/>
      <c r="I1283" s="204" t="str">
        <f t="shared" si="72"/>
        <v/>
      </c>
    </row>
    <row r="1284" spans="1:10" ht="18" customHeight="1" x14ac:dyDescent="0.25">
      <c r="A1284" s="39">
        <v>736</v>
      </c>
      <c r="B1284" s="39"/>
      <c r="C1284" s="40"/>
      <c r="D1284" s="41"/>
      <c r="E1284" s="41"/>
      <c r="F1284" s="86"/>
      <c r="G1284" s="324" t="str">
        <f t="shared" si="73"/>
        <v/>
      </c>
      <c r="H1284" s="94"/>
      <c r="I1284" s="204" t="str">
        <f t="shared" si="72"/>
        <v/>
      </c>
    </row>
    <row r="1285" spans="1:10" ht="18" customHeight="1" x14ac:dyDescent="0.25">
      <c r="A1285" s="39">
        <v>737</v>
      </c>
      <c r="B1285" s="39"/>
      <c r="C1285" s="40"/>
      <c r="D1285" s="41"/>
      <c r="E1285" s="41"/>
      <c r="F1285" s="86"/>
      <c r="G1285" s="324" t="str">
        <f t="shared" si="73"/>
        <v/>
      </c>
      <c r="H1285" s="94"/>
      <c r="I1285" s="204" t="str">
        <f t="shared" si="72"/>
        <v/>
      </c>
    </row>
    <row r="1286" spans="1:10" ht="18" customHeight="1" x14ac:dyDescent="0.25">
      <c r="A1286" s="39">
        <v>738</v>
      </c>
      <c r="B1286" s="39"/>
      <c r="C1286" s="40"/>
      <c r="D1286" s="41"/>
      <c r="E1286" s="41"/>
      <c r="F1286" s="86"/>
      <c r="G1286" s="324" t="str">
        <f t="shared" si="73"/>
        <v/>
      </c>
      <c r="H1286" s="94"/>
      <c r="I1286" s="204" t="str">
        <f t="shared" si="72"/>
        <v/>
      </c>
    </row>
    <row r="1287" spans="1:10" ht="18" customHeight="1" x14ac:dyDescent="0.25">
      <c r="A1287" s="39">
        <v>739</v>
      </c>
      <c r="B1287" s="39"/>
      <c r="C1287" s="40"/>
      <c r="D1287" s="41"/>
      <c r="E1287" s="41"/>
      <c r="F1287" s="86"/>
      <c r="G1287" s="324" t="str">
        <f t="shared" si="73"/>
        <v/>
      </c>
      <c r="H1287" s="94"/>
      <c r="I1287" s="204" t="str">
        <f t="shared" si="72"/>
        <v/>
      </c>
    </row>
    <row r="1288" spans="1:10" ht="18" customHeight="1" thickBot="1" x14ac:dyDescent="0.3">
      <c r="A1288" s="43">
        <v>740</v>
      </c>
      <c r="B1288" s="43"/>
      <c r="C1288" s="44"/>
      <c r="D1288" s="45"/>
      <c r="E1288" s="45"/>
      <c r="F1288" s="88"/>
      <c r="G1288" s="325" t="str">
        <f t="shared" si="73"/>
        <v/>
      </c>
      <c r="H1288" s="96"/>
      <c r="I1288" s="204" t="str">
        <f t="shared" si="72"/>
        <v/>
      </c>
    </row>
    <row r="1289" spans="1:10" ht="18" customHeight="1" thickBot="1" x14ac:dyDescent="0.3">
      <c r="F1289" s="12" t="s">
        <v>155</v>
      </c>
      <c r="G1289" s="290">
        <f>IF(stok&lt;&gt;"",SUM(G1269:G1288)+G1254,0)</f>
        <v>0</v>
      </c>
      <c r="H1289" s="331"/>
      <c r="J1289" s="202">
        <f>IF(G1289&gt;G1254,ROW(A1295),0)</f>
        <v>0</v>
      </c>
    </row>
    <row r="1291" spans="1:10" ht="30.2" customHeight="1" x14ac:dyDescent="0.25">
      <c r="A1291" s="521" t="s">
        <v>167</v>
      </c>
      <c r="B1291" s="521"/>
      <c r="C1291" s="521"/>
      <c r="D1291" s="521"/>
      <c r="E1291" s="521"/>
      <c r="F1291" s="521"/>
      <c r="G1291" s="521"/>
      <c r="H1291" s="521"/>
    </row>
    <row r="1293" spans="1:10" ht="21" x14ac:dyDescent="0.35">
      <c r="B1293" s="358" t="s">
        <v>48</v>
      </c>
      <c r="C1293" s="346">
        <f ca="1">IF(imzatarihi&gt;0,imzatarihi,"")</f>
        <v>46027</v>
      </c>
      <c r="D1293" s="81" t="s">
        <v>49</v>
      </c>
      <c r="E1293" s="456" t="str">
        <f>IF(kurulusyetkilisi&gt;0,kurulusyetkilisi,"")</f>
        <v/>
      </c>
      <c r="F1293" s="456"/>
      <c r="G1293" s="456"/>
      <c r="H1293" s="456"/>
    </row>
    <row r="1294" spans="1:10" ht="21" x14ac:dyDescent="0.35">
      <c r="B1294" s="349"/>
      <c r="C1294" s="349"/>
      <c r="D1294" s="520" t="s">
        <v>50</v>
      </c>
      <c r="E1294" s="520"/>
      <c r="F1294" s="349"/>
      <c r="G1294" s="361"/>
      <c r="H1294" s="347"/>
    </row>
    <row r="1296" spans="1:10" x14ac:dyDescent="0.25">
      <c r="A1296" s="496" t="s">
        <v>128</v>
      </c>
      <c r="B1296" s="496"/>
      <c r="C1296" s="496"/>
      <c r="D1296" s="496"/>
      <c r="E1296" s="496"/>
      <c r="F1296" s="496"/>
      <c r="G1296" s="496"/>
      <c r="H1296" s="496"/>
      <c r="I1296" s="15"/>
    </row>
    <row r="1297" spans="1:11" x14ac:dyDescent="0.25">
      <c r="A1297" s="484" t="str">
        <f>IF(YilDonem&lt;&gt;"",CONCATENATE(YilDonem," dönemine aittir."),"")</f>
        <v/>
      </c>
      <c r="B1297" s="484"/>
      <c r="C1297" s="484"/>
      <c r="D1297" s="484"/>
      <c r="E1297" s="484"/>
      <c r="F1297" s="484"/>
      <c r="G1297" s="484"/>
      <c r="H1297" s="484"/>
      <c r="I1297" s="15"/>
    </row>
    <row r="1298" spans="1:11" ht="15.95" customHeight="1" thickBot="1" x14ac:dyDescent="0.3">
      <c r="A1298" s="515" t="s">
        <v>157</v>
      </c>
      <c r="B1298" s="515"/>
      <c r="C1298" s="515"/>
      <c r="D1298" s="515"/>
      <c r="E1298" s="515"/>
      <c r="F1298" s="515"/>
      <c r="G1298" s="515"/>
      <c r="H1298" s="515"/>
      <c r="I1298" s="15"/>
    </row>
    <row r="1299" spans="1:11" ht="31.7" customHeight="1" thickBot="1" x14ac:dyDescent="0.3">
      <c r="A1299" s="516" t="s">
        <v>1</v>
      </c>
      <c r="B1299" s="517"/>
      <c r="C1299" s="488" t="str">
        <f>IF(ProjeNo&gt;0,ProjeNo,"")</f>
        <v/>
      </c>
      <c r="D1299" s="489"/>
      <c r="E1299" s="489"/>
      <c r="F1299" s="489"/>
      <c r="G1299" s="489"/>
      <c r="H1299" s="490"/>
      <c r="I1299" s="15"/>
    </row>
    <row r="1300" spans="1:11" ht="45" customHeight="1" thickBot="1" x14ac:dyDescent="0.3">
      <c r="A1300" s="518" t="s">
        <v>14</v>
      </c>
      <c r="B1300" s="519"/>
      <c r="C1300" s="493" t="str">
        <f>IF(ProjeAdi&gt;0,ProjeAdi,"")</f>
        <v/>
      </c>
      <c r="D1300" s="494"/>
      <c r="E1300" s="494"/>
      <c r="F1300" s="494"/>
      <c r="G1300" s="494"/>
      <c r="H1300" s="495"/>
      <c r="I1300" s="15"/>
    </row>
    <row r="1301" spans="1:11" ht="30.2" customHeight="1" thickBot="1" x14ac:dyDescent="0.3">
      <c r="A1301" s="522" t="s">
        <v>172</v>
      </c>
      <c r="B1301" s="523"/>
      <c r="C1301" s="493" t="str">
        <f>IF($C$6&lt;&gt;"",$C$6,"")</f>
        <v/>
      </c>
      <c r="D1301" s="494"/>
      <c r="E1301" s="494"/>
      <c r="F1301" s="494"/>
      <c r="G1301" s="494"/>
      <c r="H1301" s="495"/>
      <c r="I1301" s="15"/>
    </row>
    <row r="1302" spans="1:11" s="90" customFormat="1" ht="37.15" customHeight="1" x14ac:dyDescent="0.25">
      <c r="A1302" s="482" t="s">
        <v>9</v>
      </c>
      <c r="B1302" s="482" t="s">
        <v>123</v>
      </c>
      <c r="C1302" s="482" t="s">
        <v>124</v>
      </c>
      <c r="D1302" s="482" t="s">
        <v>129</v>
      </c>
      <c r="E1302" s="482" t="s">
        <v>130</v>
      </c>
      <c r="F1302" s="482" t="s">
        <v>175</v>
      </c>
      <c r="G1302" s="527" t="s">
        <v>51</v>
      </c>
      <c r="H1302" s="527" t="s">
        <v>131</v>
      </c>
      <c r="I1302" s="118"/>
      <c r="J1302" s="134"/>
      <c r="K1302" s="134"/>
    </row>
    <row r="1303" spans="1:11" ht="18" customHeight="1" thickBot="1" x14ac:dyDescent="0.3">
      <c r="A1303" s="498"/>
      <c r="B1303" s="498"/>
      <c r="C1303" s="498"/>
      <c r="D1303" s="498"/>
      <c r="E1303" s="498"/>
      <c r="F1303" s="498"/>
      <c r="G1303" s="528"/>
      <c r="H1303" s="528"/>
      <c r="I1303" s="15"/>
    </row>
    <row r="1304" spans="1:11" ht="18" customHeight="1" x14ac:dyDescent="0.25">
      <c r="A1304" s="61">
        <v>741</v>
      </c>
      <c r="B1304" s="61"/>
      <c r="C1304" s="62"/>
      <c r="D1304" s="84"/>
      <c r="E1304" s="84"/>
      <c r="F1304" s="76"/>
      <c r="G1304" s="306" t="str">
        <f>IF(AND(E1304&lt;&gt;"",F1304&lt;&gt;"",H1304&lt;&gt;""),E1304*F1304,"")</f>
        <v/>
      </c>
      <c r="H1304" s="92"/>
      <c r="I1304" s="204" t="str">
        <f t="shared" ref="I1304:I1323" si="74">IF(AND(C1304&lt;&gt;"",H1304=""),"Stok Çıkış Tarihi Yazılmalıdır.","")</f>
        <v/>
      </c>
    </row>
    <row r="1305" spans="1:11" ht="18" customHeight="1" x14ac:dyDescent="0.25">
      <c r="A1305" s="39">
        <v>742</v>
      </c>
      <c r="B1305" s="39"/>
      <c r="C1305" s="40"/>
      <c r="D1305" s="41"/>
      <c r="E1305" s="41"/>
      <c r="F1305" s="86"/>
      <c r="G1305" s="324" t="str">
        <f t="shared" ref="G1305:G1323" si="75">IF(AND(E1305&lt;&gt;"",F1305&lt;&gt;"",H1305&lt;&gt;""),E1305*F1305,"")</f>
        <v/>
      </c>
      <c r="H1305" s="94"/>
      <c r="I1305" s="204" t="str">
        <f t="shared" si="74"/>
        <v/>
      </c>
    </row>
    <row r="1306" spans="1:11" ht="18" customHeight="1" x14ac:dyDescent="0.25">
      <c r="A1306" s="39">
        <v>743</v>
      </c>
      <c r="B1306" s="39"/>
      <c r="C1306" s="40"/>
      <c r="D1306" s="41"/>
      <c r="E1306" s="41"/>
      <c r="F1306" s="86"/>
      <c r="G1306" s="324" t="str">
        <f t="shared" si="75"/>
        <v/>
      </c>
      <c r="H1306" s="94"/>
      <c r="I1306" s="204" t="str">
        <f t="shared" si="74"/>
        <v/>
      </c>
    </row>
    <row r="1307" spans="1:11" ht="18" customHeight="1" x14ac:dyDescent="0.25">
      <c r="A1307" s="39">
        <v>744</v>
      </c>
      <c r="B1307" s="39"/>
      <c r="C1307" s="40"/>
      <c r="D1307" s="41"/>
      <c r="E1307" s="41"/>
      <c r="F1307" s="86"/>
      <c r="G1307" s="324" t="str">
        <f t="shared" si="75"/>
        <v/>
      </c>
      <c r="H1307" s="94"/>
      <c r="I1307" s="204" t="str">
        <f t="shared" si="74"/>
        <v/>
      </c>
    </row>
    <row r="1308" spans="1:11" ht="18" customHeight="1" x14ac:dyDescent="0.25">
      <c r="A1308" s="39">
        <v>745</v>
      </c>
      <c r="B1308" s="39"/>
      <c r="C1308" s="40"/>
      <c r="D1308" s="41"/>
      <c r="E1308" s="41"/>
      <c r="F1308" s="86"/>
      <c r="G1308" s="324" t="str">
        <f t="shared" si="75"/>
        <v/>
      </c>
      <c r="H1308" s="94"/>
      <c r="I1308" s="204" t="str">
        <f t="shared" si="74"/>
        <v/>
      </c>
    </row>
    <row r="1309" spans="1:11" ht="18" customHeight="1" x14ac:dyDescent="0.25">
      <c r="A1309" s="39">
        <v>746</v>
      </c>
      <c r="B1309" s="39"/>
      <c r="C1309" s="40"/>
      <c r="D1309" s="41"/>
      <c r="E1309" s="41"/>
      <c r="F1309" s="86"/>
      <c r="G1309" s="324" t="str">
        <f t="shared" si="75"/>
        <v/>
      </c>
      <c r="H1309" s="94"/>
      <c r="I1309" s="204" t="str">
        <f t="shared" si="74"/>
        <v/>
      </c>
    </row>
    <row r="1310" spans="1:11" ht="18" customHeight="1" x14ac:dyDescent="0.25">
      <c r="A1310" s="39">
        <v>747</v>
      </c>
      <c r="B1310" s="39"/>
      <c r="C1310" s="40"/>
      <c r="D1310" s="41"/>
      <c r="E1310" s="41"/>
      <c r="F1310" s="86"/>
      <c r="G1310" s="324" t="str">
        <f t="shared" si="75"/>
        <v/>
      </c>
      <c r="H1310" s="94"/>
      <c r="I1310" s="204" t="str">
        <f t="shared" si="74"/>
        <v/>
      </c>
    </row>
    <row r="1311" spans="1:11" ht="18" customHeight="1" x14ac:dyDescent="0.25">
      <c r="A1311" s="39">
        <v>748</v>
      </c>
      <c r="B1311" s="39"/>
      <c r="C1311" s="40"/>
      <c r="D1311" s="41"/>
      <c r="E1311" s="41"/>
      <c r="F1311" s="86"/>
      <c r="G1311" s="324" t="str">
        <f t="shared" si="75"/>
        <v/>
      </c>
      <c r="H1311" s="94"/>
      <c r="I1311" s="204" t="str">
        <f t="shared" si="74"/>
        <v/>
      </c>
    </row>
    <row r="1312" spans="1:11" ht="18" customHeight="1" x14ac:dyDescent="0.25">
      <c r="A1312" s="39">
        <v>749</v>
      </c>
      <c r="B1312" s="39"/>
      <c r="C1312" s="40"/>
      <c r="D1312" s="41"/>
      <c r="E1312" s="41"/>
      <c r="F1312" s="86"/>
      <c r="G1312" s="324" t="str">
        <f t="shared" si="75"/>
        <v/>
      </c>
      <c r="H1312" s="94"/>
      <c r="I1312" s="204" t="str">
        <f t="shared" si="74"/>
        <v/>
      </c>
    </row>
    <row r="1313" spans="1:10" ht="18" customHeight="1" x14ac:dyDescent="0.25">
      <c r="A1313" s="39">
        <v>750</v>
      </c>
      <c r="B1313" s="39"/>
      <c r="C1313" s="40"/>
      <c r="D1313" s="41"/>
      <c r="E1313" s="41"/>
      <c r="F1313" s="86"/>
      <c r="G1313" s="324" t="str">
        <f t="shared" si="75"/>
        <v/>
      </c>
      <c r="H1313" s="94"/>
      <c r="I1313" s="204" t="str">
        <f t="shared" si="74"/>
        <v/>
      </c>
    </row>
    <row r="1314" spans="1:10" ht="18" customHeight="1" x14ac:dyDescent="0.25">
      <c r="A1314" s="39">
        <v>751</v>
      </c>
      <c r="B1314" s="39"/>
      <c r="C1314" s="40"/>
      <c r="D1314" s="41"/>
      <c r="E1314" s="41"/>
      <c r="F1314" s="86"/>
      <c r="G1314" s="324" t="str">
        <f t="shared" si="75"/>
        <v/>
      </c>
      <c r="H1314" s="94"/>
      <c r="I1314" s="204" t="str">
        <f t="shared" si="74"/>
        <v/>
      </c>
    </row>
    <row r="1315" spans="1:10" ht="18" customHeight="1" x14ac:dyDescent="0.25">
      <c r="A1315" s="39">
        <v>752</v>
      </c>
      <c r="B1315" s="39"/>
      <c r="C1315" s="40"/>
      <c r="D1315" s="41"/>
      <c r="E1315" s="41"/>
      <c r="F1315" s="86"/>
      <c r="G1315" s="324" t="str">
        <f t="shared" si="75"/>
        <v/>
      </c>
      <c r="H1315" s="94"/>
      <c r="I1315" s="204" t="str">
        <f t="shared" si="74"/>
        <v/>
      </c>
    </row>
    <row r="1316" spans="1:10" ht="18" customHeight="1" x14ac:dyDescent="0.25">
      <c r="A1316" s="39">
        <v>753</v>
      </c>
      <c r="B1316" s="39"/>
      <c r="C1316" s="40"/>
      <c r="D1316" s="41"/>
      <c r="E1316" s="41"/>
      <c r="F1316" s="86"/>
      <c r="G1316" s="324" t="str">
        <f t="shared" si="75"/>
        <v/>
      </c>
      <c r="H1316" s="94"/>
      <c r="I1316" s="204" t="str">
        <f t="shared" si="74"/>
        <v/>
      </c>
    </row>
    <row r="1317" spans="1:10" ht="18" customHeight="1" x14ac:dyDescent="0.25">
      <c r="A1317" s="39">
        <v>754</v>
      </c>
      <c r="B1317" s="39"/>
      <c r="C1317" s="40"/>
      <c r="D1317" s="41"/>
      <c r="E1317" s="41"/>
      <c r="F1317" s="86"/>
      <c r="G1317" s="324" t="str">
        <f t="shared" si="75"/>
        <v/>
      </c>
      <c r="H1317" s="94"/>
      <c r="I1317" s="204" t="str">
        <f t="shared" si="74"/>
        <v/>
      </c>
    </row>
    <row r="1318" spans="1:10" ht="18" customHeight="1" x14ac:dyDescent="0.25">
      <c r="A1318" s="39">
        <v>755</v>
      </c>
      <c r="B1318" s="39"/>
      <c r="C1318" s="40"/>
      <c r="D1318" s="41"/>
      <c r="E1318" s="41"/>
      <c r="F1318" s="86"/>
      <c r="G1318" s="324" t="str">
        <f t="shared" si="75"/>
        <v/>
      </c>
      <c r="H1318" s="94"/>
      <c r="I1318" s="204" t="str">
        <f t="shared" si="74"/>
        <v/>
      </c>
    </row>
    <row r="1319" spans="1:10" ht="18" customHeight="1" x14ac:dyDescent="0.25">
      <c r="A1319" s="39">
        <v>756</v>
      </c>
      <c r="B1319" s="39"/>
      <c r="C1319" s="40"/>
      <c r="D1319" s="41"/>
      <c r="E1319" s="41"/>
      <c r="F1319" s="86"/>
      <c r="G1319" s="324" t="str">
        <f t="shared" si="75"/>
        <v/>
      </c>
      <c r="H1319" s="94"/>
      <c r="I1319" s="204" t="str">
        <f t="shared" si="74"/>
        <v/>
      </c>
    </row>
    <row r="1320" spans="1:10" ht="18" customHeight="1" x14ac:dyDescent="0.25">
      <c r="A1320" s="39">
        <v>757</v>
      </c>
      <c r="B1320" s="39"/>
      <c r="C1320" s="40"/>
      <c r="D1320" s="41"/>
      <c r="E1320" s="41"/>
      <c r="F1320" s="86"/>
      <c r="G1320" s="324" t="str">
        <f t="shared" si="75"/>
        <v/>
      </c>
      <c r="H1320" s="94"/>
      <c r="I1320" s="204" t="str">
        <f t="shared" si="74"/>
        <v/>
      </c>
    </row>
    <row r="1321" spans="1:10" ht="18" customHeight="1" x14ac:dyDescent="0.25">
      <c r="A1321" s="39">
        <v>758</v>
      </c>
      <c r="B1321" s="39"/>
      <c r="C1321" s="40"/>
      <c r="D1321" s="41"/>
      <c r="E1321" s="41"/>
      <c r="F1321" s="86"/>
      <c r="G1321" s="324" t="str">
        <f t="shared" si="75"/>
        <v/>
      </c>
      <c r="H1321" s="94"/>
      <c r="I1321" s="204" t="str">
        <f t="shared" si="74"/>
        <v/>
      </c>
    </row>
    <row r="1322" spans="1:10" ht="18" customHeight="1" x14ac:dyDescent="0.25">
      <c r="A1322" s="39">
        <v>759</v>
      </c>
      <c r="B1322" s="39"/>
      <c r="C1322" s="40"/>
      <c r="D1322" s="41"/>
      <c r="E1322" s="41"/>
      <c r="F1322" s="86"/>
      <c r="G1322" s="324" t="str">
        <f t="shared" si="75"/>
        <v/>
      </c>
      <c r="H1322" s="94"/>
      <c r="I1322" s="204" t="str">
        <f t="shared" si="74"/>
        <v/>
      </c>
    </row>
    <row r="1323" spans="1:10" ht="18" customHeight="1" thickBot="1" x14ac:dyDescent="0.3">
      <c r="A1323" s="43">
        <v>760</v>
      </c>
      <c r="B1323" s="43"/>
      <c r="C1323" s="44"/>
      <c r="D1323" s="45"/>
      <c r="E1323" s="45"/>
      <c r="F1323" s="88"/>
      <c r="G1323" s="325" t="str">
        <f t="shared" si="75"/>
        <v/>
      </c>
      <c r="H1323" s="96"/>
      <c r="I1323" s="204" t="str">
        <f t="shared" si="74"/>
        <v/>
      </c>
    </row>
    <row r="1324" spans="1:10" ht="18" customHeight="1" thickBot="1" x14ac:dyDescent="0.3">
      <c r="F1324" s="12" t="s">
        <v>155</v>
      </c>
      <c r="G1324" s="290">
        <f>IF(stok&lt;&gt;"",SUM(G1304:G1323)+G1289,0)</f>
        <v>0</v>
      </c>
      <c r="H1324" s="331"/>
      <c r="J1324" s="202">
        <f>IF(G1324&gt;G1289,ROW(A1330),0)</f>
        <v>0</v>
      </c>
    </row>
    <row r="1326" spans="1:10" ht="30.2" customHeight="1" x14ac:dyDescent="0.25">
      <c r="A1326" s="521" t="s">
        <v>167</v>
      </c>
      <c r="B1326" s="521"/>
      <c r="C1326" s="521"/>
      <c r="D1326" s="521"/>
      <c r="E1326" s="521"/>
      <c r="F1326" s="521"/>
      <c r="G1326" s="521"/>
      <c r="H1326" s="521"/>
    </row>
    <row r="1328" spans="1:10" ht="21" x14ac:dyDescent="0.35">
      <c r="B1328" s="358" t="s">
        <v>48</v>
      </c>
      <c r="C1328" s="346">
        <f ca="1">IF(imzatarihi&gt;0,imzatarihi,"")</f>
        <v>46027</v>
      </c>
      <c r="D1328" s="81" t="s">
        <v>49</v>
      </c>
      <c r="E1328" s="456" t="str">
        <f>IF(kurulusyetkilisi&gt;0,kurulusyetkilisi,"")</f>
        <v/>
      </c>
      <c r="F1328" s="456"/>
      <c r="G1328" s="456"/>
      <c r="H1328" s="456"/>
    </row>
    <row r="1329" spans="2:8" ht="21" x14ac:dyDescent="0.35">
      <c r="B1329" s="349"/>
      <c r="C1329" s="349"/>
      <c r="D1329" s="520" t="s">
        <v>50</v>
      </c>
      <c r="E1329" s="520"/>
      <c r="F1329" s="349"/>
      <c r="G1329" s="361"/>
      <c r="H1329" s="347"/>
    </row>
  </sheetData>
  <sheetProtection algorithmName="SHA-512" hashValue="sxB71iBQmv/TTCzjqIm9UDrhtdyosw3tfbuLTs7iEYSVR/SXTjoFWaSBxxXRvusvoaWzIzMPDq9s69ucrXiwdg==" saltValue="Ep2sZbsTxnj85/uKzP6apw==" spinCount="100000" sheet="1" objects="1" scenarios="1"/>
  <mergeCells count="760">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E1293:H1293"/>
    <mergeCell ref="D1294:E1294"/>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E1258:H1258"/>
    <mergeCell ref="D1259:E1259"/>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E1223:H1223"/>
    <mergeCell ref="D1224:E1224"/>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E1188:H1188"/>
    <mergeCell ref="D1189:E1189"/>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E1153:H1153"/>
    <mergeCell ref="D1154:E1154"/>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E1118:H1118"/>
    <mergeCell ref="D1119:E1119"/>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E1083:H1083"/>
    <mergeCell ref="D1084:E1084"/>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E1048:H1048"/>
    <mergeCell ref="D1049:E1049"/>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E1013:H1013"/>
    <mergeCell ref="D1014:E1014"/>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E978:H978"/>
    <mergeCell ref="D979:E979"/>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E943:H943"/>
    <mergeCell ref="D944:E944"/>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E908:H908"/>
    <mergeCell ref="D909:E909"/>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E873:H873"/>
    <mergeCell ref="D874:E874"/>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E838:H838"/>
    <mergeCell ref="D839:E839"/>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E803:H803"/>
    <mergeCell ref="D804:E804"/>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E768:H768"/>
    <mergeCell ref="D769:E769"/>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E733:H733"/>
    <mergeCell ref="D734:E734"/>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E698:H698"/>
    <mergeCell ref="D699:E699"/>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E663:H663"/>
    <mergeCell ref="D664:E664"/>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E628:H628"/>
    <mergeCell ref="D629:E629"/>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E593:H593"/>
    <mergeCell ref="D594:E594"/>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E558:H558"/>
    <mergeCell ref="D559:E559"/>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E523:H523"/>
    <mergeCell ref="D524:E524"/>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E488:H488"/>
    <mergeCell ref="D489:E489"/>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E453:H453"/>
    <mergeCell ref="D454:E454"/>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E418:H418"/>
    <mergeCell ref="D419:E419"/>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E383:H383"/>
    <mergeCell ref="D384:E384"/>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E348:H348"/>
    <mergeCell ref="D349:E349"/>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E313:H313"/>
    <mergeCell ref="D314:E314"/>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E278:H278"/>
    <mergeCell ref="D279:E279"/>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E243:H243"/>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E208:H208"/>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E173:H173"/>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E138:H138"/>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E103:H103"/>
    <mergeCell ref="D42:D43"/>
    <mergeCell ref="E42:E43"/>
    <mergeCell ref="F42:F43"/>
    <mergeCell ref="A41:B41"/>
    <mergeCell ref="C41:H41"/>
    <mergeCell ref="E68:H68"/>
    <mergeCell ref="A101:H101"/>
    <mergeCell ref="A106:H106"/>
    <mergeCell ref="A107:H107"/>
    <mergeCell ref="A1:H1"/>
    <mergeCell ref="A2:H2"/>
    <mergeCell ref="A3:H3"/>
    <mergeCell ref="A4:B4"/>
    <mergeCell ref="C4:H4"/>
    <mergeCell ref="A5:B5"/>
    <mergeCell ref="C5:H5"/>
    <mergeCell ref="A31:H31"/>
    <mergeCell ref="A36:H36"/>
    <mergeCell ref="A6:B6"/>
    <mergeCell ref="C6:H6"/>
    <mergeCell ref="E33:H33"/>
    <mergeCell ref="A7:A8"/>
    <mergeCell ref="B7:B8"/>
    <mergeCell ref="C7:C8"/>
    <mergeCell ref="D7:D8"/>
    <mergeCell ref="F7:F8"/>
    <mergeCell ref="D1329:E1329"/>
    <mergeCell ref="D34:E34"/>
    <mergeCell ref="D69:E69"/>
    <mergeCell ref="D104:E104"/>
    <mergeCell ref="D139:E139"/>
    <mergeCell ref="D174:E174"/>
    <mergeCell ref="D209:E209"/>
    <mergeCell ref="D244:E244"/>
    <mergeCell ref="E1328:H1328"/>
    <mergeCell ref="A37:H37"/>
    <mergeCell ref="A38:H38"/>
    <mergeCell ref="A39:B39"/>
    <mergeCell ref="C39:H39"/>
    <mergeCell ref="A66:H66"/>
    <mergeCell ref="A71:H71"/>
    <mergeCell ref="A72:H72"/>
    <mergeCell ref="A73:H73"/>
    <mergeCell ref="A74:B74"/>
    <mergeCell ref="C74:H74"/>
    <mergeCell ref="A40:B40"/>
    <mergeCell ref="C40:H40"/>
    <mergeCell ref="A42:A43"/>
    <mergeCell ref="B42:B43"/>
    <mergeCell ref="C42:C43"/>
  </mergeCells>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400-000000000000}"/>
    <dataValidation allowBlank="1" showInputMessage="1" showErrorMessage="1" prompt="Stok değerleme yöntemi yazılmadan toplam hesaplanmayacaktır." sqref="G29" xr:uid="{00000000-0002-0000-14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H27"/>
  <sheetViews>
    <sheetView zoomScale="80" zoomScaleNormal="80" workbookViewId="0">
      <selection activeCell="C4" sqref="C4:G4"/>
    </sheetView>
  </sheetViews>
  <sheetFormatPr defaultColWidth="8.85546875" defaultRowHeight="15" x14ac:dyDescent="0.25"/>
  <cols>
    <col min="1" max="1" width="8.140625" customWidth="1"/>
    <col min="2" max="2" width="17.28515625" customWidth="1"/>
    <col min="3" max="3" width="12.140625" customWidth="1"/>
    <col min="4" max="5" width="9.140625"/>
    <col min="6" max="6" width="17.28515625" customWidth="1"/>
    <col min="7" max="7" width="26.7109375" customWidth="1"/>
    <col min="8" max="8" width="5.5703125" customWidth="1"/>
  </cols>
  <sheetData>
    <row r="1" spans="1:8" s="119" customFormat="1" ht="15.75" x14ac:dyDescent="0.25">
      <c r="A1" s="543"/>
      <c r="B1" s="547" t="s">
        <v>132</v>
      </c>
      <c r="C1" s="547"/>
      <c r="D1" s="547"/>
      <c r="E1" s="547"/>
      <c r="F1" s="547"/>
      <c r="G1" s="547"/>
      <c r="H1" s="544"/>
    </row>
    <row r="2" spans="1:8" s="119" customFormat="1" x14ac:dyDescent="0.25">
      <c r="A2" s="543"/>
      <c r="B2" s="441" t="str">
        <f>IF(YilDonem&lt;&gt;"",CONCATENATE(YilDonem," dönemine aittir."),"")</f>
        <v/>
      </c>
      <c r="C2" s="441"/>
      <c r="D2" s="441"/>
      <c r="E2" s="441"/>
      <c r="F2" s="441"/>
      <c r="G2" s="441"/>
      <c r="H2" s="544"/>
    </row>
    <row r="3" spans="1:8" s="119" customFormat="1" ht="19.5" thickBot="1" x14ac:dyDescent="0.35">
      <c r="A3" s="543"/>
      <c r="B3" s="431" t="s">
        <v>133</v>
      </c>
      <c r="C3" s="431"/>
      <c r="D3" s="431"/>
      <c r="E3" s="431"/>
      <c r="F3" s="431"/>
      <c r="G3" s="431"/>
      <c r="H3" s="544"/>
    </row>
    <row r="4" spans="1:8" s="119" customFormat="1" ht="23.25" customHeight="1" thickBot="1" x14ac:dyDescent="0.3">
      <c r="A4" s="543"/>
      <c r="B4" s="128" t="s">
        <v>1</v>
      </c>
      <c r="C4" s="548" t="str">
        <f>IF(ProjeNo&gt;0,ProjeNo,"")</f>
        <v/>
      </c>
      <c r="D4" s="549"/>
      <c r="E4" s="549"/>
      <c r="F4" s="549"/>
      <c r="G4" s="550"/>
      <c r="H4" s="544"/>
    </row>
    <row r="5" spans="1:8" s="119" customFormat="1" ht="70.5" customHeight="1" thickBot="1" x14ac:dyDescent="0.3">
      <c r="A5" s="543"/>
      <c r="B5" s="129" t="s">
        <v>14</v>
      </c>
      <c r="C5" s="551" t="str">
        <f>IF(ProjeAdi&gt;0,ProjeAdi,"")</f>
        <v/>
      </c>
      <c r="D5" s="552"/>
      <c r="E5" s="552"/>
      <c r="F5" s="552"/>
      <c r="G5" s="553"/>
      <c r="H5" s="544"/>
    </row>
    <row r="6" spans="1:8" ht="19.5" thickBot="1" x14ac:dyDescent="0.3">
      <c r="A6" s="543"/>
      <c r="B6" s="541" t="s">
        <v>134</v>
      </c>
      <c r="C6" s="554"/>
      <c r="D6" s="554"/>
      <c r="E6" s="554"/>
      <c r="F6" s="555"/>
      <c r="G6" s="130" t="s">
        <v>135</v>
      </c>
      <c r="H6" s="544"/>
    </row>
    <row r="7" spans="1:8" ht="28.15" customHeight="1" x14ac:dyDescent="0.25">
      <c r="A7" s="543"/>
      <c r="B7" s="556" t="s">
        <v>136</v>
      </c>
      <c r="C7" s="557"/>
      <c r="D7" s="557"/>
      <c r="E7" s="557"/>
      <c r="F7" s="546"/>
      <c r="G7" s="558">
        <f>F8+F9</f>
        <v>0</v>
      </c>
      <c r="H7" s="544"/>
    </row>
    <row r="8" spans="1:8" ht="28.15" customHeight="1" x14ac:dyDescent="0.25">
      <c r="A8" s="543"/>
      <c r="B8" s="561" t="str">
        <f>CONCATENATE(YilDonem," Dönemine Ait Personel Gideri")</f>
        <v xml:space="preserve"> Dönemine Ait Personel Gideri</v>
      </c>
      <c r="C8" s="562"/>
      <c r="D8" s="562"/>
      <c r="E8" s="562"/>
      <c r="F8" s="197">
        <f>'G011'!I821</f>
        <v>0</v>
      </c>
      <c r="G8" s="559"/>
      <c r="H8" s="544"/>
    </row>
    <row r="9" spans="1:8" ht="30.6" customHeight="1" thickBot="1" x14ac:dyDescent="0.3">
      <c r="A9" s="543"/>
      <c r="B9" s="563" t="s">
        <v>148</v>
      </c>
      <c r="C9" s="564"/>
      <c r="D9" s="564"/>
      <c r="E9" s="564"/>
      <c r="F9" s="31"/>
      <c r="G9" s="560"/>
      <c r="H9" s="544"/>
    </row>
    <row r="10" spans="1:8" ht="28.15" customHeight="1" thickBot="1" x14ac:dyDescent="0.3">
      <c r="A10" s="543"/>
      <c r="B10" s="538" t="s">
        <v>137</v>
      </c>
      <c r="C10" s="539"/>
      <c r="D10" s="539"/>
      <c r="E10" s="539"/>
      <c r="F10" s="540"/>
      <c r="G10" s="198">
        <f>'G012'!$J$228</f>
        <v>0</v>
      </c>
      <c r="H10" s="544"/>
    </row>
    <row r="11" spans="1:8" ht="28.15" customHeight="1" thickBot="1" x14ac:dyDescent="0.3">
      <c r="A11" s="543"/>
      <c r="B11" s="538" t="s">
        <v>138</v>
      </c>
      <c r="C11" s="539"/>
      <c r="D11" s="539"/>
      <c r="E11" s="539"/>
      <c r="F11" s="546"/>
      <c r="G11" s="198">
        <f>'G013'!$G$203</f>
        <v>0</v>
      </c>
      <c r="H11" s="544"/>
    </row>
    <row r="12" spans="1:8" ht="28.15" customHeight="1" thickBot="1" x14ac:dyDescent="0.3">
      <c r="A12" s="543"/>
      <c r="B12" s="529" t="s">
        <v>139</v>
      </c>
      <c r="C12" s="530"/>
      <c r="D12" s="530"/>
      <c r="E12" s="530"/>
      <c r="F12" s="141" t="s">
        <v>140</v>
      </c>
      <c r="G12" s="199">
        <f>G014A!$I$168</f>
        <v>0</v>
      </c>
      <c r="H12" s="544"/>
    </row>
    <row r="13" spans="1:8" ht="28.15" customHeight="1" thickBot="1" x14ac:dyDescent="0.3">
      <c r="A13" s="543"/>
      <c r="B13" s="531"/>
      <c r="C13" s="532"/>
      <c r="D13" s="532"/>
      <c r="E13" s="532"/>
      <c r="F13" s="142" t="s">
        <v>141</v>
      </c>
      <c r="G13" s="199">
        <f>G014B!$I$168</f>
        <v>0</v>
      </c>
      <c r="H13" s="544"/>
    </row>
    <row r="14" spans="1:8" ht="28.15" customHeight="1" thickBot="1" x14ac:dyDescent="0.3">
      <c r="A14" s="543"/>
      <c r="B14" s="529" t="s">
        <v>142</v>
      </c>
      <c r="C14" s="530"/>
      <c r="D14" s="530"/>
      <c r="E14" s="530"/>
      <c r="F14" s="141" t="s">
        <v>140</v>
      </c>
      <c r="G14" s="198">
        <f>G015A!$I$158</f>
        <v>0</v>
      </c>
      <c r="H14" s="544"/>
    </row>
    <row r="15" spans="1:8" ht="28.15" customHeight="1" thickBot="1" x14ac:dyDescent="0.3">
      <c r="A15" s="543"/>
      <c r="B15" s="531"/>
      <c r="C15" s="532"/>
      <c r="D15" s="532"/>
      <c r="E15" s="532"/>
      <c r="F15" s="142" t="s">
        <v>141</v>
      </c>
      <c r="G15" s="198">
        <f>G015B!$I$158</f>
        <v>0</v>
      </c>
      <c r="H15" s="544"/>
    </row>
    <row r="16" spans="1:8" ht="28.15" customHeight="1" thickBot="1" x14ac:dyDescent="0.3">
      <c r="A16" s="543"/>
      <c r="B16" s="538" t="s">
        <v>143</v>
      </c>
      <c r="C16" s="539"/>
      <c r="D16" s="539"/>
      <c r="E16" s="539"/>
      <c r="F16" s="540"/>
      <c r="G16" s="199">
        <f>'G016'!G1694</f>
        <v>0</v>
      </c>
      <c r="H16" s="544"/>
    </row>
    <row r="17" spans="1:8" ht="36" customHeight="1" thickBot="1" x14ac:dyDescent="0.3">
      <c r="A17" s="543"/>
      <c r="E17" s="541" t="s">
        <v>144</v>
      </c>
      <c r="F17" s="542"/>
      <c r="G17" s="200">
        <f>SUM(G7:G16)</f>
        <v>0</v>
      </c>
      <c r="H17" s="544"/>
    </row>
    <row r="18" spans="1:8" x14ac:dyDescent="0.25">
      <c r="A18" s="543"/>
      <c r="B18" s="545" t="s">
        <v>149</v>
      </c>
      <c r="C18" s="545"/>
      <c r="D18" s="545"/>
      <c r="E18" s="545"/>
      <c r="F18" s="545"/>
      <c r="G18" s="545"/>
      <c r="H18" s="544"/>
    </row>
    <row r="19" spans="1:8" x14ac:dyDescent="0.25">
      <c r="A19" s="543"/>
      <c r="B19" s="545"/>
      <c r="C19" s="545"/>
      <c r="D19" s="545"/>
      <c r="E19" s="545"/>
      <c r="F19" s="545"/>
      <c r="G19" s="545"/>
      <c r="H19" s="544"/>
    </row>
    <row r="20" spans="1:8" x14ac:dyDescent="0.25">
      <c r="A20" s="543"/>
      <c r="H20" s="544"/>
    </row>
    <row r="21" spans="1:8" ht="16.5" thickBot="1" x14ac:dyDescent="0.3">
      <c r="A21" s="543"/>
      <c r="G21" s="131"/>
      <c r="H21" s="544"/>
    </row>
    <row r="22" spans="1:8" ht="34.5" customHeight="1" thickBot="1" x14ac:dyDescent="0.35">
      <c r="A22" s="543"/>
      <c r="B22" s="534" t="s">
        <v>173</v>
      </c>
      <c r="C22" s="535"/>
      <c r="D22" s="535"/>
      <c r="E22" s="535"/>
      <c r="F22" s="536"/>
      <c r="G22" s="201" t="str">
        <f>IF(olcek&lt;&gt;"",olcek,"")</f>
        <v/>
      </c>
      <c r="H22" s="544"/>
    </row>
    <row r="23" spans="1:8" x14ac:dyDescent="0.25">
      <c r="H23" s="119"/>
    </row>
    <row r="24" spans="1:8" ht="21.95" customHeight="1" x14ac:dyDescent="0.35">
      <c r="B24" s="533" t="str">
        <f>IF(G22="EVET","Alınan hibe destek tutarı (TL) :","")</f>
        <v/>
      </c>
      <c r="C24" s="533"/>
      <c r="D24" s="537"/>
      <c r="E24" s="537"/>
      <c r="F24" s="537"/>
      <c r="H24" s="119"/>
    </row>
    <row r="25" spans="1:8" x14ac:dyDescent="0.25">
      <c r="H25" s="119"/>
    </row>
    <row r="26" spans="1:8" ht="36" customHeight="1" x14ac:dyDescent="0.35">
      <c r="B26" s="350" t="s">
        <v>48</v>
      </c>
      <c r="C26" s="351" t="s">
        <v>49</v>
      </c>
      <c r="D26" s="351"/>
      <c r="E26" s="344"/>
      <c r="G26" s="344"/>
      <c r="H26" s="336"/>
    </row>
    <row r="27" spans="1:8" ht="21" x14ac:dyDescent="0.35">
      <c r="A27" s="138"/>
      <c r="B27" s="346">
        <f ca="1">IF(imzatarihi&gt;0,imzatarihi,"")</f>
        <v>46027</v>
      </c>
      <c r="C27" s="351" t="s">
        <v>50</v>
      </c>
      <c r="D27" s="351"/>
      <c r="E27" s="81"/>
      <c r="G27" s="338"/>
      <c r="H27" s="89"/>
    </row>
  </sheetData>
  <sheetProtection algorithmName="SHA-512" hashValue="sCh2B8HGM/2TrUcc2LsWMYiAvPGnmqNdjSyIJLj8nqnHf442VGkH1jATbXPffIdXSIotUzdKceAIM4jMJK/GWg==" saltValue="T8Or4QUayxJ2Ag7bJi4jTg==" spinCount="100000" sheet="1" objects="1" scenarios="1"/>
  <mergeCells count="22">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 ref="B12:E13"/>
    <mergeCell ref="B14:E15"/>
    <mergeCell ref="B24:C24"/>
    <mergeCell ref="B22:F22"/>
    <mergeCell ref="D24:F24"/>
    <mergeCell ref="B16:F16"/>
    <mergeCell ref="E17:F17"/>
  </mergeCells>
  <conditionalFormatting sqref="G22">
    <cfRule type="expression" dxfId="0" priority="1">
      <formula>$G$22=""</formula>
    </cfRule>
  </conditionalFormatting>
  <pageMargins left="0.7" right="0.7" top="0.75" bottom="0.75" header="0.3" footer="0.3"/>
  <pageSetup paperSize="9"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heetViews>
  <sheetFormatPr defaultColWidth="8.85546875" defaultRowHeight="15" x14ac:dyDescent="0.25"/>
  <cols>
    <col min="1" max="1" width="113.140625" bestFit="1" customWidth="1"/>
  </cols>
  <sheetData>
    <row r="1" spans="1:3" ht="24" customHeight="1" x14ac:dyDescent="0.25">
      <c r="A1" s="180" t="s">
        <v>27</v>
      </c>
      <c r="B1" s="119"/>
      <c r="C1" s="119"/>
    </row>
    <row r="2" spans="1:3" ht="15.75" x14ac:dyDescent="0.25">
      <c r="A2" s="181"/>
      <c r="B2" s="119"/>
      <c r="C2" s="119"/>
    </row>
    <row r="3" spans="1:3" ht="19.899999999999999" customHeight="1" x14ac:dyDescent="0.3">
      <c r="A3" s="182" t="s">
        <v>28</v>
      </c>
      <c r="B3" s="119"/>
      <c r="C3" s="183"/>
    </row>
    <row r="4" spans="1:3" ht="19.899999999999999" customHeight="1" x14ac:dyDescent="0.3">
      <c r="A4" s="182" t="s">
        <v>29</v>
      </c>
      <c r="B4" s="119"/>
      <c r="C4" s="183"/>
    </row>
    <row r="5" spans="1:3" ht="19.899999999999999" customHeight="1" x14ac:dyDescent="0.3">
      <c r="A5" s="182" t="s">
        <v>30</v>
      </c>
      <c r="B5" s="119"/>
      <c r="C5" s="183"/>
    </row>
    <row r="6" spans="1:3" ht="19.899999999999999" customHeight="1" x14ac:dyDescent="0.3">
      <c r="A6" s="182" t="s">
        <v>31</v>
      </c>
      <c r="B6" s="119"/>
      <c r="C6" s="183"/>
    </row>
    <row r="7" spans="1:3" ht="45.75" customHeight="1" x14ac:dyDescent="0.25">
      <c r="A7" s="184" t="s">
        <v>169</v>
      </c>
      <c r="B7" s="184"/>
      <c r="C7" s="184"/>
    </row>
    <row r="8" spans="1:3" ht="19.899999999999999" customHeight="1" x14ac:dyDescent="0.3">
      <c r="A8" s="182" t="s">
        <v>32</v>
      </c>
      <c r="B8" s="119"/>
      <c r="C8" s="183"/>
    </row>
    <row r="9" spans="1:3" ht="19.899999999999999" customHeight="1" x14ac:dyDescent="0.3">
      <c r="A9" s="182" t="s">
        <v>33</v>
      </c>
      <c r="B9" s="119"/>
      <c r="C9" s="183"/>
    </row>
    <row r="10" spans="1:3" ht="19.899999999999999" customHeight="1" x14ac:dyDescent="0.3">
      <c r="A10" s="182" t="s">
        <v>174</v>
      </c>
      <c r="B10" s="119"/>
      <c r="C10" s="183"/>
    </row>
    <row r="11" spans="1:3" ht="19.899999999999999" customHeight="1" x14ac:dyDescent="0.3">
      <c r="A11" s="182" t="s">
        <v>34</v>
      </c>
      <c r="B11" s="119"/>
      <c r="C11" s="183"/>
    </row>
    <row r="12" spans="1:3" ht="19.899999999999999" customHeight="1" x14ac:dyDescent="0.3">
      <c r="A12" s="182" t="s">
        <v>35</v>
      </c>
      <c r="B12" s="119"/>
      <c r="C12" s="183"/>
    </row>
    <row r="13" spans="1:3" ht="19.899999999999999" customHeight="1" x14ac:dyDescent="0.3">
      <c r="A13" s="182" t="s">
        <v>168</v>
      </c>
      <c r="B13" s="119"/>
      <c r="C13" s="183"/>
    </row>
    <row r="14" spans="1:3" ht="19.899999999999999" customHeight="1" x14ac:dyDescent="0.3">
      <c r="A14" s="182" t="s">
        <v>36</v>
      </c>
      <c r="B14" s="119"/>
      <c r="C14" s="183"/>
    </row>
  </sheetData>
  <sheetProtection algorithmName="SHA-512" hashValue="S9x70fyOVyuh9YRFBGG63/nUTJsTn6lctDWdRtpoL0YOQyKZqPwrtiYNhIh/I5n6c2MU7wAGNYHigGLfJmnWxw==" saltValue="HXU9++xRDOcndgvnNPyfDQ=="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12" customFormat="1" ht="80.099999999999994" customHeight="1" x14ac:dyDescent="0.4">
      <c r="A1" s="313" t="s">
        <v>176</v>
      </c>
    </row>
    <row r="2" spans="1:9" ht="100.15" customHeight="1" x14ac:dyDescent="0.25">
      <c r="A2" s="408" t="s">
        <v>177</v>
      </c>
      <c r="C2" s="409" t="s">
        <v>37</v>
      </c>
      <c r="D2" s="409"/>
      <c r="E2" s="409"/>
      <c r="F2" s="409"/>
      <c r="G2" s="409"/>
      <c r="H2" s="409"/>
      <c r="I2" s="409"/>
    </row>
    <row r="3" spans="1:9" ht="100.15" customHeight="1" x14ac:dyDescent="0.25">
      <c r="A3" s="408"/>
      <c r="C3" s="409"/>
      <c r="D3" s="409"/>
      <c r="E3" s="409"/>
      <c r="F3" s="409"/>
      <c r="G3" s="409"/>
      <c r="H3" s="409"/>
      <c r="I3" s="409"/>
    </row>
    <row r="4" spans="1:9" ht="100.15" customHeight="1" x14ac:dyDescent="0.25">
      <c r="A4" s="408"/>
    </row>
    <row r="5" spans="1:9" ht="100.15" customHeight="1" x14ac:dyDescent="0.25">
      <c r="A5" s="408"/>
    </row>
    <row r="6" spans="1:9" ht="100.15" customHeight="1" x14ac:dyDescent="0.25">
      <c r="A6" s="408"/>
    </row>
    <row r="7" spans="1:9" ht="100.15" customHeight="1" x14ac:dyDescent="0.25">
      <c r="A7" s="408"/>
    </row>
    <row r="8" spans="1:9" ht="21" x14ac:dyDescent="0.35">
      <c r="A8" s="344" t="str">
        <f>IF(kurulusyetkilisi&gt;0,kurulusyetkilisi,"")</f>
        <v/>
      </c>
    </row>
    <row r="9" spans="1:9" x14ac:dyDescent="0.25">
      <c r="A9" s="337">
        <f ca="1">IF(imzatarihi&gt;0,imzatarihi,"")</f>
        <v>46027</v>
      </c>
    </row>
    <row r="10" spans="1:9" x14ac:dyDescent="0.25">
      <c r="A10" s="138" t="s">
        <v>185</v>
      </c>
    </row>
  </sheetData>
  <sheetProtection algorithmName="SHA-512" hashValue="dk/R+/UJerrN03DqGxiwL2LKucPAtG/2LoPLiRW1ontsFbLGBjHRkY9sYiEN++X+K4aTu+OsyZUI2Qm217ftbQ==" saltValue="W1RRMe9UnnjKQrFS86My1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IF(YilDonem&lt;&gt;"",CONCATENATE(IF(Dönem=1,"OCAK",IF(Dönem=2,"TEMMUZ","")),"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IFERROR(IF(N8="EVET",VLOOKUP(YilDonem,SGKTAVAN,2,0)*0.2475,VLOOKUP(YilDonem,SGKTAVAN,2,0)*0.2075),0)</f>
        <v>0</v>
      </c>
      <c r="P8" s="266">
        <f t="shared" ref="P8:P27" si="2">IFERROR(IF(N8="EVET",0,VLOOKUP(YilDonem,SGKTAVAN,2,0)*0.02),0)</f>
        <v>0</v>
      </c>
      <c r="Q8" s="266">
        <f t="shared" ref="Q8:Q27" si="3">IF(N8="EVET",(D8+E8)*0.2475,(D8+E8)*0.2075)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S27" si="6">IF(ISERROR(ROUNDUP(MIN(O9,Q9),0)),0,ROUNDUP(MIN(O9,Q9),0))</f>
        <v>0</v>
      </c>
      <c r="T9" s="266">
        <f t="shared" ref="T9:T27" si="7">IF(ISERROR(ROUNDUP(MIN(P9,R9),0)),0,ROUNDUP(MIN(P9,R9),0))</f>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7"/>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7"/>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7"/>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7"/>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7"/>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7"/>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7"/>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7"/>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7"/>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7"/>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7"/>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7"/>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7"/>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7"/>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7"/>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7"/>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7"/>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7"/>
        <v>0</v>
      </c>
      <c r="U27" s="238">
        <v>1</v>
      </c>
    </row>
    <row r="28" spans="1:21" s="138" customFormat="1" ht="29.25" customHeight="1" thickBot="1" x14ac:dyDescent="0.3">
      <c r="A28" s="415" t="s">
        <v>51</v>
      </c>
      <c r="B28" s="416"/>
      <c r="C28" s="271" t="str">
        <f t="shared" ref="C28:K28" si="8">IF($L$28&gt;0,SUM(C8:C27),"")</f>
        <v/>
      </c>
      <c r="D28" s="272" t="str">
        <f t="shared" si="8"/>
        <v/>
      </c>
      <c r="E28" s="272" t="str">
        <f t="shared" si="8"/>
        <v/>
      </c>
      <c r="F28" s="272" t="str">
        <f t="shared" si="8"/>
        <v/>
      </c>
      <c r="G28" s="272" t="str">
        <f t="shared" si="8"/>
        <v/>
      </c>
      <c r="H28" s="272" t="str">
        <f t="shared" si="8"/>
        <v/>
      </c>
      <c r="I28" s="272" t="str">
        <f t="shared" si="8"/>
        <v/>
      </c>
      <c r="J28" s="272" t="str">
        <f t="shared" si="8"/>
        <v/>
      </c>
      <c r="K28" s="272" t="str">
        <f t="shared" si="8"/>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46027</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IF(YilDonem&lt;&gt;"",CONCATENATE(IF(Dönem=1,"OCAK",IF(Dönem=2,"TEMMUZ","")),"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9">IF(OR(F40&gt;S40,G40&gt;T40),"Toplam maliyetin hesaplanabilmesi için SGK işveren payı ve işsizlik sigortası işveren payının tavan değerleri aşmaması gerekmektedir.","")</f>
        <v/>
      </c>
      <c r="N40" s="265">
        <f>'Proje ve Personel Bilgileri'!F37</f>
        <v>0</v>
      </c>
      <c r="O40" s="266">
        <f t="shared" ref="O40:O59" si="10">IFERROR(IF(N40="EVET",VLOOKUP(YilDonem,SGKTAVAN,2,0)*0.2475,VLOOKUP(YilDonem,SGKTAVAN,2,0)*0.2075),0)</f>
        <v>0</v>
      </c>
      <c r="P40" s="266">
        <f t="shared" ref="P40:P59" si="11">IFERROR(IF(N40="EVET",0,VLOOKUP(YilDonem,SGKTAVAN,2,0)*0.02),0)</f>
        <v>0</v>
      </c>
      <c r="Q40" s="266">
        <f t="shared" ref="Q40:Q59" si="12">IF(N40="EVET",(D40+E40)*0.2475,(D40+E40)*0.2075)</f>
        <v>0</v>
      </c>
      <c r="R40" s="266">
        <f t="shared" ref="R40:R59" si="13">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4">IF(B41&lt;&gt;"",IF(OR(F41&gt;S41,G41&gt;T41),0,D41+E41+F41+G41-H41-I41-J41-K41),"")</f>
        <v/>
      </c>
      <c r="M41" s="264" t="str">
        <f t="shared" si="9"/>
        <v/>
      </c>
      <c r="N41" s="265">
        <f>'Proje ve Personel Bilgileri'!F38</f>
        <v>0</v>
      </c>
      <c r="O41" s="266">
        <f t="shared" si="10"/>
        <v>0</v>
      </c>
      <c r="P41" s="266">
        <f t="shared" si="11"/>
        <v>0</v>
      </c>
      <c r="Q41" s="266">
        <f t="shared" si="12"/>
        <v>0</v>
      </c>
      <c r="R41" s="266">
        <f t="shared" si="13"/>
        <v>0</v>
      </c>
      <c r="S41" s="266">
        <f t="shared" ref="S41:S59" si="15">IF(ISERROR(ROUNDUP(MIN(O41,Q41),0)),0,ROUNDUP(MIN(O41,Q41),0))</f>
        <v>0</v>
      </c>
      <c r="T41" s="266">
        <f t="shared" ref="T41:T59" si="16">IF(ISERROR(ROUNDUP(MIN(P41,R41),0)),0,ROUNDUP(MIN(P41,R41),0))</f>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4"/>
        <v/>
      </c>
      <c r="M42" s="264" t="str">
        <f t="shared" si="9"/>
        <v/>
      </c>
      <c r="N42" s="265">
        <f>'Proje ve Personel Bilgileri'!F39</f>
        <v>0</v>
      </c>
      <c r="O42" s="266">
        <f t="shared" si="10"/>
        <v>0</v>
      </c>
      <c r="P42" s="266">
        <f t="shared" si="11"/>
        <v>0</v>
      </c>
      <c r="Q42" s="266">
        <f t="shared" si="12"/>
        <v>0</v>
      </c>
      <c r="R42" s="266">
        <f t="shared" si="13"/>
        <v>0</v>
      </c>
      <c r="S42" s="266">
        <f t="shared" si="15"/>
        <v>0</v>
      </c>
      <c r="T42" s="266">
        <f t="shared" si="16"/>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4"/>
        <v/>
      </c>
      <c r="M43" s="264" t="str">
        <f t="shared" si="9"/>
        <v/>
      </c>
      <c r="N43" s="265">
        <f>'Proje ve Personel Bilgileri'!F40</f>
        <v>0</v>
      </c>
      <c r="O43" s="266">
        <f t="shared" si="10"/>
        <v>0</v>
      </c>
      <c r="P43" s="266">
        <f t="shared" si="11"/>
        <v>0</v>
      </c>
      <c r="Q43" s="266">
        <f t="shared" si="12"/>
        <v>0</v>
      </c>
      <c r="R43" s="266">
        <f t="shared" si="13"/>
        <v>0</v>
      </c>
      <c r="S43" s="266">
        <f t="shared" si="15"/>
        <v>0</v>
      </c>
      <c r="T43" s="266">
        <f t="shared" si="16"/>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4"/>
        <v/>
      </c>
      <c r="M44" s="264" t="str">
        <f t="shared" si="9"/>
        <v/>
      </c>
      <c r="N44" s="265">
        <f>'Proje ve Personel Bilgileri'!F41</f>
        <v>0</v>
      </c>
      <c r="O44" s="266">
        <f t="shared" si="10"/>
        <v>0</v>
      </c>
      <c r="P44" s="266">
        <f t="shared" si="11"/>
        <v>0</v>
      </c>
      <c r="Q44" s="266">
        <f t="shared" si="12"/>
        <v>0</v>
      </c>
      <c r="R44" s="266">
        <f t="shared" si="13"/>
        <v>0</v>
      </c>
      <c r="S44" s="266">
        <f t="shared" si="15"/>
        <v>0</v>
      </c>
      <c r="T44" s="266">
        <f t="shared" si="16"/>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4"/>
        <v/>
      </c>
      <c r="M45" s="264" t="str">
        <f t="shared" si="9"/>
        <v/>
      </c>
      <c r="N45" s="265">
        <f>'Proje ve Personel Bilgileri'!F42</f>
        <v>0</v>
      </c>
      <c r="O45" s="266">
        <f t="shared" si="10"/>
        <v>0</v>
      </c>
      <c r="P45" s="266">
        <f t="shared" si="11"/>
        <v>0</v>
      </c>
      <c r="Q45" s="266">
        <f t="shared" si="12"/>
        <v>0</v>
      </c>
      <c r="R45" s="266">
        <f t="shared" si="13"/>
        <v>0</v>
      </c>
      <c r="S45" s="266">
        <f t="shared" si="15"/>
        <v>0</v>
      </c>
      <c r="T45" s="266">
        <f t="shared" si="16"/>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4"/>
        <v/>
      </c>
      <c r="M46" s="264" t="str">
        <f t="shared" si="9"/>
        <v/>
      </c>
      <c r="N46" s="265">
        <f>'Proje ve Personel Bilgileri'!F43</f>
        <v>0</v>
      </c>
      <c r="O46" s="266">
        <f t="shared" si="10"/>
        <v>0</v>
      </c>
      <c r="P46" s="266">
        <f t="shared" si="11"/>
        <v>0</v>
      </c>
      <c r="Q46" s="266">
        <f t="shared" si="12"/>
        <v>0</v>
      </c>
      <c r="R46" s="266">
        <f t="shared" si="13"/>
        <v>0</v>
      </c>
      <c r="S46" s="266">
        <f t="shared" si="15"/>
        <v>0</v>
      </c>
      <c r="T46" s="266">
        <f t="shared" si="16"/>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4"/>
        <v/>
      </c>
      <c r="M47" s="264" t="str">
        <f t="shared" si="9"/>
        <v/>
      </c>
      <c r="N47" s="265">
        <f>'Proje ve Personel Bilgileri'!F44</f>
        <v>0</v>
      </c>
      <c r="O47" s="266">
        <f t="shared" si="10"/>
        <v>0</v>
      </c>
      <c r="P47" s="266">
        <f t="shared" si="11"/>
        <v>0</v>
      </c>
      <c r="Q47" s="266">
        <f t="shared" si="12"/>
        <v>0</v>
      </c>
      <c r="R47" s="266">
        <f t="shared" si="13"/>
        <v>0</v>
      </c>
      <c r="S47" s="266">
        <f t="shared" si="15"/>
        <v>0</v>
      </c>
      <c r="T47" s="266">
        <f t="shared" si="16"/>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4"/>
        <v/>
      </c>
      <c r="M48" s="264" t="str">
        <f t="shared" si="9"/>
        <v/>
      </c>
      <c r="N48" s="265">
        <f>'Proje ve Personel Bilgileri'!F45</f>
        <v>0</v>
      </c>
      <c r="O48" s="266">
        <f t="shared" si="10"/>
        <v>0</v>
      </c>
      <c r="P48" s="266">
        <f t="shared" si="11"/>
        <v>0</v>
      </c>
      <c r="Q48" s="266">
        <f t="shared" si="12"/>
        <v>0</v>
      </c>
      <c r="R48" s="266">
        <f t="shared" si="13"/>
        <v>0</v>
      </c>
      <c r="S48" s="266">
        <f t="shared" si="15"/>
        <v>0</v>
      </c>
      <c r="T48" s="266">
        <f t="shared" si="16"/>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4"/>
        <v/>
      </c>
      <c r="M49" s="264" t="str">
        <f t="shared" si="9"/>
        <v/>
      </c>
      <c r="N49" s="265">
        <f>'Proje ve Personel Bilgileri'!F46</f>
        <v>0</v>
      </c>
      <c r="O49" s="266">
        <f t="shared" si="10"/>
        <v>0</v>
      </c>
      <c r="P49" s="266">
        <f t="shared" si="11"/>
        <v>0</v>
      </c>
      <c r="Q49" s="266">
        <f t="shared" si="12"/>
        <v>0</v>
      </c>
      <c r="R49" s="266">
        <f t="shared" si="13"/>
        <v>0</v>
      </c>
      <c r="S49" s="266">
        <f t="shared" si="15"/>
        <v>0</v>
      </c>
      <c r="T49" s="266">
        <f t="shared" si="16"/>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4"/>
        <v/>
      </c>
      <c r="M50" s="264" t="str">
        <f t="shared" si="9"/>
        <v/>
      </c>
      <c r="N50" s="265">
        <f>'Proje ve Personel Bilgileri'!F47</f>
        <v>0</v>
      </c>
      <c r="O50" s="266">
        <f t="shared" si="10"/>
        <v>0</v>
      </c>
      <c r="P50" s="266">
        <f t="shared" si="11"/>
        <v>0</v>
      </c>
      <c r="Q50" s="266">
        <f t="shared" si="12"/>
        <v>0</v>
      </c>
      <c r="R50" s="266">
        <f t="shared" si="13"/>
        <v>0</v>
      </c>
      <c r="S50" s="266">
        <f t="shared" si="15"/>
        <v>0</v>
      </c>
      <c r="T50" s="266">
        <f t="shared" si="16"/>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4"/>
        <v/>
      </c>
      <c r="M51" s="264" t="str">
        <f t="shared" si="9"/>
        <v/>
      </c>
      <c r="N51" s="265">
        <f>'Proje ve Personel Bilgileri'!F48</f>
        <v>0</v>
      </c>
      <c r="O51" s="266">
        <f t="shared" si="10"/>
        <v>0</v>
      </c>
      <c r="P51" s="266">
        <f t="shared" si="11"/>
        <v>0</v>
      </c>
      <c r="Q51" s="266">
        <f t="shared" si="12"/>
        <v>0</v>
      </c>
      <c r="R51" s="266">
        <f t="shared" si="13"/>
        <v>0</v>
      </c>
      <c r="S51" s="266">
        <f t="shared" si="15"/>
        <v>0</v>
      </c>
      <c r="T51" s="266">
        <f t="shared" si="16"/>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4"/>
        <v/>
      </c>
      <c r="M52" s="264" t="str">
        <f t="shared" si="9"/>
        <v/>
      </c>
      <c r="N52" s="265">
        <f>'Proje ve Personel Bilgileri'!F49</f>
        <v>0</v>
      </c>
      <c r="O52" s="266">
        <f t="shared" si="10"/>
        <v>0</v>
      </c>
      <c r="P52" s="266">
        <f t="shared" si="11"/>
        <v>0</v>
      </c>
      <c r="Q52" s="266">
        <f t="shared" si="12"/>
        <v>0</v>
      </c>
      <c r="R52" s="266">
        <f t="shared" si="13"/>
        <v>0</v>
      </c>
      <c r="S52" s="266">
        <f t="shared" si="15"/>
        <v>0</v>
      </c>
      <c r="T52" s="266">
        <f t="shared" si="16"/>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4"/>
        <v/>
      </c>
      <c r="M53" s="264" t="str">
        <f t="shared" si="9"/>
        <v/>
      </c>
      <c r="N53" s="265">
        <f>'Proje ve Personel Bilgileri'!F50</f>
        <v>0</v>
      </c>
      <c r="O53" s="266">
        <f t="shared" si="10"/>
        <v>0</v>
      </c>
      <c r="P53" s="266">
        <f t="shared" si="11"/>
        <v>0</v>
      </c>
      <c r="Q53" s="266">
        <f t="shared" si="12"/>
        <v>0</v>
      </c>
      <c r="R53" s="266">
        <f t="shared" si="13"/>
        <v>0</v>
      </c>
      <c r="S53" s="266">
        <f t="shared" si="15"/>
        <v>0</v>
      </c>
      <c r="T53" s="266">
        <f t="shared" si="16"/>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4"/>
        <v/>
      </c>
      <c r="M54" s="264" t="str">
        <f t="shared" si="9"/>
        <v/>
      </c>
      <c r="N54" s="265">
        <f>'Proje ve Personel Bilgileri'!F51</f>
        <v>0</v>
      </c>
      <c r="O54" s="266">
        <f t="shared" si="10"/>
        <v>0</v>
      </c>
      <c r="P54" s="266">
        <f t="shared" si="11"/>
        <v>0</v>
      </c>
      <c r="Q54" s="266">
        <f t="shared" si="12"/>
        <v>0</v>
      </c>
      <c r="R54" s="266">
        <f t="shared" si="13"/>
        <v>0</v>
      </c>
      <c r="S54" s="266">
        <f t="shared" si="15"/>
        <v>0</v>
      </c>
      <c r="T54" s="266">
        <f t="shared" si="16"/>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4"/>
        <v/>
      </c>
      <c r="M55" s="264" t="str">
        <f t="shared" si="9"/>
        <v/>
      </c>
      <c r="N55" s="265">
        <f>'Proje ve Personel Bilgileri'!F52</f>
        <v>0</v>
      </c>
      <c r="O55" s="266">
        <f t="shared" si="10"/>
        <v>0</v>
      </c>
      <c r="P55" s="266">
        <f t="shared" si="11"/>
        <v>0</v>
      </c>
      <c r="Q55" s="266">
        <f t="shared" si="12"/>
        <v>0</v>
      </c>
      <c r="R55" s="266">
        <f t="shared" si="13"/>
        <v>0</v>
      </c>
      <c r="S55" s="266">
        <f t="shared" si="15"/>
        <v>0</v>
      </c>
      <c r="T55" s="266">
        <f t="shared" si="16"/>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4"/>
        <v/>
      </c>
      <c r="M56" s="264" t="str">
        <f t="shared" si="9"/>
        <v/>
      </c>
      <c r="N56" s="265">
        <f>'Proje ve Personel Bilgileri'!F53</f>
        <v>0</v>
      </c>
      <c r="O56" s="266">
        <f t="shared" si="10"/>
        <v>0</v>
      </c>
      <c r="P56" s="266">
        <f t="shared" si="11"/>
        <v>0</v>
      </c>
      <c r="Q56" s="266">
        <f t="shared" si="12"/>
        <v>0</v>
      </c>
      <c r="R56" s="266">
        <f t="shared" si="13"/>
        <v>0</v>
      </c>
      <c r="S56" s="266">
        <f t="shared" si="15"/>
        <v>0</v>
      </c>
      <c r="T56" s="266">
        <f t="shared" si="16"/>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4"/>
        <v/>
      </c>
      <c r="M57" s="264" t="str">
        <f t="shared" si="9"/>
        <v/>
      </c>
      <c r="N57" s="265">
        <f>'Proje ve Personel Bilgileri'!F54</f>
        <v>0</v>
      </c>
      <c r="O57" s="266">
        <f t="shared" si="10"/>
        <v>0</v>
      </c>
      <c r="P57" s="266">
        <f t="shared" si="11"/>
        <v>0</v>
      </c>
      <c r="Q57" s="266">
        <f t="shared" si="12"/>
        <v>0</v>
      </c>
      <c r="R57" s="266">
        <f t="shared" si="13"/>
        <v>0</v>
      </c>
      <c r="S57" s="266">
        <f t="shared" si="15"/>
        <v>0</v>
      </c>
      <c r="T57" s="266">
        <f t="shared" si="16"/>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4"/>
        <v/>
      </c>
      <c r="M58" s="264" t="str">
        <f t="shared" si="9"/>
        <v/>
      </c>
      <c r="N58" s="265">
        <f>'Proje ve Personel Bilgileri'!F55</f>
        <v>0</v>
      </c>
      <c r="O58" s="266">
        <f t="shared" si="10"/>
        <v>0</v>
      </c>
      <c r="P58" s="266">
        <f t="shared" si="11"/>
        <v>0</v>
      </c>
      <c r="Q58" s="266">
        <f t="shared" si="12"/>
        <v>0</v>
      </c>
      <c r="R58" s="266">
        <f t="shared" si="13"/>
        <v>0</v>
      </c>
      <c r="S58" s="266">
        <f t="shared" si="15"/>
        <v>0</v>
      </c>
      <c r="T58" s="266">
        <f t="shared" si="16"/>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4"/>
        <v/>
      </c>
      <c r="M59" s="264" t="str">
        <f t="shared" si="9"/>
        <v/>
      </c>
      <c r="N59" s="265">
        <f>'Proje ve Personel Bilgileri'!F56</f>
        <v>0</v>
      </c>
      <c r="O59" s="266">
        <f t="shared" si="10"/>
        <v>0</v>
      </c>
      <c r="P59" s="266">
        <f t="shared" si="11"/>
        <v>0</v>
      </c>
      <c r="Q59" s="266">
        <f t="shared" si="12"/>
        <v>0</v>
      </c>
      <c r="R59" s="266">
        <f t="shared" si="13"/>
        <v>0</v>
      </c>
      <c r="S59" s="266">
        <f t="shared" si="15"/>
        <v>0</v>
      </c>
      <c r="T59" s="266">
        <f t="shared" si="16"/>
        <v>0</v>
      </c>
      <c r="U59" s="238">
        <f>IF(COUNTA(C40:K59)&gt;0,1,0)</f>
        <v>0</v>
      </c>
    </row>
    <row r="60" spans="1:21" s="138" customFormat="1" ht="29.25" customHeight="1" thickBot="1" x14ac:dyDescent="0.3">
      <c r="A60" s="415" t="s">
        <v>51</v>
      </c>
      <c r="B60" s="416"/>
      <c r="C60" s="271" t="str">
        <f t="shared" ref="C60:K60" si="17">IF($L$60&gt;0,SUM(C40:C59),"")</f>
        <v/>
      </c>
      <c r="D60" s="272" t="str">
        <f t="shared" si="17"/>
        <v/>
      </c>
      <c r="E60" s="272" t="str">
        <f t="shared" si="17"/>
        <v/>
      </c>
      <c r="F60" s="272" t="str">
        <f t="shared" si="17"/>
        <v/>
      </c>
      <c r="G60" s="272" t="str">
        <f t="shared" si="17"/>
        <v/>
      </c>
      <c r="H60" s="272" t="str">
        <f t="shared" si="17"/>
        <v/>
      </c>
      <c r="I60" s="272" t="str">
        <f t="shared" si="17"/>
        <v/>
      </c>
      <c r="J60" s="272" t="str">
        <f t="shared" si="17"/>
        <v/>
      </c>
      <c r="K60" s="272" t="str">
        <f t="shared" si="17"/>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46027</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IF(YilDonem&lt;&gt;"",CONCATENATE(IF(Dönem=1,"OCAK",IF(Dönem=2,"TEMMUZ","")),"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8">IF(OR(F72&gt;S72,G72&gt;T72),"Toplam maliyetin hesaplanabilmesi için SGK işveren payı ve işsizlik sigortası işveren payının tavan değerleri aşmaması gerekmektedir.","")</f>
        <v/>
      </c>
      <c r="N72" s="265">
        <f>'Proje ve Personel Bilgileri'!F57</f>
        <v>0</v>
      </c>
      <c r="O72" s="266">
        <f t="shared" ref="O72:O91" si="19">IFERROR(IF(N72="EVET",VLOOKUP(YilDonem,SGKTAVAN,2,0)*0.2475,VLOOKUP(YilDonem,SGKTAVAN,2,0)*0.2075),0)</f>
        <v>0</v>
      </c>
      <c r="P72" s="266">
        <f t="shared" ref="P72:P91" si="20">IFERROR(IF(N72="EVET",0,VLOOKUP(YilDonem,SGKTAVAN,2,0)*0.02),0)</f>
        <v>0</v>
      </c>
      <c r="Q72" s="266">
        <f t="shared" ref="Q72:Q91" si="21">IF(N72="EVET",(D72+E72)*0.2475,(D72+E72)*0.2075)</f>
        <v>0</v>
      </c>
      <c r="R72" s="266">
        <f t="shared" ref="R72:R91" si="22">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3">IF(B73&lt;&gt;"",IF(OR(F73&gt;S73,G73&gt;T73),0,D73+E73+F73+G73-H73-I73-J73-K73),"")</f>
        <v/>
      </c>
      <c r="M73" s="264" t="str">
        <f t="shared" si="18"/>
        <v/>
      </c>
      <c r="N73" s="265">
        <f>'Proje ve Personel Bilgileri'!F58</f>
        <v>0</v>
      </c>
      <c r="O73" s="266">
        <f t="shared" si="19"/>
        <v>0</v>
      </c>
      <c r="P73" s="266">
        <f t="shared" si="20"/>
        <v>0</v>
      </c>
      <c r="Q73" s="266">
        <f t="shared" si="21"/>
        <v>0</v>
      </c>
      <c r="R73" s="266">
        <f t="shared" si="22"/>
        <v>0</v>
      </c>
      <c r="S73" s="266">
        <f t="shared" ref="S73:S91" si="24">IF(ISERROR(ROUNDUP(MIN(O73,Q73),0)),0,ROUNDUP(MIN(O73,Q73),0))</f>
        <v>0</v>
      </c>
      <c r="T73" s="266">
        <f t="shared" ref="T73:T91" si="25">IF(ISERROR(ROUNDUP(MIN(P73,R73),0)),0,ROUNDUP(MIN(P73,R73),0))</f>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3"/>
        <v/>
      </c>
      <c r="M74" s="264" t="str">
        <f t="shared" si="18"/>
        <v/>
      </c>
      <c r="N74" s="265">
        <f>'Proje ve Personel Bilgileri'!F59</f>
        <v>0</v>
      </c>
      <c r="O74" s="266">
        <f t="shared" si="19"/>
        <v>0</v>
      </c>
      <c r="P74" s="266">
        <f t="shared" si="20"/>
        <v>0</v>
      </c>
      <c r="Q74" s="266">
        <f t="shared" si="21"/>
        <v>0</v>
      </c>
      <c r="R74" s="266">
        <f t="shared" si="22"/>
        <v>0</v>
      </c>
      <c r="S74" s="266">
        <f t="shared" si="24"/>
        <v>0</v>
      </c>
      <c r="T74" s="266">
        <f t="shared" si="25"/>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3"/>
        <v/>
      </c>
      <c r="M75" s="264" t="str">
        <f t="shared" si="18"/>
        <v/>
      </c>
      <c r="N75" s="265">
        <f>'Proje ve Personel Bilgileri'!F60</f>
        <v>0</v>
      </c>
      <c r="O75" s="266">
        <f t="shared" si="19"/>
        <v>0</v>
      </c>
      <c r="P75" s="266">
        <f t="shared" si="20"/>
        <v>0</v>
      </c>
      <c r="Q75" s="266">
        <f t="shared" si="21"/>
        <v>0</v>
      </c>
      <c r="R75" s="266">
        <f t="shared" si="22"/>
        <v>0</v>
      </c>
      <c r="S75" s="266">
        <f t="shared" si="24"/>
        <v>0</v>
      </c>
      <c r="T75" s="266">
        <f t="shared" si="25"/>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3"/>
        <v/>
      </c>
      <c r="M76" s="264" t="str">
        <f t="shared" si="18"/>
        <v/>
      </c>
      <c r="N76" s="265">
        <f>'Proje ve Personel Bilgileri'!F61</f>
        <v>0</v>
      </c>
      <c r="O76" s="266">
        <f t="shared" si="19"/>
        <v>0</v>
      </c>
      <c r="P76" s="266">
        <f t="shared" si="20"/>
        <v>0</v>
      </c>
      <c r="Q76" s="266">
        <f t="shared" si="21"/>
        <v>0</v>
      </c>
      <c r="R76" s="266">
        <f t="shared" si="22"/>
        <v>0</v>
      </c>
      <c r="S76" s="266">
        <f t="shared" si="24"/>
        <v>0</v>
      </c>
      <c r="T76" s="266">
        <f t="shared" si="25"/>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3"/>
        <v/>
      </c>
      <c r="M77" s="264" t="str">
        <f t="shared" si="18"/>
        <v/>
      </c>
      <c r="N77" s="265">
        <f>'Proje ve Personel Bilgileri'!F62</f>
        <v>0</v>
      </c>
      <c r="O77" s="266">
        <f t="shared" si="19"/>
        <v>0</v>
      </c>
      <c r="P77" s="266">
        <f t="shared" si="20"/>
        <v>0</v>
      </c>
      <c r="Q77" s="266">
        <f t="shared" si="21"/>
        <v>0</v>
      </c>
      <c r="R77" s="266">
        <f t="shared" si="22"/>
        <v>0</v>
      </c>
      <c r="S77" s="266">
        <f t="shared" si="24"/>
        <v>0</v>
      </c>
      <c r="T77" s="266">
        <f t="shared" si="25"/>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3"/>
        <v/>
      </c>
      <c r="M78" s="264" t="str">
        <f t="shared" si="18"/>
        <v/>
      </c>
      <c r="N78" s="265">
        <f>'Proje ve Personel Bilgileri'!F63</f>
        <v>0</v>
      </c>
      <c r="O78" s="266">
        <f t="shared" si="19"/>
        <v>0</v>
      </c>
      <c r="P78" s="266">
        <f t="shared" si="20"/>
        <v>0</v>
      </c>
      <c r="Q78" s="266">
        <f t="shared" si="21"/>
        <v>0</v>
      </c>
      <c r="R78" s="266">
        <f t="shared" si="22"/>
        <v>0</v>
      </c>
      <c r="S78" s="266">
        <f t="shared" si="24"/>
        <v>0</v>
      </c>
      <c r="T78" s="266">
        <f t="shared" si="25"/>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3"/>
        <v/>
      </c>
      <c r="M79" s="264" t="str">
        <f t="shared" si="18"/>
        <v/>
      </c>
      <c r="N79" s="265">
        <f>'Proje ve Personel Bilgileri'!F64</f>
        <v>0</v>
      </c>
      <c r="O79" s="266">
        <f t="shared" si="19"/>
        <v>0</v>
      </c>
      <c r="P79" s="266">
        <f t="shared" si="20"/>
        <v>0</v>
      </c>
      <c r="Q79" s="266">
        <f t="shared" si="21"/>
        <v>0</v>
      </c>
      <c r="R79" s="266">
        <f t="shared" si="22"/>
        <v>0</v>
      </c>
      <c r="S79" s="266">
        <f t="shared" si="24"/>
        <v>0</v>
      </c>
      <c r="T79" s="266">
        <f t="shared" si="25"/>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3"/>
        <v/>
      </c>
      <c r="M80" s="264" t="str">
        <f t="shared" si="18"/>
        <v/>
      </c>
      <c r="N80" s="265">
        <f>'Proje ve Personel Bilgileri'!F65</f>
        <v>0</v>
      </c>
      <c r="O80" s="266">
        <f t="shared" si="19"/>
        <v>0</v>
      </c>
      <c r="P80" s="266">
        <f t="shared" si="20"/>
        <v>0</v>
      </c>
      <c r="Q80" s="266">
        <f t="shared" si="21"/>
        <v>0</v>
      </c>
      <c r="R80" s="266">
        <f t="shared" si="22"/>
        <v>0</v>
      </c>
      <c r="S80" s="266">
        <f t="shared" si="24"/>
        <v>0</v>
      </c>
      <c r="T80" s="266">
        <f t="shared" si="25"/>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3"/>
        <v/>
      </c>
      <c r="M81" s="264" t="str">
        <f t="shared" si="18"/>
        <v/>
      </c>
      <c r="N81" s="265">
        <f>'Proje ve Personel Bilgileri'!F66</f>
        <v>0</v>
      </c>
      <c r="O81" s="266">
        <f t="shared" si="19"/>
        <v>0</v>
      </c>
      <c r="P81" s="266">
        <f t="shared" si="20"/>
        <v>0</v>
      </c>
      <c r="Q81" s="266">
        <f t="shared" si="21"/>
        <v>0</v>
      </c>
      <c r="R81" s="266">
        <f t="shared" si="22"/>
        <v>0</v>
      </c>
      <c r="S81" s="266">
        <f t="shared" si="24"/>
        <v>0</v>
      </c>
      <c r="T81" s="266">
        <f t="shared" si="25"/>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3"/>
        <v/>
      </c>
      <c r="M82" s="264" t="str">
        <f t="shared" si="18"/>
        <v/>
      </c>
      <c r="N82" s="265">
        <f>'Proje ve Personel Bilgileri'!F67</f>
        <v>0</v>
      </c>
      <c r="O82" s="266">
        <f t="shared" si="19"/>
        <v>0</v>
      </c>
      <c r="P82" s="266">
        <f t="shared" si="20"/>
        <v>0</v>
      </c>
      <c r="Q82" s="266">
        <f t="shared" si="21"/>
        <v>0</v>
      </c>
      <c r="R82" s="266">
        <f t="shared" si="22"/>
        <v>0</v>
      </c>
      <c r="S82" s="266">
        <f t="shared" si="24"/>
        <v>0</v>
      </c>
      <c r="T82" s="266">
        <f t="shared" si="25"/>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3"/>
        <v/>
      </c>
      <c r="M83" s="264" t="str">
        <f t="shared" si="18"/>
        <v/>
      </c>
      <c r="N83" s="265">
        <f>'Proje ve Personel Bilgileri'!F68</f>
        <v>0</v>
      </c>
      <c r="O83" s="266">
        <f t="shared" si="19"/>
        <v>0</v>
      </c>
      <c r="P83" s="266">
        <f t="shared" si="20"/>
        <v>0</v>
      </c>
      <c r="Q83" s="266">
        <f t="shared" si="21"/>
        <v>0</v>
      </c>
      <c r="R83" s="266">
        <f t="shared" si="22"/>
        <v>0</v>
      </c>
      <c r="S83" s="266">
        <f t="shared" si="24"/>
        <v>0</v>
      </c>
      <c r="T83" s="266">
        <f t="shared" si="25"/>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3"/>
        <v/>
      </c>
      <c r="M84" s="264" t="str">
        <f t="shared" si="18"/>
        <v/>
      </c>
      <c r="N84" s="265">
        <f>'Proje ve Personel Bilgileri'!F69</f>
        <v>0</v>
      </c>
      <c r="O84" s="266">
        <f t="shared" si="19"/>
        <v>0</v>
      </c>
      <c r="P84" s="266">
        <f t="shared" si="20"/>
        <v>0</v>
      </c>
      <c r="Q84" s="266">
        <f t="shared" si="21"/>
        <v>0</v>
      </c>
      <c r="R84" s="266">
        <f t="shared" si="22"/>
        <v>0</v>
      </c>
      <c r="S84" s="266">
        <f t="shared" si="24"/>
        <v>0</v>
      </c>
      <c r="T84" s="266">
        <f t="shared" si="25"/>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3"/>
        <v/>
      </c>
      <c r="M85" s="264" t="str">
        <f t="shared" si="18"/>
        <v/>
      </c>
      <c r="N85" s="265">
        <f>'Proje ve Personel Bilgileri'!F70</f>
        <v>0</v>
      </c>
      <c r="O85" s="266">
        <f t="shared" si="19"/>
        <v>0</v>
      </c>
      <c r="P85" s="266">
        <f t="shared" si="20"/>
        <v>0</v>
      </c>
      <c r="Q85" s="266">
        <f t="shared" si="21"/>
        <v>0</v>
      </c>
      <c r="R85" s="266">
        <f t="shared" si="22"/>
        <v>0</v>
      </c>
      <c r="S85" s="266">
        <f t="shared" si="24"/>
        <v>0</v>
      </c>
      <c r="T85" s="266">
        <f t="shared" si="25"/>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3"/>
        <v/>
      </c>
      <c r="M86" s="264" t="str">
        <f t="shared" si="18"/>
        <v/>
      </c>
      <c r="N86" s="265">
        <f>'Proje ve Personel Bilgileri'!F71</f>
        <v>0</v>
      </c>
      <c r="O86" s="266">
        <f t="shared" si="19"/>
        <v>0</v>
      </c>
      <c r="P86" s="266">
        <f t="shared" si="20"/>
        <v>0</v>
      </c>
      <c r="Q86" s="266">
        <f t="shared" si="21"/>
        <v>0</v>
      </c>
      <c r="R86" s="266">
        <f t="shared" si="22"/>
        <v>0</v>
      </c>
      <c r="S86" s="266">
        <f t="shared" si="24"/>
        <v>0</v>
      </c>
      <c r="T86" s="266">
        <f t="shared" si="25"/>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3"/>
        <v/>
      </c>
      <c r="M87" s="264" t="str">
        <f t="shared" si="18"/>
        <v/>
      </c>
      <c r="N87" s="265">
        <f>'Proje ve Personel Bilgileri'!F72</f>
        <v>0</v>
      </c>
      <c r="O87" s="266">
        <f t="shared" si="19"/>
        <v>0</v>
      </c>
      <c r="P87" s="266">
        <f t="shared" si="20"/>
        <v>0</v>
      </c>
      <c r="Q87" s="266">
        <f t="shared" si="21"/>
        <v>0</v>
      </c>
      <c r="R87" s="266">
        <f t="shared" si="22"/>
        <v>0</v>
      </c>
      <c r="S87" s="266">
        <f t="shared" si="24"/>
        <v>0</v>
      </c>
      <c r="T87" s="266">
        <f t="shared" si="25"/>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3"/>
        <v/>
      </c>
      <c r="M88" s="264" t="str">
        <f t="shared" si="18"/>
        <v/>
      </c>
      <c r="N88" s="265">
        <f>'Proje ve Personel Bilgileri'!F73</f>
        <v>0</v>
      </c>
      <c r="O88" s="266">
        <f t="shared" si="19"/>
        <v>0</v>
      </c>
      <c r="P88" s="266">
        <f t="shared" si="20"/>
        <v>0</v>
      </c>
      <c r="Q88" s="266">
        <f t="shared" si="21"/>
        <v>0</v>
      </c>
      <c r="R88" s="266">
        <f t="shared" si="22"/>
        <v>0</v>
      </c>
      <c r="S88" s="266">
        <f t="shared" si="24"/>
        <v>0</v>
      </c>
      <c r="T88" s="266">
        <f t="shared" si="25"/>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3"/>
        <v/>
      </c>
      <c r="M89" s="264" t="str">
        <f t="shared" si="18"/>
        <v/>
      </c>
      <c r="N89" s="265">
        <f>'Proje ve Personel Bilgileri'!F74</f>
        <v>0</v>
      </c>
      <c r="O89" s="266">
        <f t="shared" si="19"/>
        <v>0</v>
      </c>
      <c r="P89" s="266">
        <f t="shared" si="20"/>
        <v>0</v>
      </c>
      <c r="Q89" s="266">
        <f t="shared" si="21"/>
        <v>0</v>
      </c>
      <c r="R89" s="266">
        <f t="shared" si="22"/>
        <v>0</v>
      </c>
      <c r="S89" s="266">
        <f t="shared" si="24"/>
        <v>0</v>
      </c>
      <c r="T89" s="266">
        <f t="shared" si="25"/>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3"/>
        <v/>
      </c>
      <c r="M90" s="264" t="str">
        <f t="shared" si="18"/>
        <v/>
      </c>
      <c r="N90" s="265">
        <f>'Proje ve Personel Bilgileri'!F75</f>
        <v>0</v>
      </c>
      <c r="O90" s="266">
        <f t="shared" si="19"/>
        <v>0</v>
      </c>
      <c r="P90" s="266">
        <f t="shared" si="20"/>
        <v>0</v>
      </c>
      <c r="Q90" s="266">
        <f t="shared" si="21"/>
        <v>0</v>
      </c>
      <c r="R90" s="266">
        <f t="shared" si="22"/>
        <v>0</v>
      </c>
      <c r="S90" s="266">
        <f t="shared" si="24"/>
        <v>0</v>
      </c>
      <c r="T90" s="266">
        <f t="shared" si="25"/>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3"/>
        <v/>
      </c>
      <c r="M91" s="264" t="str">
        <f t="shared" si="18"/>
        <v/>
      </c>
      <c r="N91" s="265">
        <f>'Proje ve Personel Bilgileri'!F76</f>
        <v>0</v>
      </c>
      <c r="O91" s="266">
        <f t="shared" si="19"/>
        <v>0</v>
      </c>
      <c r="P91" s="266">
        <f t="shared" si="20"/>
        <v>0</v>
      </c>
      <c r="Q91" s="266">
        <f t="shared" si="21"/>
        <v>0</v>
      </c>
      <c r="R91" s="266">
        <f t="shared" si="22"/>
        <v>0</v>
      </c>
      <c r="S91" s="266">
        <f t="shared" si="24"/>
        <v>0</v>
      </c>
      <c r="T91" s="266">
        <f t="shared" si="25"/>
        <v>0</v>
      </c>
      <c r="U91" s="238">
        <f>IF(COUNTA(C72:K91)&gt;0,1,0)</f>
        <v>0</v>
      </c>
    </row>
    <row r="92" spans="1:21" s="138" customFormat="1" ht="29.25" customHeight="1" thickBot="1" x14ac:dyDescent="0.3">
      <c r="A92" s="415" t="s">
        <v>51</v>
      </c>
      <c r="B92" s="416"/>
      <c r="C92" s="271" t="str">
        <f t="shared" ref="C92:K92" si="26">IF($L$92&gt;0,SUM(C72:C91),"")</f>
        <v/>
      </c>
      <c r="D92" s="272" t="str">
        <f t="shared" si="26"/>
        <v/>
      </c>
      <c r="E92" s="272" t="str">
        <f t="shared" si="26"/>
        <v/>
      </c>
      <c r="F92" s="272" t="str">
        <f t="shared" si="26"/>
        <v/>
      </c>
      <c r="G92" s="272" t="str">
        <f t="shared" si="26"/>
        <v/>
      </c>
      <c r="H92" s="272" t="str">
        <f t="shared" si="26"/>
        <v/>
      </c>
      <c r="I92" s="272" t="str">
        <f t="shared" si="26"/>
        <v/>
      </c>
      <c r="J92" s="272" t="str">
        <f t="shared" si="26"/>
        <v/>
      </c>
      <c r="K92" s="272" t="str">
        <f t="shared" si="26"/>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46027</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IF(YilDonem&lt;&gt;"",CONCATENATE(IF(Dönem=1,"OCAK",IF(Dönem=2,"TEMMUZ","")),"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7">IF(OR(F104&gt;S104,G104&gt;T104),"Toplam maliyetin hesaplanabilmesi için SGK işveren payı ve işsizlik sigortası işveren payının tavan değerleri aşmaması gerekmektedir.","")</f>
        <v/>
      </c>
      <c r="N104" s="265">
        <f>'Proje ve Personel Bilgileri'!F77</f>
        <v>0</v>
      </c>
      <c r="O104" s="266">
        <f t="shared" ref="O104:O123" si="28">IFERROR(IF(N104="EVET",VLOOKUP(YilDonem,SGKTAVAN,2,0)*0.2475,VLOOKUP(YilDonem,SGKTAVAN,2,0)*0.2075),0)</f>
        <v>0</v>
      </c>
      <c r="P104" s="266">
        <f t="shared" ref="P104:P123" si="29">IFERROR(IF(N104="EVET",0,VLOOKUP(YilDonem,SGKTAVAN,2,0)*0.02),0)</f>
        <v>0</v>
      </c>
      <c r="Q104" s="266">
        <f t="shared" ref="Q104:Q123" si="30">IF(N104="EVET",(D104+E104)*0.2475,(D104+E104)*0.2075)</f>
        <v>0</v>
      </c>
      <c r="R104" s="266">
        <f t="shared" ref="R104:R123" si="31">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32">IF(B105&lt;&gt;"",IF(OR(F105&gt;S105,G105&gt;T105),0,D105+E105+F105+G105-H105-I105-J105-K105),"")</f>
        <v/>
      </c>
      <c r="M105" s="264" t="str">
        <f t="shared" si="27"/>
        <v/>
      </c>
      <c r="N105" s="265">
        <f>'Proje ve Personel Bilgileri'!F78</f>
        <v>0</v>
      </c>
      <c r="O105" s="266">
        <f t="shared" si="28"/>
        <v>0</v>
      </c>
      <c r="P105" s="266">
        <f t="shared" si="29"/>
        <v>0</v>
      </c>
      <c r="Q105" s="266">
        <f t="shared" si="30"/>
        <v>0</v>
      </c>
      <c r="R105" s="266">
        <f t="shared" si="31"/>
        <v>0</v>
      </c>
      <c r="S105" s="266">
        <f t="shared" ref="S105:S123" si="33">IF(ISERROR(ROUNDUP(MIN(O105,Q105),0)),0,ROUNDUP(MIN(O105,Q105),0))</f>
        <v>0</v>
      </c>
      <c r="T105" s="266">
        <f t="shared" ref="T105:T123" si="34">IF(ISERROR(ROUNDUP(MIN(P105,R105),0)),0,ROUNDUP(MIN(P105,R105),0))</f>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32"/>
        <v/>
      </c>
      <c r="M106" s="264" t="str">
        <f t="shared" si="27"/>
        <v/>
      </c>
      <c r="N106" s="265">
        <f>'Proje ve Personel Bilgileri'!F79</f>
        <v>0</v>
      </c>
      <c r="O106" s="266">
        <f t="shared" si="28"/>
        <v>0</v>
      </c>
      <c r="P106" s="266">
        <f t="shared" si="29"/>
        <v>0</v>
      </c>
      <c r="Q106" s="266">
        <f t="shared" si="30"/>
        <v>0</v>
      </c>
      <c r="R106" s="266">
        <f t="shared" si="31"/>
        <v>0</v>
      </c>
      <c r="S106" s="266">
        <f t="shared" si="33"/>
        <v>0</v>
      </c>
      <c r="T106" s="266">
        <f t="shared" si="34"/>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32"/>
        <v/>
      </c>
      <c r="M107" s="264" t="str">
        <f t="shared" si="27"/>
        <v/>
      </c>
      <c r="N107" s="265">
        <f>'Proje ve Personel Bilgileri'!F80</f>
        <v>0</v>
      </c>
      <c r="O107" s="266">
        <f t="shared" si="28"/>
        <v>0</v>
      </c>
      <c r="P107" s="266">
        <f t="shared" si="29"/>
        <v>0</v>
      </c>
      <c r="Q107" s="266">
        <f t="shared" si="30"/>
        <v>0</v>
      </c>
      <c r="R107" s="266">
        <f t="shared" si="31"/>
        <v>0</v>
      </c>
      <c r="S107" s="266">
        <f t="shared" si="33"/>
        <v>0</v>
      </c>
      <c r="T107" s="266">
        <f t="shared" si="34"/>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32"/>
        <v/>
      </c>
      <c r="M108" s="264" t="str">
        <f t="shared" si="27"/>
        <v/>
      </c>
      <c r="N108" s="265">
        <f>'Proje ve Personel Bilgileri'!F81</f>
        <v>0</v>
      </c>
      <c r="O108" s="266">
        <f t="shared" si="28"/>
        <v>0</v>
      </c>
      <c r="P108" s="266">
        <f t="shared" si="29"/>
        <v>0</v>
      </c>
      <c r="Q108" s="266">
        <f t="shared" si="30"/>
        <v>0</v>
      </c>
      <c r="R108" s="266">
        <f t="shared" si="31"/>
        <v>0</v>
      </c>
      <c r="S108" s="266">
        <f t="shared" si="33"/>
        <v>0</v>
      </c>
      <c r="T108" s="266">
        <f t="shared" si="34"/>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32"/>
        <v/>
      </c>
      <c r="M109" s="264" t="str">
        <f t="shared" si="27"/>
        <v/>
      </c>
      <c r="N109" s="265">
        <f>'Proje ve Personel Bilgileri'!F82</f>
        <v>0</v>
      </c>
      <c r="O109" s="266">
        <f t="shared" si="28"/>
        <v>0</v>
      </c>
      <c r="P109" s="266">
        <f t="shared" si="29"/>
        <v>0</v>
      </c>
      <c r="Q109" s="266">
        <f t="shared" si="30"/>
        <v>0</v>
      </c>
      <c r="R109" s="266">
        <f t="shared" si="31"/>
        <v>0</v>
      </c>
      <c r="S109" s="266">
        <f t="shared" si="33"/>
        <v>0</v>
      </c>
      <c r="T109" s="266">
        <f t="shared" si="34"/>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32"/>
        <v/>
      </c>
      <c r="M110" s="264" t="str">
        <f t="shared" si="27"/>
        <v/>
      </c>
      <c r="N110" s="265">
        <f>'Proje ve Personel Bilgileri'!F83</f>
        <v>0</v>
      </c>
      <c r="O110" s="266">
        <f t="shared" si="28"/>
        <v>0</v>
      </c>
      <c r="P110" s="266">
        <f t="shared" si="29"/>
        <v>0</v>
      </c>
      <c r="Q110" s="266">
        <f t="shared" si="30"/>
        <v>0</v>
      </c>
      <c r="R110" s="266">
        <f t="shared" si="31"/>
        <v>0</v>
      </c>
      <c r="S110" s="266">
        <f t="shared" si="33"/>
        <v>0</v>
      </c>
      <c r="T110" s="266">
        <f t="shared" si="34"/>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32"/>
        <v/>
      </c>
      <c r="M111" s="264" t="str">
        <f t="shared" si="27"/>
        <v/>
      </c>
      <c r="N111" s="265">
        <f>'Proje ve Personel Bilgileri'!F84</f>
        <v>0</v>
      </c>
      <c r="O111" s="266">
        <f t="shared" si="28"/>
        <v>0</v>
      </c>
      <c r="P111" s="266">
        <f t="shared" si="29"/>
        <v>0</v>
      </c>
      <c r="Q111" s="266">
        <f t="shared" si="30"/>
        <v>0</v>
      </c>
      <c r="R111" s="266">
        <f t="shared" si="31"/>
        <v>0</v>
      </c>
      <c r="S111" s="266">
        <f t="shared" si="33"/>
        <v>0</v>
      </c>
      <c r="T111" s="266">
        <f t="shared" si="34"/>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32"/>
        <v/>
      </c>
      <c r="M112" s="264" t="str">
        <f t="shared" si="27"/>
        <v/>
      </c>
      <c r="N112" s="265">
        <f>'Proje ve Personel Bilgileri'!F85</f>
        <v>0</v>
      </c>
      <c r="O112" s="266">
        <f t="shared" si="28"/>
        <v>0</v>
      </c>
      <c r="P112" s="266">
        <f t="shared" si="29"/>
        <v>0</v>
      </c>
      <c r="Q112" s="266">
        <f t="shared" si="30"/>
        <v>0</v>
      </c>
      <c r="R112" s="266">
        <f t="shared" si="31"/>
        <v>0</v>
      </c>
      <c r="S112" s="266">
        <f t="shared" si="33"/>
        <v>0</v>
      </c>
      <c r="T112" s="266">
        <f t="shared" si="34"/>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32"/>
        <v/>
      </c>
      <c r="M113" s="264" t="str">
        <f t="shared" si="27"/>
        <v/>
      </c>
      <c r="N113" s="265">
        <f>'Proje ve Personel Bilgileri'!F86</f>
        <v>0</v>
      </c>
      <c r="O113" s="266">
        <f t="shared" si="28"/>
        <v>0</v>
      </c>
      <c r="P113" s="266">
        <f t="shared" si="29"/>
        <v>0</v>
      </c>
      <c r="Q113" s="266">
        <f t="shared" si="30"/>
        <v>0</v>
      </c>
      <c r="R113" s="266">
        <f t="shared" si="31"/>
        <v>0</v>
      </c>
      <c r="S113" s="266">
        <f t="shared" si="33"/>
        <v>0</v>
      </c>
      <c r="T113" s="266">
        <f t="shared" si="34"/>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32"/>
        <v/>
      </c>
      <c r="M114" s="264" t="str">
        <f t="shared" si="27"/>
        <v/>
      </c>
      <c r="N114" s="265">
        <f>'Proje ve Personel Bilgileri'!F87</f>
        <v>0</v>
      </c>
      <c r="O114" s="266">
        <f t="shared" si="28"/>
        <v>0</v>
      </c>
      <c r="P114" s="266">
        <f t="shared" si="29"/>
        <v>0</v>
      </c>
      <c r="Q114" s="266">
        <f t="shared" si="30"/>
        <v>0</v>
      </c>
      <c r="R114" s="266">
        <f t="shared" si="31"/>
        <v>0</v>
      </c>
      <c r="S114" s="266">
        <f t="shared" si="33"/>
        <v>0</v>
      </c>
      <c r="T114" s="266">
        <f t="shared" si="34"/>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32"/>
        <v/>
      </c>
      <c r="M115" s="264" t="str">
        <f t="shared" si="27"/>
        <v/>
      </c>
      <c r="N115" s="265">
        <f>'Proje ve Personel Bilgileri'!F88</f>
        <v>0</v>
      </c>
      <c r="O115" s="266">
        <f t="shared" si="28"/>
        <v>0</v>
      </c>
      <c r="P115" s="266">
        <f t="shared" si="29"/>
        <v>0</v>
      </c>
      <c r="Q115" s="266">
        <f t="shared" si="30"/>
        <v>0</v>
      </c>
      <c r="R115" s="266">
        <f t="shared" si="31"/>
        <v>0</v>
      </c>
      <c r="S115" s="266">
        <f t="shared" si="33"/>
        <v>0</v>
      </c>
      <c r="T115" s="266">
        <f t="shared" si="34"/>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32"/>
        <v/>
      </c>
      <c r="M116" s="264" t="str">
        <f t="shared" si="27"/>
        <v/>
      </c>
      <c r="N116" s="265">
        <f>'Proje ve Personel Bilgileri'!F89</f>
        <v>0</v>
      </c>
      <c r="O116" s="266">
        <f t="shared" si="28"/>
        <v>0</v>
      </c>
      <c r="P116" s="266">
        <f t="shared" si="29"/>
        <v>0</v>
      </c>
      <c r="Q116" s="266">
        <f t="shared" si="30"/>
        <v>0</v>
      </c>
      <c r="R116" s="266">
        <f t="shared" si="31"/>
        <v>0</v>
      </c>
      <c r="S116" s="266">
        <f t="shared" si="33"/>
        <v>0</v>
      </c>
      <c r="T116" s="266">
        <f t="shared" si="34"/>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32"/>
        <v/>
      </c>
      <c r="M117" s="264" t="str">
        <f t="shared" si="27"/>
        <v/>
      </c>
      <c r="N117" s="265">
        <f>'Proje ve Personel Bilgileri'!F90</f>
        <v>0</v>
      </c>
      <c r="O117" s="266">
        <f t="shared" si="28"/>
        <v>0</v>
      </c>
      <c r="P117" s="266">
        <f t="shared" si="29"/>
        <v>0</v>
      </c>
      <c r="Q117" s="266">
        <f t="shared" si="30"/>
        <v>0</v>
      </c>
      <c r="R117" s="266">
        <f t="shared" si="31"/>
        <v>0</v>
      </c>
      <c r="S117" s="266">
        <f t="shared" si="33"/>
        <v>0</v>
      </c>
      <c r="T117" s="266">
        <f t="shared" si="34"/>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32"/>
        <v/>
      </c>
      <c r="M118" s="264" t="str">
        <f t="shared" si="27"/>
        <v/>
      </c>
      <c r="N118" s="265">
        <f>'Proje ve Personel Bilgileri'!F91</f>
        <v>0</v>
      </c>
      <c r="O118" s="266">
        <f t="shared" si="28"/>
        <v>0</v>
      </c>
      <c r="P118" s="266">
        <f t="shared" si="29"/>
        <v>0</v>
      </c>
      <c r="Q118" s="266">
        <f t="shared" si="30"/>
        <v>0</v>
      </c>
      <c r="R118" s="266">
        <f t="shared" si="31"/>
        <v>0</v>
      </c>
      <c r="S118" s="266">
        <f t="shared" si="33"/>
        <v>0</v>
      </c>
      <c r="T118" s="266">
        <f t="shared" si="34"/>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32"/>
        <v/>
      </c>
      <c r="M119" s="264" t="str">
        <f t="shared" si="27"/>
        <v/>
      </c>
      <c r="N119" s="265">
        <f>'Proje ve Personel Bilgileri'!F92</f>
        <v>0</v>
      </c>
      <c r="O119" s="266">
        <f t="shared" si="28"/>
        <v>0</v>
      </c>
      <c r="P119" s="266">
        <f t="shared" si="29"/>
        <v>0</v>
      </c>
      <c r="Q119" s="266">
        <f t="shared" si="30"/>
        <v>0</v>
      </c>
      <c r="R119" s="266">
        <f t="shared" si="31"/>
        <v>0</v>
      </c>
      <c r="S119" s="266">
        <f t="shared" si="33"/>
        <v>0</v>
      </c>
      <c r="T119" s="266">
        <f t="shared" si="34"/>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32"/>
        <v/>
      </c>
      <c r="M120" s="264" t="str">
        <f t="shared" si="27"/>
        <v/>
      </c>
      <c r="N120" s="265">
        <f>'Proje ve Personel Bilgileri'!F93</f>
        <v>0</v>
      </c>
      <c r="O120" s="266">
        <f t="shared" si="28"/>
        <v>0</v>
      </c>
      <c r="P120" s="266">
        <f t="shared" si="29"/>
        <v>0</v>
      </c>
      <c r="Q120" s="266">
        <f t="shared" si="30"/>
        <v>0</v>
      </c>
      <c r="R120" s="266">
        <f t="shared" si="31"/>
        <v>0</v>
      </c>
      <c r="S120" s="266">
        <f t="shared" si="33"/>
        <v>0</v>
      </c>
      <c r="T120" s="266">
        <f t="shared" si="34"/>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32"/>
        <v/>
      </c>
      <c r="M121" s="264" t="str">
        <f t="shared" si="27"/>
        <v/>
      </c>
      <c r="N121" s="265">
        <f>'Proje ve Personel Bilgileri'!F94</f>
        <v>0</v>
      </c>
      <c r="O121" s="266">
        <f t="shared" si="28"/>
        <v>0</v>
      </c>
      <c r="P121" s="266">
        <f t="shared" si="29"/>
        <v>0</v>
      </c>
      <c r="Q121" s="266">
        <f t="shared" si="30"/>
        <v>0</v>
      </c>
      <c r="R121" s="266">
        <f t="shared" si="31"/>
        <v>0</v>
      </c>
      <c r="S121" s="266">
        <f t="shared" si="33"/>
        <v>0</v>
      </c>
      <c r="T121" s="266">
        <f t="shared" si="34"/>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32"/>
        <v/>
      </c>
      <c r="M122" s="264" t="str">
        <f t="shared" si="27"/>
        <v/>
      </c>
      <c r="N122" s="265">
        <f>'Proje ve Personel Bilgileri'!F95</f>
        <v>0</v>
      </c>
      <c r="O122" s="266">
        <f t="shared" si="28"/>
        <v>0</v>
      </c>
      <c r="P122" s="266">
        <f t="shared" si="29"/>
        <v>0</v>
      </c>
      <c r="Q122" s="266">
        <f t="shared" si="30"/>
        <v>0</v>
      </c>
      <c r="R122" s="266">
        <f t="shared" si="31"/>
        <v>0</v>
      </c>
      <c r="S122" s="266">
        <f t="shared" si="33"/>
        <v>0</v>
      </c>
      <c r="T122" s="266">
        <f t="shared" si="34"/>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32"/>
        <v/>
      </c>
      <c r="M123" s="264" t="str">
        <f t="shared" si="27"/>
        <v/>
      </c>
      <c r="N123" s="265">
        <f>'Proje ve Personel Bilgileri'!F96</f>
        <v>0</v>
      </c>
      <c r="O123" s="266">
        <f t="shared" si="28"/>
        <v>0</v>
      </c>
      <c r="P123" s="266">
        <f t="shared" si="29"/>
        <v>0</v>
      </c>
      <c r="Q123" s="266">
        <f t="shared" si="30"/>
        <v>0</v>
      </c>
      <c r="R123" s="266">
        <f t="shared" si="31"/>
        <v>0</v>
      </c>
      <c r="S123" s="266">
        <f t="shared" si="33"/>
        <v>0</v>
      </c>
      <c r="T123" s="266">
        <f t="shared" si="34"/>
        <v>0</v>
      </c>
      <c r="U123" s="238">
        <f>IF(COUNTA(C104:K123)&gt;0,1,0)</f>
        <v>0</v>
      </c>
    </row>
    <row r="124" spans="1:21" s="138" customFormat="1" ht="29.25" customHeight="1" thickBot="1" x14ac:dyDescent="0.3">
      <c r="A124" s="415" t="s">
        <v>51</v>
      </c>
      <c r="B124" s="416"/>
      <c r="C124" s="271" t="str">
        <f t="shared" ref="C124:K124" si="35">IF($L$124&gt;0,SUM(C104:C123),"")</f>
        <v/>
      </c>
      <c r="D124" s="272" t="str">
        <f t="shared" si="35"/>
        <v/>
      </c>
      <c r="E124" s="272" t="str">
        <f t="shared" si="35"/>
        <v/>
      </c>
      <c r="F124" s="272" t="str">
        <f t="shared" si="35"/>
        <v/>
      </c>
      <c r="G124" s="272" t="str">
        <f t="shared" si="35"/>
        <v/>
      </c>
      <c r="H124" s="272" t="str">
        <f t="shared" si="35"/>
        <v/>
      </c>
      <c r="I124" s="272" t="str">
        <f t="shared" si="35"/>
        <v/>
      </c>
      <c r="J124" s="272" t="str">
        <f t="shared" si="35"/>
        <v/>
      </c>
      <c r="K124" s="272" t="str">
        <f t="shared" si="35"/>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46027</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IF(YilDonem&lt;&gt;"",CONCATENATE(IF(Dönem=1,"OCAK",IF(Dönem=2,"TEMMUZ","")),"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6">IF(OR(F136&gt;S136,G136&gt;T136),"Toplam maliyetin hesaplanabilmesi için SGK işveren payı ve işsizlik sigortası işveren payının tavan değerleri aşmaması gerekmektedir.","")</f>
        <v/>
      </c>
      <c r="N136" s="265">
        <f>'Proje ve Personel Bilgileri'!F97</f>
        <v>0</v>
      </c>
      <c r="O136" s="266">
        <f t="shared" ref="O136:O155" si="37">IFERROR(IF(N136="EVET",VLOOKUP(YilDonem,SGKTAVAN,2,0)*0.2475,VLOOKUP(YilDonem,SGKTAVAN,2,0)*0.2075),0)</f>
        <v>0</v>
      </c>
      <c r="P136" s="266">
        <f t="shared" ref="P136:P155" si="38">IFERROR(IF(N136="EVET",0,VLOOKUP(YilDonem,SGKTAVAN,2,0)*0.02),0)</f>
        <v>0</v>
      </c>
      <c r="Q136" s="266">
        <f t="shared" ref="Q136:Q155" si="39">IF(N136="EVET",(D136+E136)*0.2475,(D136+E136)*0.2075)</f>
        <v>0</v>
      </c>
      <c r="R136" s="266">
        <f t="shared" ref="R136:R155" si="40">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41">IF(B137&lt;&gt;"",IF(OR(F137&gt;S137,G137&gt;T137),0,D137+E137+F137+G137-H137-I137-J137-K137),"")</f>
        <v/>
      </c>
      <c r="M137" s="264" t="str">
        <f t="shared" si="36"/>
        <v/>
      </c>
      <c r="N137" s="265">
        <f>'Proje ve Personel Bilgileri'!F98</f>
        <v>0</v>
      </c>
      <c r="O137" s="266">
        <f t="shared" si="37"/>
        <v>0</v>
      </c>
      <c r="P137" s="266">
        <f t="shared" si="38"/>
        <v>0</v>
      </c>
      <c r="Q137" s="266">
        <f t="shared" si="39"/>
        <v>0</v>
      </c>
      <c r="R137" s="266">
        <f t="shared" si="40"/>
        <v>0</v>
      </c>
      <c r="S137" s="266">
        <f t="shared" ref="S137:S155" si="42">IF(ISERROR(ROUNDUP(MIN(O137,Q137),0)),0,ROUNDUP(MIN(O137,Q137),0))</f>
        <v>0</v>
      </c>
      <c r="T137" s="266">
        <f t="shared" ref="T137:T155" si="43">IF(ISERROR(ROUNDUP(MIN(P137,R137),0)),0,ROUNDUP(MIN(P137,R137),0))</f>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41"/>
        <v/>
      </c>
      <c r="M138" s="264" t="str">
        <f t="shared" si="36"/>
        <v/>
      </c>
      <c r="N138" s="265">
        <f>'Proje ve Personel Bilgileri'!F99</f>
        <v>0</v>
      </c>
      <c r="O138" s="266">
        <f t="shared" si="37"/>
        <v>0</v>
      </c>
      <c r="P138" s="266">
        <f t="shared" si="38"/>
        <v>0</v>
      </c>
      <c r="Q138" s="266">
        <f t="shared" si="39"/>
        <v>0</v>
      </c>
      <c r="R138" s="266">
        <f t="shared" si="40"/>
        <v>0</v>
      </c>
      <c r="S138" s="266">
        <f t="shared" si="42"/>
        <v>0</v>
      </c>
      <c r="T138" s="266">
        <f t="shared" si="43"/>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41"/>
        <v/>
      </c>
      <c r="M139" s="264" t="str">
        <f t="shared" si="36"/>
        <v/>
      </c>
      <c r="N139" s="265">
        <f>'Proje ve Personel Bilgileri'!F100</f>
        <v>0</v>
      </c>
      <c r="O139" s="266">
        <f t="shared" si="37"/>
        <v>0</v>
      </c>
      <c r="P139" s="266">
        <f t="shared" si="38"/>
        <v>0</v>
      </c>
      <c r="Q139" s="266">
        <f t="shared" si="39"/>
        <v>0</v>
      </c>
      <c r="R139" s="266">
        <f t="shared" si="40"/>
        <v>0</v>
      </c>
      <c r="S139" s="266">
        <f t="shared" si="42"/>
        <v>0</v>
      </c>
      <c r="T139" s="266">
        <f t="shared" si="43"/>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41"/>
        <v/>
      </c>
      <c r="M140" s="264" t="str">
        <f t="shared" si="36"/>
        <v/>
      </c>
      <c r="N140" s="265">
        <f>'Proje ve Personel Bilgileri'!F101</f>
        <v>0</v>
      </c>
      <c r="O140" s="266">
        <f t="shared" si="37"/>
        <v>0</v>
      </c>
      <c r="P140" s="266">
        <f t="shared" si="38"/>
        <v>0</v>
      </c>
      <c r="Q140" s="266">
        <f t="shared" si="39"/>
        <v>0</v>
      </c>
      <c r="R140" s="266">
        <f t="shared" si="40"/>
        <v>0</v>
      </c>
      <c r="S140" s="266">
        <f t="shared" si="42"/>
        <v>0</v>
      </c>
      <c r="T140" s="266">
        <f t="shared" si="43"/>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41"/>
        <v/>
      </c>
      <c r="M141" s="264" t="str">
        <f t="shared" si="36"/>
        <v/>
      </c>
      <c r="N141" s="265">
        <f>'Proje ve Personel Bilgileri'!F102</f>
        <v>0</v>
      </c>
      <c r="O141" s="266">
        <f t="shared" si="37"/>
        <v>0</v>
      </c>
      <c r="P141" s="266">
        <f t="shared" si="38"/>
        <v>0</v>
      </c>
      <c r="Q141" s="266">
        <f t="shared" si="39"/>
        <v>0</v>
      </c>
      <c r="R141" s="266">
        <f t="shared" si="40"/>
        <v>0</v>
      </c>
      <c r="S141" s="266">
        <f t="shared" si="42"/>
        <v>0</v>
      </c>
      <c r="T141" s="266">
        <f t="shared" si="43"/>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41"/>
        <v/>
      </c>
      <c r="M142" s="264" t="str">
        <f t="shared" si="36"/>
        <v/>
      </c>
      <c r="N142" s="265">
        <f>'Proje ve Personel Bilgileri'!F103</f>
        <v>0</v>
      </c>
      <c r="O142" s="266">
        <f t="shared" si="37"/>
        <v>0</v>
      </c>
      <c r="P142" s="266">
        <f t="shared" si="38"/>
        <v>0</v>
      </c>
      <c r="Q142" s="266">
        <f t="shared" si="39"/>
        <v>0</v>
      </c>
      <c r="R142" s="266">
        <f t="shared" si="40"/>
        <v>0</v>
      </c>
      <c r="S142" s="266">
        <f t="shared" si="42"/>
        <v>0</v>
      </c>
      <c r="T142" s="266">
        <f t="shared" si="43"/>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41"/>
        <v/>
      </c>
      <c r="M143" s="264" t="str">
        <f t="shared" si="36"/>
        <v/>
      </c>
      <c r="N143" s="265">
        <f>'Proje ve Personel Bilgileri'!F104</f>
        <v>0</v>
      </c>
      <c r="O143" s="266">
        <f t="shared" si="37"/>
        <v>0</v>
      </c>
      <c r="P143" s="266">
        <f t="shared" si="38"/>
        <v>0</v>
      </c>
      <c r="Q143" s="266">
        <f t="shared" si="39"/>
        <v>0</v>
      </c>
      <c r="R143" s="266">
        <f t="shared" si="40"/>
        <v>0</v>
      </c>
      <c r="S143" s="266">
        <f t="shared" si="42"/>
        <v>0</v>
      </c>
      <c r="T143" s="266">
        <f t="shared" si="43"/>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41"/>
        <v/>
      </c>
      <c r="M144" s="264" t="str">
        <f t="shared" si="36"/>
        <v/>
      </c>
      <c r="N144" s="265">
        <f>'Proje ve Personel Bilgileri'!F105</f>
        <v>0</v>
      </c>
      <c r="O144" s="266">
        <f t="shared" si="37"/>
        <v>0</v>
      </c>
      <c r="P144" s="266">
        <f t="shared" si="38"/>
        <v>0</v>
      </c>
      <c r="Q144" s="266">
        <f t="shared" si="39"/>
        <v>0</v>
      </c>
      <c r="R144" s="266">
        <f t="shared" si="40"/>
        <v>0</v>
      </c>
      <c r="S144" s="266">
        <f t="shared" si="42"/>
        <v>0</v>
      </c>
      <c r="T144" s="266">
        <f t="shared" si="43"/>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41"/>
        <v/>
      </c>
      <c r="M145" s="264" t="str">
        <f t="shared" si="36"/>
        <v/>
      </c>
      <c r="N145" s="265">
        <f>'Proje ve Personel Bilgileri'!F106</f>
        <v>0</v>
      </c>
      <c r="O145" s="266">
        <f t="shared" si="37"/>
        <v>0</v>
      </c>
      <c r="P145" s="266">
        <f t="shared" si="38"/>
        <v>0</v>
      </c>
      <c r="Q145" s="266">
        <f t="shared" si="39"/>
        <v>0</v>
      </c>
      <c r="R145" s="266">
        <f t="shared" si="40"/>
        <v>0</v>
      </c>
      <c r="S145" s="266">
        <f t="shared" si="42"/>
        <v>0</v>
      </c>
      <c r="T145" s="266">
        <f t="shared" si="43"/>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41"/>
        <v/>
      </c>
      <c r="M146" s="264" t="str">
        <f t="shared" si="36"/>
        <v/>
      </c>
      <c r="N146" s="265">
        <f>'Proje ve Personel Bilgileri'!F107</f>
        <v>0</v>
      </c>
      <c r="O146" s="266">
        <f t="shared" si="37"/>
        <v>0</v>
      </c>
      <c r="P146" s="266">
        <f t="shared" si="38"/>
        <v>0</v>
      </c>
      <c r="Q146" s="266">
        <f t="shared" si="39"/>
        <v>0</v>
      </c>
      <c r="R146" s="266">
        <f t="shared" si="40"/>
        <v>0</v>
      </c>
      <c r="S146" s="266">
        <f t="shared" si="42"/>
        <v>0</v>
      </c>
      <c r="T146" s="266">
        <f t="shared" si="43"/>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41"/>
        <v/>
      </c>
      <c r="M147" s="264" t="str">
        <f t="shared" si="36"/>
        <v/>
      </c>
      <c r="N147" s="265">
        <f>'Proje ve Personel Bilgileri'!F108</f>
        <v>0</v>
      </c>
      <c r="O147" s="266">
        <f t="shared" si="37"/>
        <v>0</v>
      </c>
      <c r="P147" s="266">
        <f t="shared" si="38"/>
        <v>0</v>
      </c>
      <c r="Q147" s="266">
        <f t="shared" si="39"/>
        <v>0</v>
      </c>
      <c r="R147" s="266">
        <f t="shared" si="40"/>
        <v>0</v>
      </c>
      <c r="S147" s="266">
        <f t="shared" si="42"/>
        <v>0</v>
      </c>
      <c r="T147" s="266">
        <f t="shared" si="43"/>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41"/>
        <v/>
      </c>
      <c r="M148" s="264" t="str">
        <f t="shared" si="36"/>
        <v/>
      </c>
      <c r="N148" s="265">
        <f>'Proje ve Personel Bilgileri'!F109</f>
        <v>0</v>
      </c>
      <c r="O148" s="266">
        <f t="shared" si="37"/>
        <v>0</v>
      </c>
      <c r="P148" s="266">
        <f t="shared" si="38"/>
        <v>0</v>
      </c>
      <c r="Q148" s="266">
        <f t="shared" si="39"/>
        <v>0</v>
      </c>
      <c r="R148" s="266">
        <f t="shared" si="40"/>
        <v>0</v>
      </c>
      <c r="S148" s="266">
        <f t="shared" si="42"/>
        <v>0</v>
      </c>
      <c r="T148" s="266">
        <f t="shared" si="43"/>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41"/>
        <v/>
      </c>
      <c r="M149" s="264" t="str">
        <f t="shared" si="36"/>
        <v/>
      </c>
      <c r="N149" s="265">
        <f>'Proje ve Personel Bilgileri'!F110</f>
        <v>0</v>
      </c>
      <c r="O149" s="266">
        <f t="shared" si="37"/>
        <v>0</v>
      </c>
      <c r="P149" s="266">
        <f t="shared" si="38"/>
        <v>0</v>
      </c>
      <c r="Q149" s="266">
        <f t="shared" si="39"/>
        <v>0</v>
      </c>
      <c r="R149" s="266">
        <f t="shared" si="40"/>
        <v>0</v>
      </c>
      <c r="S149" s="266">
        <f t="shared" si="42"/>
        <v>0</v>
      </c>
      <c r="T149" s="266">
        <f t="shared" si="43"/>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41"/>
        <v/>
      </c>
      <c r="M150" s="264" t="str">
        <f t="shared" si="36"/>
        <v/>
      </c>
      <c r="N150" s="265">
        <f>'Proje ve Personel Bilgileri'!F111</f>
        <v>0</v>
      </c>
      <c r="O150" s="266">
        <f t="shared" si="37"/>
        <v>0</v>
      </c>
      <c r="P150" s="266">
        <f t="shared" si="38"/>
        <v>0</v>
      </c>
      <c r="Q150" s="266">
        <f t="shared" si="39"/>
        <v>0</v>
      </c>
      <c r="R150" s="266">
        <f t="shared" si="40"/>
        <v>0</v>
      </c>
      <c r="S150" s="266">
        <f t="shared" si="42"/>
        <v>0</v>
      </c>
      <c r="T150" s="266">
        <f t="shared" si="43"/>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41"/>
        <v/>
      </c>
      <c r="M151" s="264" t="str">
        <f t="shared" si="36"/>
        <v/>
      </c>
      <c r="N151" s="265">
        <f>'Proje ve Personel Bilgileri'!F112</f>
        <v>0</v>
      </c>
      <c r="O151" s="266">
        <f t="shared" si="37"/>
        <v>0</v>
      </c>
      <c r="P151" s="266">
        <f t="shared" si="38"/>
        <v>0</v>
      </c>
      <c r="Q151" s="266">
        <f t="shared" si="39"/>
        <v>0</v>
      </c>
      <c r="R151" s="266">
        <f t="shared" si="40"/>
        <v>0</v>
      </c>
      <c r="S151" s="266">
        <f t="shared" si="42"/>
        <v>0</v>
      </c>
      <c r="T151" s="266">
        <f t="shared" si="43"/>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41"/>
        <v/>
      </c>
      <c r="M152" s="264" t="str">
        <f t="shared" si="36"/>
        <v/>
      </c>
      <c r="N152" s="265">
        <f>'Proje ve Personel Bilgileri'!F113</f>
        <v>0</v>
      </c>
      <c r="O152" s="266">
        <f t="shared" si="37"/>
        <v>0</v>
      </c>
      <c r="P152" s="266">
        <f t="shared" si="38"/>
        <v>0</v>
      </c>
      <c r="Q152" s="266">
        <f t="shared" si="39"/>
        <v>0</v>
      </c>
      <c r="R152" s="266">
        <f t="shared" si="40"/>
        <v>0</v>
      </c>
      <c r="S152" s="266">
        <f t="shared" si="42"/>
        <v>0</v>
      </c>
      <c r="T152" s="266">
        <f t="shared" si="43"/>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41"/>
        <v/>
      </c>
      <c r="M153" s="264" t="str">
        <f t="shared" si="36"/>
        <v/>
      </c>
      <c r="N153" s="265">
        <f>'Proje ve Personel Bilgileri'!F114</f>
        <v>0</v>
      </c>
      <c r="O153" s="266">
        <f t="shared" si="37"/>
        <v>0</v>
      </c>
      <c r="P153" s="266">
        <f t="shared" si="38"/>
        <v>0</v>
      </c>
      <c r="Q153" s="266">
        <f t="shared" si="39"/>
        <v>0</v>
      </c>
      <c r="R153" s="266">
        <f t="shared" si="40"/>
        <v>0</v>
      </c>
      <c r="S153" s="266">
        <f t="shared" si="42"/>
        <v>0</v>
      </c>
      <c r="T153" s="266">
        <f t="shared" si="43"/>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41"/>
        <v/>
      </c>
      <c r="M154" s="264" t="str">
        <f t="shared" si="36"/>
        <v/>
      </c>
      <c r="N154" s="265">
        <f>'Proje ve Personel Bilgileri'!F115</f>
        <v>0</v>
      </c>
      <c r="O154" s="266">
        <f t="shared" si="37"/>
        <v>0</v>
      </c>
      <c r="P154" s="266">
        <f t="shared" si="38"/>
        <v>0</v>
      </c>
      <c r="Q154" s="266">
        <f t="shared" si="39"/>
        <v>0</v>
      </c>
      <c r="R154" s="266">
        <f t="shared" si="40"/>
        <v>0</v>
      </c>
      <c r="S154" s="266">
        <f t="shared" si="42"/>
        <v>0</v>
      </c>
      <c r="T154" s="266">
        <f t="shared" si="43"/>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41"/>
        <v/>
      </c>
      <c r="M155" s="264" t="str">
        <f t="shared" si="36"/>
        <v/>
      </c>
      <c r="N155" s="265">
        <f>'Proje ve Personel Bilgileri'!F116</f>
        <v>0</v>
      </c>
      <c r="O155" s="266">
        <f t="shared" si="37"/>
        <v>0</v>
      </c>
      <c r="P155" s="266">
        <f t="shared" si="38"/>
        <v>0</v>
      </c>
      <c r="Q155" s="266">
        <f t="shared" si="39"/>
        <v>0</v>
      </c>
      <c r="R155" s="266">
        <f t="shared" si="40"/>
        <v>0</v>
      </c>
      <c r="S155" s="266">
        <f t="shared" si="42"/>
        <v>0</v>
      </c>
      <c r="T155" s="266">
        <f t="shared" si="43"/>
        <v>0</v>
      </c>
      <c r="U155" s="238">
        <f>IF(COUNTA(C136:K155)&gt;0,1,0)</f>
        <v>0</v>
      </c>
    </row>
    <row r="156" spans="1:21" s="138" customFormat="1" ht="29.25" customHeight="1" thickBot="1" x14ac:dyDescent="0.3">
      <c r="A156" s="415" t="s">
        <v>51</v>
      </c>
      <c r="B156" s="416"/>
      <c r="C156" s="271" t="str">
        <f t="shared" ref="C156:K156" si="44">IF($L$156&gt;0,SUM(C136:C155),"")</f>
        <v/>
      </c>
      <c r="D156" s="272" t="str">
        <f t="shared" si="44"/>
        <v/>
      </c>
      <c r="E156" s="272" t="str">
        <f t="shared" si="44"/>
        <v/>
      </c>
      <c r="F156" s="272" t="str">
        <f t="shared" si="44"/>
        <v/>
      </c>
      <c r="G156" s="272" t="str">
        <f t="shared" si="44"/>
        <v/>
      </c>
      <c r="H156" s="272" t="str">
        <f t="shared" si="44"/>
        <v/>
      </c>
      <c r="I156" s="272" t="str">
        <f t="shared" si="44"/>
        <v/>
      </c>
      <c r="J156" s="272" t="str">
        <f t="shared" si="44"/>
        <v/>
      </c>
      <c r="K156" s="272" t="str">
        <f t="shared" si="44"/>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46027</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IF(YilDonem&lt;&gt;"",CONCATENATE(IF(Dönem=1,"OCAK",IF(Dönem=2,"TEMMUZ","")),"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5">IF(OR(F168&gt;S168,G168&gt;T168),"Toplam maliyetin hesaplanabilmesi için SGK işveren payı ve işsizlik sigortası işveren payının tavan değerleri aşmaması gerekmektedir.","")</f>
        <v/>
      </c>
      <c r="N168" s="265">
        <f>'Proje ve Personel Bilgileri'!F117</f>
        <v>0</v>
      </c>
      <c r="O168" s="266">
        <f t="shared" ref="O168:O187" si="46">IFERROR(IF(N168="EVET",VLOOKUP(YilDonem,SGKTAVAN,2,0)*0.2475,VLOOKUP(YilDonem,SGKTAVAN,2,0)*0.2075),0)</f>
        <v>0</v>
      </c>
      <c r="P168" s="266">
        <f t="shared" ref="P168:P187" si="47">IFERROR(IF(N168="EVET",0,VLOOKUP(YilDonem,SGKTAVAN,2,0)*0.02),0)</f>
        <v>0</v>
      </c>
      <c r="Q168" s="266">
        <f t="shared" ref="Q168:Q187" si="48">IF(N168="EVET",(D168+E168)*0.2475,(D168+E168)*0.2075)</f>
        <v>0</v>
      </c>
      <c r="R168" s="266">
        <f t="shared" ref="R168:R187" si="49">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50">IF(B169&lt;&gt;"",IF(OR(F169&gt;S169,G169&gt;T169),0,D169+E169+F169+G169-H169-I169-J169-K169),"")</f>
        <v/>
      </c>
      <c r="M169" s="264" t="str">
        <f t="shared" si="45"/>
        <v/>
      </c>
      <c r="N169" s="265">
        <f>'Proje ve Personel Bilgileri'!F130</f>
        <v>0</v>
      </c>
      <c r="O169" s="266">
        <f t="shared" si="46"/>
        <v>0</v>
      </c>
      <c r="P169" s="266">
        <f t="shared" si="47"/>
        <v>0</v>
      </c>
      <c r="Q169" s="266">
        <f t="shared" si="48"/>
        <v>0</v>
      </c>
      <c r="R169" s="266">
        <f t="shared" si="49"/>
        <v>0</v>
      </c>
      <c r="S169" s="266">
        <f t="shared" ref="S169:S187" si="51">IF(ISERROR(ROUNDUP(MIN(O169,Q169),0)),0,ROUNDUP(MIN(O169,Q169),0))</f>
        <v>0</v>
      </c>
      <c r="T169" s="266">
        <f t="shared" ref="T169:T187" si="52">IF(ISERROR(ROUNDUP(MIN(P169,R169),0)),0,ROUNDUP(MIN(P169,R169),0))</f>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50"/>
        <v/>
      </c>
      <c r="M170" s="264" t="str">
        <f t="shared" si="45"/>
        <v/>
      </c>
      <c r="N170" s="265">
        <f>'Proje ve Personel Bilgileri'!F131</f>
        <v>0</v>
      </c>
      <c r="O170" s="266">
        <f t="shared" si="46"/>
        <v>0</v>
      </c>
      <c r="P170" s="266">
        <f t="shared" si="47"/>
        <v>0</v>
      </c>
      <c r="Q170" s="266">
        <f t="shared" si="48"/>
        <v>0</v>
      </c>
      <c r="R170" s="266">
        <f t="shared" si="49"/>
        <v>0</v>
      </c>
      <c r="S170" s="266">
        <f t="shared" si="51"/>
        <v>0</v>
      </c>
      <c r="T170" s="266">
        <f t="shared" si="52"/>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50"/>
        <v/>
      </c>
      <c r="M171" s="264" t="str">
        <f t="shared" si="45"/>
        <v/>
      </c>
      <c r="N171" s="265">
        <f>'Proje ve Personel Bilgileri'!F132</f>
        <v>0</v>
      </c>
      <c r="O171" s="266">
        <f t="shared" si="46"/>
        <v>0</v>
      </c>
      <c r="P171" s="266">
        <f t="shared" si="47"/>
        <v>0</v>
      </c>
      <c r="Q171" s="266">
        <f t="shared" si="48"/>
        <v>0</v>
      </c>
      <c r="R171" s="266">
        <f t="shared" si="49"/>
        <v>0</v>
      </c>
      <c r="S171" s="266">
        <f t="shared" si="51"/>
        <v>0</v>
      </c>
      <c r="T171" s="266">
        <f t="shared" si="52"/>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50"/>
        <v/>
      </c>
      <c r="M172" s="264" t="str">
        <f t="shared" si="45"/>
        <v/>
      </c>
      <c r="N172" s="265">
        <f>'Proje ve Personel Bilgileri'!F133</f>
        <v>0</v>
      </c>
      <c r="O172" s="266">
        <f t="shared" si="46"/>
        <v>0</v>
      </c>
      <c r="P172" s="266">
        <f t="shared" si="47"/>
        <v>0</v>
      </c>
      <c r="Q172" s="266">
        <f t="shared" si="48"/>
        <v>0</v>
      </c>
      <c r="R172" s="266">
        <f t="shared" si="49"/>
        <v>0</v>
      </c>
      <c r="S172" s="266">
        <f t="shared" si="51"/>
        <v>0</v>
      </c>
      <c r="T172" s="266">
        <f t="shared" si="52"/>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50"/>
        <v/>
      </c>
      <c r="M173" s="264" t="str">
        <f t="shared" si="45"/>
        <v/>
      </c>
      <c r="N173" s="265">
        <f>'Proje ve Personel Bilgileri'!F134</f>
        <v>0</v>
      </c>
      <c r="O173" s="266">
        <f t="shared" si="46"/>
        <v>0</v>
      </c>
      <c r="P173" s="266">
        <f t="shared" si="47"/>
        <v>0</v>
      </c>
      <c r="Q173" s="266">
        <f t="shared" si="48"/>
        <v>0</v>
      </c>
      <c r="R173" s="266">
        <f t="shared" si="49"/>
        <v>0</v>
      </c>
      <c r="S173" s="266">
        <f t="shared" si="51"/>
        <v>0</v>
      </c>
      <c r="T173" s="266">
        <f t="shared" si="52"/>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50"/>
        <v/>
      </c>
      <c r="M174" s="264" t="str">
        <f t="shared" si="45"/>
        <v/>
      </c>
      <c r="N174" s="265">
        <f>'Proje ve Personel Bilgileri'!F135</f>
        <v>0</v>
      </c>
      <c r="O174" s="266">
        <f t="shared" si="46"/>
        <v>0</v>
      </c>
      <c r="P174" s="266">
        <f t="shared" si="47"/>
        <v>0</v>
      </c>
      <c r="Q174" s="266">
        <f t="shared" si="48"/>
        <v>0</v>
      </c>
      <c r="R174" s="266">
        <f t="shared" si="49"/>
        <v>0</v>
      </c>
      <c r="S174" s="266">
        <f t="shared" si="51"/>
        <v>0</v>
      </c>
      <c r="T174" s="266">
        <f t="shared" si="52"/>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50"/>
        <v/>
      </c>
      <c r="M175" s="264" t="str">
        <f t="shared" si="45"/>
        <v/>
      </c>
      <c r="N175" s="265">
        <f>'Proje ve Personel Bilgileri'!F136</f>
        <v>0</v>
      </c>
      <c r="O175" s="266">
        <f t="shared" si="46"/>
        <v>0</v>
      </c>
      <c r="P175" s="266">
        <f t="shared" si="47"/>
        <v>0</v>
      </c>
      <c r="Q175" s="266">
        <f t="shared" si="48"/>
        <v>0</v>
      </c>
      <c r="R175" s="266">
        <f t="shared" si="49"/>
        <v>0</v>
      </c>
      <c r="S175" s="266">
        <f t="shared" si="51"/>
        <v>0</v>
      </c>
      <c r="T175" s="266">
        <f t="shared" si="52"/>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50"/>
        <v/>
      </c>
      <c r="M176" s="264" t="str">
        <f t="shared" si="45"/>
        <v/>
      </c>
      <c r="N176" s="265">
        <f>'Proje ve Personel Bilgileri'!F137</f>
        <v>0</v>
      </c>
      <c r="O176" s="266">
        <f t="shared" si="46"/>
        <v>0</v>
      </c>
      <c r="P176" s="266">
        <f t="shared" si="47"/>
        <v>0</v>
      </c>
      <c r="Q176" s="266">
        <f t="shared" si="48"/>
        <v>0</v>
      </c>
      <c r="R176" s="266">
        <f t="shared" si="49"/>
        <v>0</v>
      </c>
      <c r="S176" s="266">
        <f t="shared" si="51"/>
        <v>0</v>
      </c>
      <c r="T176" s="266">
        <f t="shared" si="52"/>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50"/>
        <v/>
      </c>
      <c r="M177" s="264" t="str">
        <f t="shared" si="45"/>
        <v/>
      </c>
      <c r="N177" s="265">
        <f>'Proje ve Personel Bilgileri'!F138</f>
        <v>0</v>
      </c>
      <c r="O177" s="266">
        <f t="shared" si="46"/>
        <v>0</v>
      </c>
      <c r="P177" s="266">
        <f t="shared" si="47"/>
        <v>0</v>
      </c>
      <c r="Q177" s="266">
        <f t="shared" si="48"/>
        <v>0</v>
      </c>
      <c r="R177" s="266">
        <f t="shared" si="49"/>
        <v>0</v>
      </c>
      <c r="S177" s="266">
        <f t="shared" si="51"/>
        <v>0</v>
      </c>
      <c r="T177" s="266">
        <f t="shared" si="52"/>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50"/>
        <v/>
      </c>
      <c r="M178" s="264" t="str">
        <f t="shared" si="45"/>
        <v/>
      </c>
      <c r="N178" s="265">
        <f>'Proje ve Personel Bilgileri'!F139</f>
        <v>0</v>
      </c>
      <c r="O178" s="266">
        <f t="shared" si="46"/>
        <v>0</v>
      </c>
      <c r="P178" s="266">
        <f t="shared" si="47"/>
        <v>0</v>
      </c>
      <c r="Q178" s="266">
        <f t="shared" si="48"/>
        <v>0</v>
      </c>
      <c r="R178" s="266">
        <f t="shared" si="49"/>
        <v>0</v>
      </c>
      <c r="S178" s="266">
        <f t="shared" si="51"/>
        <v>0</v>
      </c>
      <c r="T178" s="266">
        <f t="shared" si="52"/>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50"/>
        <v/>
      </c>
      <c r="M179" s="264" t="str">
        <f t="shared" si="45"/>
        <v/>
      </c>
      <c r="N179" s="265">
        <f>'Proje ve Personel Bilgileri'!F140</f>
        <v>0</v>
      </c>
      <c r="O179" s="266">
        <f t="shared" si="46"/>
        <v>0</v>
      </c>
      <c r="P179" s="266">
        <f t="shared" si="47"/>
        <v>0</v>
      </c>
      <c r="Q179" s="266">
        <f t="shared" si="48"/>
        <v>0</v>
      </c>
      <c r="R179" s="266">
        <f t="shared" si="49"/>
        <v>0</v>
      </c>
      <c r="S179" s="266">
        <f t="shared" si="51"/>
        <v>0</v>
      </c>
      <c r="T179" s="266">
        <f t="shared" si="52"/>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50"/>
        <v/>
      </c>
      <c r="M180" s="264" t="str">
        <f t="shared" si="45"/>
        <v/>
      </c>
      <c r="N180" s="265">
        <f>'Proje ve Personel Bilgileri'!F141</f>
        <v>0</v>
      </c>
      <c r="O180" s="266">
        <f t="shared" si="46"/>
        <v>0</v>
      </c>
      <c r="P180" s="266">
        <f t="shared" si="47"/>
        <v>0</v>
      </c>
      <c r="Q180" s="266">
        <f t="shared" si="48"/>
        <v>0</v>
      </c>
      <c r="R180" s="266">
        <f t="shared" si="49"/>
        <v>0</v>
      </c>
      <c r="S180" s="266">
        <f t="shared" si="51"/>
        <v>0</v>
      </c>
      <c r="T180" s="266">
        <f t="shared" si="52"/>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50"/>
        <v/>
      </c>
      <c r="M181" s="264" t="str">
        <f t="shared" si="45"/>
        <v/>
      </c>
      <c r="N181" s="265">
        <f>'Proje ve Personel Bilgileri'!F142</f>
        <v>0</v>
      </c>
      <c r="O181" s="266">
        <f t="shared" si="46"/>
        <v>0</v>
      </c>
      <c r="P181" s="266">
        <f t="shared" si="47"/>
        <v>0</v>
      </c>
      <c r="Q181" s="266">
        <f t="shared" si="48"/>
        <v>0</v>
      </c>
      <c r="R181" s="266">
        <f t="shared" si="49"/>
        <v>0</v>
      </c>
      <c r="S181" s="266">
        <f t="shared" si="51"/>
        <v>0</v>
      </c>
      <c r="T181" s="266">
        <f t="shared" si="52"/>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50"/>
        <v/>
      </c>
      <c r="M182" s="264" t="str">
        <f t="shared" si="45"/>
        <v/>
      </c>
      <c r="N182" s="265">
        <f>'Proje ve Personel Bilgileri'!F143</f>
        <v>0</v>
      </c>
      <c r="O182" s="266">
        <f t="shared" si="46"/>
        <v>0</v>
      </c>
      <c r="P182" s="266">
        <f t="shared" si="47"/>
        <v>0</v>
      </c>
      <c r="Q182" s="266">
        <f t="shared" si="48"/>
        <v>0</v>
      </c>
      <c r="R182" s="266">
        <f t="shared" si="49"/>
        <v>0</v>
      </c>
      <c r="S182" s="266">
        <f t="shared" si="51"/>
        <v>0</v>
      </c>
      <c r="T182" s="266">
        <f t="shared" si="52"/>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50"/>
        <v/>
      </c>
      <c r="M183" s="264" t="str">
        <f t="shared" si="45"/>
        <v/>
      </c>
      <c r="N183" s="265">
        <f>'Proje ve Personel Bilgileri'!F144</f>
        <v>0</v>
      </c>
      <c r="O183" s="266">
        <f t="shared" si="46"/>
        <v>0</v>
      </c>
      <c r="P183" s="266">
        <f t="shared" si="47"/>
        <v>0</v>
      </c>
      <c r="Q183" s="266">
        <f t="shared" si="48"/>
        <v>0</v>
      </c>
      <c r="R183" s="266">
        <f t="shared" si="49"/>
        <v>0</v>
      </c>
      <c r="S183" s="266">
        <f t="shared" si="51"/>
        <v>0</v>
      </c>
      <c r="T183" s="266">
        <f t="shared" si="52"/>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50"/>
        <v/>
      </c>
      <c r="M184" s="264" t="str">
        <f t="shared" si="45"/>
        <v/>
      </c>
      <c r="N184" s="265">
        <f>'Proje ve Personel Bilgileri'!F145</f>
        <v>0</v>
      </c>
      <c r="O184" s="266">
        <f t="shared" si="46"/>
        <v>0</v>
      </c>
      <c r="P184" s="266">
        <f t="shared" si="47"/>
        <v>0</v>
      </c>
      <c r="Q184" s="266">
        <f t="shared" si="48"/>
        <v>0</v>
      </c>
      <c r="R184" s="266">
        <f t="shared" si="49"/>
        <v>0</v>
      </c>
      <c r="S184" s="266">
        <f t="shared" si="51"/>
        <v>0</v>
      </c>
      <c r="T184" s="266">
        <f t="shared" si="52"/>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50"/>
        <v/>
      </c>
      <c r="M185" s="264" t="str">
        <f t="shared" si="45"/>
        <v/>
      </c>
      <c r="N185" s="265">
        <f>'Proje ve Personel Bilgileri'!F146</f>
        <v>0</v>
      </c>
      <c r="O185" s="266">
        <f t="shared" si="46"/>
        <v>0</v>
      </c>
      <c r="P185" s="266">
        <f t="shared" si="47"/>
        <v>0</v>
      </c>
      <c r="Q185" s="266">
        <f t="shared" si="48"/>
        <v>0</v>
      </c>
      <c r="R185" s="266">
        <f t="shared" si="49"/>
        <v>0</v>
      </c>
      <c r="S185" s="266">
        <f t="shared" si="51"/>
        <v>0</v>
      </c>
      <c r="T185" s="266">
        <f t="shared" si="52"/>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50"/>
        <v/>
      </c>
      <c r="M186" s="264" t="str">
        <f t="shared" si="45"/>
        <v/>
      </c>
      <c r="N186" s="265">
        <f>'Proje ve Personel Bilgileri'!F147</f>
        <v>0</v>
      </c>
      <c r="O186" s="266">
        <f t="shared" si="46"/>
        <v>0</v>
      </c>
      <c r="P186" s="266">
        <f t="shared" si="47"/>
        <v>0</v>
      </c>
      <c r="Q186" s="266">
        <f t="shared" si="48"/>
        <v>0</v>
      </c>
      <c r="R186" s="266">
        <f t="shared" si="49"/>
        <v>0</v>
      </c>
      <c r="S186" s="266">
        <f t="shared" si="51"/>
        <v>0</v>
      </c>
      <c r="T186" s="266">
        <f t="shared" si="52"/>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50"/>
        <v/>
      </c>
      <c r="M187" s="264" t="str">
        <f t="shared" si="45"/>
        <v/>
      </c>
      <c r="N187" s="265">
        <f>'Proje ve Personel Bilgileri'!F148</f>
        <v>0</v>
      </c>
      <c r="O187" s="266">
        <f t="shared" si="46"/>
        <v>0</v>
      </c>
      <c r="P187" s="266">
        <f t="shared" si="47"/>
        <v>0</v>
      </c>
      <c r="Q187" s="266">
        <f t="shared" si="48"/>
        <v>0</v>
      </c>
      <c r="R187" s="266">
        <f t="shared" si="49"/>
        <v>0</v>
      </c>
      <c r="S187" s="266">
        <f t="shared" si="51"/>
        <v>0</v>
      </c>
      <c r="T187" s="266">
        <f t="shared" si="52"/>
        <v>0</v>
      </c>
      <c r="U187" s="238">
        <f>IF(COUNTA(C168:K187)&gt;0,1,0)</f>
        <v>0</v>
      </c>
    </row>
    <row r="188" spans="1:21" s="138" customFormat="1" ht="29.25" customHeight="1" thickBot="1" x14ac:dyDescent="0.3">
      <c r="A188" s="415" t="s">
        <v>51</v>
      </c>
      <c r="B188" s="416"/>
      <c r="C188" s="271" t="str">
        <f t="shared" ref="C188:K188" si="53">IF($L$188&gt;0,SUM(C168:C187),"")</f>
        <v/>
      </c>
      <c r="D188" s="272" t="str">
        <f t="shared" si="53"/>
        <v/>
      </c>
      <c r="E188" s="272" t="str">
        <f t="shared" si="53"/>
        <v/>
      </c>
      <c r="F188" s="272" t="str">
        <f t="shared" si="53"/>
        <v/>
      </c>
      <c r="G188" s="272" t="str">
        <f t="shared" si="53"/>
        <v/>
      </c>
      <c r="H188" s="272" t="str">
        <f t="shared" si="53"/>
        <v/>
      </c>
      <c r="I188" s="272" t="str">
        <f t="shared" si="53"/>
        <v/>
      </c>
      <c r="J188" s="272" t="str">
        <f t="shared" si="53"/>
        <v/>
      </c>
      <c r="K188" s="272" t="str">
        <f t="shared" si="53"/>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46027</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IF(YilDonem&lt;&gt;"",CONCATENATE(IF(Dönem=1,"OCAK",IF(Dönem=2,"TEMMUZ","")),"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54">IF(OR(F200&gt;S200,G200&gt;T200),"Toplam maliyetin hesaplanabilmesi için SGK işveren payı ve işsizlik sigortası işveren payının tavan değerleri aşmaması gerekmektedir.","")</f>
        <v/>
      </c>
      <c r="N200" s="265">
        <f>'Proje ve Personel Bilgileri'!F137</f>
        <v>0</v>
      </c>
      <c r="O200" s="266">
        <f t="shared" ref="O200:O219" si="55">IFERROR(IF(N200="EVET",VLOOKUP(YilDonem,SGKTAVAN,2,0)*0.2475,VLOOKUP(YilDonem,SGKTAVAN,2,0)*0.2075),0)</f>
        <v>0</v>
      </c>
      <c r="P200" s="266">
        <f t="shared" ref="P200:P219" si="56">IFERROR(IF(N200="EVET",0,VLOOKUP(YilDonem,SGKTAVAN,2,0)*0.02),0)</f>
        <v>0</v>
      </c>
      <c r="Q200" s="266">
        <f t="shared" ref="Q200:Q219" si="57">IF(N200="EVET",(D200+E200)*0.2475,(D200+E200)*0.2075)</f>
        <v>0</v>
      </c>
      <c r="R200" s="266">
        <f t="shared" ref="R200:R219" si="58">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9">IF(B201&lt;&gt;"",IF(OR(F201&gt;S201,G201&gt;T201),0,D201+E201+F201+G201-H201-I201-J201-K201),"")</f>
        <v/>
      </c>
      <c r="M201" s="264" t="str">
        <f t="shared" si="54"/>
        <v/>
      </c>
      <c r="N201" s="265">
        <f>'Proje ve Personel Bilgileri'!F138</f>
        <v>0</v>
      </c>
      <c r="O201" s="266">
        <f t="shared" si="55"/>
        <v>0</v>
      </c>
      <c r="P201" s="266">
        <f t="shared" si="56"/>
        <v>0</v>
      </c>
      <c r="Q201" s="266">
        <f t="shared" si="57"/>
        <v>0</v>
      </c>
      <c r="R201" s="266">
        <f t="shared" si="58"/>
        <v>0</v>
      </c>
      <c r="S201" s="266">
        <f t="shared" ref="S201:S219" si="60">IF(ISERROR(ROUNDUP(MIN(O201,Q201),0)),0,ROUNDUP(MIN(O201,Q201),0))</f>
        <v>0</v>
      </c>
      <c r="T201" s="266">
        <f t="shared" ref="T201:T219" si="61">IF(ISERROR(ROUNDUP(MIN(P201,R201),0)),0,ROUNDUP(MIN(P201,R201),0))</f>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9"/>
        <v/>
      </c>
      <c r="M202" s="264" t="str">
        <f t="shared" si="54"/>
        <v/>
      </c>
      <c r="N202" s="265">
        <f>'Proje ve Personel Bilgileri'!F139</f>
        <v>0</v>
      </c>
      <c r="O202" s="266">
        <f t="shared" si="55"/>
        <v>0</v>
      </c>
      <c r="P202" s="266">
        <f t="shared" si="56"/>
        <v>0</v>
      </c>
      <c r="Q202" s="266">
        <f t="shared" si="57"/>
        <v>0</v>
      </c>
      <c r="R202" s="266">
        <f t="shared" si="58"/>
        <v>0</v>
      </c>
      <c r="S202" s="266">
        <f t="shared" si="60"/>
        <v>0</v>
      </c>
      <c r="T202" s="266">
        <f t="shared" si="61"/>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9"/>
        <v/>
      </c>
      <c r="M203" s="264" t="str">
        <f t="shared" si="54"/>
        <v/>
      </c>
      <c r="N203" s="265">
        <f>'Proje ve Personel Bilgileri'!F140</f>
        <v>0</v>
      </c>
      <c r="O203" s="266">
        <f t="shared" si="55"/>
        <v>0</v>
      </c>
      <c r="P203" s="266">
        <f t="shared" si="56"/>
        <v>0</v>
      </c>
      <c r="Q203" s="266">
        <f t="shared" si="57"/>
        <v>0</v>
      </c>
      <c r="R203" s="266">
        <f t="shared" si="58"/>
        <v>0</v>
      </c>
      <c r="S203" s="266">
        <f t="shared" si="60"/>
        <v>0</v>
      </c>
      <c r="T203" s="266">
        <f t="shared" si="61"/>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9"/>
        <v/>
      </c>
      <c r="M204" s="264" t="str">
        <f t="shared" si="54"/>
        <v/>
      </c>
      <c r="N204" s="265">
        <f>'Proje ve Personel Bilgileri'!F141</f>
        <v>0</v>
      </c>
      <c r="O204" s="266">
        <f t="shared" si="55"/>
        <v>0</v>
      </c>
      <c r="P204" s="266">
        <f t="shared" si="56"/>
        <v>0</v>
      </c>
      <c r="Q204" s="266">
        <f t="shared" si="57"/>
        <v>0</v>
      </c>
      <c r="R204" s="266">
        <f t="shared" si="58"/>
        <v>0</v>
      </c>
      <c r="S204" s="266">
        <f t="shared" si="60"/>
        <v>0</v>
      </c>
      <c r="T204" s="266">
        <f t="shared" si="61"/>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9"/>
        <v/>
      </c>
      <c r="M205" s="264" t="str">
        <f t="shared" si="54"/>
        <v/>
      </c>
      <c r="N205" s="265">
        <f>'Proje ve Personel Bilgileri'!F142</f>
        <v>0</v>
      </c>
      <c r="O205" s="266">
        <f t="shared" si="55"/>
        <v>0</v>
      </c>
      <c r="P205" s="266">
        <f t="shared" si="56"/>
        <v>0</v>
      </c>
      <c r="Q205" s="266">
        <f t="shared" si="57"/>
        <v>0</v>
      </c>
      <c r="R205" s="266">
        <f t="shared" si="58"/>
        <v>0</v>
      </c>
      <c r="S205" s="266">
        <f t="shared" si="60"/>
        <v>0</v>
      </c>
      <c r="T205" s="266">
        <f t="shared" si="61"/>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9"/>
        <v/>
      </c>
      <c r="M206" s="264" t="str">
        <f t="shared" si="54"/>
        <v/>
      </c>
      <c r="N206" s="265">
        <f>'Proje ve Personel Bilgileri'!F143</f>
        <v>0</v>
      </c>
      <c r="O206" s="266">
        <f t="shared" si="55"/>
        <v>0</v>
      </c>
      <c r="P206" s="266">
        <f t="shared" si="56"/>
        <v>0</v>
      </c>
      <c r="Q206" s="266">
        <f t="shared" si="57"/>
        <v>0</v>
      </c>
      <c r="R206" s="266">
        <f t="shared" si="58"/>
        <v>0</v>
      </c>
      <c r="S206" s="266">
        <f t="shared" si="60"/>
        <v>0</v>
      </c>
      <c r="T206" s="266">
        <f t="shared" si="61"/>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9"/>
        <v/>
      </c>
      <c r="M207" s="264" t="str">
        <f t="shared" si="54"/>
        <v/>
      </c>
      <c r="N207" s="265">
        <f>'Proje ve Personel Bilgileri'!F144</f>
        <v>0</v>
      </c>
      <c r="O207" s="266">
        <f t="shared" si="55"/>
        <v>0</v>
      </c>
      <c r="P207" s="266">
        <f t="shared" si="56"/>
        <v>0</v>
      </c>
      <c r="Q207" s="266">
        <f t="shared" si="57"/>
        <v>0</v>
      </c>
      <c r="R207" s="266">
        <f t="shared" si="58"/>
        <v>0</v>
      </c>
      <c r="S207" s="266">
        <f t="shared" si="60"/>
        <v>0</v>
      </c>
      <c r="T207" s="266">
        <f t="shared" si="61"/>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9"/>
        <v/>
      </c>
      <c r="M208" s="264" t="str">
        <f t="shared" si="54"/>
        <v/>
      </c>
      <c r="N208" s="265">
        <f>'Proje ve Personel Bilgileri'!F145</f>
        <v>0</v>
      </c>
      <c r="O208" s="266">
        <f t="shared" si="55"/>
        <v>0</v>
      </c>
      <c r="P208" s="266">
        <f t="shared" si="56"/>
        <v>0</v>
      </c>
      <c r="Q208" s="266">
        <f t="shared" si="57"/>
        <v>0</v>
      </c>
      <c r="R208" s="266">
        <f t="shared" si="58"/>
        <v>0</v>
      </c>
      <c r="S208" s="266">
        <f t="shared" si="60"/>
        <v>0</v>
      </c>
      <c r="T208" s="266">
        <f t="shared" si="61"/>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9"/>
        <v/>
      </c>
      <c r="M209" s="264" t="str">
        <f t="shared" si="54"/>
        <v/>
      </c>
      <c r="N209" s="265">
        <f>'Proje ve Personel Bilgileri'!F146</f>
        <v>0</v>
      </c>
      <c r="O209" s="266">
        <f t="shared" si="55"/>
        <v>0</v>
      </c>
      <c r="P209" s="266">
        <f t="shared" si="56"/>
        <v>0</v>
      </c>
      <c r="Q209" s="266">
        <f t="shared" si="57"/>
        <v>0</v>
      </c>
      <c r="R209" s="266">
        <f t="shared" si="58"/>
        <v>0</v>
      </c>
      <c r="S209" s="266">
        <f t="shared" si="60"/>
        <v>0</v>
      </c>
      <c r="T209" s="266">
        <f t="shared" si="61"/>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9"/>
        <v/>
      </c>
      <c r="M210" s="264" t="str">
        <f t="shared" si="54"/>
        <v/>
      </c>
      <c r="N210" s="265">
        <f>'Proje ve Personel Bilgileri'!F147</f>
        <v>0</v>
      </c>
      <c r="O210" s="266">
        <f t="shared" si="55"/>
        <v>0</v>
      </c>
      <c r="P210" s="266">
        <f t="shared" si="56"/>
        <v>0</v>
      </c>
      <c r="Q210" s="266">
        <f t="shared" si="57"/>
        <v>0</v>
      </c>
      <c r="R210" s="266">
        <f t="shared" si="58"/>
        <v>0</v>
      </c>
      <c r="S210" s="266">
        <f t="shared" si="60"/>
        <v>0</v>
      </c>
      <c r="T210" s="266">
        <f t="shared" si="61"/>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9"/>
        <v/>
      </c>
      <c r="M211" s="264" t="str">
        <f t="shared" si="54"/>
        <v/>
      </c>
      <c r="N211" s="265">
        <f>'Proje ve Personel Bilgileri'!F148</f>
        <v>0</v>
      </c>
      <c r="O211" s="266">
        <f t="shared" si="55"/>
        <v>0</v>
      </c>
      <c r="P211" s="266">
        <f t="shared" si="56"/>
        <v>0</v>
      </c>
      <c r="Q211" s="266">
        <f t="shared" si="57"/>
        <v>0</v>
      </c>
      <c r="R211" s="266">
        <f t="shared" si="58"/>
        <v>0</v>
      </c>
      <c r="S211" s="266">
        <f t="shared" si="60"/>
        <v>0</v>
      </c>
      <c r="T211" s="266">
        <f t="shared" si="61"/>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9"/>
        <v/>
      </c>
      <c r="M212" s="264" t="str">
        <f t="shared" si="54"/>
        <v/>
      </c>
      <c r="N212" s="265">
        <f>'Proje ve Personel Bilgileri'!F149</f>
        <v>0</v>
      </c>
      <c r="O212" s="266">
        <f t="shared" si="55"/>
        <v>0</v>
      </c>
      <c r="P212" s="266">
        <f t="shared" si="56"/>
        <v>0</v>
      </c>
      <c r="Q212" s="266">
        <f t="shared" si="57"/>
        <v>0</v>
      </c>
      <c r="R212" s="266">
        <f t="shared" si="58"/>
        <v>0</v>
      </c>
      <c r="S212" s="266">
        <f t="shared" si="60"/>
        <v>0</v>
      </c>
      <c r="T212" s="266">
        <f t="shared" si="61"/>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9"/>
        <v/>
      </c>
      <c r="M213" s="264" t="str">
        <f t="shared" si="54"/>
        <v/>
      </c>
      <c r="N213" s="265">
        <f>'Proje ve Personel Bilgileri'!F150</f>
        <v>0</v>
      </c>
      <c r="O213" s="266">
        <f t="shared" si="55"/>
        <v>0</v>
      </c>
      <c r="P213" s="266">
        <f t="shared" si="56"/>
        <v>0</v>
      </c>
      <c r="Q213" s="266">
        <f t="shared" si="57"/>
        <v>0</v>
      </c>
      <c r="R213" s="266">
        <f t="shared" si="58"/>
        <v>0</v>
      </c>
      <c r="S213" s="266">
        <f t="shared" si="60"/>
        <v>0</v>
      </c>
      <c r="T213" s="266">
        <f t="shared" si="61"/>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9"/>
        <v/>
      </c>
      <c r="M214" s="264" t="str">
        <f t="shared" si="54"/>
        <v/>
      </c>
      <c r="N214" s="265">
        <f>'Proje ve Personel Bilgileri'!F151</f>
        <v>0</v>
      </c>
      <c r="O214" s="266">
        <f t="shared" si="55"/>
        <v>0</v>
      </c>
      <c r="P214" s="266">
        <f t="shared" si="56"/>
        <v>0</v>
      </c>
      <c r="Q214" s="266">
        <f t="shared" si="57"/>
        <v>0</v>
      </c>
      <c r="R214" s="266">
        <f t="shared" si="58"/>
        <v>0</v>
      </c>
      <c r="S214" s="266">
        <f t="shared" si="60"/>
        <v>0</v>
      </c>
      <c r="T214" s="266">
        <f t="shared" si="61"/>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9"/>
        <v/>
      </c>
      <c r="M215" s="264" t="str">
        <f t="shared" si="54"/>
        <v/>
      </c>
      <c r="N215" s="265">
        <f>'Proje ve Personel Bilgileri'!F152</f>
        <v>0</v>
      </c>
      <c r="O215" s="266">
        <f t="shared" si="55"/>
        <v>0</v>
      </c>
      <c r="P215" s="266">
        <f t="shared" si="56"/>
        <v>0</v>
      </c>
      <c r="Q215" s="266">
        <f t="shared" si="57"/>
        <v>0</v>
      </c>
      <c r="R215" s="266">
        <f t="shared" si="58"/>
        <v>0</v>
      </c>
      <c r="S215" s="266">
        <f t="shared" si="60"/>
        <v>0</v>
      </c>
      <c r="T215" s="266">
        <f t="shared" si="61"/>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9"/>
        <v/>
      </c>
      <c r="M216" s="264" t="str">
        <f t="shared" si="54"/>
        <v/>
      </c>
      <c r="N216" s="265">
        <f>'Proje ve Personel Bilgileri'!F153</f>
        <v>0</v>
      </c>
      <c r="O216" s="266">
        <f t="shared" si="55"/>
        <v>0</v>
      </c>
      <c r="P216" s="266">
        <f t="shared" si="56"/>
        <v>0</v>
      </c>
      <c r="Q216" s="266">
        <f t="shared" si="57"/>
        <v>0</v>
      </c>
      <c r="R216" s="266">
        <f t="shared" si="58"/>
        <v>0</v>
      </c>
      <c r="S216" s="266">
        <f t="shared" si="60"/>
        <v>0</v>
      </c>
      <c r="T216" s="266">
        <f t="shared" si="61"/>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9"/>
        <v/>
      </c>
      <c r="M217" s="264" t="str">
        <f t="shared" si="54"/>
        <v/>
      </c>
      <c r="N217" s="265">
        <f>'Proje ve Personel Bilgileri'!F154</f>
        <v>0</v>
      </c>
      <c r="O217" s="266">
        <f t="shared" si="55"/>
        <v>0</v>
      </c>
      <c r="P217" s="266">
        <f t="shared" si="56"/>
        <v>0</v>
      </c>
      <c r="Q217" s="266">
        <f t="shared" si="57"/>
        <v>0</v>
      </c>
      <c r="R217" s="266">
        <f t="shared" si="58"/>
        <v>0</v>
      </c>
      <c r="S217" s="266">
        <f t="shared" si="60"/>
        <v>0</v>
      </c>
      <c r="T217" s="266">
        <f t="shared" si="61"/>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9"/>
        <v/>
      </c>
      <c r="M218" s="264" t="str">
        <f t="shared" si="54"/>
        <v/>
      </c>
      <c r="N218" s="265">
        <f>'Proje ve Personel Bilgileri'!F155</f>
        <v>0</v>
      </c>
      <c r="O218" s="266">
        <f t="shared" si="55"/>
        <v>0</v>
      </c>
      <c r="P218" s="266">
        <f t="shared" si="56"/>
        <v>0</v>
      </c>
      <c r="Q218" s="266">
        <f t="shared" si="57"/>
        <v>0</v>
      </c>
      <c r="R218" s="266">
        <f t="shared" si="58"/>
        <v>0</v>
      </c>
      <c r="S218" s="266">
        <f t="shared" si="60"/>
        <v>0</v>
      </c>
      <c r="T218" s="266">
        <f t="shared" si="61"/>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9"/>
        <v/>
      </c>
      <c r="M219" s="264" t="str">
        <f t="shared" si="54"/>
        <v/>
      </c>
      <c r="N219" s="265">
        <f>'Proje ve Personel Bilgileri'!F156</f>
        <v>0</v>
      </c>
      <c r="O219" s="266">
        <f t="shared" si="55"/>
        <v>0</v>
      </c>
      <c r="P219" s="266">
        <f t="shared" si="56"/>
        <v>0</v>
      </c>
      <c r="Q219" s="266">
        <f t="shared" si="57"/>
        <v>0</v>
      </c>
      <c r="R219" s="266">
        <f t="shared" si="58"/>
        <v>0</v>
      </c>
      <c r="S219" s="266">
        <f t="shared" si="60"/>
        <v>0</v>
      </c>
      <c r="T219" s="266">
        <f t="shared" si="61"/>
        <v>0</v>
      </c>
      <c r="U219" s="238">
        <f>IF(COUNTA(C200:K219)&gt;0,1,0)</f>
        <v>0</v>
      </c>
    </row>
    <row r="220" spans="1:21" s="138" customFormat="1" ht="29.25" customHeight="1" thickBot="1" x14ac:dyDescent="0.3">
      <c r="A220" s="415" t="s">
        <v>51</v>
      </c>
      <c r="B220" s="416"/>
      <c r="C220" s="271" t="str">
        <f t="shared" ref="C220:K220" si="62">IF($L$220&gt;0,SUM(C200:C219),"")</f>
        <v/>
      </c>
      <c r="D220" s="272" t="str">
        <f t="shared" si="62"/>
        <v/>
      </c>
      <c r="E220" s="272" t="str">
        <f t="shared" si="62"/>
        <v/>
      </c>
      <c r="F220" s="272" t="str">
        <f t="shared" si="62"/>
        <v/>
      </c>
      <c r="G220" s="272" t="str">
        <f t="shared" si="62"/>
        <v/>
      </c>
      <c r="H220" s="272" t="str">
        <f t="shared" si="62"/>
        <v/>
      </c>
      <c r="I220" s="272" t="str">
        <f t="shared" si="62"/>
        <v/>
      </c>
      <c r="J220" s="272" t="str">
        <f t="shared" si="62"/>
        <v/>
      </c>
      <c r="K220" s="272" t="str">
        <f t="shared" si="62"/>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46027</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IF(YilDonem&lt;&gt;"",CONCATENATE(IF(Dönem=1,"OCAK",IF(Dönem=2,"TEMMUZ","")),"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63">IF(OR(F232&gt;S232,G232&gt;T232),"Toplam maliyetin hesaplanabilmesi için SGK işveren payı ve işsizlik sigortası işveren payının tavan değerleri aşmaması gerekmektedir.","")</f>
        <v/>
      </c>
      <c r="N232" s="265">
        <f>'Proje ve Personel Bilgileri'!F157</f>
        <v>0</v>
      </c>
      <c r="O232" s="266">
        <f t="shared" ref="O232:O251" si="64">IFERROR(IF(N232="EVET",VLOOKUP(YilDonem,SGKTAVAN,2,0)*0.2475,VLOOKUP(YilDonem,SGKTAVAN,2,0)*0.2075),0)</f>
        <v>0</v>
      </c>
      <c r="P232" s="266">
        <f t="shared" ref="P232:P251" si="65">IFERROR(IF(N232="EVET",0,VLOOKUP(YilDonem,SGKTAVAN,2,0)*0.02),0)</f>
        <v>0</v>
      </c>
      <c r="Q232" s="266">
        <f t="shared" ref="Q232:Q251" si="66">IF(N232="EVET",(D232+E232)*0.2475,(D232+E232)*0.2075)</f>
        <v>0</v>
      </c>
      <c r="R232" s="266">
        <f t="shared" ref="R232:R251" si="67">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8">IF(B233&lt;&gt;"",IF(OR(F233&gt;S233,G233&gt;T233),0,D233+E233+F233+G233-H233-I233-J233-K233),"")</f>
        <v/>
      </c>
      <c r="M233" s="264" t="str">
        <f t="shared" si="63"/>
        <v/>
      </c>
      <c r="N233" s="265">
        <f>'Proje ve Personel Bilgileri'!F158</f>
        <v>0</v>
      </c>
      <c r="O233" s="266">
        <f t="shared" si="64"/>
        <v>0</v>
      </c>
      <c r="P233" s="266">
        <f t="shared" si="65"/>
        <v>0</v>
      </c>
      <c r="Q233" s="266">
        <f t="shared" si="66"/>
        <v>0</v>
      </c>
      <c r="R233" s="266">
        <f t="shared" si="67"/>
        <v>0</v>
      </c>
      <c r="S233" s="266">
        <f t="shared" ref="S233:S251" si="69">IF(ISERROR(ROUNDUP(MIN(O233,Q233),0)),0,ROUNDUP(MIN(O233,Q233),0))</f>
        <v>0</v>
      </c>
      <c r="T233" s="266">
        <f t="shared" ref="T233:T251" si="70">IF(ISERROR(ROUNDUP(MIN(P233,R233),0)),0,ROUNDUP(MIN(P233,R233),0))</f>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8"/>
        <v/>
      </c>
      <c r="M234" s="264" t="str">
        <f t="shared" si="63"/>
        <v/>
      </c>
      <c r="N234" s="265">
        <f>'Proje ve Personel Bilgileri'!F159</f>
        <v>0</v>
      </c>
      <c r="O234" s="266">
        <f t="shared" si="64"/>
        <v>0</v>
      </c>
      <c r="P234" s="266">
        <f t="shared" si="65"/>
        <v>0</v>
      </c>
      <c r="Q234" s="266">
        <f t="shared" si="66"/>
        <v>0</v>
      </c>
      <c r="R234" s="266">
        <f t="shared" si="67"/>
        <v>0</v>
      </c>
      <c r="S234" s="266">
        <f t="shared" si="69"/>
        <v>0</v>
      </c>
      <c r="T234" s="266">
        <f t="shared" si="70"/>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8"/>
        <v/>
      </c>
      <c r="M235" s="264" t="str">
        <f t="shared" si="63"/>
        <v/>
      </c>
      <c r="N235" s="265">
        <f>'Proje ve Personel Bilgileri'!F160</f>
        <v>0</v>
      </c>
      <c r="O235" s="266">
        <f t="shared" si="64"/>
        <v>0</v>
      </c>
      <c r="P235" s="266">
        <f t="shared" si="65"/>
        <v>0</v>
      </c>
      <c r="Q235" s="266">
        <f t="shared" si="66"/>
        <v>0</v>
      </c>
      <c r="R235" s="266">
        <f t="shared" si="67"/>
        <v>0</v>
      </c>
      <c r="S235" s="266">
        <f t="shared" si="69"/>
        <v>0</v>
      </c>
      <c r="T235" s="266">
        <f t="shared" si="70"/>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8"/>
        <v/>
      </c>
      <c r="M236" s="264" t="str">
        <f t="shared" si="63"/>
        <v/>
      </c>
      <c r="N236" s="265">
        <f>'Proje ve Personel Bilgileri'!F161</f>
        <v>0</v>
      </c>
      <c r="O236" s="266">
        <f t="shared" si="64"/>
        <v>0</v>
      </c>
      <c r="P236" s="266">
        <f t="shared" si="65"/>
        <v>0</v>
      </c>
      <c r="Q236" s="266">
        <f t="shared" si="66"/>
        <v>0</v>
      </c>
      <c r="R236" s="266">
        <f t="shared" si="67"/>
        <v>0</v>
      </c>
      <c r="S236" s="266">
        <f t="shared" si="69"/>
        <v>0</v>
      </c>
      <c r="T236" s="266">
        <f t="shared" si="70"/>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8"/>
        <v/>
      </c>
      <c r="M237" s="264" t="str">
        <f t="shared" si="63"/>
        <v/>
      </c>
      <c r="N237" s="265">
        <f>'Proje ve Personel Bilgileri'!F162</f>
        <v>0</v>
      </c>
      <c r="O237" s="266">
        <f t="shared" si="64"/>
        <v>0</v>
      </c>
      <c r="P237" s="266">
        <f t="shared" si="65"/>
        <v>0</v>
      </c>
      <c r="Q237" s="266">
        <f t="shared" si="66"/>
        <v>0</v>
      </c>
      <c r="R237" s="266">
        <f t="shared" si="67"/>
        <v>0</v>
      </c>
      <c r="S237" s="266">
        <f t="shared" si="69"/>
        <v>0</v>
      </c>
      <c r="T237" s="266">
        <f t="shared" si="70"/>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8"/>
        <v/>
      </c>
      <c r="M238" s="264" t="str">
        <f t="shared" si="63"/>
        <v/>
      </c>
      <c r="N238" s="265">
        <f>'Proje ve Personel Bilgileri'!F163</f>
        <v>0</v>
      </c>
      <c r="O238" s="266">
        <f t="shared" si="64"/>
        <v>0</v>
      </c>
      <c r="P238" s="266">
        <f t="shared" si="65"/>
        <v>0</v>
      </c>
      <c r="Q238" s="266">
        <f t="shared" si="66"/>
        <v>0</v>
      </c>
      <c r="R238" s="266">
        <f t="shared" si="67"/>
        <v>0</v>
      </c>
      <c r="S238" s="266">
        <f t="shared" si="69"/>
        <v>0</v>
      </c>
      <c r="T238" s="266">
        <f t="shared" si="70"/>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8"/>
        <v/>
      </c>
      <c r="M239" s="264" t="str">
        <f t="shared" si="63"/>
        <v/>
      </c>
      <c r="N239" s="265">
        <f>'Proje ve Personel Bilgileri'!F164</f>
        <v>0</v>
      </c>
      <c r="O239" s="266">
        <f t="shared" si="64"/>
        <v>0</v>
      </c>
      <c r="P239" s="266">
        <f t="shared" si="65"/>
        <v>0</v>
      </c>
      <c r="Q239" s="266">
        <f t="shared" si="66"/>
        <v>0</v>
      </c>
      <c r="R239" s="266">
        <f t="shared" si="67"/>
        <v>0</v>
      </c>
      <c r="S239" s="266">
        <f t="shared" si="69"/>
        <v>0</v>
      </c>
      <c r="T239" s="266">
        <f t="shared" si="70"/>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8"/>
        <v/>
      </c>
      <c r="M240" s="264" t="str">
        <f t="shared" si="63"/>
        <v/>
      </c>
      <c r="N240" s="265">
        <f>'Proje ve Personel Bilgileri'!F165</f>
        <v>0</v>
      </c>
      <c r="O240" s="266">
        <f t="shared" si="64"/>
        <v>0</v>
      </c>
      <c r="P240" s="266">
        <f t="shared" si="65"/>
        <v>0</v>
      </c>
      <c r="Q240" s="266">
        <f t="shared" si="66"/>
        <v>0</v>
      </c>
      <c r="R240" s="266">
        <f t="shared" si="67"/>
        <v>0</v>
      </c>
      <c r="S240" s="266">
        <f t="shared" si="69"/>
        <v>0</v>
      </c>
      <c r="T240" s="266">
        <f t="shared" si="70"/>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8"/>
        <v/>
      </c>
      <c r="M241" s="264" t="str">
        <f t="shared" si="63"/>
        <v/>
      </c>
      <c r="N241" s="265">
        <f>'Proje ve Personel Bilgileri'!F166</f>
        <v>0</v>
      </c>
      <c r="O241" s="266">
        <f t="shared" si="64"/>
        <v>0</v>
      </c>
      <c r="P241" s="266">
        <f t="shared" si="65"/>
        <v>0</v>
      </c>
      <c r="Q241" s="266">
        <f t="shared" si="66"/>
        <v>0</v>
      </c>
      <c r="R241" s="266">
        <f t="shared" si="67"/>
        <v>0</v>
      </c>
      <c r="S241" s="266">
        <f t="shared" si="69"/>
        <v>0</v>
      </c>
      <c r="T241" s="266">
        <f t="shared" si="70"/>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8"/>
        <v/>
      </c>
      <c r="M242" s="264" t="str">
        <f t="shared" si="63"/>
        <v/>
      </c>
      <c r="N242" s="265">
        <f>'Proje ve Personel Bilgileri'!F167</f>
        <v>0</v>
      </c>
      <c r="O242" s="266">
        <f t="shared" si="64"/>
        <v>0</v>
      </c>
      <c r="P242" s="266">
        <f t="shared" si="65"/>
        <v>0</v>
      </c>
      <c r="Q242" s="266">
        <f t="shared" si="66"/>
        <v>0</v>
      </c>
      <c r="R242" s="266">
        <f t="shared" si="67"/>
        <v>0</v>
      </c>
      <c r="S242" s="266">
        <f t="shared" si="69"/>
        <v>0</v>
      </c>
      <c r="T242" s="266">
        <f t="shared" si="70"/>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8"/>
        <v/>
      </c>
      <c r="M243" s="264" t="str">
        <f t="shared" si="63"/>
        <v/>
      </c>
      <c r="N243" s="265">
        <f>'Proje ve Personel Bilgileri'!F168</f>
        <v>0</v>
      </c>
      <c r="O243" s="266">
        <f t="shared" si="64"/>
        <v>0</v>
      </c>
      <c r="P243" s="266">
        <f t="shared" si="65"/>
        <v>0</v>
      </c>
      <c r="Q243" s="266">
        <f t="shared" si="66"/>
        <v>0</v>
      </c>
      <c r="R243" s="266">
        <f t="shared" si="67"/>
        <v>0</v>
      </c>
      <c r="S243" s="266">
        <f t="shared" si="69"/>
        <v>0</v>
      </c>
      <c r="T243" s="266">
        <f t="shared" si="70"/>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8"/>
        <v/>
      </c>
      <c r="M244" s="264" t="str">
        <f t="shared" si="63"/>
        <v/>
      </c>
      <c r="N244" s="265">
        <f>'Proje ve Personel Bilgileri'!F169</f>
        <v>0</v>
      </c>
      <c r="O244" s="266">
        <f t="shared" si="64"/>
        <v>0</v>
      </c>
      <c r="P244" s="266">
        <f t="shared" si="65"/>
        <v>0</v>
      </c>
      <c r="Q244" s="266">
        <f t="shared" si="66"/>
        <v>0</v>
      </c>
      <c r="R244" s="266">
        <f t="shared" si="67"/>
        <v>0</v>
      </c>
      <c r="S244" s="266">
        <f t="shared" si="69"/>
        <v>0</v>
      </c>
      <c r="T244" s="266">
        <f t="shared" si="70"/>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8"/>
        <v/>
      </c>
      <c r="M245" s="264" t="str">
        <f t="shared" si="63"/>
        <v/>
      </c>
      <c r="N245" s="265">
        <f>'Proje ve Personel Bilgileri'!F170</f>
        <v>0</v>
      </c>
      <c r="O245" s="266">
        <f t="shared" si="64"/>
        <v>0</v>
      </c>
      <c r="P245" s="266">
        <f t="shared" si="65"/>
        <v>0</v>
      </c>
      <c r="Q245" s="266">
        <f t="shared" si="66"/>
        <v>0</v>
      </c>
      <c r="R245" s="266">
        <f t="shared" si="67"/>
        <v>0</v>
      </c>
      <c r="S245" s="266">
        <f t="shared" si="69"/>
        <v>0</v>
      </c>
      <c r="T245" s="266">
        <f t="shared" si="70"/>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8"/>
        <v/>
      </c>
      <c r="M246" s="264" t="str">
        <f t="shared" si="63"/>
        <v/>
      </c>
      <c r="N246" s="265">
        <f>'Proje ve Personel Bilgileri'!F171</f>
        <v>0</v>
      </c>
      <c r="O246" s="266">
        <f t="shared" si="64"/>
        <v>0</v>
      </c>
      <c r="P246" s="266">
        <f t="shared" si="65"/>
        <v>0</v>
      </c>
      <c r="Q246" s="266">
        <f t="shared" si="66"/>
        <v>0</v>
      </c>
      <c r="R246" s="266">
        <f t="shared" si="67"/>
        <v>0</v>
      </c>
      <c r="S246" s="266">
        <f t="shared" si="69"/>
        <v>0</v>
      </c>
      <c r="T246" s="266">
        <f t="shared" si="70"/>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8"/>
        <v/>
      </c>
      <c r="M247" s="264" t="str">
        <f t="shared" si="63"/>
        <v/>
      </c>
      <c r="N247" s="265">
        <f>'Proje ve Personel Bilgileri'!F172</f>
        <v>0</v>
      </c>
      <c r="O247" s="266">
        <f t="shared" si="64"/>
        <v>0</v>
      </c>
      <c r="P247" s="266">
        <f t="shared" si="65"/>
        <v>0</v>
      </c>
      <c r="Q247" s="266">
        <f t="shared" si="66"/>
        <v>0</v>
      </c>
      <c r="R247" s="266">
        <f t="shared" si="67"/>
        <v>0</v>
      </c>
      <c r="S247" s="266">
        <f t="shared" si="69"/>
        <v>0</v>
      </c>
      <c r="T247" s="266">
        <f t="shared" si="70"/>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8"/>
        <v/>
      </c>
      <c r="M248" s="264" t="str">
        <f t="shared" si="63"/>
        <v/>
      </c>
      <c r="N248" s="265">
        <f>'Proje ve Personel Bilgileri'!F173</f>
        <v>0</v>
      </c>
      <c r="O248" s="266">
        <f t="shared" si="64"/>
        <v>0</v>
      </c>
      <c r="P248" s="266">
        <f t="shared" si="65"/>
        <v>0</v>
      </c>
      <c r="Q248" s="266">
        <f t="shared" si="66"/>
        <v>0</v>
      </c>
      <c r="R248" s="266">
        <f t="shared" si="67"/>
        <v>0</v>
      </c>
      <c r="S248" s="266">
        <f t="shared" si="69"/>
        <v>0</v>
      </c>
      <c r="T248" s="266">
        <f t="shared" si="70"/>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8"/>
        <v/>
      </c>
      <c r="M249" s="264" t="str">
        <f t="shared" si="63"/>
        <v/>
      </c>
      <c r="N249" s="265">
        <f>'Proje ve Personel Bilgileri'!F174</f>
        <v>0</v>
      </c>
      <c r="O249" s="266">
        <f t="shared" si="64"/>
        <v>0</v>
      </c>
      <c r="P249" s="266">
        <f t="shared" si="65"/>
        <v>0</v>
      </c>
      <c r="Q249" s="266">
        <f t="shared" si="66"/>
        <v>0</v>
      </c>
      <c r="R249" s="266">
        <f t="shared" si="67"/>
        <v>0</v>
      </c>
      <c r="S249" s="266">
        <f t="shared" si="69"/>
        <v>0</v>
      </c>
      <c r="T249" s="266">
        <f t="shared" si="70"/>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8"/>
        <v/>
      </c>
      <c r="M250" s="264" t="str">
        <f t="shared" si="63"/>
        <v/>
      </c>
      <c r="N250" s="265">
        <f>'Proje ve Personel Bilgileri'!F175</f>
        <v>0</v>
      </c>
      <c r="O250" s="266">
        <f t="shared" si="64"/>
        <v>0</v>
      </c>
      <c r="P250" s="266">
        <f t="shared" si="65"/>
        <v>0</v>
      </c>
      <c r="Q250" s="266">
        <f t="shared" si="66"/>
        <v>0</v>
      </c>
      <c r="R250" s="266">
        <f t="shared" si="67"/>
        <v>0</v>
      </c>
      <c r="S250" s="266">
        <f t="shared" si="69"/>
        <v>0</v>
      </c>
      <c r="T250" s="266">
        <f t="shared" si="70"/>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8"/>
        <v/>
      </c>
      <c r="M251" s="264" t="str">
        <f t="shared" si="63"/>
        <v/>
      </c>
      <c r="N251" s="265">
        <f>'Proje ve Personel Bilgileri'!F176</f>
        <v>0</v>
      </c>
      <c r="O251" s="266">
        <f t="shared" si="64"/>
        <v>0</v>
      </c>
      <c r="P251" s="266">
        <f t="shared" si="65"/>
        <v>0</v>
      </c>
      <c r="Q251" s="266">
        <f t="shared" si="66"/>
        <v>0</v>
      </c>
      <c r="R251" s="266">
        <f t="shared" si="67"/>
        <v>0</v>
      </c>
      <c r="S251" s="266">
        <f t="shared" si="69"/>
        <v>0</v>
      </c>
      <c r="T251" s="266">
        <f t="shared" si="70"/>
        <v>0</v>
      </c>
      <c r="U251" s="238">
        <f>IF(COUNTA(C232:K251)&gt;0,1,0)</f>
        <v>0</v>
      </c>
    </row>
    <row r="252" spans="1:21" s="138" customFormat="1" ht="29.25" customHeight="1" thickBot="1" x14ac:dyDescent="0.3">
      <c r="A252" s="415" t="s">
        <v>51</v>
      </c>
      <c r="B252" s="416"/>
      <c r="C252" s="271" t="str">
        <f t="shared" ref="C252:K252" si="71">IF($L$252&gt;0,SUM(C232:C251),"")</f>
        <v/>
      </c>
      <c r="D252" s="272" t="str">
        <f t="shared" si="71"/>
        <v/>
      </c>
      <c r="E252" s="272" t="str">
        <f t="shared" si="71"/>
        <v/>
      </c>
      <c r="F252" s="272" t="str">
        <f t="shared" si="71"/>
        <v/>
      </c>
      <c r="G252" s="272" t="str">
        <f t="shared" si="71"/>
        <v/>
      </c>
      <c r="H252" s="272" t="str">
        <f t="shared" si="71"/>
        <v/>
      </c>
      <c r="I252" s="272" t="str">
        <f t="shared" si="71"/>
        <v/>
      </c>
      <c r="J252" s="272" t="str">
        <f t="shared" si="71"/>
        <v/>
      </c>
      <c r="K252" s="272" t="str">
        <f t="shared" si="71"/>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46027</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IF(YilDonem&lt;&gt;"",CONCATENATE(IF(Dönem=1,"OCAK",IF(Dönem=2,"TEMMUZ","")),"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72">IF(OR(F264&gt;S264,G264&gt;T264),"Toplam maliyetin hesaplanabilmesi için SGK işveren payı ve işsizlik sigortası işveren payının tavan değerleri aşmaması gerekmektedir.","")</f>
        <v/>
      </c>
      <c r="N264" s="265">
        <f>'Proje ve Personel Bilgileri'!F177</f>
        <v>0</v>
      </c>
      <c r="O264" s="266">
        <f t="shared" ref="O264:O283" si="73">IFERROR(IF(N264="EVET",VLOOKUP(YilDonem,SGKTAVAN,2,0)*0.2475,VLOOKUP(YilDonem,SGKTAVAN,2,0)*0.2075),0)</f>
        <v>0</v>
      </c>
      <c r="P264" s="266">
        <f t="shared" ref="P264:P283" si="74">IFERROR(IF(N264="EVET",0,VLOOKUP(YilDonem,SGKTAVAN,2,0)*0.02),0)</f>
        <v>0</v>
      </c>
      <c r="Q264" s="266">
        <f t="shared" ref="Q264:Q283" si="75">IF(N264="EVET",(D264+E264)*0.2475,(D264+E264)*0.2075)</f>
        <v>0</v>
      </c>
      <c r="R264" s="266">
        <f t="shared" ref="R264:R283" si="76">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77">IF(B265&lt;&gt;"",IF(OR(F265&gt;S265,G265&gt;T265),0,D265+E265+F265+G265-H265-I265-J265-K265),"")</f>
        <v/>
      </c>
      <c r="M265" s="264" t="str">
        <f t="shared" si="72"/>
        <v/>
      </c>
      <c r="N265" s="265">
        <f>'Proje ve Personel Bilgileri'!F178</f>
        <v>0</v>
      </c>
      <c r="O265" s="266">
        <f t="shared" si="73"/>
        <v>0</v>
      </c>
      <c r="P265" s="266">
        <f t="shared" si="74"/>
        <v>0</v>
      </c>
      <c r="Q265" s="266">
        <f t="shared" si="75"/>
        <v>0</v>
      </c>
      <c r="R265" s="266">
        <f t="shared" si="76"/>
        <v>0</v>
      </c>
      <c r="S265" s="266">
        <f t="shared" ref="S265:S283" si="78">IF(ISERROR(ROUNDUP(MIN(O265,Q265),0)),0,ROUNDUP(MIN(O265,Q265),0))</f>
        <v>0</v>
      </c>
      <c r="T265" s="266">
        <f t="shared" ref="T265:T283" si="79">IF(ISERROR(ROUNDUP(MIN(P265,R265),0)),0,ROUNDUP(MIN(P265,R265),0))</f>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77"/>
        <v/>
      </c>
      <c r="M266" s="264" t="str">
        <f t="shared" si="72"/>
        <v/>
      </c>
      <c r="N266" s="265">
        <f>'Proje ve Personel Bilgileri'!F179</f>
        <v>0</v>
      </c>
      <c r="O266" s="266">
        <f t="shared" si="73"/>
        <v>0</v>
      </c>
      <c r="P266" s="266">
        <f t="shared" si="74"/>
        <v>0</v>
      </c>
      <c r="Q266" s="266">
        <f t="shared" si="75"/>
        <v>0</v>
      </c>
      <c r="R266" s="266">
        <f t="shared" si="76"/>
        <v>0</v>
      </c>
      <c r="S266" s="266">
        <f t="shared" si="78"/>
        <v>0</v>
      </c>
      <c r="T266" s="266">
        <f t="shared" si="79"/>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77"/>
        <v/>
      </c>
      <c r="M267" s="264" t="str">
        <f t="shared" si="72"/>
        <v/>
      </c>
      <c r="N267" s="265">
        <f>'Proje ve Personel Bilgileri'!F180</f>
        <v>0</v>
      </c>
      <c r="O267" s="266">
        <f t="shared" si="73"/>
        <v>0</v>
      </c>
      <c r="P267" s="266">
        <f t="shared" si="74"/>
        <v>0</v>
      </c>
      <c r="Q267" s="266">
        <f t="shared" si="75"/>
        <v>0</v>
      </c>
      <c r="R267" s="266">
        <f t="shared" si="76"/>
        <v>0</v>
      </c>
      <c r="S267" s="266">
        <f t="shared" si="78"/>
        <v>0</v>
      </c>
      <c r="T267" s="266">
        <f t="shared" si="79"/>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77"/>
        <v/>
      </c>
      <c r="M268" s="264" t="str">
        <f t="shared" si="72"/>
        <v/>
      </c>
      <c r="N268" s="265">
        <f>'Proje ve Personel Bilgileri'!F181</f>
        <v>0</v>
      </c>
      <c r="O268" s="266">
        <f t="shared" si="73"/>
        <v>0</v>
      </c>
      <c r="P268" s="266">
        <f t="shared" si="74"/>
        <v>0</v>
      </c>
      <c r="Q268" s="266">
        <f t="shared" si="75"/>
        <v>0</v>
      </c>
      <c r="R268" s="266">
        <f t="shared" si="76"/>
        <v>0</v>
      </c>
      <c r="S268" s="266">
        <f t="shared" si="78"/>
        <v>0</v>
      </c>
      <c r="T268" s="266">
        <f t="shared" si="79"/>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77"/>
        <v/>
      </c>
      <c r="M269" s="264" t="str">
        <f t="shared" si="72"/>
        <v/>
      </c>
      <c r="N269" s="265">
        <f>'Proje ve Personel Bilgileri'!F182</f>
        <v>0</v>
      </c>
      <c r="O269" s="266">
        <f t="shared" si="73"/>
        <v>0</v>
      </c>
      <c r="P269" s="266">
        <f t="shared" si="74"/>
        <v>0</v>
      </c>
      <c r="Q269" s="266">
        <f t="shared" si="75"/>
        <v>0</v>
      </c>
      <c r="R269" s="266">
        <f t="shared" si="76"/>
        <v>0</v>
      </c>
      <c r="S269" s="266">
        <f t="shared" si="78"/>
        <v>0</v>
      </c>
      <c r="T269" s="266">
        <f t="shared" si="79"/>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77"/>
        <v/>
      </c>
      <c r="M270" s="264" t="str">
        <f t="shared" si="72"/>
        <v/>
      </c>
      <c r="N270" s="265">
        <f>'Proje ve Personel Bilgileri'!F183</f>
        <v>0</v>
      </c>
      <c r="O270" s="266">
        <f t="shared" si="73"/>
        <v>0</v>
      </c>
      <c r="P270" s="266">
        <f t="shared" si="74"/>
        <v>0</v>
      </c>
      <c r="Q270" s="266">
        <f t="shared" si="75"/>
        <v>0</v>
      </c>
      <c r="R270" s="266">
        <f t="shared" si="76"/>
        <v>0</v>
      </c>
      <c r="S270" s="266">
        <f t="shared" si="78"/>
        <v>0</v>
      </c>
      <c r="T270" s="266">
        <f t="shared" si="79"/>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77"/>
        <v/>
      </c>
      <c r="M271" s="264" t="str">
        <f t="shared" si="72"/>
        <v/>
      </c>
      <c r="N271" s="265">
        <f>'Proje ve Personel Bilgileri'!F184</f>
        <v>0</v>
      </c>
      <c r="O271" s="266">
        <f t="shared" si="73"/>
        <v>0</v>
      </c>
      <c r="P271" s="266">
        <f t="shared" si="74"/>
        <v>0</v>
      </c>
      <c r="Q271" s="266">
        <f t="shared" si="75"/>
        <v>0</v>
      </c>
      <c r="R271" s="266">
        <f t="shared" si="76"/>
        <v>0</v>
      </c>
      <c r="S271" s="266">
        <f t="shared" si="78"/>
        <v>0</v>
      </c>
      <c r="T271" s="266">
        <f t="shared" si="79"/>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77"/>
        <v/>
      </c>
      <c r="M272" s="264" t="str">
        <f t="shared" si="72"/>
        <v/>
      </c>
      <c r="N272" s="265">
        <f>'Proje ve Personel Bilgileri'!F185</f>
        <v>0</v>
      </c>
      <c r="O272" s="266">
        <f t="shared" si="73"/>
        <v>0</v>
      </c>
      <c r="P272" s="266">
        <f t="shared" si="74"/>
        <v>0</v>
      </c>
      <c r="Q272" s="266">
        <f t="shared" si="75"/>
        <v>0</v>
      </c>
      <c r="R272" s="266">
        <f t="shared" si="76"/>
        <v>0</v>
      </c>
      <c r="S272" s="266">
        <f t="shared" si="78"/>
        <v>0</v>
      </c>
      <c r="T272" s="266">
        <f t="shared" si="79"/>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77"/>
        <v/>
      </c>
      <c r="M273" s="264" t="str">
        <f t="shared" si="72"/>
        <v/>
      </c>
      <c r="N273" s="265">
        <f>'Proje ve Personel Bilgileri'!F186</f>
        <v>0</v>
      </c>
      <c r="O273" s="266">
        <f t="shared" si="73"/>
        <v>0</v>
      </c>
      <c r="P273" s="266">
        <f t="shared" si="74"/>
        <v>0</v>
      </c>
      <c r="Q273" s="266">
        <f t="shared" si="75"/>
        <v>0</v>
      </c>
      <c r="R273" s="266">
        <f t="shared" si="76"/>
        <v>0</v>
      </c>
      <c r="S273" s="266">
        <f t="shared" si="78"/>
        <v>0</v>
      </c>
      <c r="T273" s="266">
        <f t="shared" si="79"/>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77"/>
        <v/>
      </c>
      <c r="M274" s="264" t="str">
        <f t="shared" si="72"/>
        <v/>
      </c>
      <c r="N274" s="265">
        <f>'Proje ve Personel Bilgileri'!F187</f>
        <v>0</v>
      </c>
      <c r="O274" s="266">
        <f t="shared" si="73"/>
        <v>0</v>
      </c>
      <c r="P274" s="266">
        <f t="shared" si="74"/>
        <v>0</v>
      </c>
      <c r="Q274" s="266">
        <f t="shared" si="75"/>
        <v>0</v>
      </c>
      <c r="R274" s="266">
        <f t="shared" si="76"/>
        <v>0</v>
      </c>
      <c r="S274" s="266">
        <f t="shared" si="78"/>
        <v>0</v>
      </c>
      <c r="T274" s="266">
        <f t="shared" si="79"/>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77"/>
        <v/>
      </c>
      <c r="M275" s="264" t="str">
        <f t="shared" si="72"/>
        <v/>
      </c>
      <c r="N275" s="265">
        <f>'Proje ve Personel Bilgileri'!F188</f>
        <v>0</v>
      </c>
      <c r="O275" s="266">
        <f t="shared" si="73"/>
        <v>0</v>
      </c>
      <c r="P275" s="266">
        <f t="shared" si="74"/>
        <v>0</v>
      </c>
      <c r="Q275" s="266">
        <f t="shared" si="75"/>
        <v>0</v>
      </c>
      <c r="R275" s="266">
        <f t="shared" si="76"/>
        <v>0</v>
      </c>
      <c r="S275" s="266">
        <f t="shared" si="78"/>
        <v>0</v>
      </c>
      <c r="T275" s="266">
        <f t="shared" si="79"/>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77"/>
        <v/>
      </c>
      <c r="M276" s="264" t="str">
        <f t="shared" si="72"/>
        <v/>
      </c>
      <c r="N276" s="265">
        <f>'Proje ve Personel Bilgileri'!F189</f>
        <v>0</v>
      </c>
      <c r="O276" s="266">
        <f t="shared" si="73"/>
        <v>0</v>
      </c>
      <c r="P276" s="266">
        <f t="shared" si="74"/>
        <v>0</v>
      </c>
      <c r="Q276" s="266">
        <f t="shared" si="75"/>
        <v>0</v>
      </c>
      <c r="R276" s="266">
        <f t="shared" si="76"/>
        <v>0</v>
      </c>
      <c r="S276" s="266">
        <f t="shared" si="78"/>
        <v>0</v>
      </c>
      <c r="T276" s="266">
        <f t="shared" si="79"/>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77"/>
        <v/>
      </c>
      <c r="M277" s="264" t="str">
        <f t="shared" si="72"/>
        <v/>
      </c>
      <c r="N277" s="265">
        <f>'Proje ve Personel Bilgileri'!F190</f>
        <v>0</v>
      </c>
      <c r="O277" s="266">
        <f t="shared" si="73"/>
        <v>0</v>
      </c>
      <c r="P277" s="266">
        <f t="shared" si="74"/>
        <v>0</v>
      </c>
      <c r="Q277" s="266">
        <f t="shared" si="75"/>
        <v>0</v>
      </c>
      <c r="R277" s="266">
        <f t="shared" si="76"/>
        <v>0</v>
      </c>
      <c r="S277" s="266">
        <f t="shared" si="78"/>
        <v>0</v>
      </c>
      <c r="T277" s="266">
        <f t="shared" si="79"/>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77"/>
        <v/>
      </c>
      <c r="M278" s="264" t="str">
        <f t="shared" si="72"/>
        <v/>
      </c>
      <c r="N278" s="265">
        <f>'Proje ve Personel Bilgileri'!F191</f>
        <v>0</v>
      </c>
      <c r="O278" s="266">
        <f t="shared" si="73"/>
        <v>0</v>
      </c>
      <c r="P278" s="266">
        <f t="shared" si="74"/>
        <v>0</v>
      </c>
      <c r="Q278" s="266">
        <f t="shared" si="75"/>
        <v>0</v>
      </c>
      <c r="R278" s="266">
        <f t="shared" si="76"/>
        <v>0</v>
      </c>
      <c r="S278" s="266">
        <f t="shared" si="78"/>
        <v>0</v>
      </c>
      <c r="T278" s="266">
        <f t="shared" si="79"/>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77"/>
        <v/>
      </c>
      <c r="M279" s="264" t="str">
        <f t="shared" si="72"/>
        <v/>
      </c>
      <c r="N279" s="265">
        <f>'Proje ve Personel Bilgileri'!F192</f>
        <v>0</v>
      </c>
      <c r="O279" s="266">
        <f t="shared" si="73"/>
        <v>0</v>
      </c>
      <c r="P279" s="266">
        <f t="shared" si="74"/>
        <v>0</v>
      </c>
      <c r="Q279" s="266">
        <f t="shared" si="75"/>
        <v>0</v>
      </c>
      <c r="R279" s="266">
        <f t="shared" si="76"/>
        <v>0</v>
      </c>
      <c r="S279" s="266">
        <f t="shared" si="78"/>
        <v>0</v>
      </c>
      <c r="T279" s="266">
        <f t="shared" si="79"/>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77"/>
        <v/>
      </c>
      <c r="M280" s="264" t="str">
        <f t="shared" si="72"/>
        <v/>
      </c>
      <c r="N280" s="265">
        <f>'Proje ve Personel Bilgileri'!F193</f>
        <v>0</v>
      </c>
      <c r="O280" s="266">
        <f t="shared" si="73"/>
        <v>0</v>
      </c>
      <c r="P280" s="266">
        <f t="shared" si="74"/>
        <v>0</v>
      </c>
      <c r="Q280" s="266">
        <f t="shared" si="75"/>
        <v>0</v>
      </c>
      <c r="R280" s="266">
        <f t="shared" si="76"/>
        <v>0</v>
      </c>
      <c r="S280" s="266">
        <f t="shared" si="78"/>
        <v>0</v>
      </c>
      <c r="T280" s="266">
        <f t="shared" si="79"/>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77"/>
        <v/>
      </c>
      <c r="M281" s="264" t="str">
        <f t="shared" si="72"/>
        <v/>
      </c>
      <c r="N281" s="265">
        <f>'Proje ve Personel Bilgileri'!F194</f>
        <v>0</v>
      </c>
      <c r="O281" s="266">
        <f t="shared" si="73"/>
        <v>0</v>
      </c>
      <c r="P281" s="266">
        <f t="shared" si="74"/>
        <v>0</v>
      </c>
      <c r="Q281" s="266">
        <f t="shared" si="75"/>
        <v>0</v>
      </c>
      <c r="R281" s="266">
        <f t="shared" si="76"/>
        <v>0</v>
      </c>
      <c r="S281" s="266">
        <f t="shared" si="78"/>
        <v>0</v>
      </c>
      <c r="T281" s="266">
        <f t="shared" si="79"/>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77"/>
        <v/>
      </c>
      <c r="M282" s="264" t="str">
        <f t="shared" si="72"/>
        <v/>
      </c>
      <c r="N282" s="265">
        <f>'Proje ve Personel Bilgileri'!F195</f>
        <v>0</v>
      </c>
      <c r="O282" s="266">
        <f t="shared" si="73"/>
        <v>0</v>
      </c>
      <c r="P282" s="266">
        <f t="shared" si="74"/>
        <v>0</v>
      </c>
      <c r="Q282" s="266">
        <f t="shared" si="75"/>
        <v>0</v>
      </c>
      <c r="R282" s="266">
        <f t="shared" si="76"/>
        <v>0</v>
      </c>
      <c r="S282" s="266">
        <f t="shared" si="78"/>
        <v>0</v>
      </c>
      <c r="T282" s="266">
        <f t="shared" si="79"/>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77"/>
        <v/>
      </c>
      <c r="M283" s="264" t="str">
        <f t="shared" si="72"/>
        <v/>
      </c>
      <c r="N283" s="265">
        <f>'Proje ve Personel Bilgileri'!F196</f>
        <v>0</v>
      </c>
      <c r="O283" s="266">
        <f t="shared" si="73"/>
        <v>0</v>
      </c>
      <c r="P283" s="266">
        <f t="shared" si="74"/>
        <v>0</v>
      </c>
      <c r="Q283" s="266">
        <f t="shared" si="75"/>
        <v>0</v>
      </c>
      <c r="R283" s="266">
        <f t="shared" si="76"/>
        <v>0</v>
      </c>
      <c r="S283" s="266">
        <f t="shared" si="78"/>
        <v>0</v>
      </c>
      <c r="T283" s="266">
        <f t="shared" si="79"/>
        <v>0</v>
      </c>
      <c r="U283" s="238">
        <f>IF(COUNTA(C264:K283)&gt;0,1,0)</f>
        <v>0</v>
      </c>
    </row>
    <row r="284" spans="1:21" s="138" customFormat="1" ht="29.25" customHeight="1" thickBot="1" x14ac:dyDescent="0.3">
      <c r="A284" s="415" t="s">
        <v>51</v>
      </c>
      <c r="B284" s="416"/>
      <c r="C284" s="271" t="str">
        <f t="shared" ref="C284:K284" si="80">IF($L$284&gt;0,SUM(C264:C283),"")</f>
        <v/>
      </c>
      <c r="D284" s="272" t="str">
        <f t="shared" si="80"/>
        <v/>
      </c>
      <c r="E284" s="272" t="str">
        <f t="shared" si="80"/>
        <v/>
      </c>
      <c r="F284" s="272" t="str">
        <f t="shared" si="80"/>
        <v/>
      </c>
      <c r="G284" s="272" t="str">
        <f t="shared" si="80"/>
        <v/>
      </c>
      <c r="H284" s="272" t="str">
        <f t="shared" si="80"/>
        <v/>
      </c>
      <c r="I284" s="272" t="str">
        <f t="shared" si="80"/>
        <v/>
      </c>
      <c r="J284" s="272" t="str">
        <f t="shared" si="80"/>
        <v/>
      </c>
      <c r="K284" s="272" t="str">
        <f t="shared" si="80"/>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46027</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IF(YilDonem&lt;&gt;"",CONCATENATE(IF(Dönem=1,"OCAK",IF(Dönem=2,"TEMMUZ","")),"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81">IF(OR(F296&gt;S296,G296&gt;T296),"Toplam maliyetin hesaplanabilmesi için SGK işveren payı ve işsizlik sigortası işveren payının tavan değerleri aşmaması gerekmektedir.","")</f>
        <v/>
      </c>
      <c r="N296" s="265">
        <f>'Proje ve Personel Bilgileri'!F197</f>
        <v>0</v>
      </c>
      <c r="O296" s="266">
        <f t="shared" ref="O296:O315" si="82">IFERROR(IF(N296="EVET",VLOOKUP(YilDonem,SGKTAVAN,2,0)*0.2475,VLOOKUP(YilDonem,SGKTAVAN,2,0)*0.2075),0)</f>
        <v>0</v>
      </c>
      <c r="P296" s="266">
        <f t="shared" ref="P296:P315" si="83">IFERROR(IF(N296="EVET",0,VLOOKUP(YilDonem,SGKTAVAN,2,0)*0.02),0)</f>
        <v>0</v>
      </c>
      <c r="Q296" s="266">
        <f t="shared" ref="Q296:Q315" si="84">IF(N296="EVET",(D296+E296)*0.2475,(D296+E296)*0.2075)</f>
        <v>0</v>
      </c>
      <c r="R296" s="266">
        <f t="shared" ref="R296:R315" si="85">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86">IF(B297&lt;&gt;"",IF(OR(F297&gt;S297,G297&gt;T297),0,D297+E297+F297+G297-H297-I297-J297-K297),"")</f>
        <v/>
      </c>
      <c r="M297" s="264" t="str">
        <f t="shared" si="81"/>
        <v/>
      </c>
      <c r="N297" s="265">
        <f>'Proje ve Personel Bilgileri'!F198</f>
        <v>0</v>
      </c>
      <c r="O297" s="266">
        <f t="shared" si="82"/>
        <v>0</v>
      </c>
      <c r="P297" s="266">
        <f t="shared" si="83"/>
        <v>0</v>
      </c>
      <c r="Q297" s="266">
        <f t="shared" si="84"/>
        <v>0</v>
      </c>
      <c r="R297" s="266">
        <f t="shared" si="85"/>
        <v>0</v>
      </c>
      <c r="S297" s="266">
        <f t="shared" ref="S297:S315" si="87">IF(ISERROR(ROUNDUP(MIN(O297,Q297),0)),0,ROUNDUP(MIN(O297,Q297),0))</f>
        <v>0</v>
      </c>
      <c r="T297" s="266">
        <f t="shared" ref="T297:T315" si="88">IF(ISERROR(ROUNDUP(MIN(P297,R297),0)),0,ROUNDUP(MIN(P297,R297),0))</f>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86"/>
        <v/>
      </c>
      <c r="M298" s="264" t="str">
        <f t="shared" si="81"/>
        <v/>
      </c>
      <c r="N298" s="265">
        <f>'Proje ve Personel Bilgileri'!F199</f>
        <v>0</v>
      </c>
      <c r="O298" s="266">
        <f t="shared" si="82"/>
        <v>0</v>
      </c>
      <c r="P298" s="266">
        <f t="shared" si="83"/>
        <v>0</v>
      </c>
      <c r="Q298" s="266">
        <f t="shared" si="84"/>
        <v>0</v>
      </c>
      <c r="R298" s="266">
        <f t="shared" si="85"/>
        <v>0</v>
      </c>
      <c r="S298" s="266">
        <f t="shared" si="87"/>
        <v>0</v>
      </c>
      <c r="T298" s="266">
        <f t="shared" si="8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86"/>
        <v/>
      </c>
      <c r="M299" s="264" t="str">
        <f t="shared" si="81"/>
        <v/>
      </c>
      <c r="N299" s="265">
        <f>'Proje ve Personel Bilgileri'!F200</f>
        <v>0</v>
      </c>
      <c r="O299" s="266">
        <f t="shared" si="82"/>
        <v>0</v>
      </c>
      <c r="P299" s="266">
        <f t="shared" si="83"/>
        <v>0</v>
      </c>
      <c r="Q299" s="266">
        <f t="shared" si="84"/>
        <v>0</v>
      </c>
      <c r="R299" s="266">
        <f t="shared" si="85"/>
        <v>0</v>
      </c>
      <c r="S299" s="266">
        <f t="shared" si="87"/>
        <v>0</v>
      </c>
      <c r="T299" s="266">
        <f t="shared" si="8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86"/>
        <v/>
      </c>
      <c r="M300" s="264" t="str">
        <f t="shared" si="81"/>
        <v/>
      </c>
      <c r="N300" s="265">
        <f>'Proje ve Personel Bilgileri'!F201</f>
        <v>0</v>
      </c>
      <c r="O300" s="266">
        <f t="shared" si="82"/>
        <v>0</v>
      </c>
      <c r="P300" s="266">
        <f t="shared" si="83"/>
        <v>0</v>
      </c>
      <c r="Q300" s="266">
        <f t="shared" si="84"/>
        <v>0</v>
      </c>
      <c r="R300" s="266">
        <f t="shared" si="85"/>
        <v>0</v>
      </c>
      <c r="S300" s="266">
        <f t="shared" si="87"/>
        <v>0</v>
      </c>
      <c r="T300" s="266">
        <f t="shared" si="8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86"/>
        <v/>
      </c>
      <c r="M301" s="264" t="str">
        <f t="shared" si="81"/>
        <v/>
      </c>
      <c r="N301" s="265">
        <f>'Proje ve Personel Bilgileri'!F202</f>
        <v>0</v>
      </c>
      <c r="O301" s="266">
        <f t="shared" si="82"/>
        <v>0</v>
      </c>
      <c r="P301" s="266">
        <f t="shared" si="83"/>
        <v>0</v>
      </c>
      <c r="Q301" s="266">
        <f t="shared" si="84"/>
        <v>0</v>
      </c>
      <c r="R301" s="266">
        <f t="shared" si="85"/>
        <v>0</v>
      </c>
      <c r="S301" s="266">
        <f t="shared" si="87"/>
        <v>0</v>
      </c>
      <c r="T301" s="266">
        <f t="shared" si="8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86"/>
        <v/>
      </c>
      <c r="M302" s="264" t="str">
        <f t="shared" si="81"/>
        <v/>
      </c>
      <c r="N302" s="265">
        <f>'Proje ve Personel Bilgileri'!F203</f>
        <v>0</v>
      </c>
      <c r="O302" s="266">
        <f t="shared" si="82"/>
        <v>0</v>
      </c>
      <c r="P302" s="266">
        <f t="shared" si="83"/>
        <v>0</v>
      </c>
      <c r="Q302" s="266">
        <f t="shared" si="84"/>
        <v>0</v>
      </c>
      <c r="R302" s="266">
        <f t="shared" si="85"/>
        <v>0</v>
      </c>
      <c r="S302" s="266">
        <f t="shared" si="87"/>
        <v>0</v>
      </c>
      <c r="T302" s="266">
        <f t="shared" si="8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86"/>
        <v/>
      </c>
      <c r="M303" s="264" t="str">
        <f t="shared" si="81"/>
        <v/>
      </c>
      <c r="N303" s="265">
        <f>'Proje ve Personel Bilgileri'!F204</f>
        <v>0</v>
      </c>
      <c r="O303" s="266">
        <f t="shared" si="82"/>
        <v>0</v>
      </c>
      <c r="P303" s="266">
        <f t="shared" si="83"/>
        <v>0</v>
      </c>
      <c r="Q303" s="266">
        <f t="shared" si="84"/>
        <v>0</v>
      </c>
      <c r="R303" s="266">
        <f t="shared" si="85"/>
        <v>0</v>
      </c>
      <c r="S303" s="266">
        <f t="shared" si="87"/>
        <v>0</v>
      </c>
      <c r="T303" s="266">
        <f t="shared" si="8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86"/>
        <v/>
      </c>
      <c r="M304" s="264" t="str">
        <f t="shared" si="81"/>
        <v/>
      </c>
      <c r="N304" s="265">
        <f>'Proje ve Personel Bilgileri'!F205</f>
        <v>0</v>
      </c>
      <c r="O304" s="266">
        <f t="shared" si="82"/>
        <v>0</v>
      </c>
      <c r="P304" s="266">
        <f t="shared" si="83"/>
        <v>0</v>
      </c>
      <c r="Q304" s="266">
        <f t="shared" si="84"/>
        <v>0</v>
      </c>
      <c r="R304" s="266">
        <f t="shared" si="85"/>
        <v>0</v>
      </c>
      <c r="S304" s="266">
        <f t="shared" si="87"/>
        <v>0</v>
      </c>
      <c r="T304" s="266">
        <f t="shared" si="8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86"/>
        <v/>
      </c>
      <c r="M305" s="264" t="str">
        <f t="shared" si="81"/>
        <v/>
      </c>
      <c r="N305" s="265">
        <f>'Proje ve Personel Bilgileri'!F206</f>
        <v>0</v>
      </c>
      <c r="O305" s="266">
        <f t="shared" si="82"/>
        <v>0</v>
      </c>
      <c r="P305" s="266">
        <f t="shared" si="83"/>
        <v>0</v>
      </c>
      <c r="Q305" s="266">
        <f t="shared" si="84"/>
        <v>0</v>
      </c>
      <c r="R305" s="266">
        <f t="shared" si="85"/>
        <v>0</v>
      </c>
      <c r="S305" s="266">
        <f t="shared" si="87"/>
        <v>0</v>
      </c>
      <c r="T305" s="266">
        <f t="shared" si="8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86"/>
        <v/>
      </c>
      <c r="M306" s="264" t="str">
        <f t="shared" si="81"/>
        <v/>
      </c>
      <c r="N306" s="265">
        <f>'Proje ve Personel Bilgileri'!F207</f>
        <v>0</v>
      </c>
      <c r="O306" s="266">
        <f t="shared" si="82"/>
        <v>0</v>
      </c>
      <c r="P306" s="266">
        <f t="shared" si="83"/>
        <v>0</v>
      </c>
      <c r="Q306" s="266">
        <f t="shared" si="84"/>
        <v>0</v>
      </c>
      <c r="R306" s="266">
        <f t="shared" si="85"/>
        <v>0</v>
      </c>
      <c r="S306" s="266">
        <f t="shared" si="87"/>
        <v>0</v>
      </c>
      <c r="T306" s="266">
        <f t="shared" si="8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86"/>
        <v/>
      </c>
      <c r="M307" s="264" t="str">
        <f t="shared" si="81"/>
        <v/>
      </c>
      <c r="N307" s="265">
        <f>'Proje ve Personel Bilgileri'!F208</f>
        <v>0</v>
      </c>
      <c r="O307" s="266">
        <f t="shared" si="82"/>
        <v>0</v>
      </c>
      <c r="P307" s="266">
        <f t="shared" si="83"/>
        <v>0</v>
      </c>
      <c r="Q307" s="266">
        <f t="shared" si="84"/>
        <v>0</v>
      </c>
      <c r="R307" s="266">
        <f t="shared" si="85"/>
        <v>0</v>
      </c>
      <c r="S307" s="266">
        <f t="shared" si="87"/>
        <v>0</v>
      </c>
      <c r="T307" s="266">
        <f t="shared" si="8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86"/>
        <v/>
      </c>
      <c r="M308" s="264" t="str">
        <f t="shared" si="81"/>
        <v/>
      </c>
      <c r="N308" s="265">
        <f>'Proje ve Personel Bilgileri'!F209</f>
        <v>0</v>
      </c>
      <c r="O308" s="266">
        <f t="shared" si="82"/>
        <v>0</v>
      </c>
      <c r="P308" s="266">
        <f t="shared" si="83"/>
        <v>0</v>
      </c>
      <c r="Q308" s="266">
        <f t="shared" si="84"/>
        <v>0</v>
      </c>
      <c r="R308" s="266">
        <f t="shared" si="85"/>
        <v>0</v>
      </c>
      <c r="S308" s="266">
        <f t="shared" si="87"/>
        <v>0</v>
      </c>
      <c r="T308" s="266">
        <f t="shared" si="8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86"/>
        <v/>
      </c>
      <c r="M309" s="264" t="str">
        <f t="shared" si="81"/>
        <v/>
      </c>
      <c r="N309" s="265">
        <f>'Proje ve Personel Bilgileri'!F210</f>
        <v>0</v>
      </c>
      <c r="O309" s="266">
        <f t="shared" si="82"/>
        <v>0</v>
      </c>
      <c r="P309" s="266">
        <f t="shared" si="83"/>
        <v>0</v>
      </c>
      <c r="Q309" s="266">
        <f t="shared" si="84"/>
        <v>0</v>
      </c>
      <c r="R309" s="266">
        <f t="shared" si="85"/>
        <v>0</v>
      </c>
      <c r="S309" s="266">
        <f t="shared" si="87"/>
        <v>0</v>
      </c>
      <c r="T309" s="266">
        <f t="shared" si="8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86"/>
        <v/>
      </c>
      <c r="M310" s="264" t="str">
        <f t="shared" si="81"/>
        <v/>
      </c>
      <c r="N310" s="265">
        <f>'Proje ve Personel Bilgileri'!F211</f>
        <v>0</v>
      </c>
      <c r="O310" s="266">
        <f t="shared" si="82"/>
        <v>0</v>
      </c>
      <c r="P310" s="266">
        <f t="shared" si="83"/>
        <v>0</v>
      </c>
      <c r="Q310" s="266">
        <f t="shared" si="84"/>
        <v>0</v>
      </c>
      <c r="R310" s="266">
        <f t="shared" si="85"/>
        <v>0</v>
      </c>
      <c r="S310" s="266">
        <f t="shared" si="87"/>
        <v>0</v>
      </c>
      <c r="T310" s="266">
        <f t="shared" si="8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86"/>
        <v/>
      </c>
      <c r="M311" s="264" t="str">
        <f t="shared" si="81"/>
        <v/>
      </c>
      <c r="N311" s="265">
        <f>'Proje ve Personel Bilgileri'!F212</f>
        <v>0</v>
      </c>
      <c r="O311" s="266">
        <f t="shared" si="82"/>
        <v>0</v>
      </c>
      <c r="P311" s="266">
        <f t="shared" si="83"/>
        <v>0</v>
      </c>
      <c r="Q311" s="266">
        <f t="shared" si="84"/>
        <v>0</v>
      </c>
      <c r="R311" s="266">
        <f t="shared" si="85"/>
        <v>0</v>
      </c>
      <c r="S311" s="266">
        <f t="shared" si="87"/>
        <v>0</v>
      </c>
      <c r="T311" s="266">
        <f t="shared" si="8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86"/>
        <v/>
      </c>
      <c r="M312" s="264" t="str">
        <f t="shared" si="81"/>
        <v/>
      </c>
      <c r="N312" s="265">
        <f>'Proje ve Personel Bilgileri'!F213</f>
        <v>0</v>
      </c>
      <c r="O312" s="266">
        <f t="shared" si="82"/>
        <v>0</v>
      </c>
      <c r="P312" s="266">
        <f t="shared" si="83"/>
        <v>0</v>
      </c>
      <c r="Q312" s="266">
        <f t="shared" si="84"/>
        <v>0</v>
      </c>
      <c r="R312" s="266">
        <f t="shared" si="85"/>
        <v>0</v>
      </c>
      <c r="S312" s="266">
        <f t="shared" si="87"/>
        <v>0</v>
      </c>
      <c r="T312" s="266">
        <f t="shared" si="8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86"/>
        <v/>
      </c>
      <c r="M313" s="264" t="str">
        <f t="shared" si="81"/>
        <v/>
      </c>
      <c r="N313" s="265">
        <f>'Proje ve Personel Bilgileri'!F214</f>
        <v>0</v>
      </c>
      <c r="O313" s="266">
        <f t="shared" si="82"/>
        <v>0</v>
      </c>
      <c r="P313" s="266">
        <f t="shared" si="83"/>
        <v>0</v>
      </c>
      <c r="Q313" s="266">
        <f t="shared" si="84"/>
        <v>0</v>
      </c>
      <c r="R313" s="266">
        <f t="shared" si="85"/>
        <v>0</v>
      </c>
      <c r="S313" s="266">
        <f t="shared" si="87"/>
        <v>0</v>
      </c>
      <c r="T313" s="266">
        <f t="shared" si="8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86"/>
        <v/>
      </c>
      <c r="M314" s="264" t="str">
        <f t="shared" si="81"/>
        <v/>
      </c>
      <c r="N314" s="265">
        <f>'Proje ve Personel Bilgileri'!F215</f>
        <v>0</v>
      </c>
      <c r="O314" s="266">
        <f t="shared" si="82"/>
        <v>0</v>
      </c>
      <c r="P314" s="266">
        <f t="shared" si="83"/>
        <v>0</v>
      </c>
      <c r="Q314" s="266">
        <f t="shared" si="84"/>
        <v>0</v>
      </c>
      <c r="R314" s="266">
        <f t="shared" si="85"/>
        <v>0</v>
      </c>
      <c r="S314" s="266">
        <f t="shared" si="87"/>
        <v>0</v>
      </c>
      <c r="T314" s="266">
        <f t="shared" si="8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86"/>
        <v/>
      </c>
      <c r="M315" s="264" t="str">
        <f t="shared" si="81"/>
        <v/>
      </c>
      <c r="N315" s="265">
        <f>'Proje ve Personel Bilgileri'!F216</f>
        <v>0</v>
      </c>
      <c r="O315" s="266">
        <f t="shared" si="82"/>
        <v>0</v>
      </c>
      <c r="P315" s="266">
        <f t="shared" si="83"/>
        <v>0</v>
      </c>
      <c r="Q315" s="266">
        <f t="shared" si="84"/>
        <v>0</v>
      </c>
      <c r="R315" s="266">
        <f t="shared" si="85"/>
        <v>0</v>
      </c>
      <c r="S315" s="266">
        <f t="shared" si="87"/>
        <v>0</v>
      </c>
      <c r="T315" s="266">
        <f t="shared" si="8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89">IF($L$316&gt;0,SUM(E296:E315),"")</f>
        <v/>
      </c>
      <c r="F316" s="272" t="str">
        <f t="shared" si="89"/>
        <v/>
      </c>
      <c r="G316" s="272" t="str">
        <f t="shared" si="89"/>
        <v/>
      </c>
      <c r="H316" s="272" t="str">
        <f t="shared" si="89"/>
        <v/>
      </c>
      <c r="I316" s="272" t="str">
        <f t="shared" si="89"/>
        <v/>
      </c>
      <c r="J316" s="272" t="str">
        <f t="shared" si="89"/>
        <v/>
      </c>
      <c r="K316" s="272" t="str">
        <f t="shared" si="8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46027</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8GS1WHRy9K5t9jHkgPiqkQTsj8wB+SjPY5xJow28pWlfzzs9Oz5jZKWTRv3D1Q/ve1i3FJR58dwoOfF26+/8Hg==" saltValue="7PjWJVS2HK97gmRi/3g9EQ=="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C95:D95"/>
    <mergeCell ref="C96:D96"/>
    <mergeCell ref="E96:G96"/>
    <mergeCell ref="A97:L97"/>
    <mergeCell ref="O70:P70"/>
    <mergeCell ref="Q70:R70"/>
    <mergeCell ref="S70:T70"/>
    <mergeCell ref="A92:B92"/>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C320:D320"/>
    <mergeCell ref="E320:G320"/>
    <mergeCell ref="C287:D287"/>
    <mergeCell ref="C288:D288"/>
    <mergeCell ref="E288:G288"/>
    <mergeCell ref="A289:L28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55:D255"/>
    <mergeCell ref="C256:D256"/>
    <mergeCell ref="E256:G256"/>
    <mergeCell ref="A257:L257"/>
    <mergeCell ref="C223:D223"/>
    <mergeCell ref="C224:D224"/>
    <mergeCell ref="E224:G224"/>
    <mergeCell ref="A225:L225"/>
    <mergeCell ref="C319:D319"/>
    <mergeCell ref="E227:H227"/>
    <mergeCell ref="E259:H259"/>
    <mergeCell ref="E291:H291"/>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IF(YilDonem&lt;&gt;"",CONCATENATE(IF(Dönem=1,"ŞUBAT",IF(Dönem=2,"AĞUSTOS","")),"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IFERROR(IF(N8="EVET",VLOOKUP(YilDonem,SGKTAVAN,2,0)*0.2475,VLOOKUP(YilDonem,SGKTAVAN,2,0)*0.2075),0)</f>
        <v>0</v>
      </c>
      <c r="P8" s="266">
        <f t="shared" ref="P8:P27" si="2">IFERROR(IF(N8="EVET",0,VLOOKUP(YilDonem,SGKTAVAN,2,0)*0.02),0)</f>
        <v>0</v>
      </c>
      <c r="Q8" s="266">
        <f t="shared" ref="Q8:Q27" si="3">IF(N8="EVET",(D8+E8)*0.2475,(D8+E8)*0.2075)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46027</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IF(YilDonem&lt;&gt;"",CONCATENATE(IF(Dönem=1,"ŞUBAT",IF(Dönem=2,"AĞUSTOS","")),"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IFERROR(IF(N40="EVET",VLOOKUP(YilDonem,SGKTAVAN,2,0)*0.2475,VLOOKUP(YilDonem,SGKTAVAN,2,0)*0.2075),0)</f>
        <v>0</v>
      </c>
      <c r="P40" s="266">
        <f t="shared" ref="P40:P59" si="10">IFERROR(IF(N40="EVET",0,VLOOKUP(YilDonem,SGKTAVAN,2,0)*0.02),0)</f>
        <v>0</v>
      </c>
      <c r="Q40" s="266">
        <f t="shared" ref="Q40:Q59" si="11">IF(N40="EVET",(D40+E40)*0.2475,(D40+E40)*0.2075)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46027</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IF(YilDonem&lt;&gt;"",CONCATENATE(IF(Dönem=1,"ŞUBAT",IF(Dönem=2,"AĞUSTOS","")),"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IFERROR(IF(N72="EVET",VLOOKUP(YilDonem,SGKTAVAN,2,0)*0.2475,VLOOKUP(YilDonem,SGKTAVAN,2,0)*0.2075),0)</f>
        <v>0</v>
      </c>
      <c r="P72" s="266">
        <f t="shared" ref="P72:P91" si="18">IFERROR(IF(N72="EVET",0,VLOOKUP(YilDonem,SGKTAVAN,2,0)*0.02),0)</f>
        <v>0</v>
      </c>
      <c r="Q72" s="266">
        <f t="shared" ref="Q72:Q91" si="19">IF(N72="EVET",(D72+E72)*0.2475,(D72+E72)*0.2075)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46027</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IF(YilDonem&lt;&gt;"",CONCATENATE(IF(Dönem=1,"ŞUBAT",IF(Dönem=2,"AĞUSTOS","")),"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IFERROR(IF(N104="EVET",VLOOKUP(YilDonem,SGKTAVAN,2,0)*0.2475,VLOOKUP(YilDonem,SGKTAVAN,2,0)*0.2075),0)</f>
        <v>0</v>
      </c>
      <c r="P104" s="266">
        <f t="shared" ref="P104:P123" si="26">IFERROR(IF(N104="EVET",0,VLOOKUP(YilDonem,SGKTAVAN,2,0)*0.02),0)</f>
        <v>0</v>
      </c>
      <c r="Q104" s="266">
        <f t="shared" ref="Q104:Q123" si="27">IF(N104="EVET",(D104+E104)*0.2475,(D104+E104)*0.2075)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46027</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IF(YilDonem&lt;&gt;"",CONCATENATE(IF(Dönem=1,"ŞUBAT",IF(Dönem=2,"AĞUSTOS","")),"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IFERROR(IF(N136="EVET",VLOOKUP(YilDonem,SGKTAVAN,2,0)*0.2475,VLOOKUP(YilDonem,SGKTAVAN,2,0)*0.2075),0)</f>
        <v>0</v>
      </c>
      <c r="P136" s="266">
        <f t="shared" ref="P136:P155" si="34">IFERROR(IF(N136="EVET",0,VLOOKUP(YilDonem,SGKTAVAN,2,0)*0.02),0)</f>
        <v>0</v>
      </c>
      <c r="Q136" s="266">
        <f t="shared" ref="Q136:Q155" si="35">IF(N136="EVET",(D136+E136)*0.2475,(D136+E136)*0.2075)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46027</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IF(YilDonem&lt;&gt;"",CONCATENATE(IF(Dönem=1,"ŞUBAT",IF(Dönem=2,"AĞUSTOS","")),"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IFERROR(IF(N168="EVET",VLOOKUP(YilDonem,SGKTAVAN,2,0)*0.2475,VLOOKUP(YilDonem,SGKTAVAN,2,0)*0.2075),0)</f>
        <v>0</v>
      </c>
      <c r="P168" s="266">
        <f t="shared" ref="P168:P187" si="42">IFERROR(IF(N168="EVET",0,VLOOKUP(YilDonem,SGKTAVAN,2,0)*0.02),0)</f>
        <v>0</v>
      </c>
      <c r="Q168" s="266">
        <f t="shared" ref="Q168:Q187" si="43">IF(N168="EVET",(D168+E168)*0.2475,(D168+E168)*0.2075)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46027</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IF(YilDonem&lt;&gt;"",CONCATENATE(IF(Dönem=1,"ŞUBAT",IF(Dönem=2,"AĞUSTOS","")),"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IFERROR(IF(N200="EVET",VLOOKUP(YilDonem,SGKTAVAN,2,0)*0.2475,VLOOKUP(YilDonem,SGKTAVAN,2,0)*0.2075),0)</f>
        <v>0</v>
      </c>
      <c r="P200" s="266">
        <f t="shared" ref="P200:P219" si="50">IFERROR(IF(N200="EVET",0,VLOOKUP(YilDonem,SGKTAVAN,2,0)*0.02),0)</f>
        <v>0</v>
      </c>
      <c r="Q200" s="266">
        <f t="shared" ref="Q200:Q219" si="51">IF(N200="EVET",(D200+E200)*0.2475,(D200+E200)*0.2075)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46027</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IF(YilDonem&lt;&gt;"",CONCATENATE(IF(Dönem=1,"ŞUBAT",IF(Dönem=2,"AĞUSTOS","")),"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IFERROR(IF(N232="EVET",VLOOKUP(YilDonem,SGKTAVAN,2,0)*0.2475,VLOOKUP(YilDonem,SGKTAVAN,2,0)*0.2075),0)</f>
        <v>0</v>
      </c>
      <c r="P232" s="266">
        <f t="shared" ref="P232:P251" si="58">IFERROR(IF(N232="EVET",0,VLOOKUP(YilDonem,SGKTAVAN,2,0)*0.02),0)</f>
        <v>0</v>
      </c>
      <c r="Q232" s="266">
        <f t="shared" ref="Q232:Q251" si="59">IF(N232="EVET",(D232+E232)*0.2475,(D232+E232)*0.2075)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46027</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IF(YilDonem&lt;&gt;"",CONCATENATE(IF(Dönem=1,"ŞUBAT",IF(Dönem=2,"AĞUSTOS","")),"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IFERROR(IF(N264="EVET",VLOOKUP(YilDonem,SGKTAVAN,2,0)*0.2475,VLOOKUP(YilDonem,SGKTAVAN,2,0)*0.2075),0)</f>
        <v>0</v>
      </c>
      <c r="P264" s="266">
        <f t="shared" ref="P264:P283" si="66">IFERROR(IF(N264="EVET",0,VLOOKUP(YilDonem,SGKTAVAN,2,0)*0.02),0)</f>
        <v>0</v>
      </c>
      <c r="Q264" s="266">
        <f t="shared" ref="Q264:Q283" si="67">IF(N264="EVET",(D264+E264)*0.2475,(D264+E264)*0.2075)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46027</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IF(YilDonem&lt;&gt;"",CONCATENATE(IF(Dönem=1,"ŞUBAT",IF(Dönem=2,"AĞUSTOS","")),"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IFERROR(IF(N296="EVET",VLOOKUP(YilDonem,SGKTAVAN,2,0)*0.2475,VLOOKUP(YilDonem,SGKTAVAN,2,0)*0.2075),0)</f>
        <v>0</v>
      </c>
      <c r="P296" s="266">
        <f t="shared" ref="P296:P315" si="74">IFERROR(IF(N296="EVET",0,VLOOKUP(YilDonem,SGKTAVAN,2,0)*0.02),0)</f>
        <v>0</v>
      </c>
      <c r="Q296" s="266">
        <f t="shared" ref="Q296:Q315" si="75">IF(N296="EVET",(D296+E296)*0.2475,(D296+E296)*0.2075)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46027</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VxOI3KFgCza0SkpJ46a36J7t3Y4Ti4aD3OfcI8SS/GEbhKtjmeZWKdEBaRDxz9ipa28j+Ea3cIvZkmofKin6bg==" saltValue="nsQYW100Fp2EpimXW6R3z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prompt="Şubat ayında tam çalışan personel için Prim Gün Sayısı 30 yazılmalıdır." sqref="C8:C27 C40:C59 C72:C91 C104:C123 C136:C155 C168:C187 C200:C219 C232:C251 C264:C283 C296:C315"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IF(YilDonem&lt;&gt;"",CONCATENATE(IF(Dönem=1,"MART",IF(Dönem=2,"EYLÜL","")),"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IFERROR(IF(N8="EVET",VLOOKUP(YilDonem,SGKTAVAN,2,0)*0.2475,VLOOKUP(YilDonem,SGKTAVAN,2,0)*0.2075),0)</f>
        <v>0</v>
      </c>
      <c r="P8" s="266">
        <f t="shared" ref="P8:P27" si="2">IFERROR(IF(N8="EVET",0,VLOOKUP(YilDonem,SGKTAVAN,2,0)*0.02),0)</f>
        <v>0</v>
      </c>
      <c r="Q8" s="266">
        <f t="shared" ref="Q8:Q27" si="3">IF(N8="EVET",(D8+E8)*0.2475,(D8+E8)*0.2075)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46027</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IF(YilDonem&lt;&gt;"",CONCATENATE(IF(Dönem=1,"MART",IF(Dönem=2,"EYLÜL","")),"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IFERROR(IF(N40="EVET",VLOOKUP(YilDonem,SGKTAVAN,2,0)*0.2475,VLOOKUP(YilDonem,SGKTAVAN,2,0)*0.2075),0)</f>
        <v>0</v>
      </c>
      <c r="P40" s="266">
        <f t="shared" ref="P40:P59" si="10">IFERROR(IF(N40="EVET",0,VLOOKUP(YilDonem,SGKTAVAN,2,0)*0.02),0)</f>
        <v>0</v>
      </c>
      <c r="Q40" s="266">
        <f t="shared" ref="Q40:Q59" si="11">IF(N40="EVET",(D40+E40)*0.2475,(D40+E40)*0.2075)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46027</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IF(YilDonem&lt;&gt;"",CONCATENATE(IF(Dönem=1,"MART",IF(Dönem=2,"EYLÜL","")),"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IFERROR(IF(N72="EVET",VLOOKUP(YilDonem,SGKTAVAN,2,0)*0.2475,VLOOKUP(YilDonem,SGKTAVAN,2,0)*0.2075),0)</f>
        <v>0</v>
      </c>
      <c r="P72" s="266">
        <f t="shared" ref="P72:P91" si="18">IFERROR(IF(N72="EVET",0,VLOOKUP(YilDonem,SGKTAVAN,2,0)*0.02),0)</f>
        <v>0</v>
      </c>
      <c r="Q72" s="266">
        <f t="shared" ref="Q72:Q91" si="19">IF(N72="EVET",(D72+E72)*0.2475,(D72+E72)*0.2075)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46027</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IF(YilDonem&lt;&gt;"",CONCATENATE(IF(Dönem=1,"MART",IF(Dönem=2,"EYLÜL","")),"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IFERROR(IF(N104="EVET",VLOOKUP(YilDonem,SGKTAVAN,2,0)*0.2475,VLOOKUP(YilDonem,SGKTAVAN,2,0)*0.2075),0)</f>
        <v>0</v>
      </c>
      <c r="P104" s="266">
        <f t="shared" ref="P104:P123" si="26">IFERROR(IF(N104="EVET",0,VLOOKUP(YilDonem,SGKTAVAN,2,0)*0.02),0)</f>
        <v>0</v>
      </c>
      <c r="Q104" s="266">
        <f t="shared" ref="Q104:Q123" si="27">IF(N104="EVET",(D104+E104)*0.2475,(D104+E104)*0.2075)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46027</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IF(YilDonem&lt;&gt;"",CONCATENATE(IF(Dönem=1,"MART",IF(Dönem=2,"EYLÜL","")),"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IFERROR(IF(N136="EVET",VLOOKUP(YilDonem,SGKTAVAN,2,0)*0.2475,VLOOKUP(YilDonem,SGKTAVAN,2,0)*0.2075),0)</f>
        <v>0</v>
      </c>
      <c r="P136" s="266">
        <f t="shared" ref="P136:P155" si="34">IFERROR(IF(N136="EVET",0,VLOOKUP(YilDonem,SGKTAVAN,2,0)*0.02),0)</f>
        <v>0</v>
      </c>
      <c r="Q136" s="266">
        <f t="shared" ref="Q136:Q155" si="35">IF(N136="EVET",(D136+E136)*0.2475,(D136+E136)*0.2075)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46027</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IF(YilDonem&lt;&gt;"",CONCATENATE(IF(Dönem=1,"MART",IF(Dönem=2,"EYLÜL","")),"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IFERROR(IF(N168="EVET",VLOOKUP(YilDonem,SGKTAVAN,2,0)*0.2475,VLOOKUP(YilDonem,SGKTAVAN,2,0)*0.2075),0)</f>
        <v>0</v>
      </c>
      <c r="P168" s="266">
        <f t="shared" ref="P168:P187" si="42">IFERROR(IF(N168="EVET",0,VLOOKUP(YilDonem,SGKTAVAN,2,0)*0.02),0)</f>
        <v>0</v>
      </c>
      <c r="Q168" s="266">
        <f t="shared" ref="Q168:Q187" si="43">IF(N168="EVET",(D168+E168)*0.2475,(D168+E168)*0.2075)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46027</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IF(YilDonem&lt;&gt;"",CONCATENATE(IF(Dönem=1,"MART",IF(Dönem=2,"EYLÜL","")),"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IFERROR(IF(N200="EVET",VLOOKUP(YilDonem,SGKTAVAN,2,0)*0.2475,VLOOKUP(YilDonem,SGKTAVAN,2,0)*0.2075),0)</f>
        <v>0</v>
      </c>
      <c r="P200" s="266">
        <f t="shared" ref="P200:P219" si="50">IFERROR(IF(N200="EVET",0,VLOOKUP(YilDonem,SGKTAVAN,2,0)*0.02),0)</f>
        <v>0</v>
      </c>
      <c r="Q200" s="266">
        <f t="shared" ref="Q200:Q219" si="51">IF(N200="EVET",(D200+E200)*0.2475,(D200+E200)*0.2075)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46027</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IF(YilDonem&lt;&gt;"",CONCATENATE(IF(Dönem=1,"MART",IF(Dönem=2,"EYLÜL","")),"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IFERROR(IF(N232="EVET",VLOOKUP(YilDonem,SGKTAVAN,2,0)*0.2475,VLOOKUP(YilDonem,SGKTAVAN,2,0)*0.2075),0)</f>
        <v>0</v>
      </c>
      <c r="P232" s="266">
        <f t="shared" ref="P232:P251" si="58">IFERROR(IF(N232="EVET",0,VLOOKUP(YilDonem,SGKTAVAN,2,0)*0.02),0)</f>
        <v>0</v>
      </c>
      <c r="Q232" s="266">
        <f t="shared" ref="Q232:Q251" si="59">IF(N232="EVET",(D232+E232)*0.2475,(D232+E232)*0.2075)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46027</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IF(YilDonem&lt;&gt;"",CONCATENATE(IF(Dönem=1,"MART",IF(Dönem=2,"EYLÜL","")),"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IFERROR(IF(N264="EVET",VLOOKUP(YilDonem,SGKTAVAN,2,0)*0.2475,VLOOKUP(YilDonem,SGKTAVAN,2,0)*0.2075),0)</f>
        <v>0</v>
      </c>
      <c r="P264" s="266">
        <f t="shared" ref="P264:P283" si="66">IFERROR(IF(N264="EVET",0,VLOOKUP(YilDonem,SGKTAVAN,2,0)*0.02),0)</f>
        <v>0</v>
      </c>
      <c r="Q264" s="266">
        <f t="shared" ref="Q264:Q283" si="67">IF(N264="EVET",(D264+E264)*0.2475,(D264+E264)*0.2075)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46027</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IF(YilDonem&lt;&gt;"",CONCATENATE(IF(Dönem=1,"MART",IF(Dönem=2,"EYLÜL","")),"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IFERROR(IF(N296="EVET",VLOOKUP(YilDonem,SGKTAVAN,2,0)*0.2475,VLOOKUP(YilDonem,SGKTAVAN,2,0)*0.2075),0)</f>
        <v>0</v>
      </c>
      <c r="P296" s="266">
        <f t="shared" ref="P296:P315" si="74">IFERROR(IF(N296="EVET",0,VLOOKUP(YilDonem,SGKTAVAN,2,0)*0.02),0)</f>
        <v>0</v>
      </c>
      <c r="Q296" s="266">
        <f t="shared" ref="Q296:Q315" si="75">IF(N296="EVET",(D296+E296)*0.2475,(D296+E296)*0.2075)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46027</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3FWUpeIqkdk12dFUYF5yWdJMcJKiXquIIXk08p1/1hOTkmBeQqhrYNsjseS52OlDU8W7Vka5fXyWTNwqZ1fUlw==" saltValue="BiCq6zrM4Xg0CCKGjDBRB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IF(YilDonem&lt;&gt;"",CONCATENATE(IF(Dönem=1,"NİSAN",IF(Dönem=2,"EKİM","")),"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IFERROR(IF(N8="EVET",VLOOKUP(YilDonem,SGKTAVAN,2,0)*0.2475,VLOOKUP(YilDonem,SGKTAVAN,2,0)*0.2075),0)</f>
        <v>0</v>
      </c>
      <c r="P8" s="266">
        <f t="shared" ref="P8:P27" si="2">IFERROR(IF(N8="EVET",0,VLOOKUP(YilDonem,SGKTAVAN,2,0)*0.02),0)</f>
        <v>0</v>
      </c>
      <c r="Q8" s="266">
        <f t="shared" ref="Q8:Q27" si="3">IF(N8="EVET",(D8+E8)*0.2475,(D8+E8)*0.2075)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46027</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IF(YilDonem&lt;&gt;"",CONCATENATE(IF(Dönem=1,"NİSAN",IF(Dönem=2,"EKİM","")),"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IFERROR(IF(N40="EVET",VLOOKUP(YilDonem,SGKTAVAN,2,0)*0.2475,VLOOKUP(YilDonem,SGKTAVAN,2,0)*0.2075),0)</f>
        <v>0</v>
      </c>
      <c r="P40" s="266">
        <f t="shared" ref="P40:P59" si="10">IFERROR(IF(N40="EVET",0,VLOOKUP(YilDonem,SGKTAVAN,2,0)*0.02),0)</f>
        <v>0</v>
      </c>
      <c r="Q40" s="266">
        <f t="shared" ref="Q40:Q59" si="11">IF(N40="EVET",(D40+E40)*0.2475,(D40+E40)*0.2075)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46027</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IF(YilDonem&lt;&gt;"",CONCATENATE(IF(Dönem=1,"NİSAN",IF(Dönem=2,"EKİM","")),"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IFERROR(IF(N72="EVET",VLOOKUP(YilDonem,SGKTAVAN,2,0)*0.2475,VLOOKUP(YilDonem,SGKTAVAN,2,0)*0.2075),0)</f>
        <v>0</v>
      </c>
      <c r="P72" s="266">
        <f t="shared" ref="P72:P91" si="18">IFERROR(IF(N72="EVET",0,VLOOKUP(YilDonem,SGKTAVAN,2,0)*0.02),0)</f>
        <v>0</v>
      </c>
      <c r="Q72" s="266">
        <f t="shared" ref="Q72:Q91" si="19">IF(N72="EVET",(D72+E72)*0.2475,(D72+E72)*0.2075)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46027</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IF(YilDonem&lt;&gt;"",CONCATENATE(IF(Dönem=1,"NİSAN",IF(Dönem=2,"EKİM","")),"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IFERROR(IF(N104="EVET",VLOOKUP(YilDonem,SGKTAVAN,2,0)*0.2475,VLOOKUP(YilDonem,SGKTAVAN,2,0)*0.2075),0)</f>
        <v>0</v>
      </c>
      <c r="P104" s="266">
        <f t="shared" ref="P104:P123" si="26">IFERROR(IF(N104="EVET",0,VLOOKUP(YilDonem,SGKTAVAN,2,0)*0.02),0)</f>
        <v>0</v>
      </c>
      <c r="Q104" s="266">
        <f t="shared" ref="Q104:Q123" si="27">IF(N104="EVET",(D104+E104)*0.2475,(D104+E104)*0.2075)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46027</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IF(YilDonem&lt;&gt;"",CONCATENATE(IF(Dönem=1,"NİSAN",IF(Dönem=2,"EKİM","")),"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IFERROR(IF(N136="EVET",VLOOKUP(YilDonem,SGKTAVAN,2,0)*0.2475,VLOOKUP(YilDonem,SGKTAVAN,2,0)*0.2075),0)</f>
        <v>0</v>
      </c>
      <c r="P136" s="266">
        <f t="shared" ref="P136:P155" si="34">IFERROR(IF(N136="EVET",0,VLOOKUP(YilDonem,SGKTAVAN,2,0)*0.02),0)</f>
        <v>0</v>
      </c>
      <c r="Q136" s="266">
        <f t="shared" ref="Q136:Q155" si="35">IF(N136="EVET",(D136+E136)*0.2475,(D136+E136)*0.2075)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46027</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IF(YilDonem&lt;&gt;"",CONCATENATE(IF(Dönem=1,"NİSAN",IF(Dönem=2,"EKİM","")),"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IFERROR(IF(N168="EVET",VLOOKUP(YilDonem,SGKTAVAN,2,0)*0.2475,VLOOKUP(YilDonem,SGKTAVAN,2,0)*0.2075),0)</f>
        <v>0</v>
      </c>
      <c r="P168" s="266">
        <f t="shared" ref="P168:P187" si="42">IFERROR(IF(N168="EVET",0,VLOOKUP(YilDonem,SGKTAVAN,2,0)*0.02),0)</f>
        <v>0</v>
      </c>
      <c r="Q168" s="266">
        <f t="shared" ref="Q168:Q187" si="43">IF(N168="EVET",(D168+E168)*0.2475,(D168+E168)*0.2075)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46027</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IF(YilDonem&lt;&gt;"",CONCATENATE(IF(Dönem=1,"NİSAN",IF(Dönem=2,"EKİM","")),"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IFERROR(IF(N200="EVET",VLOOKUP(YilDonem,SGKTAVAN,2,0)*0.2475,VLOOKUP(YilDonem,SGKTAVAN,2,0)*0.2075),0)</f>
        <v>0</v>
      </c>
      <c r="P200" s="266">
        <f t="shared" ref="P200:P219" si="50">IFERROR(IF(N200="EVET",0,VLOOKUP(YilDonem,SGKTAVAN,2,0)*0.02),0)</f>
        <v>0</v>
      </c>
      <c r="Q200" s="266">
        <f t="shared" ref="Q200:Q219" si="51">IF(N200="EVET",(D200+E200)*0.2475,(D200+E200)*0.2075)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46027</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IF(YilDonem&lt;&gt;"",CONCATENATE(IF(Dönem=1,"NİSAN",IF(Dönem=2,"EKİM","")),"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IFERROR(IF(N232="EVET",VLOOKUP(YilDonem,SGKTAVAN,2,0)*0.2475,VLOOKUP(YilDonem,SGKTAVAN,2,0)*0.2075),0)</f>
        <v>0</v>
      </c>
      <c r="P232" s="266">
        <f t="shared" ref="P232:P251" si="58">IFERROR(IF(N232="EVET",0,VLOOKUP(YilDonem,SGKTAVAN,2,0)*0.02),0)</f>
        <v>0</v>
      </c>
      <c r="Q232" s="266">
        <f t="shared" ref="Q232:Q251" si="59">IF(N232="EVET",(D232+E232)*0.2475,(D232+E232)*0.2075)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46027</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IF(YilDonem&lt;&gt;"",CONCATENATE(IF(Dönem=1,"NİSAN",IF(Dönem=2,"EKİM","")),"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IFERROR(IF(N264="EVET",VLOOKUP(YilDonem,SGKTAVAN,2,0)*0.2475,VLOOKUP(YilDonem,SGKTAVAN,2,0)*0.2075),0)</f>
        <v>0</v>
      </c>
      <c r="P264" s="266">
        <f t="shared" ref="P264:P283" si="66">IFERROR(IF(N264="EVET",0,VLOOKUP(YilDonem,SGKTAVAN,2,0)*0.02),0)</f>
        <v>0</v>
      </c>
      <c r="Q264" s="266">
        <f t="shared" ref="Q264:Q283" si="67">IF(N264="EVET",(D264+E264)*0.2475,(D264+E264)*0.2075)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46027</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IF(YilDonem&lt;&gt;"",CONCATENATE(IF(Dönem=1,"NİSAN",IF(Dönem=2,"EKİM","")),"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IFERROR(IF(N296="EVET",VLOOKUP(YilDonem,SGKTAVAN,2,0)*0.2475,VLOOKUP(YilDonem,SGKTAVAN,2,0)*0.2075),0)</f>
        <v>0</v>
      </c>
      <c r="P296" s="266">
        <f t="shared" ref="P296:P315" si="74">IFERROR(IF(N296="EVET",0,VLOOKUP(YilDonem,SGKTAVAN,2,0)*0.02),0)</f>
        <v>0</v>
      </c>
      <c r="Q296" s="266">
        <f t="shared" ref="Q296:Q315" si="75">IF(N296="EVET",(D296+E296)*0.2475,(D296+E296)*0.2075)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46027</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TxYeMYrWBJSsqqX0pZheG1+AttpASEVoqnwzacfvcKrNfoiw05Rhs7A5fmZmSAPHvouSg5PK5r7szUhgPYxBw==" saltValue="EICO6wfb/pV2hGRWIDeU9w=="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23" width="0" style="119" hidden="1" customWidth="1"/>
    <col min="24"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IF(YilDonem&lt;&gt;"",CONCATENATE(IF(Dönem=1,"MAYIS",IF(Dönem=2,"KASIM","")),"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IFERROR(IF(N8="EVET",VLOOKUP(YilDonem,SGKTAVAN,2,0)*0.2475,VLOOKUP(YilDonem,SGKTAVAN,2,0)*0.2075),0)</f>
        <v>0</v>
      </c>
      <c r="P8" s="266">
        <f t="shared" ref="P8:P27" si="2">IFERROR(IF(N8="EVET",0,VLOOKUP(YilDonem,SGKTAVAN,2,0)*0.02),0)</f>
        <v>0</v>
      </c>
      <c r="Q8" s="266">
        <f t="shared" ref="Q8:Q27" si="3">IF(N8="EVET",(D8+E8)*0.2475,(D8+E8)*0.2075)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46027</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IF(YilDonem&lt;&gt;"",CONCATENATE(IF(Dönem=1,"MAYIS",IF(Dönem=2,"KASIM","")),"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IFERROR(IF(N40="EVET",VLOOKUP(YilDonem,SGKTAVAN,2,0)*0.2475,VLOOKUP(YilDonem,SGKTAVAN,2,0)*0.2075),0)</f>
        <v>0</v>
      </c>
      <c r="P40" s="266">
        <f t="shared" ref="P40:P59" si="10">IFERROR(IF(N40="EVET",0,VLOOKUP(YilDonem,SGKTAVAN,2,0)*0.02),0)</f>
        <v>0</v>
      </c>
      <c r="Q40" s="266">
        <f t="shared" ref="Q40:Q59" si="11">IF(N40="EVET",(D40+E40)*0.2475,(D40+E40)*0.2075)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46027</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IF(YilDonem&lt;&gt;"",CONCATENATE(IF(Dönem=1,"MAYIS",IF(Dönem=2,"KASIM","")),"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IFERROR(IF(N72="EVET",VLOOKUP(YilDonem,SGKTAVAN,2,0)*0.2475,VLOOKUP(YilDonem,SGKTAVAN,2,0)*0.2075),0)</f>
        <v>0</v>
      </c>
      <c r="P72" s="266">
        <f t="shared" ref="P72:P91" si="18">IFERROR(IF(N72="EVET",0,VLOOKUP(YilDonem,SGKTAVAN,2,0)*0.02),0)</f>
        <v>0</v>
      </c>
      <c r="Q72" s="266">
        <f t="shared" ref="Q72:Q91" si="19">IF(N72="EVET",(D72+E72)*0.2475,(D72+E72)*0.2075)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46027</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IF(YilDonem&lt;&gt;"",CONCATENATE(IF(Dönem=1,"MAYIS",IF(Dönem=2,"KASIM","")),"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IFERROR(IF(N104="EVET",VLOOKUP(YilDonem,SGKTAVAN,2,0)*0.2475,VLOOKUP(YilDonem,SGKTAVAN,2,0)*0.2075),0)</f>
        <v>0</v>
      </c>
      <c r="P104" s="266">
        <f t="shared" ref="P104:P123" si="26">IFERROR(IF(N104="EVET",0,VLOOKUP(YilDonem,SGKTAVAN,2,0)*0.02),0)</f>
        <v>0</v>
      </c>
      <c r="Q104" s="266">
        <f t="shared" ref="Q104:Q123" si="27">IF(N104="EVET",(D104+E104)*0.2475,(D104+E104)*0.2075)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46027</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IF(YilDonem&lt;&gt;"",CONCATENATE(IF(Dönem=1,"MAYIS",IF(Dönem=2,"KASIM","")),"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IFERROR(IF(N136="EVET",VLOOKUP(YilDonem,SGKTAVAN,2,0)*0.2475,VLOOKUP(YilDonem,SGKTAVAN,2,0)*0.2075),0)</f>
        <v>0</v>
      </c>
      <c r="P136" s="266">
        <f t="shared" ref="P136:P155" si="34">IFERROR(IF(N136="EVET",0,VLOOKUP(YilDonem,SGKTAVAN,2,0)*0.02),0)</f>
        <v>0</v>
      </c>
      <c r="Q136" s="266">
        <f t="shared" ref="Q136:Q155" si="35">IF(N136="EVET",(D136+E136)*0.2475,(D136+E136)*0.2075)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46027</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IF(YilDonem&lt;&gt;"",CONCATENATE(IF(Dönem=1,"MAYIS",IF(Dönem=2,"KASIM","")),"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IFERROR(IF(N168="EVET",VLOOKUP(YilDonem,SGKTAVAN,2,0)*0.2475,VLOOKUP(YilDonem,SGKTAVAN,2,0)*0.2075),0)</f>
        <v>0</v>
      </c>
      <c r="P168" s="266">
        <f t="shared" ref="P168:P187" si="42">IFERROR(IF(N168="EVET",0,VLOOKUP(YilDonem,SGKTAVAN,2,0)*0.02),0)</f>
        <v>0</v>
      </c>
      <c r="Q168" s="266">
        <f t="shared" ref="Q168:Q187" si="43">IF(N168="EVET",(D168+E168)*0.2475,(D168+E168)*0.2075)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46027</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IF(YilDonem&lt;&gt;"",CONCATENATE(IF(Dönem=1,"MAYIS",IF(Dönem=2,"KASIM","")),"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IFERROR(IF(N200="EVET",VLOOKUP(YilDonem,SGKTAVAN,2,0)*0.2475,VLOOKUP(YilDonem,SGKTAVAN,2,0)*0.2075),0)</f>
        <v>0</v>
      </c>
      <c r="P200" s="266">
        <f t="shared" ref="P200:P219" si="50">IFERROR(IF(N200="EVET",0,VLOOKUP(YilDonem,SGKTAVAN,2,0)*0.02),0)</f>
        <v>0</v>
      </c>
      <c r="Q200" s="266">
        <f t="shared" ref="Q200:Q219" si="51">IF(N200="EVET",(D200+E200)*0.2475,(D200+E200)*0.2075)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46027</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IF(YilDonem&lt;&gt;"",CONCATENATE(IF(Dönem=1,"MAYIS",IF(Dönem=2,"KASIM","")),"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IFERROR(IF(N232="EVET",VLOOKUP(YilDonem,SGKTAVAN,2,0)*0.2475,VLOOKUP(YilDonem,SGKTAVAN,2,0)*0.2075),0)</f>
        <v>0</v>
      </c>
      <c r="P232" s="266">
        <f t="shared" ref="P232:P251" si="58">IFERROR(IF(N232="EVET",0,VLOOKUP(YilDonem,SGKTAVAN,2,0)*0.02),0)</f>
        <v>0</v>
      </c>
      <c r="Q232" s="266">
        <f t="shared" ref="Q232:Q251" si="59">IF(N232="EVET",(D232+E232)*0.2475,(D232+E232)*0.2075)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46027</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IF(YilDonem&lt;&gt;"",CONCATENATE(IF(Dönem=1,"MAYIS",IF(Dönem=2,"KASIM","")),"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IFERROR(IF(N264="EVET",VLOOKUP(YilDonem,SGKTAVAN,2,0)*0.2475,VLOOKUP(YilDonem,SGKTAVAN,2,0)*0.2075),0)</f>
        <v>0</v>
      </c>
      <c r="P264" s="266">
        <f t="shared" ref="P264:P283" si="66">IFERROR(IF(N264="EVET",0,VLOOKUP(YilDonem,SGKTAVAN,2,0)*0.02),0)</f>
        <v>0</v>
      </c>
      <c r="Q264" s="266">
        <f t="shared" ref="Q264:Q283" si="67">IF(N264="EVET",(D264+E264)*0.2475,(D264+E264)*0.2075)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46027</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IF(YilDonem&lt;&gt;"",CONCATENATE(IF(Dönem=1,"MAYIS",IF(Dönem=2,"KASIM","")),"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IFERROR(IF(N296="EVET",VLOOKUP(YilDonem,SGKTAVAN,2,0)*0.2475,VLOOKUP(YilDonem,SGKTAVAN,2,0)*0.2075),0)</f>
        <v>0</v>
      </c>
      <c r="P296" s="266">
        <f t="shared" ref="P296:P315" si="74">IFERROR(IF(N296="EVET",0,VLOOKUP(YilDonem,SGKTAVAN,2,0)*0.02),0)</f>
        <v>0</v>
      </c>
      <c r="Q296" s="266">
        <f t="shared" ref="Q296:Q315" si="75">IF(N296="EVET",(D296+E296)*0.2475,(D296+E296)*0.2075)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46027</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P/+IGh84XSh4kxxmn89BOabtu1UUWPXsyW8TX6aT2Bzrn1mdDjvbBKcIcm7l5CoSplGsfFGp8TPS6rb8Mx5q1Q==" saltValue="17Kus2SuF45glJgi85U++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23</vt:i4>
      </vt:variant>
    </vt:vector>
  </HeadingPairs>
  <TitlesOfParts>
    <vt:vector size="45"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ProgramAd</vt:lpstr>
      <vt:lpstr>ProjeAdi</vt:lpstr>
      <vt:lpstr>ProjeNo</vt:lpstr>
      <vt:lpstr>RaporYıllar</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2021-04-06T06:40:09Z</cp:lastPrinted>
  <dcterms:created xsi:type="dcterms:W3CDTF">2019-01-30T11:52:38Z</dcterms:created>
  <dcterms:modified xsi:type="dcterms:W3CDTF">2026-01-05T11:09:30Z</dcterms:modified>
</cp:coreProperties>
</file>