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3213B508-A25B-46B9-AD38-50D4ED877C47}"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g020KDVDahil">'G020'!$H$17</definedName>
    <definedName name="g020KDVHaric">'G020'!$G$17</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Bilgileri'!$I$5:$I$8</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INDIRECT('G012'!$Q$1)</definedName>
    <definedName name="_xlnm.Print_Area" localSheetId="14">INDIRECT('G013'!$N$1)</definedName>
    <definedName name="_xlnm.Print_Area" localSheetId="15">INDIRECT(G014A!$P$1)</definedName>
    <definedName name="_xlnm.Print_Area" localSheetId="16">INDIRECT(G014B!$P$1)</definedName>
    <definedName name="_xlnm.Print_Area" localSheetId="17">INDIRECT(G015A!$P$1)</definedName>
    <definedName name="_xlnm.Print_Area" localSheetId="18">INDIRECT(G015B!$P$1)</definedName>
    <definedName name="_xlnm.Print_Area" localSheetId="19">INDIRECT('G016'!$N$1)</definedName>
    <definedName name="_xlnm.Print_Area" localSheetId="20">INDIRECT(G016A!$K$1)</definedName>
    <definedName name="_xlnm.Print_Area" localSheetId="21">'G020'!$A$1:$H$32</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B25" i="24"/>
  <c r="I25" i="24"/>
  <c r="G22" i="24"/>
  <c r="I8" i="22" l="1"/>
  <c r="C31" i="24" l="1"/>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44" i="23"/>
  <c r="L307" i="12"/>
  <c r="L308" i="12"/>
  <c r="L309" i="12"/>
  <c r="L310" i="12"/>
  <c r="L311" i="12"/>
  <c r="L312" i="12"/>
  <c r="L313" i="12"/>
  <c r="L314" i="12"/>
  <c r="L315" i="12"/>
  <c r="L316" i="12"/>
  <c r="L317" i="12"/>
  <c r="L318" i="12"/>
  <c r="L319" i="12"/>
  <c r="L320" i="12"/>
  <c r="L321" i="12"/>
  <c r="L322" i="12"/>
  <c r="L323" i="12"/>
  <c r="L324" i="12"/>
  <c r="L325" i="12"/>
  <c r="L306" i="12"/>
  <c r="L274" i="12"/>
  <c r="L275" i="12"/>
  <c r="L276" i="12"/>
  <c r="L277" i="12"/>
  <c r="L278" i="12"/>
  <c r="L279" i="12"/>
  <c r="L280" i="12"/>
  <c r="L281" i="12"/>
  <c r="L282" i="12"/>
  <c r="L283" i="12"/>
  <c r="L284" i="12"/>
  <c r="L285" i="12"/>
  <c r="L286" i="12"/>
  <c r="L287" i="12"/>
  <c r="L288" i="12"/>
  <c r="L289" i="12"/>
  <c r="L290" i="12"/>
  <c r="L291" i="12"/>
  <c r="L292" i="12"/>
  <c r="L273" i="12"/>
  <c r="L241" i="12"/>
  <c r="L242" i="12"/>
  <c r="L243" i="12"/>
  <c r="L244" i="12"/>
  <c r="L245" i="12"/>
  <c r="L246" i="12"/>
  <c r="L247" i="12"/>
  <c r="L248" i="12"/>
  <c r="L249" i="12"/>
  <c r="L250" i="12"/>
  <c r="L251" i="12"/>
  <c r="L252" i="12"/>
  <c r="L253" i="12"/>
  <c r="L254" i="12"/>
  <c r="L255" i="12"/>
  <c r="L256" i="12"/>
  <c r="L257" i="12"/>
  <c r="L258" i="12"/>
  <c r="L259" i="12"/>
  <c r="L240" i="12"/>
  <c r="L208" i="12"/>
  <c r="L209" i="12"/>
  <c r="L210" i="12"/>
  <c r="L211" i="12"/>
  <c r="L212" i="12"/>
  <c r="L213" i="12"/>
  <c r="L214" i="12"/>
  <c r="L215" i="12"/>
  <c r="L216" i="12"/>
  <c r="L217" i="12"/>
  <c r="L218" i="12"/>
  <c r="L219" i="12"/>
  <c r="L220" i="12"/>
  <c r="L221" i="12"/>
  <c r="L222" i="12"/>
  <c r="L223" i="12"/>
  <c r="L224" i="12"/>
  <c r="L225" i="12"/>
  <c r="L226" i="12"/>
  <c r="L207" i="12"/>
  <c r="L175" i="12"/>
  <c r="L176" i="12"/>
  <c r="L177" i="12"/>
  <c r="L178" i="12"/>
  <c r="L179" i="12"/>
  <c r="L180" i="12"/>
  <c r="L181" i="12"/>
  <c r="L182" i="12"/>
  <c r="L183" i="12"/>
  <c r="L184" i="12"/>
  <c r="L185" i="12"/>
  <c r="L186" i="12"/>
  <c r="L187" i="12"/>
  <c r="L188" i="12"/>
  <c r="L189" i="12"/>
  <c r="L190" i="12"/>
  <c r="L191" i="12"/>
  <c r="L192" i="12"/>
  <c r="L193" i="12"/>
  <c r="L174" i="12"/>
  <c r="L142" i="12"/>
  <c r="L143" i="12"/>
  <c r="L144" i="12"/>
  <c r="L145" i="12"/>
  <c r="L146" i="12"/>
  <c r="L147" i="12"/>
  <c r="L148" i="12"/>
  <c r="L149" i="12"/>
  <c r="L150" i="12"/>
  <c r="L151" i="12"/>
  <c r="L152" i="12"/>
  <c r="L153" i="12"/>
  <c r="L154" i="12"/>
  <c r="L155" i="12"/>
  <c r="L156" i="12"/>
  <c r="L157" i="12"/>
  <c r="L158" i="12"/>
  <c r="L159" i="12"/>
  <c r="L160" i="12"/>
  <c r="L141" i="12"/>
  <c r="L109" i="12"/>
  <c r="L110" i="12"/>
  <c r="L111" i="12"/>
  <c r="L112" i="12"/>
  <c r="L113" i="12"/>
  <c r="L114" i="12"/>
  <c r="L115" i="12"/>
  <c r="L116" i="12"/>
  <c r="L117" i="12"/>
  <c r="L118" i="12"/>
  <c r="L119" i="12"/>
  <c r="L120" i="12"/>
  <c r="L121" i="12"/>
  <c r="L122" i="12"/>
  <c r="L123" i="12"/>
  <c r="L124" i="12"/>
  <c r="L125" i="12"/>
  <c r="L126" i="12"/>
  <c r="L127" i="12"/>
  <c r="L108" i="12"/>
  <c r="L76" i="12"/>
  <c r="L77" i="12"/>
  <c r="L78" i="12"/>
  <c r="L79" i="12"/>
  <c r="L80" i="12"/>
  <c r="L81" i="12"/>
  <c r="L82" i="12"/>
  <c r="L83" i="12"/>
  <c r="L84" i="12"/>
  <c r="L85" i="12"/>
  <c r="L86" i="12"/>
  <c r="L87" i="12"/>
  <c r="L88" i="12"/>
  <c r="L89" i="12"/>
  <c r="L90" i="12"/>
  <c r="L91" i="12"/>
  <c r="L92" i="12"/>
  <c r="L93" i="12"/>
  <c r="L94" i="12"/>
  <c r="L75" i="12"/>
  <c r="L43" i="12"/>
  <c r="L44" i="12"/>
  <c r="L45" i="12"/>
  <c r="L46" i="12"/>
  <c r="L47" i="12"/>
  <c r="L48" i="12"/>
  <c r="L49" i="12"/>
  <c r="L50" i="12"/>
  <c r="L51" i="12"/>
  <c r="L52" i="12"/>
  <c r="L53" i="12"/>
  <c r="L54" i="12"/>
  <c r="L55" i="12"/>
  <c r="L56" i="12"/>
  <c r="L57" i="12"/>
  <c r="L58" i="12"/>
  <c r="L59" i="12"/>
  <c r="L60" i="12"/>
  <c r="L61" i="12"/>
  <c r="L42" i="12"/>
  <c r="G9" i="23" l="1"/>
  <c r="L20" i="14"/>
  <c r="L46" i="14" s="1"/>
  <c r="L72" i="14" s="1"/>
  <c r="L98" i="14" s="1"/>
  <c r="L124" i="14" s="1"/>
  <c r="L150" i="14" s="1"/>
  <c r="L176" i="14" s="1"/>
  <c r="L202" i="14" s="1"/>
  <c r="L228" i="14" s="1"/>
  <c r="H10" i="24" s="1"/>
  <c r="I23" i="15"/>
  <c r="I52" i="15" s="1"/>
  <c r="I81" i="15" s="1"/>
  <c r="I110" i="15" s="1"/>
  <c r="I139" i="15" s="1"/>
  <c r="I168" i="15" s="1"/>
  <c r="I197" i="15" s="1"/>
  <c r="H11" i="24" s="1"/>
  <c r="K23" i="16"/>
  <c r="K52" i="16" s="1"/>
  <c r="K81" i="16" s="1"/>
  <c r="K110" i="16" s="1"/>
  <c r="K139" i="16" s="1"/>
  <c r="K168" i="16" s="1"/>
  <c r="H12" i="24" s="1"/>
  <c r="K23" i="18"/>
  <c r="K52" i="18" s="1"/>
  <c r="K81" i="18" s="1"/>
  <c r="K110" i="18" s="1"/>
  <c r="K139" i="18" s="1"/>
  <c r="K168" i="18" s="1"/>
  <c r="H13" i="24" s="1"/>
  <c r="G12" i="24"/>
  <c r="K50" i="19"/>
  <c r="K77" i="19" s="1"/>
  <c r="K104" i="19" s="1"/>
  <c r="K131" i="19" s="1"/>
  <c r="K158" i="19" s="1"/>
  <c r="H14" i="24" s="1"/>
  <c r="K23" i="19"/>
  <c r="K23" i="21"/>
  <c r="K50" i="21" s="1"/>
  <c r="K77" i="21" s="1"/>
  <c r="K104" i="21" s="1"/>
  <c r="K131" i="21" s="1"/>
  <c r="K158" i="21" s="1"/>
  <c r="H15" i="24" s="1"/>
  <c r="I28" i="22"/>
  <c r="I62" i="22" s="1"/>
  <c r="I96" i="22" s="1"/>
  <c r="I130" i="22" s="1"/>
  <c r="I164" i="22" s="1"/>
  <c r="I198" i="22" s="1"/>
  <c r="I232" i="22" s="1"/>
  <c r="I266" i="22" s="1"/>
  <c r="I300" i="22" s="1"/>
  <c r="I334" i="22" s="1"/>
  <c r="I368" i="22" s="1"/>
  <c r="I402" i="22" s="1"/>
  <c r="I436" i="22" s="1"/>
  <c r="I470" i="22" s="1"/>
  <c r="I504" i="22" s="1"/>
  <c r="I538" i="22" s="1"/>
  <c r="I572" i="22" s="1"/>
  <c r="I606" i="22" s="1"/>
  <c r="I640" i="22" s="1"/>
  <c r="I674" i="22" s="1"/>
  <c r="I708" i="22" s="1"/>
  <c r="I742" i="22" s="1"/>
  <c r="I776" i="22" s="1"/>
  <c r="I810" i="22" s="1"/>
  <c r="I844" i="22" s="1"/>
  <c r="I878" i="22" s="1"/>
  <c r="I912" i="22" s="1"/>
  <c r="I946" i="22" s="1"/>
  <c r="I980" i="22" s="1"/>
  <c r="I1014" i="22" s="1"/>
  <c r="I1048" i="22" s="1"/>
  <c r="I1082" i="22" s="1"/>
  <c r="I1116" i="22" s="1"/>
  <c r="I1150" i="22" s="1"/>
  <c r="I1184" i="22" s="1"/>
  <c r="I1218" i="22" s="1"/>
  <c r="I1252" i="22" s="1"/>
  <c r="I1286" i="22" s="1"/>
  <c r="I1320" i="22" s="1"/>
  <c r="I1354" i="22" s="1"/>
  <c r="I1388" i="22" s="1"/>
  <c r="I1422" i="22" s="1"/>
  <c r="I1456" i="22" s="1"/>
  <c r="I1490" i="22" s="1"/>
  <c r="I1524" i="22" s="1"/>
  <c r="I1558" i="22" s="1"/>
  <c r="I1592" i="22" s="1"/>
  <c r="I1626" i="22" s="1"/>
  <c r="I1660" i="22" s="1"/>
  <c r="I1694" i="22" s="1"/>
  <c r="H16" i="24" s="1"/>
  <c r="C179" i="15"/>
  <c r="C178" i="15"/>
  <c r="C150" i="15"/>
  <c r="C149" i="15"/>
  <c r="C121" i="15"/>
  <c r="C120" i="15"/>
  <c r="C92" i="15"/>
  <c r="C91" i="15"/>
  <c r="C63" i="15"/>
  <c r="C62" i="15"/>
  <c r="C34" i="15"/>
  <c r="C33" i="15"/>
  <c r="M307" i="12"/>
  <c r="M308" i="12"/>
  <c r="M309" i="12"/>
  <c r="M310" i="12"/>
  <c r="M311" i="12"/>
  <c r="M312" i="12"/>
  <c r="M313" i="12"/>
  <c r="M314" i="12"/>
  <c r="M315" i="12"/>
  <c r="M316" i="12"/>
  <c r="M317" i="12"/>
  <c r="M318" i="12"/>
  <c r="M319" i="12"/>
  <c r="M320" i="12"/>
  <c r="M321" i="12"/>
  <c r="M322" i="12"/>
  <c r="M323" i="12"/>
  <c r="M324" i="12"/>
  <c r="M325" i="12"/>
  <c r="M306" i="12"/>
  <c r="M274" i="12"/>
  <c r="M275" i="12"/>
  <c r="M276" i="12"/>
  <c r="M277" i="12"/>
  <c r="M278" i="12"/>
  <c r="M279" i="12"/>
  <c r="M280" i="12"/>
  <c r="M281" i="12"/>
  <c r="M282" i="12"/>
  <c r="M283" i="12"/>
  <c r="M284" i="12"/>
  <c r="M285" i="12"/>
  <c r="M286" i="12"/>
  <c r="M287" i="12"/>
  <c r="M288" i="12"/>
  <c r="M289" i="12"/>
  <c r="M290" i="12"/>
  <c r="M291" i="12"/>
  <c r="M292" i="12"/>
  <c r="M273" i="12"/>
  <c r="M241" i="12"/>
  <c r="M242" i="12"/>
  <c r="M243" i="12"/>
  <c r="M244" i="12"/>
  <c r="M245" i="12"/>
  <c r="M246" i="12"/>
  <c r="M247" i="12"/>
  <c r="M248" i="12"/>
  <c r="M249" i="12"/>
  <c r="M250" i="12"/>
  <c r="M251" i="12"/>
  <c r="M252" i="12"/>
  <c r="M253" i="12"/>
  <c r="M254" i="12"/>
  <c r="M255" i="12"/>
  <c r="M256" i="12"/>
  <c r="M257" i="12"/>
  <c r="M258" i="12"/>
  <c r="M259" i="12"/>
  <c r="M240" i="12"/>
  <c r="M208" i="12"/>
  <c r="M209" i="12"/>
  <c r="M210" i="12"/>
  <c r="M211" i="12"/>
  <c r="M212" i="12"/>
  <c r="M213" i="12"/>
  <c r="M214" i="12"/>
  <c r="M215" i="12"/>
  <c r="M216" i="12"/>
  <c r="M217" i="12"/>
  <c r="M218" i="12"/>
  <c r="M219" i="12"/>
  <c r="M220" i="12"/>
  <c r="M221" i="12"/>
  <c r="M222" i="12"/>
  <c r="M223" i="12"/>
  <c r="M224" i="12"/>
  <c r="M225" i="12"/>
  <c r="M226" i="12"/>
  <c r="M207" i="12"/>
  <c r="M175" i="12"/>
  <c r="M176" i="12"/>
  <c r="M177" i="12"/>
  <c r="M178" i="12"/>
  <c r="M179" i="12"/>
  <c r="M180" i="12"/>
  <c r="M181" i="12"/>
  <c r="M182" i="12"/>
  <c r="M183" i="12"/>
  <c r="M184" i="12"/>
  <c r="M185" i="12"/>
  <c r="M186" i="12"/>
  <c r="M187" i="12"/>
  <c r="M188" i="12"/>
  <c r="M189" i="12"/>
  <c r="M190" i="12"/>
  <c r="M191" i="12"/>
  <c r="M192" i="12"/>
  <c r="M193" i="12"/>
  <c r="M174" i="12"/>
  <c r="M142" i="12"/>
  <c r="M143" i="12"/>
  <c r="M144" i="12"/>
  <c r="M145" i="12"/>
  <c r="M146" i="12"/>
  <c r="M147" i="12"/>
  <c r="M148" i="12"/>
  <c r="M149" i="12"/>
  <c r="M150" i="12"/>
  <c r="M151" i="12"/>
  <c r="M152" i="12"/>
  <c r="M153" i="12"/>
  <c r="M154" i="12"/>
  <c r="M155" i="12"/>
  <c r="M156" i="12"/>
  <c r="M157" i="12"/>
  <c r="M158" i="12"/>
  <c r="M159" i="12"/>
  <c r="M160" i="12"/>
  <c r="M141" i="12"/>
  <c r="M109" i="12"/>
  <c r="M110" i="12"/>
  <c r="M111" i="12"/>
  <c r="M112" i="12"/>
  <c r="M113" i="12"/>
  <c r="M114" i="12"/>
  <c r="M115" i="12"/>
  <c r="M116" i="12"/>
  <c r="M117" i="12"/>
  <c r="M118" i="12"/>
  <c r="M119" i="12"/>
  <c r="M120" i="12"/>
  <c r="M121" i="12"/>
  <c r="M122" i="12"/>
  <c r="M123" i="12"/>
  <c r="M124" i="12"/>
  <c r="M125" i="12"/>
  <c r="M126" i="12"/>
  <c r="M127" i="12"/>
  <c r="M108" i="12"/>
  <c r="M76" i="12"/>
  <c r="M77" i="12"/>
  <c r="M78" i="12"/>
  <c r="M79" i="12"/>
  <c r="M80" i="12"/>
  <c r="M81" i="12"/>
  <c r="M82" i="12"/>
  <c r="M83" i="12"/>
  <c r="M84" i="12"/>
  <c r="M85" i="12"/>
  <c r="M86" i="12"/>
  <c r="M87" i="12"/>
  <c r="M88" i="12"/>
  <c r="M89" i="12"/>
  <c r="M90" i="12"/>
  <c r="M91" i="12"/>
  <c r="M92" i="12"/>
  <c r="M93" i="12"/>
  <c r="M94" i="12"/>
  <c r="M75" i="12"/>
  <c r="M43" i="12"/>
  <c r="M44" i="12"/>
  <c r="M45" i="12"/>
  <c r="M46" i="12"/>
  <c r="M47" i="12"/>
  <c r="M48" i="12"/>
  <c r="M49" i="12"/>
  <c r="M50" i="12"/>
  <c r="M51" i="12"/>
  <c r="M52" i="12"/>
  <c r="M53" i="12"/>
  <c r="M54" i="12"/>
  <c r="M55" i="12"/>
  <c r="M56" i="12"/>
  <c r="M57" i="12"/>
  <c r="M58" i="12"/>
  <c r="M59" i="12"/>
  <c r="M60" i="12"/>
  <c r="M61" i="12"/>
  <c r="M42" i="12"/>
  <c r="M11" i="12"/>
  <c r="M12" i="12"/>
  <c r="M13" i="12"/>
  <c r="M14" i="12"/>
  <c r="M15" i="12"/>
  <c r="M16" i="12"/>
  <c r="M17" i="12"/>
  <c r="M18" i="12"/>
  <c r="M19" i="12"/>
  <c r="M20" i="12"/>
  <c r="M21" i="12"/>
  <c r="M22" i="12"/>
  <c r="M23" i="12"/>
  <c r="M24" i="12"/>
  <c r="M25" i="12"/>
  <c r="M26" i="12"/>
  <c r="M27" i="12"/>
  <c r="M28" i="12"/>
  <c r="L10" i="12" l="1"/>
  <c r="L11" i="12"/>
  <c r="L12" i="12"/>
  <c r="L13" i="12"/>
  <c r="L14" i="12"/>
  <c r="L15" i="12"/>
  <c r="L16" i="12"/>
  <c r="L17" i="12"/>
  <c r="L18" i="12"/>
  <c r="L19" i="12"/>
  <c r="L20" i="12"/>
  <c r="L21" i="12"/>
  <c r="L22" i="12"/>
  <c r="L23" i="12"/>
  <c r="L24" i="12"/>
  <c r="L25" i="12"/>
  <c r="L26" i="12"/>
  <c r="L27" i="12"/>
  <c r="L28" i="12"/>
  <c r="L9" i="12"/>
  <c r="E319" i="10" l="1"/>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B18" i="7"/>
  <c r="L18" i="7" s="1"/>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N8" i="5"/>
  <c r="R8" i="5" s="1"/>
  <c r="B8" i="5"/>
  <c r="B5" i="5"/>
  <c r="B4" i="5"/>
  <c r="V1" i="8" l="1"/>
  <c r="V1" i="7"/>
  <c r="R105" i="7"/>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1" i="15"/>
  <c r="F172" i="15"/>
  <c r="F143" i="15"/>
  <c r="F114" i="15"/>
  <c r="F85" i="15"/>
  <c r="F56"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1" i="15"/>
  <c r="C172" i="15"/>
  <c r="C143" i="15"/>
  <c r="C114" i="15"/>
  <c r="C85" i="15"/>
  <c r="C56"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31"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9" i="24"/>
  <c r="O157" i="21" l="1"/>
  <c r="O130" i="21"/>
  <c r="O103" i="21"/>
  <c r="O76" i="21"/>
  <c r="O49" i="21"/>
  <c r="P1" i="21" s="1"/>
  <c r="O157" i="19"/>
  <c r="O130" i="19"/>
  <c r="O103" i="19"/>
  <c r="O76" i="19"/>
  <c r="O49" i="19"/>
  <c r="O202" i="18"/>
  <c r="O167" i="18"/>
  <c r="O138" i="18"/>
  <c r="O109" i="18"/>
  <c r="O80" i="18"/>
  <c r="O51" i="18"/>
  <c r="O167" i="16"/>
  <c r="O138" i="16"/>
  <c r="O109" i="16"/>
  <c r="O80" i="16"/>
  <c r="O51" i="16"/>
  <c r="O202" i="16"/>
  <c r="M196" i="15"/>
  <c r="M167" i="15"/>
  <c r="M138" i="15"/>
  <c r="M109" i="15"/>
  <c r="M80" i="15"/>
  <c r="M51" i="15"/>
  <c r="P227" i="14"/>
  <c r="P201" i="14"/>
  <c r="P175" i="14"/>
  <c r="P149" i="14"/>
  <c r="P123" i="14"/>
  <c r="P97" i="14"/>
  <c r="P71" i="14"/>
  <c r="P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9" l="1"/>
  <c r="P1" i="18"/>
  <c r="P1" i="16"/>
  <c r="Q1" i="14"/>
  <c r="N1" i="15"/>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29" i="23" l="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H8" i="22" s="1"/>
  <c r="G10" i="23"/>
  <c r="G11" i="23"/>
  <c r="G12" i="23"/>
  <c r="G13" i="23"/>
  <c r="G14" i="23"/>
  <c r="G15" i="23"/>
  <c r="G16" i="23"/>
  <c r="G17" i="23"/>
  <c r="G18" i="23"/>
  <c r="G19" i="23"/>
  <c r="G20" i="23"/>
  <c r="G21" i="23"/>
  <c r="G22" i="23"/>
  <c r="G23" i="23"/>
  <c r="G24" i="23"/>
  <c r="G25" i="23"/>
  <c r="G26" i="23"/>
  <c r="G27" i="23"/>
  <c r="G28" i="23"/>
  <c r="K1693" i="22" l="1"/>
  <c r="L1693" i="22" s="1"/>
  <c r="K1692" i="22"/>
  <c r="K1691" i="22"/>
  <c r="J1691" i="22" s="1"/>
  <c r="K1690" i="22"/>
  <c r="K1689" i="22"/>
  <c r="L1689" i="22" s="1"/>
  <c r="K1688" i="22"/>
  <c r="K1687" i="22"/>
  <c r="J1687" i="22" s="1"/>
  <c r="K1686" i="22"/>
  <c r="L1686" i="22" s="1"/>
  <c r="K1685" i="22"/>
  <c r="K1684" i="22"/>
  <c r="K1683" i="22"/>
  <c r="J1683" i="22" s="1"/>
  <c r="K1682" i="22"/>
  <c r="K1681" i="22"/>
  <c r="L1681" i="22" s="1"/>
  <c r="K1680" i="22"/>
  <c r="K1679" i="22"/>
  <c r="J1679" i="22" s="1"/>
  <c r="K1678" i="22"/>
  <c r="L1678" i="22" s="1"/>
  <c r="K1677" i="22"/>
  <c r="K1676" i="22"/>
  <c r="K1675" i="22"/>
  <c r="J1675" i="22" s="1"/>
  <c r="K1674" i="22"/>
  <c r="K1659" i="22"/>
  <c r="L1659" i="22" s="1"/>
  <c r="K1658" i="22"/>
  <c r="K1657" i="22"/>
  <c r="J1657" i="22" s="1"/>
  <c r="K1656" i="22"/>
  <c r="L1656" i="22" s="1"/>
  <c r="K1655" i="22"/>
  <c r="K1654" i="22"/>
  <c r="K1653" i="22"/>
  <c r="J1653" i="22" s="1"/>
  <c r="K1652" i="22"/>
  <c r="K1651" i="22"/>
  <c r="L1651" i="22" s="1"/>
  <c r="K1650" i="22"/>
  <c r="K1649" i="22"/>
  <c r="J1649" i="22" s="1"/>
  <c r="K1648" i="22"/>
  <c r="L1648" i="22" s="1"/>
  <c r="K1647" i="22"/>
  <c r="K1646" i="22"/>
  <c r="K1645" i="22"/>
  <c r="J1645" i="22" s="1"/>
  <c r="K1644" i="22"/>
  <c r="K1643" i="22"/>
  <c r="L1643" i="22" s="1"/>
  <c r="K1642" i="22"/>
  <c r="K1641" i="22"/>
  <c r="J1641" i="22" s="1"/>
  <c r="K1640" i="22"/>
  <c r="L1640" i="22" s="1"/>
  <c r="K1625" i="22"/>
  <c r="L1625" i="22" s="1"/>
  <c r="K1624" i="22"/>
  <c r="J1624" i="22" s="1"/>
  <c r="K1623" i="22"/>
  <c r="J1623" i="22" s="1"/>
  <c r="K1622" i="22"/>
  <c r="J1622" i="22" s="1"/>
  <c r="K1621" i="22"/>
  <c r="L1621" i="22" s="1"/>
  <c r="K1620" i="22"/>
  <c r="J1620" i="22" s="1"/>
  <c r="K1619" i="22"/>
  <c r="J1619" i="22" s="1"/>
  <c r="K1618" i="22"/>
  <c r="L1618" i="22" s="1"/>
  <c r="K1617" i="22"/>
  <c r="L1617" i="22" s="1"/>
  <c r="K1616" i="22"/>
  <c r="L1616" i="22" s="1"/>
  <c r="K1615" i="22"/>
  <c r="J1615" i="22" s="1"/>
  <c r="K1614" i="22"/>
  <c r="L1614" i="22" s="1"/>
  <c r="K1613" i="22"/>
  <c r="K1612" i="22"/>
  <c r="L1612" i="22" s="1"/>
  <c r="K1611" i="22"/>
  <c r="J1611" i="22" s="1"/>
  <c r="K1610" i="22"/>
  <c r="K1609" i="22"/>
  <c r="L1609" i="22" s="1"/>
  <c r="J1609" i="22"/>
  <c r="K1608" i="22"/>
  <c r="L1608" i="22" s="1"/>
  <c r="K1607" i="22"/>
  <c r="J1607" i="22" s="1"/>
  <c r="K1606" i="22"/>
  <c r="L1606" i="22" s="1"/>
  <c r="J1606" i="22"/>
  <c r="K1591" i="22"/>
  <c r="K1590" i="22"/>
  <c r="L1590" i="22" s="1"/>
  <c r="K1589" i="22"/>
  <c r="J1589" i="22" s="1"/>
  <c r="K1588" i="22"/>
  <c r="K1587" i="22"/>
  <c r="L1587" i="22" s="1"/>
  <c r="K1586" i="22"/>
  <c r="L1586" i="22" s="1"/>
  <c r="K1585" i="22"/>
  <c r="J1585" i="22" s="1"/>
  <c r="K1584" i="22"/>
  <c r="L1584" i="22" s="1"/>
  <c r="K1583" i="22"/>
  <c r="K1582" i="22"/>
  <c r="L1582" i="22" s="1"/>
  <c r="K1581" i="22"/>
  <c r="J1581" i="22" s="1"/>
  <c r="K1580" i="22"/>
  <c r="K1579" i="22"/>
  <c r="L1579" i="22" s="1"/>
  <c r="K1578" i="22"/>
  <c r="L1578" i="22" s="1"/>
  <c r="K1577" i="22"/>
  <c r="J1577" i="22" s="1"/>
  <c r="K1576" i="22"/>
  <c r="L1576" i="22" s="1"/>
  <c r="K1575" i="22"/>
  <c r="K1574" i="22"/>
  <c r="L1574" i="22" s="1"/>
  <c r="K1573" i="22"/>
  <c r="J1573" i="22" s="1"/>
  <c r="K1572" i="22"/>
  <c r="K1557" i="22"/>
  <c r="L1557" i="22" s="1"/>
  <c r="K1556" i="22"/>
  <c r="K1555" i="22"/>
  <c r="J1555" i="22" s="1"/>
  <c r="K1554" i="22"/>
  <c r="K1553" i="22"/>
  <c r="L1553" i="22" s="1"/>
  <c r="K1552" i="22"/>
  <c r="K1551" i="22"/>
  <c r="J1551" i="22" s="1"/>
  <c r="K1550" i="22"/>
  <c r="K1549" i="22"/>
  <c r="L1549" i="22" s="1"/>
  <c r="K1548" i="22"/>
  <c r="K1547" i="22"/>
  <c r="J1547" i="22" s="1"/>
  <c r="K1546" i="22"/>
  <c r="K1545" i="22"/>
  <c r="L1545" i="22" s="1"/>
  <c r="K1544" i="22"/>
  <c r="K1543" i="22"/>
  <c r="J1543" i="22" s="1"/>
  <c r="K1542" i="22"/>
  <c r="K1541" i="22"/>
  <c r="L1541" i="22" s="1"/>
  <c r="K1540" i="22"/>
  <c r="K1539" i="22"/>
  <c r="J1539" i="22" s="1"/>
  <c r="K1538" i="22"/>
  <c r="K1523" i="22"/>
  <c r="L1523" i="22" s="1"/>
  <c r="K1522" i="22"/>
  <c r="K1521" i="22"/>
  <c r="J1521" i="22" s="1"/>
  <c r="K1520" i="22"/>
  <c r="K1519" i="22"/>
  <c r="L1519" i="22" s="1"/>
  <c r="K1518" i="22"/>
  <c r="K1517" i="22"/>
  <c r="J1517" i="22" s="1"/>
  <c r="K1516" i="22"/>
  <c r="K1515" i="22"/>
  <c r="L1515" i="22" s="1"/>
  <c r="K1514" i="22"/>
  <c r="K1513" i="22"/>
  <c r="J1513" i="22" s="1"/>
  <c r="K1512" i="22"/>
  <c r="K1511" i="22"/>
  <c r="L1511" i="22" s="1"/>
  <c r="K1510" i="22"/>
  <c r="K1509" i="22"/>
  <c r="J1509" i="22" s="1"/>
  <c r="K1508" i="22"/>
  <c r="K1507" i="22"/>
  <c r="L1507" i="22" s="1"/>
  <c r="K1506" i="22"/>
  <c r="K1505" i="22"/>
  <c r="J1505" i="22" s="1"/>
  <c r="K1504" i="22"/>
  <c r="K1489" i="22"/>
  <c r="L1489" i="22" s="1"/>
  <c r="K1488" i="22"/>
  <c r="K1487" i="22"/>
  <c r="J1487" i="22" s="1"/>
  <c r="K1486" i="22"/>
  <c r="K1485" i="22"/>
  <c r="L1485" i="22" s="1"/>
  <c r="K1484" i="22"/>
  <c r="K1483" i="22"/>
  <c r="J1483" i="22" s="1"/>
  <c r="K1482" i="22"/>
  <c r="K1481" i="22"/>
  <c r="L1481" i="22" s="1"/>
  <c r="K1480" i="22"/>
  <c r="K1479" i="22"/>
  <c r="J1479" i="22" s="1"/>
  <c r="K1478" i="22"/>
  <c r="K1477" i="22"/>
  <c r="L1477" i="22" s="1"/>
  <c r="K1476" i="22"/>
  <c r="K1475" i="22"/>
  <c r="J1475" i="22" s="1"/>
  <c r="K1474" i="22"/>
  <c r="K1473" i="22"/>
  <c r="L1473" i="22" s="1"/>
  <c r="K1472" i="22"/>
  <c r="K1471" i="22"/>
  <c r="J1471" i="22" s="1"/>
  <c r="K1470" i="22"/>
  <c r="K1455" i="22"/>
  <c r="L1455" i="22" s="1"/>
  <c r="K1454" i="22"/>
  <c r="K1453" i="22"/>
  <c r="J1453" i="22" s="1"/>
  <c r="K1452" i="22"/>
  <c r="J1452" i="22" s="1"/>
  <c r="K1451" i="22"/>
  <c r="K1450" i="22"/>
  <c r="L1450" i="22" s="1"/>
  <c r="K1449" i="22"/>
  <c r="J1449" i="22" s="1"/>
  <c r="K1448" i="22"/>
  <c r="K1447" i="22"/>
  <c r="L1447" i="22" s="1"/>
  <c r="K1446" i="22"/>
  <c r="L1446" i="22" s="1"/>
  <c r="K1445" i="22"/>
  <c r="J1445" i="22" s="1"/>
  <c r="K1444" i="22"/>
  <c r="K1443" i="22"/>
  <c r="L1443" i="22" s="1"/>
  <c r="K1442" i="22"/>
  <c r="J1442" i="22" s="1"/>
  <c r="K1441" i="22"/>
  <c r="J1441" i="22" s="1"/>
  <c r="K1440" i="22"/>
  <c r="K1439" i="22"/>
  <c r="L1439" i="22" s="1"/>
  <c r="K1438" i="22"/>
  <c r="K1437" i="22"/>
  <c r="J1437" i="22" s="1"/>
  <c r="K1436" i="22"/>
  <c r="K1421" i="22"/>
  <c r="L1421" i="22" s="1"/>
  <c r="K1420" i="22"/>
  <c r="K1419" i="22"/>
  <c r="J1419" i="22" s="1"/>
  <c r="K1418" i="22"/>
  <c r="K1417" i="22"/>
  <c r="L1417" i="22" s="1"/>
  <c r="K1416" i="22"/>
  <c r="K1415" i="22"/>
  <c r="J1415" i="22" s="1"/>
  <c r="K1414" i="22"/>
  <c r="K1413" i="22"/>
  <c r="L1413" i="22" s="1"/>
  <c r="K1412" i="22"/>
  <c r="K1411" i="22"/>
  <c r="J1411" i="22" s="1"/>
  <c r="K1410" i="22"/>
  <c r="K1409" i="22"/>
  <c r="L1409" i="22" s="1"/>
  <c r="K1408" i="22"/>
  <c r="K1407" i="22"/>
  <c r="J1407" i="22" s="1"/>
  <c r="K1406" i="22"/>
  <c r="K1405" i="22"/>
  <c r="L1405" i="22" s="1"/>
  <c r="K1404" i="22"/>
  <c r="K1403" i="22"/>
  <c r="J1403" i="22" s="1"/>
  <c r="K1402" i="22"/>
  <c r="K1387" i="22"/>
  <c r="L1387" i="22" s="1"/>
  <c r="K1386" i="22"/>
  <c r="K1385" i="22"/>
  <c r="J1385" i="22" s="1"/>
  <c r="K1384" i="22"/>
  <c r="K1383" i="22"/>
  <c r="L1383" i="22" s="1"/>
  <c r="K1382" i="22"/>
  <c r="K1381" i="22"/>
  <c r="J1381" i="22" s="1"/>
  <c r="K1380" i="22"/>
  <c r="K1379" i="22"/>
  <c r="L1379" i="22" s="1"/>
  <c r="K1378" i="22"/>
  <c r="K1377" i="22"/>
  <c r="J1377" i="22" s="1"/>
  <c r="K1376" i="22"/>
  <c r="K1375" i="22"/>
  <c r="L1375" i="22" s="1"/>
  <c r="K1374" i="22"/>
  <c r="K1373" i="22"/>
  <c r="J1373" i="22" s="1"/>
  <c r="K1372" i="22"/>
  <c r="K1371" i="22"/>
  <c r="L1371" i="22" s="1"/>
  <c r="K1370" i="22"/>
  <c r="K1369" i="22"/>
  <c r="J1369" i="22" s="1"/>
  <c r="K1368" i="22"/>
  <c r="K1353" i="22"/>
  <c r="L1353" i="22" s="1"/>
  <c r="K1352" i="22"/>
  <c r="L1352" i="22" s="1"/>
  <c r="K1351" i="22"/>
  <c r="J1351" i="22" s="1"/>
  <c r="K1350" i="22"/>
  <c r="K1349" i="22"/>
  <c r="L1349" i="22" s="1"/>
  <c r="K1348" i="22"/>
  <c r="K1347" i="22"/>
  <c r="J1347" i="22" s="1"/>
  <c r="K1346" i="22"/>
  <c r="K1345" i="22"/>
  <c r="L1345" i="22" s="1"/>
  <c r="K1344" i="22"/>
  <c r="L1344" i="22" s="1"/>
  <c r="K1343" i="22"/>
  <c r="J1343" i="22" s="1"/>
  <c r="K1342" i="22"/>
  <c r="K1341" i="22"/>
  <c r="L1341" i="22" s="1"/>
  <c r="K1340" i="22"/>
  <c r="K1339" i="22"/>
  <c r="J1339" i="22" s="1"/>
  <c r="K1338" i="22"/>
  <c r="K1337" i="22"/>
  <c r="L1337" i="22" s="1"/>
  <c r="K1336" i="22"/>
  <c r="L1336" i="22" s="1"/>
  <c r="K1335" i="22"/>
  <c r="J1335" i="22" s="1"/>
  <c r="K1334" i="22"/>
  <c r="K1319" i="22"/>
  <c r="L1319" i="22" s="1"/>
  <c r="K1318" i="22"/>
  <c r="K1317" i="22"/>
  <c r="J1317" i="22" s="1"/>
  <c r="K1316" i="22"/>
  <c r="K1315" i="22"/>
  <c r="L1315" i="22" s="1"/>
  <c r="K1314" i="22"/>
  <c r="L1314" i="22" s="1"/>
  <c r="K1313" i="22"/>
  <c r="J1313" i="22" s="1"/>
  <c r="K1312" i="22"/>
  <c r="K1311" i="22"/>
  <c r="L1311" i="22" s="1"/>
  <c r="K1310" i="22"/>
  <c r="L1310" i="22" s="1"/>
  <c r="K1309" i="22"/>
  <c r="J1309" i="22" s="1"/>
  <c r="K1308" i="22"/>
  <c r="K1307" i="22"/>
  <c r="L1307" i="22" s="1"/>
  <c r="K1306" i="22"/>
  <c r="K1305" i="22"/>
  <c r="J1305" i="22" s="1"/>
  <c r="K1304" i="22"/>
  <c r="K1303" i="22"/>
  <c r="K1302" i="22"/>
  <c r="L1302" i="22" s="1"/>
  <c r="K1301" i="22"/>
  <c r="J1301" i="22" s="1"/>
  <c r="K1300" i="22"/>
  <c r="K1285" i="22"/>
  <c r="L1285" i="22" s="1"/>
  <c r="K1284" i="22"/>
  <c r="L1284" i="22" s="1"/>
  <c r="K1283" i="22"/>
  <c r="L1283" i="22" s="1"/>
  <c r="K1282" i="22"/>
  <c r="K1281" i="22"/>
  <c r="L1281" i="22" s="1"/>
  <c r="K1280" i="22"/>
  <c r="L1280" i="22" s="1"/>
  <c r="K1279" i="22"/>
  <c r="K1278" i="22"/>
  <c r="J1278" i="22" s="1"/>
  <c r="K1277" i="22"/>
  <c r="L1277" i="22" s="1"/>
  <c r="K1276" i="22"/>
  <c r="K1275" i="22"/>
  <c r="J1275" i="22" s="1"/>
  <c r="K1274" i="22"/>
  <c r="L1274" i="22" s="1"/>
  <c r="K1273" i="22"/>
  <c r="L1273" i="22" s="1"/>
  <c r="K1272" i="22"/>
  <c r="L1272" i="22" s="1"/>
  <c r="K1271" i="22"/>
  <c r="J1271" i="22" s="1"/>
  <c r="K1270" i="22"/>
  <c r="L1270" i="22" s="1"/>
  <c r="K1269" i="22"/>
  <c r="L1269" i="22" s="1"/>
  <c r="K1268" i="22"/>
  <c r="L1268" i="22" s="1"/>
  <c r="K1267" i="22"/>
  <c r="J1267" i="22" s="1"/>
  <c r="K1266" i="22"/>
  <c r="L1266" i="22" s="1"/>
  <c r="K1251" i="22"/>
  <c r="L1251" i="22" s="1"/>
  <c r="K1250" i="22"/>
  <c r="J1250" i="22" s="1"/>
  <c r="K1249" i="22"/>
  <c r="J1249" i="22" s="1"/>
  <c r="K1248" i="22"/>
  <c r="L1248" i="22" s="1"/>
  <c r="K1247" i="22"/>
  <c r="K1246" i="22"/>
  <c r="J1246" i="22" s="1"/>
  <c r="K1245" i="22"/>
  <c r="J1245" i="22" s="1"/>
  <c r="K1244" i="22"/>
  <c r="L1244" i="22" s="1"/>
  <c r="K1243" i="22"/>
  <c r="L1243" i="22" s="1"/>
  <c r="J1243" i="22"/>
  <c r="K1242" i="22"/>
  <c r="J1242" i="22" s="1"/>
  <c r="K1241" i="22"/>
  <c r="J1241" i="22" s="1"/>
  <c r="K1240" i="22"/>
  <c r="L1240" i="22" s="1"/>
  <c r="K1239" i="22"/>
  <c r="L1239" i="22" s="1"/>
  <c r="J1239" i="22"/>
  <c r="K1238" i="22"/>
  <c r="J1238" i="22" s="1"/>
  <c r="K1237" i="22"/>
  <c r="J1237" i="22" s="1"/>
  <c r="K1236" i="22"/>
  <c r="L1236" i="22" s="1"/>
  <c r="K1235" i="22"/>
  <c r="L1235" i="22" s="1"/>
  <c r="K1234" i="22"/>
  <c r="J1234" i="22" s="1"/>
  <c r="K1233" i="22"/>
  <c r="J1233" i="22" s="1"/>
  <c r="K1232" i="22"/>
  <c r="L1232" i="22" s="1"/>
  <c r="K1217" i="22"/>
  <c r="K1216" i="22"/>
  <c r="J1216" i="22" s="1"/>
  <c r="K1215" i="22"/>
  <c r="J1215" i="22" s="1"/>
  <c r="K1214" i="22"/>
  <c r="L1214" i="22" s="1"/>
  <c r="K1213" i="22"/>
  <c r="L1213" i="22" s="1"/>
  <c r="K1212" i="22"/>
  <c r="J1212" i="22" s="1"/>
  <c r="K1211" i="22"/>
  <c r="J1211" i="22" s="1"/>
  <c r="K1210" i="22"/>
  <c r="L1210" i="22" s="1"/>
  <c r="K1209" i="22"/>
  <c r="L1209" i="22" s="1"/>
  <c r="K1208" i="22"/>
  <c r="J1208" i="22" s="1"/>
  <c r="K1207" i="22"/>
  <c r="J1207" i="22" s="1"/>
  <c r="K1206" i="22"/>
  <c r="L1206" i="22" s="1"/>
  <c r="K1205" i="22"/>
  <c r="L1205" i="22" s="1"/>
  <c r="K1204" i="22"/>
  <c r="J1204" i="22" s="1"/>
  <c r="K1203" i="22"/>
  <c r="J1203" i="22" s="1"/>
  <c r="K1202" i="22"/>
  <c r="L1202" i="22" s="1"/>
  <c r="K1201" i="22"/>
  <c r="K1200" i="22"/>
  <c r="J1200" i="22" s="1"/>
  <c r="K1199" i="22"/>
  <c r="J1199" i="22" s="1"/>
  <c r="K1198" i="22"/>
  <c r="L1198" i="22" s="1"/>
  <c r="K1183" i="22"/>
  <c r="K1182" i="22"/>
  <c r="J1182" i="22" s="1"/>
  <c r="K1181" i="22"/>
  <c r="K1180" i="22"/>
  <c r="J1180" i="22" s="1"/>
  <c r="K1179" i="22"/>
  <c r="K1178" i="22"/>
  <c r="J1178" i="22" s="1"/>
  <c r="K1177" i="22"/>
  <c r="K1176" i="22"/>
  <c r="L1176" i="22" s="1"/>
  <c r="K1175" i="22"/>
  <c r="K1174" i="22"/>
  <c r="J1174" i="22" s="1"/>
  <c r="K1173" i="22"/>
  <c r="K1172" i="22"/>
  <c r="J1172" i="22" s="1"/>
  <c r="K1171" i="22"/>
  <c r="K1170" i="22"/>
  <c r="J1170" i="22" s="1"/>
  <c r="K1169" i="22"/>
  <c r="K1168" i="22"/>
  <c r="L1168" i="22" s="1"/>
  <c r="K1167" i="22"/>
  <c r="K1166" i="22"/>
  <c r="J1166" i="22" s="1"/>
  <c r="K1165" i="22"/>
  <c r="K1164" i="22"/>
  <c r="L1164" i="22" s="1"/>
  <c r="K1149" i="22"/>
  <c r="K1148" i="22"/>
  <c r="J1148" i="22" s="1"/>
  <c r="K1147" i="22"/>
  <c r="J1147" i="22" s="1"/>
  <c r="K1146" i="22"/>
  <c r="L1146" i="22" s="1"/>
  <c r="K1145" i="22"/>
  <c r="K1144" i="22"/>
  <c r="L1144" i="22" s="1"/>
  <c r="K1143" i="22"/>
  <c r="J1143" i="22" s="1"/>
  <c r="K1142" i="22"/>
  <c r="K1141" i="22"/>
  <c r="K1140" i="22"/>
  <c r="J1140" i="22" s="1"/>
  <c r="K1139" i="22"/>
  <c r="J1139" i="22" s="1"/>
  <c r="K1138" i="22"/>
  <c r="L1138" i="22" s="1"/>
  <c r="K1137" i="22"/>
  <c r="K1136" i="22"/>
  <c r="K1135" i="22"/>
  <c r="J1135" i="22" s="1"/>
  <c r="K1134" i="22"/>
  <c r="L1134" i="22" s="1"/>
  <c r="K1133" i="22"/>
  <c r="K1132" i="22"/>
  <c r="J1132" i="22" s="1"/>
  <c r="K1131" i="22"/>
  <c r="J1131" i="22" s="1"/>
  <c r="K1130" i="22"/>
  <c r="K1115" i="22"/>
  <c r="L1115" i="22" s="1"/>
  <c r="K1114" i="22"/>
  <c r="J1114" i="22" s="1"/>
  <c r="M1149" i="22" s="1"/>
  <c r="K1113" i="22"/>
  <c r="K1112" i="22"/>
  <c r="L1112" i="22" s="1"/>
  <c r="K1111" i="22"/>
  <c r="K1110" i="22"/>
  <c r="J1110" i="22" s="1"/>
  <c r="K1109" i="22"/>
  <c r="J1109" i="22" s="1"/>
  <c r="K1108" i="22"/>
  <c r="K1107" i="22"/>
  <c r="J1107" i="22" s="1"/>
  <c r="K1106" i="22"/>
  <c r="K1105" i="22"/>
  <c r="J1105" i="22" s="1"/>
  <c r="K1104" i="22"/>
  <c r="K1103" i="22"/>
  <c r="J1103" i="22" s="1"/>
  <c r="K1102" i="22"/>
  <c r="K1101" i="22"/>
  <c r="J1101" i="22" s="1"/>
  <c r="K1100" i="22"/>
  <c r="L1100" i="22" s="1"/>
  <c r="K1099" i="22"/>
  <c r="J1099" i="22" s="1"/>
  <c r="K1098" i="22"/>
  <c r="J1098" i="22" s="1"/>
  <c r="K1097" i="22"/>
  <c r="J1097" i="22" s="1"/>
  <c r="K1096" i="22"/>
  <c r="K1081" i="22"/>
  <c r="L1081" i="22" s="1"/>
  <c r="K1080" i="22"/>
  <c r="J1080" i="22" s="1"/>
  <c r="K1079" i="22"/>
  <c r="J1079" i="22" s="1"/>
  <c r="K1078" i="22"/>
  <c r="J1078" i="22" s="1"/>
  <c r="K1077" i="22"/>
  <c r="L1077" i="22" s="1"/>
  <c r="K1076" i="22"/>
  <c r="J1076" i="22" s="1"/>
  <c r="K1075" i="22"/>
  <c r="J1075" i="22" s="1"/>
  <c r="K1074" i="22"/>
  <c r="K1073" i="22"/>
  <c r="L1073" i="22" s="1"/>
  <c r="K1072" i="22"/>
  <c r="J1072" i="22" s="1"/>
  <c r="K1071" i="22"/>
  <c r="J1071" i="22" s="1"/>
  <c r="K1070" i="22"/>
  <c r="J1070" i="22" s="1"/>
  <c r="K1069" i="22"/>
  <c r="L1069" i="22" s="1"/>
  <c r="K1068" i="22"/>
  <c r="J1068" i="22" s="1"/>
  <c r="K1067" i="22"/>
  <c r="J1067" i="22" s="1"/>
  <c r="K1066" i="22"/>
  <c r="K1065" i="22"/>
  <c r="L1065" i="22" s="1"/>
  <c r="K1064" i="22"/>
  <c r="J1064" i="22" s="1"/>
  <c r="K1063" i="22"/>
  <c r="J1063" i="22" s="1"/>
  <c r="K1062" i="22"/>
  <c r="J1062" i="22" s="1"/>
  <c r="K1047" i="22"/>
  <c r="L1047" i="22" s="1"/>
  <c r="K1046" i="22"/>
  <c r="J1046" i="22" s="1"/>
  <c r="K1045" i="22"/>
  <c r="J1045" i="22" s="1"/>
  <c r="K1044" i="22"/>
  <c r="K1043" i="22"/>
  <c r="L1043" i="22" s="1"/>
  <c r="K1042" i="22"/>
  <c r="K1041" i="22"/>
  <c r="J1041" i="22" s="1"/>
  <c r="K1040" i="22"/>
  <c r="K1039" i="22"/>
  <c r="L1039" i="22" s="1"/>
  <c r="K1038" i="22"/>
  <c r="K1037" i="22"/>
  <c r="J1037" i="22" s="1"/>
  <c r="K1036" i="22"/>
  <c r="K1035" i="22"/>
  <c r="L1035" i="22" s="1"/>
  <c r="K1034" i="22"/>
  <c r="K1033" i="22"/>
  <c r="J1033" i="22" s="1"/>
  <c r="K1032" i="22"/>
  <c r="K1031" i="22"/>
  <c r="L1031" i="22" s="1"/>
  <c r="K1030" i="22"/>
  <c r="K1029" i="22"/>
  <c r="J1029" i="22" s="1"/>
  <c r="K1028" i="22"/>
  <c r="K1013" i="22"/>
  <c r="L1013" i="22" s="1"/>
  <c r="K1012" i="22"/>
  <c r="L1012" i="22" s="1"/>
  <c r="K1011" i="22"/>
  <c r="J1011" i="22" s="1"/>
  <c r="K1010" i="22"/>
  <c r="L1010" i="22" s="1"/>
  <c r="K1009" i="22"/>
  <c r="L1009" i="22" s="1"/>
  <c r="K1008" i="22"/>
  <c r="L1008" i="22" s="1"/>
  <c r="K1007" i="22"/>
  <c r="J1007" i="22" s="1"/>
  <c r="K1006" i="22"/>
  <c r="L1006" i="22" s="1"/>
  <c r="K1005" i="22"/>
  <c r="L1005" i="22" s="1"/>
  <c r="K1004" i="22"/>
  <c r="L1004" i="22" s="1"/>
  <c r="K1003" i="22"/>
  <c r="J1003" i="22" s="1"/>
  <c r="K1002" i="22"/>
  <c r="L1002" i="22" s="1"/>
  <c r="K1001" i="22"/>
  <c r="L1001" i="22" s="1"/>
  <c r="K1000" i="22"/>
  <c r="K999" i="22"/>
  <c r="J999" i="22" s="1"/>
  <c r="K998" i="22"/>
  <c r="L998" i="22" s="1"/>
  <c r="K997" i="22"/>
  <c r="K996" i="22"/>
  <c r="L996" i="22" s="1"/>
  <c r="K995" i="22"/>
  <c r="J995" i="22" s="1"/>
  <c r="K994" i="22"/>
  <c r="L994" i="22" s="1"/>
  <c r="K979" i="22"/>
  <c r="L979" i="22" s="1"/>
  <c r="K978" i="22"/>
  <c r="L978" i="22" s="1"/>
  <c r="K977" i="22"/>
  <c r="J977" i="22" s="1"/>
  <c r="K976" i="22"/>
  <c r="L976" i="22" s="1"/>
  <c r="K975" i="22"/>
  <c r="L975" i="22" s="1"/>
  <c r="K974" i="22"/>
  <c r="J974" i="22" s="1"/>
  <c r="K973" i="22"/>
  <c r="J973" i="22" s="1"/>
  <c r="K972" i="22"/>
  <c r="L972" i="22" s="1"/>
  <c r="K971" i="22"/>
  <c r="L971" i="22" s="1"/>
  <c r="K970" i="22"/>
  <c r="K969" i="22"/>
  <c r="J969" i="22" s="1"/>
  <c r="K968" i="22"/>
  <c r="L968" i="22" s="1"/>
  <c r="K967" i="22"/>
  <c r="K966" i="22"/>
  <c r="J966" i="22" s="1"/>
  <c r="K965" i="22"/>
  <c r="J965" i="22" s="1"/>
  <c r="K964" i="22"/>
  <c r="L964" i="22" s="1"/>
  <c r="K963" i="22"/>
  <c r="L963" i="22" s="1"/>
  <c r="K962" i="22"/>
  <c r="L962" i="22" s="1"/>
  <c r="K961" i="22"/>
  <c r="J961" i="22" s="1"/>
  <c r="K960" i="22"/>
  <c r="L960" i="22" s="1"/>
  <c r="K945" i="22"/>
  <c r="L945" i="22" s="1"/>
  <c r="K944" i="22"/>
  <c r="K943" i="22"/>
  <c r="J943" i="22" s="1"/>
  <c r="K942" i="22"/>
  <c r="J942" i="22" s="1"/>
  <c r="K941" i="22"/>
  <c r="L941" i="22" s="1"/>
  <c r="K940" i="22"/>
  <c r="J940" i="22" s="1"/>
  <c r="K939" i="22"/>
  <c r="J939" i="22" s="1"/>
  <c r="K938" i="22"/>
  <c r="J938" i="22" s="1"/>
  <c r="K937" i="22"/>
  <c r="L937" i="22" s="1"/>
  <c r="K936" i="22"/>
  <c r="K935" i="22"/>
  <c r="J935" i="22" s="1"/>
  <c r="K934" i="22"/>
  <c r="J934" i="22" s="1"/>
  <c r="K933" i="22"/>
  <c r="L933" i="22" s="1"/>
  <c r="K932" i="22"/>
  <c r="J932" i="22" s="1"/>
  <c r="K931" i="22"/>
  <c r="J931" i="22" s="1"/>
  <c r="K930" i="22"/>
  <c r="J930" i="22" s="1"/>
  <c r="K929" i="22"/>
  <c r="L929" i="22" s="1"/>
  <c r="K928" i="22"/>
  <c r="K927" i="22"/>
  <c r="J927" i="22" s="1"/>
  <c r="K926" i="22"/>
  <c r="J926" i="22" s="1"/>
  <c r="K911" i="22"/>
  <c r="K910" i="22"/>
  <c r="J910" i="22" s="1"/>
  <c r="K909" i="22"/>
  <c r="J909" i="22" s="1"/>
  <c r="K908" i="22"/>
  <c r="L908" i="22" s="1"/>
  <c r="K907" i="22"/>
  <c r="L907" i="22" s="1"/>
  <c r="K906" i="22"/>
  <c r="J906" i="22" s="1"/>
  <c r="K905" i="22"/>
  <c r="J905" i="22" s="1"/>
  <c r="K904" i="22"/>
  <c r="L904" i="22" s="1"/>
  <c r="K903" i="22"/>
  <c r="L903" i="22" s="1"/>
  <c r="K902" i="22"/>
  <c r="K901" i="22"/>
  <c r="J901" i="22" s="1"/>
  <c r="K900" i="22"/>
  <c r="L900" i="22" s="1"/>
  <c r="K899" i="22"/>
  <c r="L899" i="22" s="1"/>
  <c r="K898" i="22"/>
  <c r="J898" i="22" s="1"/>
  <c r="K897" i="22"/>
  <c r="J897" i="22" s="1"/>
  <c r="K896" i="22"/>
  <c r="L896" i="22" s="1"/>
  <c r="K895" i="22"/>
  <c r="L895" i="22" s="1"/>
  <c r="K894" i="22"/>
  <c r="K893" i="22"/>
  <c r="J893" i="22" s="1"/>
  <c r="K892" i="22"/>
  <c r="L892" i="22" s="1"/>
  <c r="K877" i="22"/>
  <c r="L877" i="22" s="1"/>
  <c r="K876" i="22"/>
  <c r="J876" i="22" s="1"/>
  <c r="K875" i="22"/>
  <c r="J875" i="22" s="1"/>
  <c r="K874" i="22"/>
  <c r="J874" i="22" s="1"/>
  <c r="K873" i="22"/>
  <c r="L873" i="22" s="1"/>
  <c r="K872" i="22"/>
  <c r="J872" i="22" s="1"/>
  <c r="K871" i="22"/>
  <c r="J871" i="22" s="1"/>
  <c r="K870" i="22"/>
  <c r="J870" i="22" s="1"/>
  <c r="K869" i="22"/>
  <c r="L869" i="22" s="1"/>
  <c r="K868" i="22"/>
  <c r="J868" i="22" s="1"/>
  <c r="K867" i="22"/>
  <c r="J867" i="22" s="1"/>
  <c r="K866" i="22"/>
  <c r="J866" i="22" s="1"/>
  <c r="K865" i="22"/>
  <c r="L865" i="22" s="1"/>
  <c r="K864" i="22"/>
  <c r="J864" i="22" s="1"/>
  <c r="K863" i="22"/>
  <c r="J863" i="22" s="1"/>
  <c r="K862" i="22"/>
  <c r="J862" i="22" s="1"/>
  <c r="K861" i="22"/>
  <c r="L861" i="22" s="1"/>
  <c r="K860" i="22"/>
  <c r="J860" i="22" s="1"/>
  <c r="K859" i="22"/>
  <c r="J859" i="22" s="1"/>
  <c r="K858" i="22"/>
  <c r="J858" i="22" s="1"/>
  <c r="K843" i="22"/>
  <c r="L843" i="22" s="1"/>
  <c r="K842" i="22"/>
  <c r="J842" i="22" s="1"/>
  <c r="K841" i="22"/>
  <c r="J841" i="22" s="1"/>
  <c r="K840" i="22"/>
  <c r="J840" i="22" s="1"/>
  <c r="K839" i="22"/>
  <c r="L839" i="22" s="1"/>
  <c r="K838" i="22"/>
  <c r="J838" i="22" s="1"/>
  <c r="K837" i="22"/>
  <c r="J837" i="22" s="1"/>
  <c r="K836" i="22"/>
  <c r="J836" i="22" s="1"/>
  <c r="K835" i="22"/>
  <c r="L835" i="22" s="1"/>
  <c r="K834" i="22"/>
  <c r="J834" i="22" s="1"/>
  <c r="K833" i="22"/>
  <c r="J833" i="22" s="1"/>
  <c r="K832" i="22"/>
  <c r="J832" i="22" s="1"/>
  <c r="K831" i="22"/>
  <c r="L831" i="22" s="1"/>
  <c r="K830" i="22"/>
  <c r="J830" i="22" s="1"/>
  <c r="K829" i="22"/>
  <c r="J829" i="22" s="1"/>
  <c r="K828" i="22"/>
  <c r="J828" i="22" s="1"/>
  <c r="K827" i="22"/>
  <c r="L827" i="22" s="1"/>
  <c r="K826" i="22"/>
  <c r="J826" i="22" s="1"/>
  <c r="K825" i="22"/>
  <c r="J825" i="22" s="1"/>
  <c r="K824" i="22"/>
  <c r="J824" i="22" s="1"/>
  <c r="K809" i="22"/>
  <c r="L809" i="22" s="1"/>
  <c r="K808" i="22"/>
  <c r="J808" i="22" s="1"/>
  <c r="K807" i="22"/>
  <c r="J807" i="22" s="1"/>
  <c r="K806" i="22"/>
  <c r="J806" i="22" s="1"/>
  <c r="K805" i="22"/>
  <c r="L805" i="22" s="1"/>
  <c r="K804" i="22"/>
  <c r="J804" i="22" s="1"/>
  <c r="K803" i="22"/>
  <c r="J803" i="22" s="1"/>
  <c r="K802" i="22"/>
  <c r="J802" i="22" s="1"/>
  <c r="K801" i="22"/>
  <c r="L801" i="22" s="1"/>
  <c r="K800" i="22"/>
  <c r="J800" i="22" s="1"/>
  <c r="K799" i="22"/>
  <c r="J799" i="22" s="1"/>
  <c r="K798" i="22"/>
  <c r="J798" i="22" s="1"/>
  <c r="K797" i="22"/>
  <c r="L797" i="22" s="1"/>
  <c r="K796" i="22"/>
  <c r="J796" i="22" s="1"/>
  <c r="K795" i="22"/>
  <c r="J795" i="22" s="1"/>
  <c r="K794" i="22"/>
  <c r="J794" i="22" s="1"/>
  <c r="K793" i="22"/>
  <c r="L793" i="22" s="1"/>
  <c r="K792" i="22"/>
  <c r="J792" i="22" s="1"/>
  <c r="K791" i="22"/>
  <c r="J791" i="22" s="1"/>
  <c r="K790" i="22"/>
  <c r="J790" i="22" s="1"/>
  <c r="K775" i="22"/>
  <c r="L775" i="22" s="1"/>
  <c r="K774" i="22"/>
  <c r="L774" i="22" s="1"/>
  <c r="K773" i="22"/>
  <c r="J773" i="22" s="1"/>
  <c r="K772" i="22"/>
  <c r="L772" i="22" s="1"/>
  <c r="K771" i="22"/>
  <c r="L771" i="22" s="1"/>
  <c r="K770" i="22"/>
  <c r="L770" i="22" s="1"/>
  <c r="K769" i="22"/>
  <c r="J769" i="22" s="1"/>
  <c r="K768" i="22"/>
  <c r="K767" i="22"/>
  <c r="L767" i="22" s="1"/>
  <c r="K766" i="22"/>
  <c r="K765" i="22"/>
  <c r="J765" i="22" s="1"/>
  <c r="K764" i="22"/>
  <c r="L764" i="22" s="1"/>
  <c r="K763" i="22"/>
  <c r="L763" i="22" s="1"/>
  <c r="K762" i="22"/>
  <c r="L762" i="22" s="1"/>
  <c r="K761" i="22"/>
  <c r="J761" i="22" s="1"/>
  <c r="K760" i="22"/>
  <c r="L760" i="22" s="1"/>
  <c r="K759" i="22"/>
  <c r="K758" i="22"/>
  <c r="L758" i="22" s="1"/>
  <c r="K757" i="22"/>
  <c r="J757" i="22" s="1"/>
  <c r="K756" i="22"/>
  <c r="L756" i="22" s="1"/>
  <c r="K741" i="22"/>
  <c r="L741" i="22" s="1"/>
  <c r="K740" i="22"/>
  <c r="L740" i="22" s="1"/>
  <c r="K739" i="22"/>
  <c r="J739" i="22" s="1"/>
  <c r="K738" i="22"/>
  <c r="K737" i="22"/>
  <c r="L737" i="22" s="1"/>
  <c r="K736" i="22"/>
  <c r="K735" i="22"/>
  <c r="J735" i="22" s="1"/>
  <c r="K734" i="22"/>
  <c r="L734" i="22" s="1"/>
  <c r="K733" i="22"/>
  <c r="L733" i="22" s="1"/>
  <c r="K732" i="22"/>
  <c r="L732" i="22" s="1"/>
  <c r="K731" i="22"/>
  <c r="J731" i="22" s="1"/>
  <c r="K730" i="22"/>
  <c r="L730" i="22" s="1"/>
  <c r="K729" i="22"/>
  <c r="K728" i="22"/>
  <c r="L728" i="22" s="1"/>
  <c r="K727" i="22"/>
  <c r="J727" i="22" s="1"/>
  <c r="K726" i="22"/>
  <c r="L726" i="22" s="1"/>
  <c r="K725" i="22"/>
  <c r="L725" i="22" s="1"/>
  <c r="K724" i="22"/>
  <c r="L724" i="22" s="1"/>
  <c r="K723" i="22"/>
  <c r="J723" i="22" s="1"/>
  <c r="K722" i="22"/>
  <c r="K707" i="22"/>
  <c r="L707" i="22" s="1"/>
  <c r="K706" i="22"/>
  <c r="K705" i="22"/>
  <c r="J705" i="22" s="1"/>
  <c r="K704" i="22"/>
  <c r="L704" i="22" s="1"/>
  <c r="K703" i="22"/>
  <c r="L703" i="22" s="1"/>
  <c r="K702" i="22"/>
  <c r="L702" i="22" s="1"/>
  <c r="K701" i="22"/>
  <c r="J701" i="22" s="1"/>
  <c r="K700" i="22"/>
  <c r="L700" i="22" s="1"/>
  <c r="K699" i="22"/>
  <c r="K698" i="22"/>
  <c r="L698" i="22" s="1"/>
  <c r="K697" i="22"/>
  <c r="J697" i="22" s="1"/>
  <c r="K696" i="22"/>
  <c r="L696" i="22" s="1"/>
  <c r="K695" i="22"/>
  <c r="L695" i="22" s="1"/>
  <c r="K694" i="22"/>
  <c r="L694" i="22" s="1"/>
  <c r="K693" i="22"/>
  <c r="J693" i="22" s="1"/>
  <c r="K692" i="22"/>
  <c r="K691" i="22"/>
  <c r="L691" i="22" s="1"/>
  <c r="K690" i="22"/>
  <c r="K689" i="22"/>
  <c r="J689" i="22" s="1"/>
  <c r="K688" i="22"/>
  <c r="L688" i="22" s="1"/>
  <c r="K673" i="22"/>
  <c r="L673" i="22" s="1"/>
  <c r="K672" i="22"/>
  <c r="L672" i="22" s="1"/>
  <c r="K671" i="22"/>
  <c r="J671" i="22" s="1"/>
  <c r="K670" i="22"/>
  <c r="L670" i="22" s="1"/>
  <c r="K669" i="22"/>
  <c r="K668" i="22"/>
  <c r="L668" i="22" s="1"/>
  <c r="K667" i="22"/>
  <c r="J667" i="22" s="1"/>
  <c r="K666" i="22"/>
  <c r="L666" i="22" s="1"/>
  <c r="K665" i="22"/>
  <c r="L665" i="22" s="1"/>
  <c r="K664" i="22"/>
  <c r="L664" i="22" s="1"/>
  <c r="K663" i="22"/>
  <c r="J663" i="22" s="1"/>
  <c r="K662" i="22"/>
  <c r="K661" i="22"/>
  <c r="L661" i="22" s="1"/>
  <c r="K660" i="22"/>
  <c r="K659" i="22"/>
  <c r="J659" i="22" s="1"/>
  <c r="K658" i="22"/>
  <c r="L658" i="22" s="1"/>
  <c r="K657" i="22"/>
  <c r="L657" i="22" s="1"/>
  <c r="K656" i="22"/>
  <c r="L656" i="22" s="1"/>
  <c r="K655" i="22"/>
  <c r="J655" i="22" s="1"/>
  <c r="K654" i="22"/>
  <c r="L654" i="22" s="1"/>
  <c r="K639" i="22"/>
  <c r="K638" i="22"/>
  <c r="L638" i="22" s="1"/>
  <c r="K637" i="22"/>
  <c r="J637" i="22" s="1"/>
  <c r="K636" i="22"/>
  <c r="L636" i="22" s="1"/>
  <c r="K635" i="22"/>
  <c r="L635" i="22" s="1"/>
  <c r="K634" i="22"/>
  <c r="L634" i="22" s="1"/>
  <c r="K633" i="22"/>
  <c r="J633" i="22" s="1"/>
  <c r="K632" i="22"/>
  <c r="K631" i="22"/>
  <c r="L631" i="22" s="1"/>
  <c r="K630" i="22"/>
  <c r="K629" i="22"/>
  <c r="J629" i="22" s="1"/>
  <c r="K628" i="22"/>
  <c r="L628" i="22" s="1"/>
  <c r="K627" i="22"/>
  <c r="L627" i="22" s="1"/>
  <c r="K626" i="22"/>
  <c r="L626" i="22" s="1"/>
  <c r="K625" i="22"/>
  <c r="J625" i="22" s="1"/>
  <c r="K624" i="22"/>
  <c r="L624" i="22" s="1"/>
  <c r="K623" i="22"/>
  <c r="K622" i="22"/>
  <c r="L622" i="22" s="1"/>
  <c r="K621" i="22"/>
  <c r="J621" i="22" s="1"/>
  <c r="K620" i="22"/>
  <c r="L620" i="22" s="1"/>
  <c r="K605" i="22"/>
  <c r="L605" i="22" s="1"/>
  <c r="K604" i="22"/>
  <c r="L604" i="22" s="1"/>
  <c r="K603" i="22"/>
  <c r="J603" i="22" s="1"/>
  <c r="K602" i="22"/>
  <c r="K601" i="22"/>
  <c r="L601" i="22" s="1"/>
  <c r="K600" i="22"/>
  <c r="K599" i="22"/>
  <c r="J599" i="22" s="1"/>
  <c r="K598" i="22"/>
  <c r="L598" i="22" s="1"/>
  <c r="K597" i="22"/>
  <c r="L597" i="22" s="1"/>
  <c r="K596" i="22"/>
  <c r="L596" i="22" s="1"/>
  <c r="K595" i="22"/>
  <c r="J595" i="22" s="1"/>
  <c r="K594" i="22"/>
  <c r="L594" i="22" s="1"/>
  <c r="K593" i="22"/>
  <c r="K592" i="22"/>
  <c r="L592" i="22" s="1"/>
  <c r="K591" i="22"/>
  <c r="J591" i="22" s="1"/>
  <c r="K590" i="22"/>
  <c r="L590" i="22" s="1"/>
  <c r="K589" i="22"/>
  <c r="L589" i="22" s="1"/>
  <c r="K588" i="22"/>
  <c r="L588" i="22" s="1"/>
  <c r="K587" i="22"/>
  <c r="J587" i="22" s="1"/>
  <c r="K586" i="22"/>
  <c r="K571" i="22"/>
  <c r="L571" i="22" s="1"/>
  <c r="K570" i="22"/>
  <c r="K569" i="22"/>
  <c r="J569" i="22" s="1"/>
  <c r="K568" i="22"/>
  <c r="K567" i="22"/>
  <c r="L567" i="22" s="1"/>
  <c r="K566" i="22"/>
  <c r="K565" i="22"/>
  <c r="J565" i="22" s="1"/>
  <c r="K564" i="22"/>
  <c r="K563" i="22"/>
  <c r="L563" i="22" s="1"/>
  <c r="K562" i="22"/>
  <c r="K561" i="22"/>
  <c r="J561" i="22" s="1"/>
  <c r="K560" i="22"/>
  <c r="K559" i="22"/>
  <c r="L559" i="22" s="1"/>
  <c r="K558" i="22"/>
  <c r="K557" i="22"/>
  <c r="J557" i="22" s="1"/>
  <c r="K556" i="22"/>
  <c r="K555" i="22"/>
  <c r="L555" i="22" s="1"/>
  <c r="K554" i="22"/>
  <c r="K553" i="22"/>
  <c r="J553" i="22" s="1"/>
  <c r="K552" i="22"/>
  <c r="K537" i="22"/>
  <c r="J537" i="22" s="1"/>
  <c r="K536" i="22"/>
  <c r="J536" i="22" s="1"/>
  <c r="K535" i="22"/>
  <c r="J535" i="22" s="1"/>
  <c r="K534" i="22"/>
  <c r="L534" i="22" s="1"/>
  <c r="K533" i="22"/>
  <c r="J533" i="22" s="1"/>
  <c r="K532" i="22"/>
  <c r="J532" i="22" s="1"/>
  <c r="K531" i="22"/>
  <c r="J531" i="22" s="1"/>
  <c r="K530" i="22"/>
  <c r="L530" i="22" s="1"/>
  <c r="K529" i="22"/>
  <c r="J529" i="22" s="1"/>
  <c r="K528" i="22"/>
  <c r="J528" i="22" s="1"/>
  <c r="K527" i="22"/>
  <c r="J527" i="22" s="1"/>
  <c r="K526" i="22"/>
  <c r="L526" i="22" s="1"/>
  <c r="K525" i="22"/>
  <c r="J525" i="22" s="1"/>
  <c r="K524" i="22"/>
  <c r="J524" i="22" s="1"/>
  <c r="K523" i="22"/>
  <c r="J523" i="22" s="1"/>
  <c r="K522" i="22"/>
  <c r="K521" i="22"/>
  <c r="J521" i="22" s="1"/>
  <c r="K520" i="22"/>
  <c r="J520" i="22" s="1"/>
  <c r="K519" i="22"/>
  <c r="J519" i="22" s="1"/>
  <c r="K518" i="22"/>
  <c r="L518" i="22" s="1"/>
  <c r="K503" i="22"/>
  <c r="L503" i="22" s="1"/>
  <c r="K502" i="22"/>
  <c r="L502" i="22" s="1"/>
  <c r="K501" i="22"/>
  <c r="J501" i="22" s="1"/>
  <c r="K500" i="22"/>
  <c r="L500" i="22" s="1"/>
  <c r="K499" i="22"/>
  <c r="L499" i="22" s="1"/>
  <c r="K498" i="22"/>
  <c r="L498" i="22" s="1"/>
  <c r="K497" i="22"/>
  <c r="J497" i="22" s="1"/>
  <c r="K496" i="22"/>
  <c r="L496" i="22" s="1"/>
  <c r="K495" i="22"/>
  <c r="L495" i="22" s="1"/>
  <c r="K494" i="22"/>
  <c r="L494" i="22" s="1"/>
  <c r="K493" i="22"/>
  <c r="J493" i="22" s="1"/>
  <c r="K492" i="22"/>
  <c r="L492" i="22" s="1"/>
  <c r="K491" i="22"/>
  <c r="L491" i="22" s="1"/>
  <c r="K490" i="22"/>
  <c r="L490" i="22" s="1"/>
  <c r="K489" i="22"/>
  <c r="J489" i="22" s="1"/>
  <c r="K488" i="22"/>
  <c r="L488" i="22" s="1"/>
  <c r="K487" i="22"/>
  <c r="L487" i="22" s="1"/>
  <c r="K486" i="22"/>
  <c r="L486" i="22" s="1"/>
  <c r="K485" i="22"/>
  <c r="J485" i="22" s="1"/>
  <c r="K484" i="22"/>
  <c r="L484" i="22" s="1"/>
  <c r="J484" i="22"/>
  <c r="K469" i="22"/>
  <c r="L469" i="22" s="1"/>
  <c r="K468" i="22"/>
  <c r="L468" i="22" s="1"/>
  <c r="K467" i="22"/>
  <c r="J467" i="22" s="1"/>
  <c r="K466" i="22"/>
  <c r="K465" i="22"/>
  <c r="K464" i="22"/>
  <c r="K463" i="22"/>
  <c r="J463" i="22" s="1"/>
  <c r="K462" i="22"/>
  <c r="L462" i="22" s="1"/>
  <c r="K461" i="22"/>
  <c r="L461" i="22" s="1"/>
  <c r="K460" i="22"/>
  <c r="L460" i="22" s="1"/>
  <c r="K459" i="22"/>
  <c r="J459" i="22" s="1"/>
  <c r="K458" i="22"/>
  <c r="K457" i="22"/>
  <c r="K456" i="22"/>
  <c r="K455" i="22"/>
  <c r="J455" i="22" s="1"/>
  <c r="K454" i="22"/>
  <c r="L454" i="22" s="1"/>
  <c r="K453" i="22"/>
  <c r="L453" i="22" s="1"/>
  <c r="K452" i="22"/>
  <c r="L452" i="22" s="1"/>
  <c r="K451" i="22"/>
  <c r="J451" i="22" s="1"/>
  <c r="K450" i="22"/>
  <c r="K435" i="22"/>
  <c r="K434" i="22"/>
  <c r="K433" i="22"/>
  <c r="J433" i="22" s="1"/>
  <c r="K432" i="22"/>
  <c r="L432" i="22" s="1"/>
  <c r="K431" i="22"/>
  <c r="L431" i="22" s="1"/>
  <c r="K430" i="22"/>
  <c r="L430" i="22" s="1"/>
  <c r="K429" i="22"/>
  <c r="J429" i="22" s="1"/>
  <c r="K428" i="22"/>
  <c r="K427" i="22"/>
  <c r="K426" i="22"/>
  <c r="K425" i="22"/>
  <c r="J425" i="22" s="1"/>
  <c r="K424" i="22"/>
  <c r="L424" i="22" s="1"/>
  <c r="K423" i="22"/>
  <c r="J423" i="22" s="1"/>
  <c r="K422" i="22"/>
  <c r="J422" i="22" s="1"/>
  <c r="K421" i="22"/>
  <c r="J421" i="22" s="1"/>
  <c r="K420" i="22"/>
  <c r="K419" i="22"/>
  <c r="J419" i="22" s="1"/>
  <c r="K418" i="22"/>
  <c r="J418" i="22" s="1"/>
  <c r="K417" i="22"/>
  <c r="J417" i="22" s="1"/>
  <c r="K416" i="22"/>
  <c r="L416" i="22" s="1"/>
  <c r="K401" i="22"/>
  <c r="L401" i="22" s="1"/>
  <c r="K400" i="22"/>
  <c r="L400" i="22" s="1"/>
  <c r="K399" i="22"/>
  <c r="J399" i="22" s="1"/>
  <c r="K398" i="22"/>
  <c r="K397" i="22"/>
  <c r="K396" i="22"/>
  <c r="K395" i="22"/>
  <c r="J395" i="22" s="1"/>
  <c r="K394" i="22"/>
  <c r="L394" i="22" s="1"/>
  <c r="K393" i="22"/>
  <c r="L393" i="22" s="1"/>
  <c r="K392" i="22"/>
  <c r="L392" i="22" s="1"/>
  <c r="K391" i="22"/>
  <c r="J391" i="22" s="1"/>
  <c r="K390" i="22"/>
  <c r="K389" i="22"/>
  <c r="K388" i="22"/>
  <c r="L388" i="22" s="1"/>
  <c r="K387" i="22"/>
  <c r="J387" i="22" s="1"/>
  <c r="K386" i="22"/>
  <c r="L386" i="22" s="1"/>
  <c r="K385" i="22"/>
  <c r="L385" i="22" s="1"/>
  <c r="K384" i="22"/>
  <c r="L384" i="22" s="1"/>
  <c r="K383" i="22"/>
  <c r="J383" i="22" s="1"/>
  <c r="K382" i="22"/>
  <c r="K367" i="22"/>
  <c r="L367" i="22" s="1"/>
  <c r="K366" i="22"/>
  <c r="K365" i="22"/>
  <c r="J365" i="22" s="1"/>
  <c r="K364" i="22"/>
  <c r="L364" i="22" s="1"/>
  <c r="K363" i="22"/>
  <c r="L363" i="22" s="1"/>
  <c r="K362" i="22"/>
  <c r="L362" i="22" s="1"/>
  <c r="K361" i="22"/>
  <c r="J361" i="22" s="1"/>
  <c r="K360" i="22"/>
  <c r="L360" i="22" s="1"/>
  <c r="K359" i="22"/>
  <c r="K358" i="22"/>
  <c r="L358" i="22" s="1"/>
  <c r="K357" i="22"/>
  <c r="J357" i="22" s="1"/>
  <c r="K356" i="22"/>
  <c r="L356" i="22" s="1"/>
  <c r="K355" i="22"/>
  <c r="L355" i="22" s="1"/>
  <c r="K354" i="22"/>
  <c r="L354" i="22" s="1"/>
  <c r="K353" i="22"/>
  <c r="J353" i="22" s="1"/>
  <c r="K352" i="22"/>
  <c r="K351" i="22"/>
  <c r="L351" i="22" s="1"/>
  <c r="K350" i="22"/>
  <c r="K349" i="22"/>
  <c r="J349" i="22" s="1"/>
  <c r="K348" i="22"/>
  <c r="L348" i="22" s="1"/>
  <c r="K333" i="22"/>
  <c r="L333" i="22" s="1"/>
  <c r="K332" i="22"/>
  <c r="L332" i="22" s="1"/>
  <c r="K331" i="22"/>
  <c r="J331" i="22" s="1"/>
  <c r="K330" i="22"/>
  <c r="L330" i="22" s="1"/>
  <c r="K329" i="22"/>
  <c r="K328" i="22"/>
  <c r="L328" i="22" s="1"/>
  <c r="K327" i="22"/>
  <c r="J327" i="22" s="1"/>
  <c r="K326" i="22"/>
  <c r="L326" i="22" s="1"/>
  <c r="K325" i="22"/>
  <c r="L325" i="22" s="1"/>
  <c r="K324" i="22"/>
  <c r="L324" i="22" s="1"/>
  <c r="K323" i="22"/>
  <c r="J323" i="22" s="1"/>
  <c r="K322" i="22"/>
  <c r="K321" i="22"/>
  <c r="L321" i="22" s="1"/>
  <c r="K320" i="22"/>
  <c r="K319" i="22"/>
  <c r="J319" i="22" s="1"/>
  <c r="K318" i="22"/>
  <c r="L318" i="22" s="1"/>
  <c r="K317" i="22"/>
  <c r="L317" i="22" s="1"/>
  <c r="K316" i="22"/>
  <c r="L316" i="22" s="1"/>
  <c r="K315" i="22"/>
  <c r="J315" i="22" s="1"/>
  <c r="K314" i="22"/>
  <c r="L314" i="22" s="1"/>
  <c r="K299" i="22"/>
  <c r="J299" i="22" s="1"/>
  <c r="K298" i="22"/>
  <c r="J298" i="22" s="1"/>
  <c r="K297" i="22"/>
  <c r="L297" i="22" s="1"/>
  <c r="K296" i="22"/>
  <c r="K295" i="22"/>
  <c r="J295" i="22" s="1"/>
  <c r="K294" i="22"/>
  <c r="J294" i="22" s="1"/>
  <c r="K293" i="22"/>
  <c r="K292" i="22"/>
  <c r="L292" i="22" s="1"/>
  <c r="K291" i="22"/>
  <c r="J291" i="22" s="1"/>
  <c r="K290" i="22"/>
  <c r="J290" i="22" s="1"/>
  <c r="K289" i="22"/>
  <c r="L289" i="22" s="1"/>
  <c r="K288" i="22"/>
  <c r="K287" i="22"/>
  <c r="J287" i="22" s="1"/>
  <c r="K286" i="22"/>
  <c r="J286" i="22" s="1"/>
  <c r="K285" i="22"/>
  <c r="K284" i="22"/>
  <c r="L284" i="22" s="1"/>
  <c r="K283" i="22"/>
  <c r="J283" i="22" s="1"/>
  <c r="K282" i="22"/>
  <c r="J282" i="22" s="1"/>
  <c r="K281" i="22"/>
  <c r="L281" i="22" s="1"/>
  <c r="K280" i="22"/>
  <c r="K265" i="22"/>
  <c r="L265" i="22" s="1"/>
  <c r="K264" i="22"/>
  <c r="K263" i="22"/>
  <c r="J263" i="22" s="1"/>
  <c r="K262" i="22"/>
  <c r="L262" i="22" s="1"/>
  <c r="K261" i="22"/>
  <c r="L261" i="22" s="1"/>
  <c r="K260" i="22"/>
  <c r="L260" i="22" s="1"/>
  <c r="K259" i="22"/>
  <c r="J259" i="22" s="1"/>
  <c r="K258" i="22"/>
  <c r="L258" i="22" s="1"/>
  <c r="K257" i="22"/>
  <c r="L257" i="22" s="1"/>
  <c r="K256" i="22"/>
  <c r="L256" i="22" s="1"/>
  <c r="K255" i="22"/>
  <c r="J255" i="22" s="1"/>
  <c r="K254" i="22"/>
  <c r="L254" i="22" s="1"/>
  <c r="K253" i="22"/>
  <c r="L253" i="22" s="1"/>
  <c r="K252" i="22"/>
  <c r="L252" i="22" s="1"/>
  <c r="K251" i="22"/>
  <c r="J251" i="22" s="1"/>
  <c r="K250" i="22"/>
  <c r="L250" i="22" s="1"/>
  <c r="K249" i="22"/>
  <c r="L249" i="22" s="1"/>
  <c r="K248" i="22"/>
  <c r="L248" i="22" s="1"/>
  <c r="K247" i="22"/>
  <c r="J247" i="22" s="1"/>
  <c r="K246" i="22"/>
  <c r="L246" i="22" s="1"/>
  <c r="K231" i="22"/>
  <c r="L231" i="22" s="1"/>
  <c r="K230" i="22"/>
  <c r="J230" i="22" s="1"/>
  <c r="K229" i="22"/>
  <c r="J229" i="22" s="1"/>
  <c r="K228" i="22"/>
  <c r="J228" i="22" s="1"/>
  <c r="K227" i="22"/>
  <c r="L227" i="22" s="1"/>
  <c r="K226" i="22"/>
  <c r="J226" i="22" s="1"/>
  <c r="K225" i="22"/>
  <c r="J225" i="22" s="1"/>
  <c r="K224" i="22"/>
  <c r="J224" i="22" s="1"/>
  <c r="K223" i="22"/>
  <c r="L223" i="22" s="1"/>
  <c r="K222" i="22"/>
  <c r="J222" i="22" s="1"/>
  <c r="K221" i="22"/>
  <c r="J221" i="22" s="1"/>
  <c r="K220" i="22"/>
  <c r="J220" i="22" s="1"/>
  <c r="K219" i="22"/>
  <c r="L219" i="22" s="1"/>
  <c r="K218" i="22"/>
  <c r="J218" i="22" s="1"/>
  <c r="K217" i="22"/>
  <c r="J217" i="22" s="1"/>
  <c r="K216" i="22"/>
  <c r="J216" i="22" s="1"/>
  <c r="K215" i="22"/>
  <c r="L215" i="22" s="1"/>
  <c r="K214" i="22"/>
  <c r="J214" i="22" s="1"/>
  <c r="K213" i="22"/>
  <c r="J213" i="22" s="1"/>
  <c r="K212" i="22"/>
  <c r="J212" i="22" s="1"/>
  <c r="K197" i="22"/>
  <c r="L197" i="22" s="1"/>
  <c r="K196" i="22"/>
  <c r="L196" i="22" s="1"/>
  <c r="K195" i="22"/>
  <c r="J195" i="22" s="1"/>
  <c r="K194" i="22"/>
  <c r="L194" i="22" s="1"/>
  <c r="K193" i="22"/>
  <c r="L193" i="22" s="1"/>
  <c r="K192" i="22"/>
  <c r="L192" i="22" s="1"/>
  <c r="K191" i="22"/>
  <c r="J191" i="22" s="1"/>
  <c r="K190" i="22"/>
  <c r="L190" i="22" s="1"/>
  <c r="K189" i="22"/>
  <c r="L189" i="22" s="1"/>
  <c r="K188" i="22"/>
  <c r="L188" i="22" s="1"/>
  <c r="K187" i="22"/>
  <c r="J187" i="22" s="1"/>
  <c r="K186" i="22"/>
  <c r="L186" i="22" s="1"/>
  <c r="K185" i="22"/>
  <c r="L185" i="22" s="1"/>
  <c r="K184" i="22"/>
  <c r="L184" i="22" s="1"/>
  <c r="K183" i="22"/>
  <c r="J183" i="22" s="1"/>
  <c r="K182" i="22"/>
  <c r="L182" i="22" s="1"/>
  <c r="K181" i="22"/>
  <c r="L181" i="22" s="1"/>
  <c r="K180" i="22"/>
  <c r="L180" i="22" s="1"/>
  <c r="K179" i="22"/>
  <c r="J179" i="22" s="1"/>
  <c r="K178" i="22"/>
  <c r="L178" i="22" s="1"/>
  <c r="K163" i="22"/>
  <c r="L163" i="22" s="1"/>
  <c r="K162" i="22"/>
  <c r="J162" i="22" s="1"/>
  <c r="K161" i="22"/>
  <c r="J161" i="22" s="1"/>
  <c r="K160" i="22"/>
  <c r="J160" i="22" s="1"/>
  <c r="K159" i="22"/>
  <c r="L159" i="22" s="1"/>
  <c r="K158" i="22"/>
  <c r="J158" i="22" s="1"/>
  <c r="K157" i="22"/>
  <c r="J157" i="22" s="1"/>
  <c r="K156" i="22"/>
  <c r="J156" i="22" s="1"/>
  <c r="K155" i="22"/>
  <c r="L155" i="22" s="1"/>
  <c r="K154" i="22"/>
  <c r="J154" i="22" s="1"/>
  <c r="K153" i="22"/>
  <c r="J153" i="22" s="1"/>
  <c r="K152" i="22"/>
  <c r="J152" i="22" s="1"/>
  <c r="K151" i="22"/>
  <c r="L151" i="22" s="1"/>
  <c r="K150" i="22"/>
  <c r="J150" i="22" s="1"/>
  <c r="K149" i="22"/>
  <c r="J149" i="22" s="1"/>
  <c r="K148" i="22"/>
  <c r="J148" i="22" s="1"/>
  <c r="K147" i="22"/>
  <c r="L147" i="22" s="1"/>
  <c r="K146" i="22"/>
  <c r="J146" i="22" s="1"/>
  <c r="K145" i="22"/>
  <c r="J145" i="22" s="1"/>
  <c r="L144" i="22"/>
  <c r="K144" i="22"/>
  <c r="J144" i="22" s="1"/>
  <c r="K129" i="22"/>
  <c r="L129" i="22" s="1"/>
  <c r="K128" i="22"/>
  <c r="J128" i="22" s="1"/>
  <c r="K127" i="22"/>
  <c r="J127" i="22" s="1"/>
  <c r="K126" i="22"/>
  <c r="J126" i="22" s="1"/>
  <c r="K125" i="22"/>
  <c r="L125" i="22" s="1"/>
  <c r="K124" i="22"/>
  <c r="J124" i="22" s="1"/>
  <c r="K123" i="22"/>
  <c r="J123" i="22" s="1"/>
  <c r="K122" i="22"/>
  <c r="J122" i="22" s="1"/>
  <c r="K121" i="22"/>
  <c r="L121" i="22" s="1"/>
  <c r="K120" i="22"/>
  <c r="J120" i="22" s="1"/>
  <c r="K119" i="22"/>
  <c r="J119" i="22" s="1"/>
  <c r="K118" i="22"/>
  <c r="J118" i="22" s="1"/>
  <c r="K117" i="22"/>
  <c r="L117" i="22" s="1"/>
  <c r="K116" i="22"/>
  <c r="J116" i="22" s="1"/>
  <c r="K115" i="22"/>
  <c r="J115" i="22" s="1"/>
  <c r="K114" i="22"/>
  <c r="J114" i="22" s="1"/>
  <c r="K113" i="22"/>
  <c r="L113" i="22" s="1"/>
  <c r="K112" i="22"/>
  <c r="J112" i="22" s="1"/>
  <c r="K111" i="22"/>
  <c r="J111" i="22" s="1"/>
  <c r="K110" i="22"/>
  <c r="J110" i="22" s="1"/>
  <c r="K95" i="22"/>
  <c r="L95" i="22" s="1"/>
  <c r="K94" i="22"/>
  <c r="L94" i="22" s="1"/>
  <c r="K93" i="22"/>
  <c r="J93" i="22" s="1"/>
  <c r="K92" i="22"/>
  <c r="L92" i="22" s="1"/>
  <c r="K91" i="22"/>
  <c r="L91" i="22" s="1"/>
  <c r="K90" i="22"/>
  <c r="L90" i="22" s="1"/>
  <c r="K89" i="22"/>
  <c r="J89" i="22" s="1"/>
  <c r="K88" i="22"/>
  <c r="L88" i="22" s="1"/>
  <c r="K87" i="22"/>
  <c r="L87" i="22" s="1"/>
  <c r="K86" i="22"/>
  <c r="L86" i="22" s="1"/>
  <c r="K85" i="22"/>
  <c r="J85" i="22" s="1"/>
  <c r="K84" i="22"/>
  <c r="L84" i="22" s="1"/>
  <c r="K83" i="22"/>
  <c r="L83" i="22" s="1"/>
  <c r="K82" i="22"/>
  <c r="L82" i="22" s="1"/>
  <c r="K81" i="22"/>
  <c r="J81" i="22" s="1"/>
  <c r="K80" i="22"/>
  <c r="L80" i="22" s="1"/>
  <c r="K79" i="22"/>
  <c r="L79" i="22" s="1"/>
  <c r="K78" i="22"/>
  <c r="L78" i="22" s="1"/>
  <c r="K77" i="22"/>
  <c r="J77" i="22" s="1"/>
  <c r="K76" i="22"/>
  <c r="L76" i="22" s="1"/>
  <c r="K61" i="22"/>
  <c r="L61" i="22" s="1"/>
  <c r="K60" i="22"/>
  <c r="J60" i="22" s="1"/>
  <c r="K59" i="22"/>
  <c r="J59" i="22" s="1"/>
  <c r="K58" i="22"/>
  <c r="J58" i="22" s="1"/>
  <c r="K57" i="22"/>
  <c r="L57" i="22" s="1"/>
  <c r="L56" i="22"/>
  <c r="K56" i="22"/>
  <c r="J56" i="22" s="1"/>
  <c r="K55" i="22"/>
  <c r="J55" i="22" s="1"/>
  <c r="K54" i="22"/>
  <c r="J54" i="22" s="1"/>
  <c r="K53" i="22"/>
  <c r="L53" i="22" s="1"/>
  <c r="K52" i="22"/>
  <c r="J52" i="22" s="1"/>
  <c r="K51" i="22"/>
  <c r="J51" i="22" s="1"/>
  <c r="K50" i="22"/>
  <c r="J50" i="22" s="1"/>
  <c r="K49" i="22"/>
  <c r="L49" i="22" s="1"/>
  <c r="K48" i="22"/>
  <c r="J48" i="22" s="1"/>
  <c r="K47" i="22"/>
  <c r="J47" i="22" s="1"/>
  <c r="K46" i="22"/>
  <c r="J46" i="22" s="1"/>
  <c r="K45" i="22"/>
  <c r="L45" i="22" s="1"/>
  <c r="K44" i="22"/>
  <c r="J44" i="22" s="1"/>
  <c r="K43" i="22"/>
  <c r="J43" i="22" s="1"/>
  <c r="K42" i="22"/>
  <c r="J42" i="22" s="1"/>
  <c r="K9" i="22"/>
  <c r="J9" i="22" s="1"/>
  <c r="K10" i="22"/>
  <c r="L10" i="22" s="1"/>
  <c r="K11" i="22"/>
  <c r="L11" i="22" s="1"/>
  <c r="K12" i="22"/>
  <c r="L12" i="22" s="1"/>
  <c r="K13" i="22"/>
  <c r="J13" i="22" s="1"/>
  <c r="J14" i="22"/>
  <c r="K14" i="22"/>
  <c r="L14" i="22" s="1"/>
  <c r="K15" i="22"/>
  <c r="L15" i="22" s="1"/>
  <c r="K16" i="22"/>
  <c r="L16" i="22" s="1"/>
  <c r="K17" i="22"/>
  <c r="J17" i="22" s="1"/>
  <c r="K18" i="22"/>
  <c r="L18" i="22" s="1"/>
  <c r="K19" i="22"/>
  <c r="L19" i="22" s="1"/>
  <c r="K20" i="22"/>
  <c r="L20" i="22" s="1"/>
  <c r="K21" i="22"/>
  <c r="J21" i="22" s="1"/>
  <c r="K22" i="22"/>
  <c r="L22" i="22" s="1"/>
  <c r="K23" i="22"/>
  <c r="L23" i="22" s="1"/>
  <c r="K24" i="22"/>
  <c r="L24" i="22" s="1"/>
  <c r="K25" i="22"/>
  <c r="J25" i="22" s="1"/>
  <c r="K26" i="22"/>
  <c r="L26" i="22" s="1"/>
  <c r="K27" i="22"/>
  <c r="L27" i="22" s="1"/>
  <c r="L159" i="21"/>
  <c r="M157" i="21"/>
  <c r="L157" i="21" s="1"/>
  <c r="M156" i="21"/>
  <c r="N156" i="21" s="1"/>
  <c r="M155" i="21"/>
  <c r="N155" i="21" s="1"/>
  <c r="M154" i="21"/>
  <c r="L154" i="21" s="1"/>
  <c r="M153" i="21"/>
  <c r="L153" i="21" s="1"/>
  <c r="M152" i="21"/>
  <c r="N152" i="21" s="1"/>
  <c r="M151" i="21"/>
  <c r="N151" i="21" s="1"/>
  <c r="M150" i="21"/>
  <c r="N150" i="21" s="1"/>
  <c r="M149" i="21"/>
  <c r="L149" i="21" s="1"/>
  <c r="M148" i="21"/>
  <c r="N148" i="21" s="1"/>
  <c r="M147" i="21"/>
  <c r="N147" i="21" s="1"/>
  <c r="M146" i="21"/>
  <c r="L146" i="21" s="1"/>
  <c r="M145" i="21"/>
  <c r="L145" i="21" s="1"/>
  <c r="M144" i="21"/>
  <c r="N144" i="21" s="1"/>
  <c r="M143" i="21"/>
  <c r="N143" i="21" s="1"/>
  <c r="L132" i="21"/>
  <c r="M130" i="21"/>
  <c r="N130" i="21" s="1"/>
  <c r="M129" i="21"/>
  <c r="L129" i="21" s="1"/>
  <c r="M128" i="21"/>
  <c r="L128" i="21" s="1"/>
  <c r="M127" i="21"/>
  <c r="L127" i="21" s="1"/>
  <c r="M126" i="21"/>
  <c r="N126" i="21" s="1"/>
  <c r="M125" i="21"/>
  <c r="L125" i="21" s="1"/>
  <c r="M124" i="21"/>
  <c r="L124" i="21" s="1"/>
  <c r="M123" i="21"/>
  <c r="L123" i="21" s="1"/>
  <c r="M122" i="21"/>
  <c r="N122" i="21" s="1"/>
  <c r="M121" i="21"/>
  <c r="L121" i="21" s="1"/>
  <c r="M120" i="21"/>
  <c r="L120" i="21" s="1"/>
  <c r="M119" i="21"/>
  <c r="L119" i="21" s="1"/>
  <c r="M118" i="21"/>
  <c r="N118" i="21" s="1"/>
  <c r="M117" i="21"/>
  <c r="L117" i="21" s="1"/>
  <c r="M116" i="21"/>
  <c r="L116" i="21" s="1"/>
  <c r="L105" i="21"/>
  <c r="M103" i="21"/>
  <c r="L103" i="21" s="1"/>
  <c r="M102" i="21"/>
  <c r="L102" i="21" s="1"/>
  <c r="M101" i="21"/>
  <c r="N101" i="21" s="1"/>
  <c r="M100" i="21"/>
  <c r="L100" i="21" s="1"/>
  <c r="M99" i="21"/>
  <c r="L99" i="21" s="1"/>
  <c r="M98" i="21"/>
  <c r="L98" i="21" s="1"/>
  <c r="M97" i="21"/>
  <c r="N97" i="21" s="1"/>
  <c r="M96" i="21"/>
  <c r="L96" i="21" s="1"/>
  <c r="M95" i="21"/>
  <c r="L95" i="21" s="1"/>
  <c r="M94" i="21"/>
  <c r="L94" i="21" s="1"/>
  <c r="M93" i="21"/>
  <c r="N93" i="21" s="1"/>
  <c r="M92" i="21"/>
  <c r="L92" i="21" s="1"/>
  <c r="M91" i="21"/>
  <c r="L91" i="21" s="1"/>
  <c r="M90" i="21"/>
  <c r="L90" i="21" s="1"/>
  <c r="M89" i="21"/>
  <c r="N89" i="21" s="1"/>
  <c r="L78" i="21"/>
  <c r="M76" i="21"/>
  <c r="N76" i="21" s="1"/>
  <c r="M75" i="21"/>
  <c r="L75" i="21" s="1"/>
  <c r="M74" i="21"/>
  <c r="L74" i="21" s="1"/>
  <c r="M73" i="21"/>
  <c r="L73" i="21" s="1"/>
  <c r="M72" i="21"/>
  <c r="N72" i="21" s="1"/>
  <c r="M71" i="21"/>
  <c r="L71" i="21" s="1"/>
  <c r="M70" i="21"/>
  <c r="L70" i="21" s="1"/>
  <c r="M69" i="21"/>
  <c r="L69" i="21" s="1"/>
  <c r="M68" i="21"/>
  <c r="N68" i="21" s="1"/>
  <c r="M67" i="21"/>
  <c r="L67" i="21" s="1"/>
  <c r="M66" i="21"/>
  <c r="L66" i="21" s="1"/>
  <c r="M65" i="21"/>
  <c r="L65" i="21" s="1"/>
  <c r="M64" i="21"/>
  <c r="N64" i="21" s="1"/>
  <c r="M63" i="21"/>
  <c r="L63" i="21" s="1"/>
  <c r="M62" i="21"/>
  <c r="L62" i="21" s="1"/>
  <c r="L51" i="21"/>
  <c r="M49" i="21"/>
  <c r="L49" i="21" s="1"/>
  <c r="M48" i="21"/>
  <c r="L48" i="21" s="1"/>
  <c r="M47" i="21"/>
  <c r="N47" i="21" s="1"/>
  <c r="M46" i="21"/>
  <c r="L46" i="21" s="1"/>
  <c r="M45" i="21"/>
  <c r="L45" i="21" s="1"/>
  <c r="M44" i="21"/>
  <c r="L44" i="21" s="1"/>
  <c r="M43" i="21"/>
  <c r="N43" i="21" s="1"/>
  <c r="M42" i="21"/>
  <c r="L42" i="21" s="1"/>
  <c r="M41" i="21"/>
  <c r="L41" i="21" s="1"/>
  <c r="M40" i="21"/>
  <c r="L40" i="21" s="1"/>
  <c r="M39" i="21"/>
  <c r="N39" i="21" s="1"/>
  <c r="M38" i="21"/>
  <c r="L38" i="21" s="1"/>
  <c r="M37" i="21"/>
  <c r="L37" i="21" s="1"/>
  <c r="M36" i="21"/>
  <c r="L36" i="21" s="1"/>
  <c r="M35" i="21"/>
  <c r="N35" i="21" s="1"/>
  <c r="L24" i="21"/>
  <c r="J23" i="21"/>
  <c r="J50" i="21" s="1"/>
  <c r="J77" i="21" s="1"/>
  <c r="J104" i="21" s="1"/>
  <c r="J131" i="21" s="1"/>
  <c r="J158" i="21" s="1"/>
  <c r="M22" i="21"/>
  <c r="N22" i="21" s="1"/>
  <c r="M21" i="21"/>
  <c r="N21" i="21" s="1"/>
  <c r="M20" i="21"/>
  <c r="L20" i="21" s="1"/>
  <c r="M19" i="21"/>
  <c r="N19" i="21" s="1"/>
  <c r="M18" i="21"/>
  <c r="N18" i="21" s="1"/>
  <c r="M17" i="21"/>
  <c r="N17" i="21" s="1"/>
  <c r="M16" i="21"/>
  <c r="L16" i="21" s="1"/>
  <c r="M15" i="21"/>
  <c r="N15" i="21" s="1"/>
  <c r="M14" i="21"/>
  <c r="N14" i="21" s="1"/>
  <c r="M13" i="21"/>
  <c r="N13" i="21" s="1"/>
  <c r="M12" i="21"/>
  <c r="L12" i="21" s="1"/>
  <c r="M11" i="21"/>
  <c r="N11" i="21" s="1"/>
  <c r="M10" i="21"/>
  <c r="N10" i="21" s="1"/>
  <c r="M9" i="21"/>
  <c r="N9" i="21" s="1"/>
  <c r="M8" i="21"/>
  <c r="L8" i="21" s="1"/>
  <c r="C5" i="21"/>
  <c r="C4" i="21"/>
  <c r="N117" i="21" l="1"/>
  <c r="N100" i="21"/>
  <c r="N146" i="21"/>
  <c r="J1450" i="22"/>
  <c r="L50" i="22"/>
  <c r="J246" i="22"/>
  <c r="J253" i="22"/>
  <c r="J260" i="22"/>
  <c r="J500" i="22"/>
  <c r="J673" i="22"/>
  <c r="J1244" i="22"/>
  <c r="J1447" i="22"/>
  <c r="L150" i="21"/>
  <c r="J590" i="22"/>
  <c r="J597" i="22"/>
  <c r="J656" i="22"/>
  <c r="J1240" i="22"/>
  <c r="N94" i="21"/>
  <c r="J20" i="22"/>
  <c r="L44" i="22"/>
  <c r="J1100" i="22"/>
  <c r="J704" i="22"/>
  <c r="J771" i="22"/>
  <c r="L118" i="22"/>
  <c r="J24" i="22"/>
  <c r="L60" i="22"/>
  <c r="J492" i="22"/>
  <c r="L938" i="22"/>
  <c r="J12" i="22"/>
  <c r="L114" i="22"/>
  <c r="N121" i="21"/>
  <c r="N127" i="21"/>
  <c r="J22" i="22"/>
  <c r="J16" i="22"/>
  <c r="L52" i="22"/>
  <c r="L58" i="22"/>
  <c r="L122" i="22"/>
  <c r="L158" i="22"/>
  <c r="L1622" i="22"/>
  <c r="N42" i="21"/>
  <c r="N129" i="21"/>
  <c r="L147" i="21"/>
  <c r="L48" i="22"/>
  <c r="J627" i="22"/>
  <c r="J634" i="22"/>
  <c r="N92" i="21"/>
  <c r="N96" i="21"/>
  <c r="N102" i="21"/>
  <c r="N119" i="21"/>
  <c r="N125" i="21"/>
  <c r="J534" i="22"/>
  <c r="J903" i="22"/>
  <c r="L1624" i="22"/>
  <c r="N90" i="21"/>
  <c r="N98" i="21"/>
  <c r="N123" i="21"/>
  <c r="L143" i="21"/>
  <c r="N154" i="21"/>
  <c r="J26" i="22"/>
  <c r="J18" i="22"/>
  <c r="J10" i="22"/>
  <c r="L46" i="22"/>
  <c r="L54" i="22"/>
  <c r="L110" i="22"/>
  <c r="L126" i="22"/>
  <c r="L150" i="22"/>
  <c r="L160" i="22"/>
  <c r="J182" i="22"/>
  <c r="J189" i="22"/>
  <c r="J196" i="22"/>
  <c r="J363" i="22"/>
  <c r="J392" i="22"/>
  <c r="J394" i="22"/>
  <c r="J468" i="22"/>
  <c r="J490" i="22"/>
  <c r="J498" i="22"/>
  <c r="J658" i="22"/>
  <c r="J665" i="22"/>
  <c r="J732" i="22"/>
  <c r="J734" i="22"/>
  <c r="J763" i="22"/>
  <c r="L966" i="22"/>
  <c r="J996" i="22"/>
  <c r="J1214" i="22"/>
  <c r="L1216" i="22"/>
  <c r="J1302" i="22"/>
  <c r="L155" i="21"/>
  <c r="J424" i="22"/>
  <c r="J431" i="22"/>
  <c r="J462" i="22"/>
  <c r="J488" i="22"/>
  <c r="J496" i="22"/>
  <c r="J518" i="22"/>
  <c r="L1620" i="22"/>
  <c r="J1648" i="22"/>
  <c r="J1651" i="22"/>
  <c r="L151" i="21"/>
  <c r="J330" i="22"/>
  <c r="J333" i="22"/>
  <c r="J354" i="22"/>
  <c r="J393" i="22"/>
  <c r="J453" i="22"/>
  <c r="J460" i="22"/>
  <c r="J486" i="22"/>
  <c r="J494" i="22"/>
  <c r="J502" i="22"/>
  <c r="J526" i="22"/>
  <c r="J588" i="22"/>
  <c r="J605" i="22"/>
  <c r="J636" i="22"/>
  <c r="J695" i="22"/>
  <c r="J702" i="22"/>
  <c r="J733" i="22"/>
  <c r="J895" i="22"/>
  <c r="L930" i="22"/>
  <c r="J963" i="22"/>
  <c r="J1001" i="22"/>
  <c r="J1004" i="22"/>
  <c r="J1146" i="22"/>
  <c r="J1209" i="22"/>
  <c r="J1584" i="22"/>
  <c r="J1587" i="22"/>
  <c r="J1678" i="22"/>
  <c r="J1681" i="22"/>
  <c r="J1686" i="22"/>
  <c r="J1689" i="22"/>
  <c r="J1640" i="22"/>
  <c r="J1643" i="22"/>
  <c r="J1656" i="22"/>
  <c r="J1659" i="22"/>
  <c r="J1614" i="22"/>
  <c r="J1617" i="22"/>
  <c r="J1576" i="22"/>
  <c r="J1579" i="22"/>
  <c r="L1442" i="22"/>
  <c r="J1443" i="22"/>
  <c r="J1446" i="22"/>
  <c r="J1455" i="22"/>
  <c r="J1439" i="22"/>
  <c r="J1307" i="22"/>
  <c r="J1310" i="22"/>
  <c r="J1270" i="22"/>
  <c r="J1283" i="22"/>
  <c r="L1234" i="22"/>
  <c r="L1246" i="22"/>
  <c r="L1250" i="22"/>
  <c r="J1198" i="22"/>
  <c r="L1204" i="22"/>
  <c r="J1210" i="22"/>
  <c r="J1213" i="22"/>
  <c r="J1205" i="22"/>
  <c r="L1172" i="22"/>
  <c r="J1176" i="22"/>
  <c r="J1168" i="22"/>
  <c r="J1144" i="22"/>
  <c r="L1099" i="22"/>
  <c r="J1112" i="22"/>
  <c r="J1115" i="22"/>
  <c r="L1068" i="22"/>
  <c r="L1076" i="22"/>
  <c r="L1046" i="22"/>
  <c r="J1009" i="22"/>
  <c r="J1012" i="22"/>
  <c r="L974" i="22"/>
  <c r="J979" i="22"/>
  <c r="J971" i="22"/>
  <c r="L926" i="22"/>
  <c r="L942" i="22"/>
  <c r="L934" i="22"/>
  <c r="J899" i="22"/>
  <c r="L910" i="22"/>
  <c r="J907" i="22"/>
  <c r="J762" i="22"/>
  <c r="J764" i="22"/>
  <c r="J756" i="22"/>
  <c r="J770" i="22"/>
  <c r="J772" i="22"/>
  <c r="J775" i="22"/>
  <c r="J725" i="22"/>
  <c r="J740" i="22"/>
  <c r="J724" i="22"/>
  <c r="J726" i="22"/>
  <c r="J741" i="22"/>
  <c r="J694" i="22"/>
  <c r="J696" i="22"/>
  <c r="J688" i="22"/>
  <c r="J703" i="22"/>
  <c r="J657" i="22"/>
  <c r="J672" i="22"/>
  <c r="J664" i="22"/>
  <c r="J666" i="22"/>
  <c r="J626" i="22"/>
  <c r="J628" i="22"/>
  <c r="J620" i="22"/>
  <c r="J635" i="22"/>
  <c r="J596" i="22"/>
  <c r="J598" i="22"/>
  <c r="J589" i="22"/>
  <c r="J604" i="22"/>
  <c r="J452" i="22"/>
  <c r="J454" i="22"/>
  <c r="J469" i="22"/>
  <c r="J461" i="22"/>
  <c r="J416" i="22"/>
  <c r="J430" i="22"/>
  <c r="J432" i="22"/>
  <c r="J386" i="22"/>
  <c r="J401" i="22"/>
  <c r="J384" i="22"/>
  <c r="J400" i="22"/>
  <c r="J362" i="22"/>
  <c r="J364" i="22"/>
  <c r="J367" i="22"/>
  <c r="J356" i="22"/>
  <c r="J325" i="22"/>
  <c r="J317" i="22"/>
  <c r="J324" i="22"/>
  <c r="J326" i="22"/>
  <c r="J262" i="22"/>
  <c r="J265" i="22"/>
  <c r="L212" i="22"/>
  <c r="L214" i="22"/>
  <c r="L216" i="22"/>
  <c r="L218" i="22"/>
  <c r="L220" i="22"/>
  <c r="L222" i="22"/>
  <c r="L224" i="22"/>
  <c r="L226" i="22"/>
  <c r="L228" i="22"/>
  <c r="L230" i="22"/>
  <c r="J180" i="22"/>
  <c r="L156" i="22"/>
  <c r="L146" i="22"/>
  <c r="L154" i="22"/>
  <c r="L162" i="22"/>
  <c r="L148" i="22"/>
  <c r="L152" i="22"/>
  <c r="L116" i="22"/>
  <c r="L124" i="22"/>
  <c r="L112" i="22"/>
  <c r="L120" i="22"/>
  <c r="L128" i="22"/>
  <c r="J84" i="22"/>
  <c r="J91" i="22"/>
  <c r="J82" i="22"/>
  <c r="L144" i="21"/>
  <c r="L148" i="21"/>
  <c r="L152" i="21"/>
  <c r="L156" i="21"/>
  <c r="N63" i="21"/>
  <c r="N65" i="21"/>
  <c r="N67" i="21"/>
  <c r="N69" i="21"/>
  <c r="N71" i="21"/>
  <c r="N73" i="21"/>
  <c r="N75" i="21"/>
  <c r="N48" i="21"/>
  <c r="N40" i="21"/>
  <c r="N46" i="21"/>
  <c r="N38" i="21"/>
  <c r="N36" i="21"/>
  <c r="N44" i="21"/>
  <c r="L9" i="21"/>
  <c r="L11" i="21"/>
  <c r="L13" i="21"/>
  <c r="L15" i="21"/>
  <c r="L17" i="21"/>
  <c r="L19" i="21"/>
  <c r="L21" i="21"/>
  <c r="L42" i="22"/>
  <c r="L359" i="22"/>
  <c r="J359" i="22"/>
  <c r="L420" i="22"/>
  <c r="J420" i="22"/>
  <c r="L450" i="22"/>
  <c r="J450" i="22"/>
  <c r="L464" i="22"/>
  <c r="J464" i="22"/>
  <c r="J936" i="22"/>
  <c r="L936" i="22"/>
  <c r="J1030" i="22"/>
  <c r="L1030" i="22"/>
  <c r="J1038" i="22"/>
  <c r="L1038" i="22"/>
  <c r="L1303" i="22"/>
  <c r="J1303" i="22"/>
  <c r="J1470" i="22"/>
  <c r="L1470" i="22"/>
  <c r="J1478" i="22"/>
  <c r="L1478" i="22"/>
  <c r="J1486" i="22"/>
  <c r="L1486" i="22"/>
  <c r="J1508" i="22"/>
  <c r="L1508" i="22"/>
  <c r="J1516" i="22"/>
  <c r="L1516" i="22"/>
  <c r="J1538" i="22"/>
  <c r="L1538" i="22"/>
  <c r="J1550" i="22"/>
  <c r="L1550" i="22"/>
  <c r="L1690" i="22"/>
  <c r="J1690" i="22"/>
  <c r="J78" i="22"/>
  <c r="J80" i="22"/>
  <c r="J87" i="22"/>
  <c r="J94" i="22"/>
  <c r="J178" i="22"/>
  <c r="J185" i="22"/>
  <c r="J192" i="22"/>
  <c r="J194" i="22"/>
  <c r="J249" i="22"/>
  <c r="J256" i="22"/>
  <c r="J258" i="22"/>
  <c r="L285" i="22"/>
  <c r="J285" i="22"/>
  <c r="J289" i="22"/>
  <c r="J292" i="22"/>
  <c r="L320" i="22"/>
  <c r="J320" i="22"/>
  <c r="J328" i="22"/>
  <c r="L352" i="22"/>
  <c r="J352" i="22"/>
  <c r="J355" i="22"/>
  <c r="J360" i="22"/>
  <c r="L389" i="22"/>
  <c r="J389" i="22"/>
  <c r="L398" i="22"/>
  <c r="J398" i="22"/>
  <c r="L428" i="22"/>
  <c r="J428" i="22"/>
  <c r="L456" i="22"/>
  <c r="J456" i="22"/>
  <c r="L465" i="22"/>
  <c r="J465" i="22"/>
  <c r="L522" i="22"/>
  <c r="J522" i="22"/>
  <c r="J554" i="22"/>
  <c r="L554" i="22"/>
  <c r="J558" i="22"/>
  <c r="L558" i="22"/>
  <c r="J562" i="22"/>
  <c r="L562" i="22"/>
  <c r="J566" i="22"/>
  <c r="L566" i="22"/>
  <c r="J570" i="22"/>
  <c r="L570" i="22"/>
  <c r="L593" i="22"/>
  <c r="J593" i="22"/>
  <c r="L602" i="22"/>
  <c r="J602" i="22"/>
  <c r="L630" i="22"/>
  <c r="J630" i="22"/>
  <c r="L639" i="22"/>
  <c r="J639" i="22"/>
  <c r="L662" i="22"/>
  <c r="J662" i="22"/>
  <c r="L690" i="22"/>
  <c r="J690" i="22"/>
  <c r="L699" i="22"/>
  <c r="J699" i="22"/>
  <c r="L722" i="22"/>
  <c r="J722" i="22"/>
  <c r="L736" i="22"/>
  <c r="J736" i="22"/>
  <c r="L759" i="22"/>
  <c r="J759" i="22"/>
  <c r="L768" i="22"/>
  <c r="J768" i="22"/>
  <c r="J902" i="22"/>
  <c r="L902" i="22"/>
  <c r="J970" i="22"/>
  <c r="L970" i="22"/>
  <c r="L1096" i="22"/>
  <c r="J1096" i="22"/>
  <c r="J1102" i="22"/>
  <c r="L1102" i="22"/>
  <c r="L1130" i="22"/>
  <c r="J1130" i="22"/>
  <c r="L288" i="22"/>
  <c r="J288" i="22"/>
  <c r="L322" i="22"/>
  <c r="J322" i="22"/>
  <c r="L397" i="22"/>
  <c r="J397" i="22"/>
  <c r="L427" i="22"/>
  <c r="J427" i="22"/>
  <c r="L997" i="22"/>
  <c r="J997" i="22"/>
  <c r="J1034" i="22"/>
  <c r="L1034" i="22"/>
  <c r="J1042" i="22"/>
  <c r="L1042" i="22"/>
  <c r="J1074" i="22"/>
  <c r="L1074" i="22"/>
  <c r="L1276" i="22"/>
  <c r="J1276" i="22"/>
  <c r="J1474" i="22"/>
  <c r="L1474" i="22"/>
  <c r="J1482" i="22"/>
  <c r="L1482" i="22"/>
  <c r="J1504" i="22"/>
  <c r="L1504" i="22"/>
  <c r="J1512" i="22"/>
  <c r="L1512" i="22"/>
  <c r="J1520" i="22"/>
  <c r="L1520" i="22"/>
  <c r="J1542" i="22"/>
  <c r="L1542" i="22"/>
  <c r="J1546" i="22"/>
  <c r="L1546" i="22"/>
  <c r="J1554" i="22"/>
  <c r="L1554" i="22"/>
  <c r="L1572" i="22"/>
  <c r="J1572" i="22"/>
  <c r="L1588" i="22"/>
  <c r="J1588" i="22"/>
  <c r="L1644" i="22"/>
  <c r="J1644" i="22"/>
  <c r="L1674" i="22"/>
  <c r="J1674" i="22"/>
  <c r="J76" i="22"/>
  <c r="J83" i="22"/>
  <c r="J90" i="22"/>
  <c r="J92" i="22"/>
  <c r="J181" i="22"/>
  <c r="J188" i="22"/>
  <c r="J190" i="22"/>
  <c r="J197" i="22"/>
  <c r="J252" i="22"/>
  <c r="J254" i="22"/>
  <c r="J261" i="22"/>
  <c r="L280" i="22"/>
  <c r="J280" i="22"/>
  <c r="L296" i="22"/>
  <c r="J296" i="22"/>
  <c r="J316" i="22"/>
  <c r="J318" i="22"/>
  <c r="J321" i="22"/>
  <c r="L350" i="22"/>
  <c r="J350" i="22"/>
  <c r="J358" i="22"/>
  <c r="L382" i="22"/>
  <c r="J382" i="22"/>
  <c r="J385" i="22"/>
  <c r="L390" i="22"/>
  <c r="J390" i="22"/>
  <c r="L434" i="22"/>
  <c r="J434" i="22"/>
  <c r="L457" i="22"/>
  <c r="J457" i="22"/>
  <c r="L466" i="22"/>
  <c r="J466" i="22"/>
  <c r="L911" i="22"/>
  <c r="J911" i="22"/>
  <c r="J928" i="22"/>
  <c r="L928" i="22"/>
  <c r="J944" i="22"/>
  <c r="L944" i="22"/>
  <c r="L967" i="22"/>
  <c r="J967" i="22"/>
  <c r="J1028" i="22"/>
  <c r="L1028" i="22"/>
  <c r="J1032" i="22"/>
  <c r="L1032" i="22"/>
  <c r="J1036" i="22"/>
  <c r="L1036" i="22"/>
  <c r="J1040" i="22"/>
  <c r="L1040" i="22"/>
  <c r="J1044" i="22"/>
  <c r="L1044" i="22"/>
  <c r="L1111" i="22"/>
  <c r="J1111" i="22"/>
  <c r="J79" i="22"/>
  <c r="J86" i="22"/>
  <c r="J88" i="22"/>
  <c r="J95" i="22"/>
  <c r="J184" i="22"/>
  <c r="J186" i="22"/>
  <c r="J193" i="22"/>
  <c r="J248" i="22"/>
  <c r="J250" i="22"/>
  <c r="J257" i="22"/>
  <c r="L264" i="22"/>
  <c r="J264" i="22"/>
  <c r="J281" i="22"/>
  <c r="J284" i="22"/>
  <c r="L293" i="22"/>
  <c r="J293" i="22"/>
  <c r="J297" i="22"/>
  <c r="J314" i="22"/>
  <c r="L329" i="22"/>
  <c r="J329" i="22"/>
  <c r="J332" i="22"/>
  <c r="J348" i="22"/>
  <c r="J351" i="22"/>
  <c r="L366" i="22"/>
  <c r="J366" i="22"/>
  <c r="J388" i="22"/>
  <c r="L396" i="22"/>
  <c r="J396" i="22"/>
  <c r="L426" i="22"/>
  <c r="J426" i="22"/>
  <c r="L435" i="22"/>
  <c r="J435" i="22"/>
  <c r="L458" i="22"/>
  <c r="J458" i="22"/>
  <c r="J552" i="22"/>
  <c r="L552" i="22"/>
  <c r="J556" i="22"/>
  <c r="L556" i="22"/>
  <c r="J560" i="22"/>
  <c r="L560" i="22"/>
  <c r="J564" i="22"/>
  <c r="L564" i="22"/>
  <c r="J568" i="22"/>
  <c r="L568" i="22"/>
  <c r="L586" i="22"/>
  <c r="J586" i="22"/>
  <c r="L600" i="22"/>
  <c r="J600" i="22"/>
  <c r="L623" i="22"/>
  <c r="J623" i="22"/>
  <c r="L632" i="22"/>
  <c r="J632" i="22"/>
  <c r="L660" i="22"/>
  <c r="J660" i="22"/>
  <c r="L669" i="22"/>
  <c r="J669" i="22"/>
  <c r="L692" i="22"/>
  <c r="J692" i="22"/>
  <c r="L706" i="22"/>
  <c r="J706" i="22"/>
  <c r="L729" i="22"/>
  <c r="J729" i="22"/>
  <c r="L738" i="22"/>
  <c r="J738" i="22"/>
  <c r="L766" i="22"/>
  <c r="J766" i="22"/>
  <c r="J894" i="22"/>
  <c r="L894" i="22"/>
  <c r="J1000" i="22"/>
  <c r="L1000" i="22"/>
  <c r="J1066" i="22"/>
  <c r="L1066" i="22"/>
  <c r="L1108" i="22"/>
  <c r="J1108" i="22"/>
  <c r="J530" i="22"/>
  <c r="J592" i="22"/>
  <c r="J594" i="22"/>
  <c r="J601" i="22"/>
  <c r="J622" i="22"/>
  <c r="J624" i="22"/>
  <c r="J631" i="22"/>
  <c r="J638" i="22"/>
  <c r="J654" i="22"/>
  <c r="J661" i="22"/>
  <c r="J668" i="22"/>
  <c r="J670" i="22"/>
  <c r="J691" i="22"/>
  <c r="J698" i="22"/>
  <c r="J700" i="22"/>
  <c r="J707" i="22"/>
  <c r="J728" i="22"/>
  <c r="J730" i="22"/>
  <c r="J737" i="22"/>
  <c r="J758" i="22"/>
  <c r="J760" i="22"/>
  <c r="J767" i="22"/>
  <c r="J774" i="22"/>
  <c r="J962" i="22"/>
  <c r="J975" i="22"/>
  <c r="J978" i="22"/>
  <c r="J1005" i="22"/>
  <c r="J1008" i="22"/>
  <c r="J1106" i="22"/>
  <c r="L1106" i="22"/>
  <c r="L1142" i="22"/>
  <c r="J1142" i="22"/>
  <c r="L1217" i="22"/>
  <c r="J1217" i="22"/>
  <c r="L1454" i="22"/>
  <c r="J1454" i="22"/>
  <c r="L1583" i="22"/>
  <c r="J1583" i="22"/>
  <c r="L1613" i="22"/>
  <c r="J1613" i="22"/>
  <c r="L1655" i="22"/>
  <c r="J1655" i="22"/>
  <c r="L1685" i="22"/>
  <c r="J1685" i="22"/>
  <c r="L1064" i="22"/>
  <c r="L1072" i="22"/>
  <c r="L1080" i="22"/>
  <c r="J1136" i="22"/>
  <c r="L1136" i="22"/>
  <c r="L1201" i="22"/>
  <c r="J1201" i="22"/>
  <c r="J1282" i="22"/>
  <c r="L1282" i="22"/>
  <c r="J1318" i="22"/>
  <c r="L1318" i="22"/>
  <c r="J1340" i="22"/>
  <c r="L1340" i="22"/>
  <c r="J1348" i="22"/>
  <c r="L1348" i="22"/>
  <c r="J1438" i="22"/>
  <c r="L1438" i="22"/>
  <c r="L1451" i="22"/>
  <c r="J1451" i="22"/>
  <c r="J1472" i="22"/>
  <c r="L1472" i="22"/>
  <c r="J1476" i="22"/>
  <c r="L1476" i="22"/>
  <c r="J1480" i="22"/>
  <c r="L1480" i="22"/>
  <c r="J1484" i="22"/>
  <c r="L1484" i="22"/>
  <c r="J1488" i="22"/>
  <c r="L1488" i="22"/>
  <c r="J1506" i="22"/>
  <c r="L1506" i="22"/>
  <c r="J1510" i="22"/>
  <c r="L1510" i="22"/>
  <c r="J1514" i="22"/>
  <c r="L1514" i="22"/>
  <c r="J1518" i="22"/>
  <c r="L1518" i="22"/>
  <c r="J1522" i="22"/>
  <c r="L1522" i="22"/>
  <c r="J1540" i="22"/>
  <c r="L1540" i="22"/>
  <c r="J1544" i="22"/>
  <c r="L1544" i="22"/>
  <c r="J1548" i="22"/>
  <c r="L1548" i="22"/>
  <c r="J1552" i="22"/>
  <c r="L1552" i="22"/>
  <c r="J1556" i="22"/>
  <c r="L1556" i="22"/>
  <c r="L1580" i="22"/>
  <c r="J1580" i="22"/>
  <c r="L1610" i="22"/>
  <c r="J1610" i="22"/>
  <c r="L1652" i="22"/>
  <c r="J1652" i="22"/>
  <c r="L1682" i="22"/>
  <c r="J1682" i="22"/>
  <c r="L898" i="22"/>
  <c r="L906" i="22"/>
  <c r="L932" i="22"/>
  <c r="L940" i="22"/>
  <c r="L1062" i="22"/>
  <c r="L1070" i="22"/>
  <c r="L1078" i="22"/>
  <c r="L1104" i="22"/>
  <c r="J1104" i="22"/>
  <c r="L1140" i="22"/>
  <c r="L1247" i="22"/>
  <c r="J1247" i="22"/>
  <c r="L1279" i="22"/>
  <c r="J1279" i="22"/>
  <c r="J1306" i="22"/>
  <c r="L1306" i="22"/>
  <c r="L1575" i="22"/>
  <c r="J1575" i="22"/>
  <c r="L1591" i="22"/>
  <c r="J1591" i="22"/>
  <c r="L1647" i="22"/>
  <c r="J1647" i="22"/>
  <c r="L1677" i="22"/>
  <c r="J1677" i="22"/>
  <c r="J1235" i="22"/>
  <c r="J1251" i="22"/>
  <c r="J1268" i="22"/>
  <c r="J1280" i="22"/>
  <c r="J1311" i="22"/>
  <c r="J1314" i="22"/>
  <c r="J1336" i="22"/>
  <c r="J1344" i="22"/>
  <c r="J1352" i="22"/>
  <c r="L1180" i="22"/>
  <c r="L1200" i="22"/>
  <c r="L283" i="22"/>
  <c r="L287" i="22"/>
  <c r="L295" i="22"/>
  <c r="L529" i="22"/>
  <c r="L533" i="22"/>
  <c r="L773" i="22"/>
  <c r="L790" i="22"/>
  <c r="L792" i="22"/>
  <c r="L794" i="22"/>
  <c r="L796" i="22"/>
  <c r="L798" i="22"/>
  <c r="L800" i="22"/>
  <c r="L802" i="22"/>
  <c r="L804" i="22"/>
  <c r="L806" i="22"/>
  <c r="L808" i="22"/>
  <c r="L824" i="22"/>
  <c r="L826" i="22"/>
  <c r="L828" i="22"/>
  <c r="L830" i="22"/>
  <c r="L832" i="22"/>
  <c r="L834" i="22"/>
  <c r="L836" i="22"/>
  <c r="L838" i="22"/>
  <c r="L840" i="22"/>
  <c r="L842" i="22"/>
  <c r="L858" i="22"/>
  <c r="L860" i="22"/>
  <c r="L862" i="22"/>
  <c r="L864" i="22"/>
  <c r="L866" i="22"/>
  <c r="L868" i="22"/>
  <c r="L870" i="22"/>
  <c r="L872" i="22"/>
  <c r="L874" i="22"/>
  <c r="L876" i="22"/>
  <c r="L1098" i="22"/>
  <c r="L1107" i="22"/>
  <c r="L1132" i="22"/>
  <c r="L1137" i="22"/>
  <c r="J1137" i="22"/>
  <c r="L1148" i="22"/>
  <c r="L1165" i="22"/>
  <c r="J1165" i="22"/>
  <c r="J1171" i="22"/>
  <c r="L1171" i="22"/>
  <c r="L1173" i="22"/>
  <c r="J1173" i="22"/>
  <c r="J1179" i="22"/>
  <c r="L1179" i="22"/>
  <c r="L1181" i="22"/>
  <c r="J1181" i="22"/>
  <c r="L1212" i="22"/>
  <c r="L1242" i="22"/>
  <c r="L1278" i="22"/>
  <c r="L1304" i="22"/>
  <c r="J1304" i="22"/>
  <c r="L1316" i="22"/>
  <c r="J1316" i="22"/>
  <c r="L1338" i="22"/>
  <c r="J1338" i="22"/>
  <c r="L1346" i="22"/>
  <c r="J1346" i="22"/>
  <c r="J1368" i="22"/>
  <c r="L1368" i="22"/>
  <c r="J1372" i="22"/>
  <c r="L1372" i="22"/>
  <c r="J1376" i="22"/>
  <c r="L1376" i="22"/>
  <c r="J1380" i="22"/>
  <c r="L1380" i="22"/>
  <c r="J1384" i="22"/>
  <c r="L1384" i="22"/>
  <c r="J1402" i="22"/>
  <c r="L1402" i="22"/>
  <c r="J1406" i="22"/>
  <c r="L1406" i="22"/>
  <c r="J1410" i="22"/>
  <c r="L1410" i="22"/>
  <c r="J1414" i="22"/>
  <c r="L1414" i="22"/>
  <c r="J1418" i="22"/>
  <c r="L1418" i="22"/>
  <c r="L1436" i="22"/>
  <c r="J1436" i="22"/>
  <c r="L1141" i="22"/>
  <c r="J1141" i="22"/>
  <c r="L1308" i="22"/>
  <c r="J1308" i="22"/>
  <c r="L1440" i="22"/>
  <c r="J1440" i="22"/>
  <c r="J1650" i="22"/>
  <c r="L1650" i="22"/>
  <c r="J1680" i="22"/>
  <c r="L1680" i="22"/>
  <c r="L291" i="22"/>
  <c r="L299" i="22"/>
  <c r="L521" i="22"/>
  <c r="L418" i="22"/>
  <c r="L422" i="22"/>
  <c r="L520" i="22"/>
  <c r="L524" i="22"/>
  <c r="L528" i="22"/>
  <c r="L532" i="22"/>
  <c r="L536" i="22"/>
  <c r="J908" i="22"/>
  <c r="J960" i="22"/>
  <c r="J964" i="22"/>
  <c r="J968" i="22"/>
  <c r="J972" i="22"/>
  <c r="J976" i="22"/>
  <c r="J994" i="22"/>
  <c r="J998" i="22"/>
  <c r="J1002" i="22"/>
  <c r="J1006" i="22"/>
  <c r="J1010" i="22"/>
  <c r="L1103" i="22"/>
  <c r="L1133" i="22"/>
  <c r="J1133" i="22"/>
  <c r="J1138" i="22"/>
  <c r="L1149" i="22"/>
  <c r="J1149" i="22"/>
  <c r="J1206" i="22"/>
  <c r="L1208" i="22"/>
  <c r="J1236" i="22"/>
  <c r="L1238" i="22"/>
  <c r="J1266" i="22"/>
  <c r="J1274" i="22"/>
  <c r="L1300" i="22"/>
  <c r="J1300" i="22"/>
  <c r="L1448" i="22"/>
  <c r="J1448" i="22"/>
  <c r="J1646" i="22"/>
  <c r="L1646" i="22"/>
  <c r="J1654" i="22"/>
  <c r="L1654" i="22"/>
  <c r="J1676" i="22"/>
  <c r="L1676" i="22"/>
  <c r="J1684" i="22"/>
  <c r="L1684" i="22"/>
  <c r="J1692" i="22"/>
  <c r="L1692" i="22"/>
  <c r="J1642" i="22"/>
  <c r="L1642" i="22"/>
  <c r="J1658" i="22"/>
  <c r="L1658" i="22"/>
  <c r="J1688" i="22"/>
  <c r="L1688" i="22"/>
  <c r="L419" i="22"/>
  <c r="L423" i="22"/>
  <c r="L525" i="22"/>
  <c r="L537" i="22"/>
  <c r="J892" i="22"/>
  <c r="J896" i="22"/>
  <c r="J900" i="22"/>
  <c r="J904" i="22"/>
  <c r="J1013" i="22"/>
  <c r="L1113" i="22"/>
  <c r="J1113" i="22"/>
  <c r="J1134" i="22"/>
  <c r="L1145" i="22"/>
  <c r="J1145" i="22"/>
  <c r="J1164" i="22"/>
  <c r="J1167" i="22"/>
  <c r="L1167" i="22"/>
  <c r="L1169" i="22"/>
  <c r="J1169" i="22"/>
  <c r="J1175" i="22"/>
  <c r="L1175" i="22"/>
  <c r="L1177" i="22"/>
  <c r="J1177" i="22"/>
  <c r="J1183" i="22"/>
  <c r="L1183" i="22"/>
  <c r="J1202" i="22"/>
  <c r="J1232" i="22"/>
  <c r="J1248" i="22"/>
  <c r="J1272" i="22"/>
  <c r="J1284" i="22"/>
  <c r="L1312" i="22"/>
  <c r="J1312" i="22"/>
  <c r="L1334" i="22"/>
  <c r="J1334" i="22"/>
  <c r="L1342" i="22"/>
  <c r="J1342" i="22"/>
  <c r="L1350" i="22"/>
  <c r="J1350" i="22"/>
  <c r="J1370" i="22"/>
  <c r="L1370" i="22"/>
  <c r="J1374" i="22"/>
  <c r="L1374" i="22"/>
  <c r="J1378" i="22"/>
  <c r="L1378" i="22"/>
  <c r="J1382" i="22"/>
  <c r="L1382" i="22"/>
  <c r="J1386" i="22"/>
  <c r="L1386" i="22"/>
  <c r="J1404" i="22"/>
  <c r="L1404" i="22"/>
  <c r="J1408" i="22"/>
  <c r="L1408" i="22"/>
  <c r="J1412" i="22"/>
  <c r="L1412" i="22"/>
  <c r="J1416" i="22"/>
  <c r="L1416" i="22"/>
  <c r="J1420" i="22"/>
  <c r="L1420" i="22"/>
  <c r="L1444" i="22"/>
  <c r="J1444" i="22"/>
  <c r="J1315" i="22"/>
  <c r="J1319" i="22"/>
  <c r="J1337" i="22"/>
  <c r="J1341" i="22"/>
  <c r="J1345" i="22"/>
  <c r="J1349" i="22"/>
  <c r="J1353" i="22"/>
  <c r="J1574" i="22"/>
  <c r="J1578" i="22"/>
  <c r="J1582" i="22"/>
  <c r="J1586" i="22"/>
  <c r="J1590" i="22"/>
  <c r="J1608" i="22"/>
  <c r="J1612" i="22"/>
  <c r="J1616" i="22"/>
  <c r="J1693" i="22"/>
  <c r="L1675" i="22"/>
  <c r="L1679" i="22"/>
  <c r="L1687" i="22"/>
  <c r="L1683" i="22"/>
  <c r="L1691" i="22"/>
  <c r="L1641" i="22"/>
  <c r="L1645" i="22"/>
  <c r="L1649" i="22"/>
  <c r="L1653" i="22"/>
  <c r="L1657" i="22"/>
  <c r="L1619" i="22"/>
  <c r="J1621" i="22"/>
  <c r="L1623" i="22"/>
  <c r="J1625" i="22"/>
  <c r="J1618" i="22"/>
  <c r="L1607" i="22"/>
  <c r="L1611" i="22"/>
  <c r="L1615" i="22"/>
  <c r="L1585" i="22"/>
  <c r="L1573" i="22"/>
  <c r="L1577" i="22"/>
  <c r="L1581" i="22"/>
  <c r="L1589" i="22"/>
  <c r="L1539" i="22"/>
  <c r="J1541" i="22"/>
  <c r="L1543" i="22"/>
  <c r="J1545" i="22"/>
  <c r="L1547" i="22"/>
  <c r="J1549" i="22"/>
  <c r="L1551" i="22"/>
  <c r="J1553" i="22"/>
  <c r="L1555" i="22"/>
  <c r="J1557" i="22"/>
  <c r="L1505" i="22"/>
  <c r="J1507" i="22"/>
  <c r="L1509" i="22"/>
  <c r="J1511" i="22"/>
  <c r="L1513" i="22"/>
  <c r="J1515" i="22"/>
  <c r="L1517" i="22"/>
  <c r="J1519" i="22"/>
  <c r="L1521" i="22"/>
  <c r="J1523" i="22"/>
  <c r="L1471" i="22"/>
  <c r="J1473" i="22"/>
  <c r="L1475" i="22"/>
  <c r="J1477" i="22"/>
  <c r="L1479" i="22"/>
  <c r="J1481" i="22"/>
  <c r="L1483" i="22"/>
  <c r="J1485" i="22"/>
  <c r="L1487" i="22"/>
  <c r="J1489" i="22"/>
  <c r="L1453" i="22"/>
  <c r="L1452" i="22"/>
  <c r="L1437" i="22"/>
  <c r="L1441" i="22"/>
  <c r="L1445" i="22"/>
  <c r="L1449" i="22"/>
  <c r="L1403" i="22"/>
  <c r="J1405" i="22"/>
  <c r="L1407" i="22"/>
  <c r="J1409" i="22"/>
  <c r="L1411" i="22"/>
  <c r="J1413" i="22"/>
  <c r="L1415" i="22"/>
  <c r="J1417" i="22"/>
  <c r="L1419" i="22"/>
  <c r="J1421" i="22"/>
  <c r="L1369" i="22"/>
  <c r="J1371" i="22"/>
  <c r="L1373" i="22"/>
  <c r="J1375" i="22"/>
  <c r="L1377" i="22"/>
  <c r="J1379" i="22"/>
  <c r="L1381" i="22"/>
  <c r="J1383" i="22"/>
  <c r="L1385" i="22"/>
  <c r="J1387" i="22"/>
  <c r="L1335" i="22"/>
  <c r="L1347" i="22"/>
  <c r="L1339" i="22"/>
  <c r="L1343" i="22"/>
  <c r="L1351" i="22"/>
  <c r="L1301" i="22"/>
  <c r="L1305" i="22"/>
  <c r="L1309" i="22"/>
  <c r="L1313" i="22"/>
  <c r="L1317" i="22"/>
  <c r="L1267" i="22"/>
  <c r="J1269" i="22"/>
  <c r="L1271" i="22"/>
  <c r="J1273" i="22"/>
  <c r="L1275" i="22"/>
  <c r="J1277" i="22"/>
  <c r="J1281" i="22"/>
  <c r="J1285" i="22"/>
  <c r="L1233" i="22"/>
  <c r="L1237" i="22"/>
  <c r="L1241" i="22"/>
  <c r="L1245" i="22"/>
  <c r="L1249" i="22"/>
  <c r="L1203" i="22"/>
  <c r="L1211" i="22"/>
  <c r="L1215" i="22"/>
  <c r="L1199" i="22"/>
  <c r="L1207" i="22"/>
  <c r="L1166" i="22"/>
  <c r="L1170" i="22"/>
  <c r="L1174" i="22"/>
  <c r="L1178" i="22"/>
  <c r="L1182" i="22"/>
  <c r="L1131" i="22"/>
  <c r="L1135" i="22"/>
  <c r="L1143" i="22"/>
  <c r="L1139" i="22"/>
  <c r="L1147" i="22"/>
  <c r="L1110" i="22"/>
  <c r="L1114" i="22"/>
  <c r="L1097" i="22"/>
  <c r="L1101" i="22"/>
  <c r="L1105" i="22"/>
  <c r="L1109" i="22"/>
  <c r="L1063" i="22"/>
  <c r="J1065" i="22"/>
  <c r="L1067" i="22"/>
  <c r="J1069" i="22"/>
  <c r="L1071" i="22"/>
  <c r="J1073" i="22"/>
  <c r="L1075" i="22"/>
  <c r="J1077" i="22"/>
  <c r="L1079" i="22"/>
  <c r="J1081" i="22"/>
  <c r="L1029" i="22"/>
  <c r="J1031" i="22"/>
  <c r="L1033" i="22"/>
  <c r="J1035" i="22"/>
  <c r="L1037" i="22"/>
  <c r="J1039" i="22"/>
  <c r="L1041" i="22"/>
  <c r="J1043" i="22"/>
  <c r="L1045" i="22"/>
  <c r="J1047" i="22"/>
  <c r="L995" i="22"/>
  <c r="L999" i="22"/>
  <c r="L1003" i="22"/>
  <c r="L1007" i="22"/>
  <c r="L1011" i="22"/>
  <c r="L965" i="22"/>
  <c r="L969" i="22"/>
  <c r="L973" i="22"/>
  <c r="L977" i="22"/>
  <c r="L961" i="22"/>
  <c r="L927" i="22"/>
  <c r="J929" i="22"/>
  <c r="L931" i="22"/>
  <c r="J933" i="22"/>
  <c r="L935" i="22"/>
  <c r="J937" i="22"/>
  <c r="L939" i="22"/>
  <c r="J941" i="22"/>
  <c r="L943" i="22"/>
  <c r="J945" i="22"/>
  <c r="L893" i="22"/>
  <c r="L897" i="22"/>
  <c r="L901" i="22"/>
  <c r="L905" i="22"/>
  <c r="L909" i="22"/>
  <c r="L859" i="22"/>
  <c r="J861" i="22"/>
  <c r="L863" i="22"/>
  <c r="J865" i="22"/>
  <c r="L867" i="22"/>
  <c r="J869" i="22"/>
  <c r="L871" i="22"/>
  <c r="J873" i="22"/>
  <c r="L875" i="22"/>
  <c r="J877" i="22"/>
  <c r="L825" i="22"/>
  <c r="J827" i="22"/>
  <c r="L829" i="22"/>
  <c r="J831" i="22"/>
  <c r="L833" i="22"/>
  <c r="J835" i="22"/>
  <c r="L837" i="22"/>
  <c r="J839" i="22"/>
  <c r="L841" i="22"/>
  <c r="J843" i="22"/>
  <c r="L791" i="22"/>
  <c r="J793" i="22"/>
  <c r="L795" i="22"/>
  <c r="J797" i="22"/>
  <c r="L799" i="22"/>
  <c r="J801" i="22"/>
  <c r="L803" i="22"/>
  <c r="J805" i="22"/>
  <c r="L807" i="22"/>
  <c r="J809" i="22"/>
  <c r="L757" i="22"/>
  <c r="L761" i="22"/>
  <c r="L765" i="22"/>
  <c r="L769" i="22"/>
  <c r="L723" i="22"/>
  <c r="L727" i="22"/>
  <c r="L735" i="22"/>
  <c r="L739" i="22"/>
  <c r="L731" i="22"/>
  <c r="L689" i="22"/>
  <c r="L693" i="22"/>
  <c r="L697" i="22"/>
  <c r="L701" i="22"/>
  <c r="L705" i="22"/>
  <c r="L659" i="22"/>
  <c r="L667" i="22"/>
  <c r="L655" i="22"/>
  <c r="L663" i="22"/>
  <c r="L671" i="22"/>
  <c r="L621" i="22"/>
  <c r="L625" i="22"/>
  <c r="L629" i="22"/>
  <c r="L633" i="22"/>
  <c r="L637" i="22"/>
  <c r="L587" i="22"/>
  <c r="L591" i="22"/>
  <c r="L595" i="22"/>
  <c r="L599" i="22"/>
  <c r="L603" i="22"/>
  <c r="L553" i="22"/>
  <c r="J555" i="22"/>
  <c r="L557" i="22"/>
  <c r="J559" i="22"/>
  <c r="L561" i="22"/>
  <c r="J563" i="22"/>
  <c r="L565" i="22"/>
  <c r="J567" i="22"/>
  <c r="L569" i="22"/>
  <c r="J571" i="22"/>
  <c r="L519" i="22"/>
  <c r="L523" i="22"/>
  <c r="L527" i="22"/>
  <c r="L531" i="22"/>
  <c r="L535" i="22"/>
  <c r="L485" i="22"/>
  <c r="J487" i="22"/>
  <c r="L489" i="22"/>
  <c r="J491" i="22"/>
  <c r="L493" i="22"/>
  <c r="J495" i="22"/>
  <c r="L497" i="22"/>
  <c r="J499" i="22"/>
  <c r="L501" i="22"/>
  <c r="J503" i="22"/>
  <c r="L451" i="22"/>
  <c r="L455" i="22"/>
  <c r="L459" i="22"/>
  <c r="L463" i="22"/>
  <c r="L467" i="22"/>
  <c r="L425" i="22"/>
  <c r="L429" i="22"/>
  <c r="L433" i="22"/>
  <c r="L417" i="22"/>
  <c r="L421" i="22"/>
  <c r="L387" i="22"/>
  <c r="L391" i="22"/>
  <c r="L383" i="22"/>
  <c r="L395" i="22"/>
  <c r="L399" i="22"/>
  <c r="L349" i="22"/>
  <c r="L357" i="22"/>
  <c r="L361" i="22"/>
  <c r="L365" i="22"/>
  <c r="L353" i="22"/>
  <c r="L323" i="22"/>
  <c r="L327" i="22"/>
  <c r="L331" i="22"/>
  <c r="L315" i="22"/>
  <c r="L319" i="22"/>
  <c r="L282" i="22"/>
  <c r="L286" i="22"/>
  <c r="L290" i="22"/>
  <c r="L294" i="22"/>
  <c r="L298" i="22"/>
  <c r="L247" i="22"/>
  <c r="L251" i="22"/>
  <c r="L255" i="22"/>
  <c r="L259" i="22"/>
  <c r="L263" i="22"/>
  <c r="L213" i="22"/>
  <c r="J215" i="22"/>
  <c r="L217" i="22"/>
  <c r="J219" i="22"/>
  <c r="L221" i="22"/>
  <c r="J223" i="22"/>
  <c r="L225" i="22"/>
  <c r="J227" i="22"/>
  <c r="L229" i="22"/>
  <c r="J231" i="22"/>
  <c r="L179" i="22"/>
  <c r="L187" i="22"/>
  <c r="L195" i="22"/>
  <c r="L183" i="22"/>
  <c r="L191" i="22"/>
  <c r="L145" i="22"/>
  <c r="J147" i="22"/>
  <c r="L149" i="22"/>
  <c r="J151" i="22"/>
  <c r="L153" i="22"/>
  <c r="J155" i="22"/>
  <c r="L157" i="22"/>
  <c r="J159" i="22"/>
  <c r="L161" i="22"/>
  <c r="J163" i="22"/>
  <c r="L111" i="22"/>
  <c r="J113" i="22"/>
  <c r="L115" i="22"/>
  <c r="J117" i="22"/>
  <c r="L119" i="22"/>
  <c r="J121" i="22"/>
  <c r="L123" i="22"/>
  <c r="J125" i="22"/>
  <c r="L127" i="22"/>
  <c r="J129" i="22"/>
  <c r="L77" i="22"/>
  <c r="L81" i="22"/>
  <c r="L85" i="22"/>
  <c r="L89" i="22"/>
  <c r="L93" i="22"/>
  <c r="L43" i="22"/>
  <c r="J45" i="22"/>
  <c r="L47" i="22"/>
  <c r="J49" i="22"/>
  <c r="L51" i="22"/>
  <c r="J53" i="22"/>
  <c r="L55" i="22"/>
  <c r="J57" i="22"/>
  <c r="L59" i="22"/>
  <c r="J61" i="22"/>
  <c r="J27" i="22"/>
  <c r="L25" i="22"/>
  <c r="J23" i="22"/>
  <c r="L21" i="22"/>
  <c r="J19" i="22"/>
  <c r="L17" i="22"/>
  <c r="J15" i="22"/>
  <c r="L13" i="22"/>
  <c r="J11" i="22"/>
  <c r="L9" i="22"/>
  <c r="N8" i="21"/>
  <c r="L10" i="21"/>
  <c r="N12" i="21"/>
  <c r="L14" i="21"/>
  <c r="N16" i="21"/>
  <c r="L18" i="21"/>
  <c r="N20" i="21"/>
  <c r="L22" i="21"/>
  <c r="L35" i="21"/>
  <c r="N37" i="21"/>
  <c r="L39" i="21"/>
  <c r="N41" i="21"/>
  <c r="L43" i="21"/>
  <c r="N45" i="21"/>
  <c r="L47" i="21"/>
  <c r="N49" i="21"/>
  <c r="N62" i="21"/>
  <c r="L64" i="21"/>
  <c r="N66" i="21"/>
  <c r="L68" i="21"/>
  <c r="N70" i="21"/>
  <c r="L72" i="21"/>
  <c r="N74" i="21"/>
  <c r="L76" i="21"/>
  <c r="L89" i="21"/>
  <c r="N91" i="21"/>
  <c r="L93" i="21"/>
  <c r="N95" i="21"/>
  <c r="L97" i="21"/>
  <c r="N99" i="21"/>
  <c r="L101" i="21"/>
  <c r="N103" i="21"/>
  <c r="N116" i="21"/>
  <c r="L118" i="21"/>
  <c r="N120" i="21"/>
  <c r="L122" i="21"/>
  <c r="N124" i="21"/>
  <c r="L126" i="21"/>
  <c r="N128" i="21"/>
  <c r="L130" i="21"/>
  <c r="N145" i="21"/>
  <c r="N149" i="21"/>
  <c r="N153" i="21"/>
  <c r="N157" i="21"/>
  <c r="M157" i="19"/>
  <c r="L157" i="19" s="1"/>
  <c r="M156" i="19"/>
  <c r="L156" i="19" s="1"/>
  <c r="M155" i="19"/>
  <c r="L155" i="19" s="1"/>
  <c r="M154" i="19"/>
  <c r="L154" i="19" s="1"/>
  <c r="M153" i="19"/>
  <c r="L153" i="19" s="1"/>
  <c r="M152" i="19"/>
  <c r="L152" i="19" s="1"/>
  <c r="M151" i="19"/>
  <c r="L151" i="19" s="1"/>
  <c r="M150" i="19"/>
  <c r="N150" i="19" s="1"/>
  <c r="M149" i="19"/>
  <c r="L149" i="19" s="1"/>
  <c r="M148" i="19"/>
  <c r="L148" i="19" s="1"/>
  <c r="M147" i="19"/>
  <c r="L147" i="19" s="1"/>
  <c r="M146" i="19"/>
  <c r="L146" i="19" s="1"/>
  <c r="M145" i="19"/>
  <c r="L145" i="19" s="1"/>
  <c r="M144" i="19"/>
  <c r="L144" i="19" s="1"/>
  <c r="M143" i="19"/>
  <c r="L143" i="19" s="1"/>
  <c r="M130" i="19"/>
  <c r="N130" i="19" s="1"/>
  <c r="M129" i="19"/>
  <c r="L129" i="19" s="1"/>
  <c r="M128" i="19"/>
  <c r="L128" i="19" s="1"/>
  <c r="M127" i="19"/>
  <c r="L127" i="19" s="1"/>
  <c r="M126" i="19"/>
  <c r="N126" i="19" s="1"/>
  <c r="M125" i="19"/>
  <c r="L125" i="19" s="1"/>
  <c r="M124" i="19"/>
  <c r="L124" i="19" s="1"/>
  <c r="M123" i="19"/>
  <c r="L123" i="19" s="1"/>
  <c r="M122" i="19"/>
  <c r="N122" i="19" s="1"/>
  <c r="M121" i="19"/>
  <c r="L121" i="19" s="1"/>
  <c r="M120" i="19"/>
  <c r="L120" i="19" s="1"/>
  <c r="M119" i="19"/>
  <c r="L119" i="19" s="1"/>
  <c r="M118" i="19"/>
  <c r="N118" i="19" s="1"/>
  <c r="M117" i="19"/>
  <c r="L117" i="19" s="1"/>
  <c r="M116" i="19"/>
  <c r="L116" i="19" s="1"/>
  <c r="M103" i="19"/>
  <c r="N103" i="19" s="1"/>
  <c r="M102" i="19"/>
  <c r="L102" i="19" s="1"/>
  <c r="M101" i="19"/>
  <c r="L101" i="19" s="1"/>
  <c r="M100" i="19"/>
  <c r="L100" i="19" s="1"/>
  <c r="M99" i="19"/>
  <c r="N99" i="19" s="1"/>
  <c r="M98" i="19"/>
  <c r="L98" i="19" s="1"/>
  <c r="M97" i="19"/>
  <c r="L97" i="19" s="1"/>
  <c r="M96" i="19"/>
  <c r="L96" i="19" s="1"/>
  <c r="M95" i="19"/>
  <c r="N95" i="19" s="1"/>
  <c r="M94" i="19"/>
  <c r="L94" i="19" s="1"/>
  <c r="M93" i="19"/>
  <c r="L93" i="19" s="1"/>
  <c r="M92" i="19"/>
  <c r="L92" i="19" s="1"/>
  <c r="M91" i="19"/>
  <c r="N91" i="19" s="1"/>
  <c r="M90" i="19"/>
  <c r="L90" i="19" s="1"/>
  <c r="M89" i="19"/>
  <c r="L89" i="19" s="1"/>
  <c r="M76" i="19"/>
  <c r="N76" i="19" s="1"/>
  <c r="M75" i="19"/>
  <c r="N75" i="19" s="1"/>
  <c r="M74" i="19"/>
  <c r="N74" i="19" s="1"/>
  <c r="M73" i="19"/>
  <c r="L73" i="19" s="1"/>
  <c r="M72" i="19"/>
  <c r="N72" i="19" s="1"/>
  <c r="M71" i="19"/>
  <c r="L71" i="19" s="1"/>
  <c r="M70" i="19"/>
  <c r="L70" i="19" s="1"/>
  <c r="M69" i="19"/>
  <c r="N69" i="19" s="1"/>
  <c r="M68" i="19"/>
  <c r="N68" i="19" s="1"/>
  <c r="M67" i="19"/>
  <c r="N67" i="19" s="1"/>
  <c r="M66" i="19"/>
  <c r="L66" i="19" s="1"/>
  <c r="M65" i="19"/>
  <c r="N65" i="19" s="1"/>
  <c r="M64" i="19"/>
  <c r="N64" i="19" s="1"/>
  <c r="M63" i="19"/>
  <c r="N63" i="19" s="1"/>
  <c r="M62" i="19"/>
  <c r="L62" i="19" s="1"/>
  <c r="M49" i="19"/>
  <c r="N49" i="19" s="1"/>
  <c r="M48" i="19"/>
  <c r="N48" i="19" s="1"/>
  <c r="M47" i="19"/>
  <c r="L47" i="19" s="1"/>
  <c r="M46" i="19"/>
  <c r="N46" i="19" s="1"/>
  <c r="M45" i="19"/>
  <c r="N45" i="19" s="1"/>
  <c r="M44" i="19"/>
  <c r="N44" i="19" s="1"/>
  <c r="M43" i="19"/>
  <c r="L43" i="19" s="1"/>
  <c r="M42" i="19"/>
  <c r="N42" i="19" s="1"/>
  <c r="M41" i="19"/>
  <c r="N41" i="19" s="1"/>
  <c r="M40" i="19"/>
  <c r="N40" i="19" s="1"/>
  <c r="M39" i="19"/>
  <c r="L39" i="19" s="1"/>
  <c r="M38" i="19"/>
  <c r="N38" i="19" s="1"/>
  <c r="M37" i="19"/>
  <c r="N37" i="19" s="1"/>
  <c r="M36" i="19"/>
  <c r="N36" i="19" s="1"/>
  <c r="M35" i="19"/>
  <c r="L35" i="19" s="1"/>
  <c r="M14" i="19"/>
  <c r="L14" i="19" s="1"/>
  <c r="M15" i="19"/>
  <c r="N15" i="19" s="1"/>
  <c r="M16" i="19"/>
  <c r="N16" i="19" s="1"/>
  <c r="M17" i="19"/>
  <c r="N17" i="19" s="1"/>
  <c r="M18" i="19"/>
  <c r="L18" i="19" s="1"/>
  <c r="M19" i="19"/>
  <c r="N19" i="19" s="1"/>
  <c r="M20" i="19"/>
  <c r="N20" i="19" s="1"/>
  <c r="M21" i="19"/>
  <c r="N21" i="19" s="1"/>
  <c r="M22" i="19"/>
  <c r="L22" i="19" s="1"/>
  <c r="M9" i="19"/>
  <c r="L9" i="19" s="1"/>
  <c r="M10" i="19"/>
  <c r="N10" i="19" s="1"/>
  <c r="M11" i="19"/>
  <c r="N11" i="19" s="1"/>
  <c r="M12" i="19"/>
  <c r="L12" i="19" s="1"/>
  <c r="M13" i="19"/>
  <c r="L13" i="19" s="1"/>
  <c r="M8" i="19"/>
  <c r="N8" i="19" s="1"/>
  <c r="L169" i="18"/>
  <c r="M167" i="18"/>
  <c r="L167" i="18" s="1"/>
  <c r="M166" i="18"/>
  <c r="L166" i="18" s="1"/>
  <c r="M165" i="18"/>
  <c r="N165" i="18" s="1"/>
  <c r="M164" i="18"/>
  <c r="L164" i="18" s="1"/>
  <c r="M163" i="18"/>
  <c r="L163" i="18" s="1"/>
  <c r="M162" i="18"/>
  <c r="L162" i="18" s="1"/>
  <c r="M161" i="18"/>
  <c r="N161" i="18" s="1"/>
  <c r="M160" i="18"/>
  <c r="L160" i="18" s="1"/>
  <c r="M159" i="18"/>
  <c r="L159" i="18" s="1"/>
  <c r="M158" i="18"/>
  <c r="L158" i="18" s="1"/>
  <c r="M157" i="18"/>
  <c r="N157" i="18" s="1"/>
  <c r="M156" i="18"/>
  <c r="L156" i="18" s="1"/>
  <c r="M155" i="18"/>
  <c r="L155" i="18" s="1"/>
  <c r="M154" i="18"/>
  <c r="L154" i="18" s="1"/>
  <c r="M153" i="18"/>
  <c r="N153" i="18" s="1"/>
  <c r="L140" i="18"/>
  <c r="M138" i="18"/>
  <c r="L138" i="18" s="1"/>
  <c r="M137" i="18"/>
  <c r="N137" i="18" s="1"/>
  <c r="M136" i="18"/>
  <c r="N136" i="18" s="1"/>
  <c r="M135" i="18"/>
  <c r="N135" i="18" s="1"/>
  <c r="M134" i="18"/>
  <c r="L134" i="18" s="1"/>
  <c r="M133" i="18"/>
  <c r="N133" i="18" s="1"/>
  <c r="M132" i="18"/>
  <c r="N132" i="18" s="1"/>
  <c r="M131" i="18"/>
  <c r="N131" i="18" s="1"/>
  <c r="L131" i="18"/>
  <c r="M130" i="18"/>
  <c r="L130" i="18" s="1"/>
  <c r="M129" i="18"/>
  <c r="N129" i="18" s="1"/>
  <c r="M128" i="18"/>
  <c r="N128" i="18" s="1"/>
  <c r="N127" i="18"/>
  <c r="M127" i="18"/>
  <c r="L127" i="18" s="1"/>
  <c r="M126" i="18"/>
  <c r="L126" i="18" s="1"/>
  <c r="M125" i="18"/>
  <c r="N125" i="18" s="1"/>
  <c r="M124" i="18"/>
  <c r="N124" i="18" s="1"/>
  <c r="L111" i="18"/>
  <c r="M109" i="18"/>
  <c r="N109" i="18" s="1"/>
  <c r="M108" i="18"/>
  <c r="N108" i="18" s="1"/>
  <c r="M107" i="18"/>
  <c r="N107" i="18" s="1"/>
  <c r="M106" i="18"/>
  <c r="L106" i="18" s="1"/>
  <c r="M105" i="18"/>
  <c r="N105" i="18" s="1"/>
  <c r="M104" i="18"/>
  <c r="N104" i="18" s="1"/>
  <c r="M103" i="18"/>
  <c r="N103" i="18" s="1"/>
  <c r="M102" i="18"/>
  <c r="L102" i="18" s="1"/>
  <c r="M101" i="18"/>
  <c r="N101" i="18" s="1"/>
  <c r="M100" i="18"/>
  <c r="N100" i="18" s="1"/>
  <c r="M99" i="18"/>
  <c r="N99" i="18" s="1"/>
  <c r="M98" i="18"/>
  <c r="L98" i="18" s="1"/>
  <c r="M97" i="18"/>
  <c r="N97" i="18" s="1"/>
  <c r="M96" i="18"/>
  <c r="N96" i="18" s="1"/>
  <c r="M95" i="18"/>
  <c r="N95" i="18" s="1"/>
  <c r="L82" i="18"/>
  <c r="M80" i="18"/>
  <c r="N80" i="18" s="1"/>
  <c r="M79" i="18"/>
  <c r="L79" i="18" s="1"/>
  <c r="M78" i="18"/>
  <c r="L78" i="18" s="1"/>
  <c r="M77" i="18"/>
  <c r="L77" i="18" s="1"/>
  <c r="M76" i="18"/>
  <c r="N76" i="18" s="1"/>
  <c r="M75" i="18"/>
  <c r="L75" i="18" s="1"/>
  <c r="M74" i="18"/>
  <c r="L74" i="18" s="1"/>
  <c r="M73" i="18"/>
  <c r="L73" i="18" s="1"/>
  <c r="M72" i="18"/>
  <c r="N72" i="18" s="1"/>
  <c r="M71" i="18"/>
  <c r="L71" i="18" s="1"/>
  <c r="M70" i="18"/>
  <c r="L70" i="18" s="1"/>
  <c r="M69" i="18"/>
  <c r="L69" i="18" s="1"/>
  <c r="M68" i="18"/>
  <c r="N68" i="18" s="1"/>
  <c r="M67" i="18"/>
  <c r="L67" i="18" s="1"/>
  <c r="M66" i="18"/>
  <c r="L66" i="18" s="1"/>
  <c r="L53" i="18"/>
  <c r="M51" i="18"/>
  <c r="L51" i="18" s="1"/>
  <c r="M50" i="18"/>
  <c r="L50" i="18" s="1"/>
  <c r="M49" i="18"/>
  <c r="L49" i="18" s="1"/>
  <c r="M48" i="18"/>
  <c r="N48" i="18" s="1"/>
  <c r="M47" i="18"/>
  <c r="L47" i="18" s="1"/>
  <c r="M46" i="18"/>
  <c r="L46" i="18" s="1"/>
  <c r="M45" i="18"/>
  <c r="L45" i="18" s="1"/>
  <c r="M44" i="18"/>
  <c r="N44" i="18" s="1"/>
  <c r="M43" i="18"/>
  <c r="L43" i="18" s="1"/>
  <c r="M42" i="18"/>
  <c r="L42" i="18" s="1"/>
  <c r="M41" i="18"/>
  <c r="L41" i="18" s="1"/>
  <c r="M40" i="18"/>
  <c r="N40" i="18" s="1"/>
  <c r="M39" i="18"/>
  <c r="L39" i="18" s="1"/>
  <c r="M38" i="18"/>
  <c r="L38" i="18" s="1"/>
  <c r="M37" i="18"/>
  <c r="L37" i="18" s="1"/>
  <c r="L24" i="18"/>
  <c r="J23" i="18"/>
  <c r="M22" i="18"/>
  <c r="L22" i="18" s="1"/>
  <c r="M21" i="18"/>
  <c r="N21" i="18" s="1"/>
  <c r="M20" i="18"/>
  <c r="N20" i="18" s="1"/>
  <c r="M19" i="18"/>
  <c r="N19" i="18" s="1"/>
  <c r="M18" i="18"/>
  <c r="L18" i="18" s="1"/>
  <c r="M17" i="18"/>
  <c r="N17" i="18" s="1"/>
  <c r="M16" i="18"/>
  <c r="N16" i="18" s="1"/>
  <c r="M15" i="18"/>
  <c r="N15" i="18" s="1"/>
  <c r="L15" i="18"/>
  <c r="M14" i="18"/>
  <c r="L14" i="18" s="1"/>
  <c r="M13" i="18"/>
  <c r="N13" i="18" s="1"/>
  <c r="M12" i="18"/>
  <c r="N12" i="18" s="1"/>
  <c r="M11" i="18"/>
  <c r="N11" i="18" s="1"/>
  <c r="M10" i="18"/>
  <c r="L10" i="18" s="1"/>
  <c r="M9" i="18"/>
  <c r="N9" i="18" s="1"/>
  <c r="M8" i="18"/>
  <c r="N8" i="18" s="1"/>
  <c r="C5" i="18"/>
  <c r="C4" i="18"/>
  <c r="M167" i="16"/>
  <c r="N167" i="16" s="1"/>
  <c r="M166" i="16"/>
  <c r="N166" i="16" s="1"/>
  <c r="M165" i="16"/>
  <c r="L165" i="16" s="1"/>
  <c r="M164" i="16"/>
  <c r="N164" i="16" s="1"/>
  <c r="L164" i="16"/>
  <c r="M163" i="16"/>
  <c r="N163" i="16" s="1"/>
  <c r="M162" i="16"/>
  <c r="N162" i="16" s="1"/>
  <c r="M161" i="16"/>
  <c r="L161" i="16" s="1"/>
  <c r="M160" i="16"/>
  <c r="N160" i="16" s="1"/>
  <c r="M159" i="16"/>
  <c r="N159" i="16" s="1"/>
  <c r="M158" i="16"/>
  <c r="N158" i="16" s="1"/>
  <c r="M157" i="16"/>
  <c r="L157" i="16" s="1"/>
  <c r="M156" i="16"/>
  <c r="N156" i="16" s="1"/>
  <c r="M155" i="16"/>
  <c r="N155" i="16" s="1"/>
  <c r="M154" i="16"/>
  <c r="N154" i="16" s="1"/>
  <c r="M153" i="16"/>
  <c r="L153" i="16" s="1"/>
  <c r="M138" i="16"/>
  <c r="N138" i="16" s="1"/>
  <c r="M137" i="16"/>
  <c r="N137" i="16" s="1"/>
  <c r="M136" i="16"/>
  <c r="N136" i="16" s="1"/>
  <c r="M135" i="16"/>
  <c r="L135" i="16" s="1"/>
  <c r="M134" i="16"/>
  <c r="N134" i="16" s="1"/>
  <c r="M133" i="16"/>
  <c r="N133" i="16" s="1"/>
  <c r="M132" i="16"/>
  <c r="N132" i="16" s="1"/>
  <c r="M131" i="16"/>
  <c r="N131" i="16" s="1"/>
  <c r="M130" i="16"/>
  <c r="N130" i="16" s="1"/>
  <c r="M129" i="16"/>
  <c r="N129" i="16" s="1"/>
  <c r="M128" i="16"/>
  <c r="N128" i="16" s="1"/>
  <c r="M127" i="16"/>
  <c r="L127" i="16" s="1"/>
  <c r="M126" i="16"/>
  <c r="N126" i="16" s="1"/>
  <c r="M125" i="16"/>
  <c r="N125" i="16" s="1"/>
  <c r="M124" i="16"/>
  <c r="N124" i="16" s="1"/>
  <c r="M109" i="16"/>
  <c r="N109" i="16" s="1"/>
  <c r="M108" i="16"/>
  <c r="L108" i="16" s="1"/>
  <c r="M107" i="16"/>
  <c r="L107" i="16" s="1"/>
  <c r="M106" i="16"/>
  <c r="N106" i="16" s="1"/>
  <c r="M105" i="16"/>
  <c r="N105" i="16" s="1"/>
  <c r="M104" i="16"/>
  <c r="L104" i="16" s="1"/>
  <c r="M103" i="16"/>
  <c r="L103" i="16" s="1"/>
  <c r="M102" i="16"/>
  <c r="N102" i="16" s="1"/>
  <c r="M101" i="16"/>
  <c r="N101" i="16" s="1"/>
  <c r="M100" i="16"/>
  <c r="N100" i="16" s="1"/>
  <c r="M99" i="16"/>
  <c r="L99" i="16" s="1"/>
  <c r="M98" i="16"/>
  <c r="N98" i="16" s="1"/>
  <c r="M97" i="16"/>
  <c r="N97" i="16" s="1"/>
  <c r="M96" i="16"/>
  <c r="L96" i="16" s="1"/>
  <c r="M95" i="16"/>
  <c r="L95" i="16" s="1"/>
  <c r="M80" i="16"/>
  <c r="N80" i="16" s="1"/>
  <c r="M79" i="16"/>
  <c r="L79" i="16" s="1"/>
  <c r="M78" i="16"/>
  <c r="L78" i="16" s="1"/>
  <c r="M77" i="16"/>
  <c r="L77" i="16" s="1"/>
  <c r="M76" i="16"/>
  <c r="N76" i="16" s="1"/>
  <c r="M75" i="16"/>
  <c r="L75" i="16" s="1"/>
  <c r="M74" i="16"/>
  <c r="L74" i="16" s="1"/>
  <c r="M73" i="16"/>
  <c r="L73" i="16" s="1"/>
  <c r="M72" i="16"/>
  <c r="N72" i="16" s="1"/>
  <c r="M71" i="16"/>
  <c r="L71" i="16" s="1"/>
  <c r="M70" i="16"/>
  <c r="L70" i="16" s="1"/>
  <c r="M69" i="16"/>
  <c r="L69" i="16" s="1"/>
  <c r="M68" i="16"/>
  <c r="N68" i="16" s="1"/>
  <c r="M67" i="16"/>
  <c r="L67" i="16" s="1"/>
  <c r="M66" i="16"/>
  <c r="L66" i="16" s="1"/>
  <c r="M51" i="16"/>
  <c r="N51" i="16" s="1"/>
  <c r="M50" i="16"/>
  <c r="L50" i="16" s="1"/>
  <c r="M49" i="16"/>
  <c r="L49" i="16" s="1"/>
  <c r="M48" i="16"/>
  <c r="L48" i="16" s="1"/>
  <c r="M47" i="16"/>
  <c r="N47" i="16" s="1"/>
  <c r="M46" i="16"/>
  <c r="L46" i="16" s="1"/>
  <c r="M45" i="16"/>
  <c r="L45" i="16" s="1"/>
  <c r="M44" i="16"/>
  <c r="L44" i="16" s="1"/>
  <c r="M43" i="16"/>
  <c r="N43" i="16" s="1"/>
  <c r="M42" i="16"/>
  <c r="L42" i="16" s="1"/>
  <c r="M41" i="16"/>
  <c r="L41" i="16" s="1"/>
  <c r="M40" i="16"/>
  <c r="L40" i="16" s="1"/>
  <c r="M39" i="16"/>
  <c r="N39" i="16" s="1"/>
  <c r="M38" i="16"/>
  <c r="L38" i="16" s="1"/>
  <c r="M37" i="16"/>
  <c r="L37" i="16" s="1"/>
  <c r="M9" i="16"/>
  <c r="L9" i="16" s="1"/>
  <c r="M10" i="16"/>
  <c r="L10" i="16" s="1"/>
  <c r="M11" i="16"/>
  <c r="N11" i="16" s="1"/>
  <c r="M12" i="16"/>
  <c r="L12" i="16" s="1"/>
  <c r="M13" i="16"/>
  <c r="L13" i="16" s="1"/>
  <c r="M14" i="16"/>
  <c r="L14" i="16" s="1"/>
  <c r="N14" i="16"/>
  <c r="M15" i="16"/>
  <c r="N15" i="16" s="1"/>
  <c r="M16" i="16"/>
  <c r="L16" i="16" s="1"/>
  <c r="M17" i="16"/>
  <c r="L17" i="16" s="1"/>
  <c r="M18" i="16"/>
  <c r="N18" i="16" s="1"/>
  <c r="M19" i="16"/>
  <c r="N19" i="16" s="1"/>
  <c r="M20" i="16"/>
  <c r="L20" i="16" s="1"/>
  <c r="M21" i="16"/>
  <c r="L21" i="16" s="1"/>
  <c r="M22" i="16"/>
  <c r="N22" i="16" s="1"/>
  <c r="N51" i="18" l="1"/>
  <c r="L166" i="16"/>
  <c r="N45" i="18"/>
  <c r="L97" i="16"/>
  <c r="L95" i="18"/>
  <c r="L156" i="16"/>
  <c r="L21" i="18"/>
  <c r="N96" i="16"/>
  <c r="L100" i="16"/>
  <c r="L158" i="16"/>
  <c r="L36" i="19"/>
  <c r="N9" i="16"/>
  <c r="L107" i="18"/>
  <c r="N73" i="19"/>
  <c r="L154" i="16"/>
  <c r="L74" i="19"/>
  <c r="N10" i="16"/>
  <c r="L160" i="16"/>
  <c r="L132" i="18"/>
  <c r="L97" i="18"/>
  <c r="L128" i="18"/>
  <c r="N135" i="16"/>
  <c r="N43" i="18"/>
  <c r="L162" i="16"/>
  <c r="L13" i="18"/>
  <c r="L19" i="18"/>
  <c r="L105" i="18"/>
  <c r="L124" i="18"/>
  <c r="N13" i="16"/>
  <c r="L131" i="16"/>
  <c r="L99" i="18"/>
  <c r="L135" i="18"/>
  <c r="L65" i="19"/>
  <c r="L109" i="16"/>
  <c r="L17" i="18"/>
  <c r="L109" i="18"/>
  <c r="L136" i="18"/>
  <c r="L150" i="19"/>
  <c r="N47" i="18"/>
  <c r="N41" i="18"/>
  <c r="L9" i="18"/>
  <c r="N37" i="18"/>
  <c r="L101" i="18"/>
  <c r="L42" i="19"/>
  <c r="L67" i="19"/>
  <c r="N146" i="19"/>
  <c r="L18" i="16"/>
  <c r="N127" i="16"/>
  <c r="N71" i="19"/>
  <c r="N49" i="18"/>
  <c r="N17" i="16"/>
  <c r="N108" i="16"/>
  <c r="L11" i="18"/>
  <c r="N39" i="18"/>
  <c r="L103" i="18"/>
  <c r="L44" i="19"/>
  <c r="N154" i="19"/>
  <c r="N104" i="16"/>
  <c r="N67" i="18"/>
  <c r="N69" i="18"/>
  <c r="N71" i="18"/>
  <c r="N73" i="18"/>
  <c r="N75" i="18"/>
  <c r="N77" i="18"/>
  <c r="N79" i="18"/>
  <c r="N156" i="18"/>
  <c r="N160" i="18"/>
  <c r="N164" i="18"/>
  <c r="N16" i="16"/>
  <c r="N12" i="16"/>
  <c r="L105" i="16"/>
  <c r="L125" i="18"/>
  <c r="L129" i="18"/>
  <c r="L133" i="18"/>
  <c r="L137" i="18"/>
  <c r="L153" i="18"/>
  <c r="N155" i="18"/>
  <c r="L157" i="18"/>
  <c r="N159" i="18"/>
  <c r="L161" i="18"/>
  <c r="N163" i="18"/>
  <c r="L165" i="18"/>
  <c r="N167" i="18"/>
  <c r="L40" i="19"/>
  <c r="L48" i="19"/>
  <c r="L63" i="19"/>
  <c r="N20" i="16"/>
  <c r="L101" i="16"/>
  <c r="L38" i="19"/>
  <c r="L46" i="19"/>
  <c r="L69" i="19"/>
  <c r="N144" i="19"/>
  <c r="N148" i="19"/>
  <c r="N152" i="19"/>
  <c r="N156" i="19"/>
  <c r="N145" i="19"/>
  <c r="N149" i="19"/>
  <c r="N153" i="19"/>
  <c r="N157" i="19"/>
  <c r="N117" i="19"/>
  <c r="N119" i="19"/>
  <c r="N121" i="19"/>
  <c r="N123" i="19"/>
  <c r="N125" i="19"/>
  <c r="N127" i="19"/>
  <c r="N129" i="19"/>
  <c r="N90" i="19"/>
  <c r="N92" i="19"/>
  <c r="N94" i="19"/>
  <c r="N96" i="19"/>
  <c r="N98" i="19"/>
  <c r="N100" i="19"/>
  <c r="N102" i="19"/>
  <c r="L75" i="19"/>
  <c r="N9" i="19"/>
  <c r="N13" i="19"/>
  <c r="L21" i="19"/>
  <c r="L19" i="19"/>
  <c r="L17" i="19"/>
  <c r="L15" i="19"/>
  <c r="N12" i="19"/>
  <c r="L10" i="19"/>
  <c r="L124" i="16"/>
  <c r="L128" i="16"/>
  <c r="L132" i="16"/>
  <c r="L136" i="16"/>
  <c r="L125" i="16"/>
  <c r="L129" i="16"/>
  <c r="L133" i="16"/>
  <c r="L137" i="16"/>
  <c r="L98" i="16"/>
  <c r="L102" i="16"/>
  <c r="L106" i="16"/>
  <c r="N67" i="16"/>
  <c r="N69" i="16"/>
  <c r="N71" i="16"/>
  <c r="N73" i="16"/>
  <c r="N75" i="16"/>
  <c r="N77" i="16"/>
  <c r="N79" i="16"/>
  <c r="N38" i="16"/>
  <c r="N40" i="16"/>
  <c r="N42" i="16"/>
  <c r="N44" i="16"/>
  <c r="N46" i="16"/>
  <c r="N48" i="16"/>
  <c r="N50" i="16"/>
  <c r="N143" i="19"/>
  <c r="N147" i="19"/>
  <c r="N151" i="19"/>
  <c r="N155" i="19"/>
  <c r="N116" i="19"/>
  <c r="L118" i="19"/>
  <c r="N120" i="19"/>
  <c r="L122" i="19"/>
  <c r="N124" i="19"/>
  <c r="L126" i="19"/>
  <c r="N128" i="19"/>
  <c r="L130" i="19"/>
  <c r="N89" i="19"/>
  <c r="L91" i="19"/>
  <c r="N93" i="19"/>
  <c r="L95" i="19"/>
  <c r="N97" i="19"/>
  <c r="L99" i="19"/>
  <c r="N101" i="19"/>
  <c r="L103" i="19"/>
  <c r="N62" i="19"/>
  <c r="L64" i="19"/>
  <c r="N66" i="19"/>
  <c r="L68" i="19"/>
  <c r="N70" i="19"/>
  <c r="L72" i="19"/>
  <c r="L76" i="19"/>
  <c r="N35" i="19"/>
  <c r="L37" i="19"/>
  <c r="N39" i="19"/>
  <c r="L41" i="19"/>
  <c r="N43" i="19"/>
  <c r="L45" i="19"/>
  <c r="N47" i="19"/>
  <c r="L49" i="19"/>
  <c r="N22" i="19"/>
  <c r="L20" i="19"/>
  <c r="N18" i="19"/>
  <c r="L16" i="19"/>
  <c r="N14" i="19"/>
  <c r="L11" i="19"/>
  <c r="L8" i="19"/>
  <c r="L8" i="18"/>
  <c r="N10" i="18"/>
  <c r="L12" i="18"/>
  <c r="N14" i="18"/>
  <c r="L16" i="18"/>
  <c r="N18" i="18"/>
  <c r="L20" i="18"/>
  <c r="N22" i="18"/>
  <c r="N38" i="18"/>
  <c r="L40" i="18"/>
  <c r="N42" i="18"/>
  <c r="L44" i="18"/>
  <c r="N46" i="18"/>
  <c r="L48" i="18"/>
  <c r="N50" i="18"/>
  <c r="J52" i="18"/>
  <c r="N66" i="18"/>
  <c r="L68" i="18"/>
  <c r="N70" i="18"/>
  <c r="L72" i="18"/>
  <c r="N74" i="18"/>
  <c r="L76" i="18"/>
  <c r="N78" i="18"/>
  <c r="L80" i="18"/>
  <c r="L96" i="18"/>
  <c r="N98" i="18"/>
  <c r="L100" i="18"/>
  <c r="N102" i="18"/>
  <c r="L104" i="18"/>
  <c r="N106" i="18"/>
  <c r="L108" i="18"/>
  <c r="N126" i="18"/>
  <c r="N130" i="18"/>
  <c r="N134" i="18"/>
  <c r="N138" i="18"/>
  <c r="N154" i="18"/>
  <c r="N158" i="18"/>
  <c r="N162" i="18"/>
  <c r="N166" i="18"/>
  <c r="N21" i="16"/>
  <c r="L22" i="16"/>
  <c r="N153" i="16"/>
  <c r="L155" i="16"/>
  <c r="N157" i="16"/>
  <c r="L159" i="16"/>
  <c r="N161" i="16"/>
  <c r="L163" i="16"/>
  <c r="N165" i="16"/>
  <c r="L167" i="16"/>
  <c r="L126" i="16"/>
  <c r="L130" i="16"/>
  <c r="L134" i="16"/>
  <c r="L138" i="16"/>
  <c r="N95" i="16"/>
  <c r="N99" i="16"/>
  <c r="N103" i="16"/>
  <c r="N107" i="16"/>
  <c r="N66" i="16"/>
  <c r="L68" i="16"/>
  <c r="N70" i="16"/>
  <c r="L72" i="16"/>
  <c r="N74" i="16"/>
  <c r="L76" i="16"/>
  <c r="N78" i="16"/>
  <c r="L80" i="16"/>
  <c r="N37" i="16"/>
  <c r="L39" i="16"/>
  <c r="N41" i="16"/>
  <c r="L43" i="16"/>
  <c r="N45" i="16"/>
  <c r="L47" i="16"/>
  <c r="N49" i="16"/>
  <c r="L51" i="16"/>
  <c r="L19" i="16"/>
  <c r="L15" i="16"/>
  <c r="L11" i="16"/>
  <c r="M8" i="16"/>
  <c r="K196" i="15"/>
  <c r="L196" i="15" s="1"/>
  <c r="K195" i="15"/>
  <c r="L195" i="15" s="1"/>
  <c r="K194" i="15"/>
  <c r="J194" i="15" s="1"/>
  <c r="K193" i="15"/>
  <c r="L193" i="15" s="1"/>
  <c r="K192" i="15"/>
  <c r="L192" i="15" s="1"/>
  <c r="K191" i="15"/>
  <c r="L191" i="15" s="1"/>
  <c r="K190" i="15"/>
  <c r="J190" i="15" s="1"/>
  <c r="K189" i="15"/>
  <c r="L189" i="15" s="1"/>
  <c r="K188" i="15"/>
  <c r="L188" i="15" s="1"/>
  <c r="K187" i="15"/>
  <c r="L187" i="15" s="1"/>
  <c r="J187" i="15"/>
  <c r="K186" i="15"/>
  <c r="J186" i="15" s="1"/>
  <c r="K185" i="15"/>
  <c r="L185" i="15" s="1"/>
  <c r="K184" i="15"/>
  <c r="L184" i="15" s="1"/>
  <c r="K183" i="15"/>
  <c r="L183" i="15" s="1"/>
  <c r="K182" i="15"/>
  <c r="J182" i="15" s="1"/>
  <c r="K167" i="15"/>
  <c r="L167" i="15" s="1"/>
  <c r="K166" i="15"/>
  <c r="L166" i="15" s="1"/>
  <c r="K165" i="15"/>
  <c r="J165" i="15" s="1"/>
  <c r="K164" i="15"/>
  <c r="L164" i="15" s="1"/>
  <c r="K163" i="15"/>
  <c r="L163" i="15" s="1"/>
  <c r="K162" i="15"/>
  <c r="J162" i="15" s="1"/>
  <c r="K161" i="15"/>
  <c r="J161" i="15" s="1"/>
  <c r="K160" i="15"/>
  <c r="L160" i="15" s="1"/>
  <c r="K159" i="15"/>
  <c r="L159" i="15" s="1"/>
  <c r="K158" i="15"/>
  <c r="L158" i="15" s="1"/>
  <c r="K157" i="15"/>
  <c r="J157" i="15" s="1"/>
  <c r="K156" i="15"/>
  <c r="L156" i="15" s="1"/>
  <c r="K155" i="15"/>
  <c r="L155" i="15" s="1"/>
  <c r="K154" i="15"/>
  <c r="J154" i="15" s="1"/>
  <c r="K153" i="15"/>
  <c r="J153" i="15" s="1"/>
  <c r="K138" i="15"/>
  <c r="L138" i="15" s="1"/>
  <c r="K137" i="15"/>
  <c r="J137" i="15" s="1"/>
  <c r="K136" i="15"/>
  <c r="J136" i="15" s="1"/>
  <c r="K135" i="15"/>
  <c r="L135" i="15" s="1"/>
  <c r="K134" i="15"/>
  <c r="J134" i="15" s="1"/>
  <c r="K133" i="15"/>
  <c r="J133" i="15" s="1"/>
  <c r="K132" i="15"/>
  <c r="J132" i="15" s="1"/>
  <c r="K131" i="15"/>
  <c r="J131" i="15" s="1"/>
  <c r="K130" i="15"/>
  <c r="J130" i="15" s="1"/>
  <c r="K129" i="15"/>
  <c r="J129" i="15" s="1"/>
  <c r="K128" i="15"/>
  <c r="J128" i="15" s="1"/>
  <c r="K127" i="15"/>
  <c r="J127" i="15" s="1"/>
  <c r="K126" i="15"/>
  <c r="J126" i="15" s="1"/>
  <c r="K125" i="15"/>
  <c r="J125" i="15" s="1"/>
  <c r="K124" i="15"/>
  <c r="J124" i="15" s="1"/>
  <c r="K109" i="15"/>
  <c r="L109" i="15" s="1"/>
  <c r="K108" i="15"/>
  <c r="J108" i="15" s="1"/>
  <c r="K107" i="15"/>
  <c r="J107" i="15" s="1"/>
  <c r="K106" i="15"/>
  <c r="L106" i="15" s="1"/>
  <c r="K105" i="15"/>
  <c r="L105" i="15" s="1"/>
  <c r="K104" i="15"/>
  <c r="J104" i="15" s="1"/>
  <c r="K103" i="15"/>
  <c r="J103" i="15" s="1"/>
  <c r="K102" i="15"/>
  <c r="L102" i="15" s="1"/>
  <c r="K101" i="15"/>
  <c r="L101" i="15" s="1"/>
  <c r="K100" i="15"/>
  <c r="J100" i="15" s="1"/>
  <c r="K99" i="15"/>
  <c r="J99" i="15" s="1"/>
  <c r="K98" i="15"/>
  <c r="L98" i="15" s="1"/>
  <c r="K97" i="15"/>
  <c r="L97" i="15" s="1"/>
  <c r="K96" i="15"/>
  <c r="L96" i="15" s="1"/>
  <c r="K95" i="15"/>
  <c r="J95" i="15" s="1"/>
  <c r="K80" i="15"/>
  <c r="J80" i="15" s="1"/>
  <c r="K79" i="15"/>
  <c r="L79" i="15" s="1"/>
  <c r="K78" i="15"/>
  <c r="L78" i="15" s="1"/>
  <c r="K77" i="15"/>
  <c r="L77" i="15" s="1"/>
  <c r="K76" i="15"/>
  <c r="J76" i="15" s="1"/>
  <c r="K75" i="15"/>
  <c r="L75" i="15" s="1"/>
  <c r="K74" i="15"/>
  <c r="L74" i="15" s="1"/>
  <c r="K73" i="15"/>
  <c r="L73" i="15" s="1"/>
  <c r="K72" i="15"/>
  <c r="J72" i="15" s="1"/>
  <c r="K71" i="15"/>
  <c r="L71" i="15" s="1"/>
  <c r="K70" i="15"/>
  <c r="L70" i="15" s="1"/>
  <c r="K69" i="15"/>
  <c r="L69" i="15" s="1"/>
  <c r="K68" i="15"/>
  <c r="J68" i="15" s="1"/>
  <c r="K67" i="15"/>
  <c r="L67" i="15" s="1"/>
  <c r="K66" i="15"/>
  <c r="L66" i="15" s="1"/>
  <c r="K51" i="15"/>
  <c r="L51" i="15" s="1"/>
  <c r="K50" i="15"/>
  <c r="J50" i="15" s="1"/>
  <c r="K49" i="15"/>
  <c r="J49" i="15" s="1"/>
  <c r="K48" i="15"/>
  <c r="J48" i="15" s="1"/>
  <c r="K47" i="15"/>
  <c r="L47" i="15" s="1"/>
  <c r="K46" i="15"/>
  <c r="J46" i="15" s="1"/>
  <c r="K45" i="15"/>
  <c r="J45" i="15" s="1"/>
  <c r="K44" i="15"/>
  <c r="J44" i="15" s="1"/>
  <c r="K43" i="15"/>
  <c r="L43" i="15" s="1"/>
  <c r="K42" i="15"/>
  <c r="J42" i="15" s="1"/>
  <c r="K41" i="15"/>
  <c r="J41" i="15" s="1"/>
  <c r="K40" i="15"/>
  <c r="J40" i="15" s="1"/>
  <c r="K39" i="15"/>
  <c r="L39" i="15" s="1"/>
  <c r="K38" i="15"/>
  <c r="J38" i="15" s="1"/>
  <c r="K37" i="15"/>
  <c r="J37" i="15" s="1"/>
  <c r="K9" i="15"/>
  <c r="J9" i="15" s="1"/>
  <c r="K10" i="15"/>
  <c r="L10" i="15" s="1"/>
  <c r="K11" i="15"/>
  <c r="L11" i="15" s="1"/>
  <c r="K12" i="15"/>
  <c r="J12" i="15" s="1"/>
  <c r="K13" i="15"/>
  <c r="J13" i="15" s="1"/>
  <c r="K14" i="15"/>
  <c r="J14" i="15" s="1"/>
  <c r="K15" i="15"/>
  <c r="L15" i="15" s="1"/>
  <c r="K16" i="15"/>
  <c r="J16" i="15" s="1"/>
  <c r="K17" i="15"/>
  <c r="J17" i="15" s="1"/>
  <c r="K18" i="15"/>
  <c r="J18" i="15" s="1"/>
  <c r="K19" i="15"/>
  <c r="L19" i="15" s="1"/>
  <c r="K20" i="15"/>
  <c r="J20" i="15" s="1"/>
  <c r="K21" i="15"/>
  <c r="J21" i="15" s="1"/>
  <c r="K22" i="15"/>
  <c r="J22" i="15" s="1"/>
  <c r="K8" i="15"/>
  <c r="L8" i="15" s="1"/>
  <c r="L18" i="15" l="1"/>
  <c r="J10" i="15"/>
  <c r="L14" i="15"/>
  <c r="J69" i="15"/>
  <c r="L22" i="15"/>
  <c r="L16" i="15"/>
  <c r="J195" i="15"/>
  <c r="J66" i="15"/>
  <c r="J185" i="15"/>
  <c r="J77" i="15"/>
  <c r="L20" i="15"/>
  <c r="L38" i="15"/>
  <c r="J74" i="15"/>
  <c r="L42" i="15"/>
  <c r="L46" i="15"/>
  <c r="L131" i="15"/>
  <c r="L134" i="15"/>
  <c r="L50" i="15"/>
  <c r="J96" i="15"/>
  <c r="J135" i="15"/>
  <c r="N8" i="16"/>
  <c r="L8" i="16"/>
  <c r="J193" i="15"/>
  <c r="J183" i="15"/>
  <c r="J191" i="15"/>
  <c r="J189" i="15"/>
  <c r="L154" i="15"/>
  <c r="J158" i="15"/>
  <c r="L162" i="15"/>
  <c r="J166" i="15"/>
  <c r="L127" i="15"/>
  <c r="J102" i="15"/>
  <c r="J105" i="15"/>
  <c r="J98" i="15"/>
  <c r="J101" i="15"/>
  <c r="J106" i="15"/>
  <c r="J70" i="15"/>
  <c r="J73" i="15"/>
  <c r="J78" i="15"/>
  <c r="L40" i="15"/>
  <c r="L48" i="15"/>
  <c r="L44" i="15"/>
  <c r="J155" i="15"/>
  <c r="J159" i="15"/>
  <c r="J163" i="15"/>
  <c r="J167" i="15"/>
  <c r="J156" i="15"/>
  <c r="J160" i="15"/>
  <c r="J164" i="15"/>
  <c r="L126" i="15"/>
  <c r="L130" i="15"/>
  <c r="L125" i="15"/>
  <c r="L129" i="15"/>
  <c r="L133" i="15"/>
  <c r="L137" i="15"/>
  <c r="L100" i="15"/>
  <c r="J109" i="15"/>
  <c r="L104" i="15"/>
  <c r="L108" i="15"/>
  <c r="J67" i="15"/>
  <c r="J71" i="15"/>
  <c r="J75" i="15"/>
  <c r="J79" i="15"/>
  <c r="L12" i="15"/>
  <c r="J81" i="18"/>
  <c r="L182" i="15"/>
  <c r="J184" i="15"/>
  <c r="L186" i="15"/>
  <c r="J188" i="15"/>
  <c r="L190" i="15"/>
  <c r="J192" i="15"/>
  <c r="L194" i="15"/>
  <c r="J196" i="15"/>
  <c r="L153" i="15"/>
  <c r="L165" i="15"/>
  <c r="L157" i="15"/>
  <c r="L161" i="15"/>
  <c r="L124" i="15"/>
  <c r="L128" i="15"/>
  <c r="L132" i="15"/>
  <c r="L136" i="15"/>
  <c r="J138" i="15"/>
  <c r="L95" i="15"/>
  <c r="J97" i="15"/>
  <c r="L99" i="15"/>
  <c r="L103" i="15"/>
  <c r="L107" i="15"/>
  <c r="L68" i="15"/>
  <c r="L72" i="15"/>
  <c r="L76" i="15"/>
  <c r="L80" i="15"/>
  <c r="L37" i="15"/>
  <c r="J39" i="15"/>
  <c r="L41" i="15"/>
  <c r="J43" i="15"/>
  <c r="L45" i="15"/>
  <c r="J47" i="15"/>
  <c r="L49" i="15"/>
  <c r="J51" i="15"/>
  <c r="L21" i="15"/>
  <c r="J19" i="15"/>
  <c r="L17" i="15"/>
  <c r="J15" i="15"/>
  <c r="L13" i="15"/>
  <c r="J11" i="15"/>
  <c r="L9" i="15"/>
  <c r="J8" i="15"/>
  <c r="N227" i="14"/>
  <c r="N226" i="14"/>
  <c r="N225" i="14"/>
  <c r="N224" i="14"/>
  <c r="N223" i="14"/>
  <c r="N222" i="14"/>
  <c r="N221" i="14"/>
  <c r="N220" i="14"/>
  <c r="N219" i="14"/>
  <c r="N218" i="14"/>
  <c r="N217" i="14"/>
  <c r="N216" i="14"/>
  <c r="N201" i="14"/>
  <c r="N200" i="14"/>
  <c r="N199" i="14"/>
  <c r="N198" i="14"/>
  <c r="N197" i="14"/>
  <c r="N196" i="14"/>
  <c r="N195" i="14"/>
  <c r="N194" i="14"/>
  <c r="N193" i="14"/>
  <c r="N192" i="14"/>
  <c r="N191" i="14"/>
  <c r="N190" i="14"/>
  <c r="N175" i="14"/>
  <c r="N174" i="14"/>
  <c r="N173" i="14"/>
  <c r="N172" i="14"/>
  <c r="N171" i="14"/>
  <c r="N170" i="14"/>
  <c r="N169" i="14"/>
  <c r="N168" i="14"/>
  <c r="N167" i="14"/>
  <c r="N166" i="14"/>
  <c r="N165" i="14"/>
  <c r="N164" i="14"/>
  <c r="N149" i="14"/>
  <c r="N148" i="14"/>
  <c r="N147" i="14"/>
  <c r="N146" i="14"/>
  <c r="N145" i="14"/>
  <c r="N144" i="14"/>
  <c r="N143" i="14"/>
  <c r="N142" i="14"/>
  <c r="N141" i="14"/>
  <c r="N140" i="14"/>
  <c r="N139" i="14"/>
  <c r="N138" i="14"/>
  <c r="N123" i="14"/>
  <c r="N122" i="14"/>
  <c r="N121" i="14"/>
  <c r="N120" i="14"/>
  <c r="N119" i="14"/>
  <c r="N118" i="14"/>
  <c r="N117" i="14"/>
  <c r="N116" i="14"/>
  <c r="N115" i="14"/>
  <c r="N114" i="14"/>
  <c r="N113" i="14"/>
  <c r="N112" i="14"/>
  <c r="N97" i="14"/>
  <c r="N96" i="14"/>
  <c r="N95" i="14"/>
  <c r="N94" i="14"/>
  <c r="N93" i="14"/>
  <c r="N92" i="14"/>
  <c r="N91" i="14"/>
  <c r="N90" i="14"/>
  <c r="N89" i="14"/>
  <c r="N88" i="14"/>
  <c r="N87" i="14"/>
  <c r="N86" i="14"/>
  <c r="N71" i="14"/>
  <c r="N70" i="14"/>
  <c r="N69" i="14"/>
  <c r="N68" i="14"/>
  <c r="N67" i="14"/>
  <c r="N66" i="14"/>
  <c r="N65" i="14"/>
  <c r="N64" i="14"/>
  <c r="N63" i="14"/>
  <c r="N62" i="14"/>
  <c r="N61" i="14"/>
  <c r="N60" i="14"/>
  <c r="N45" i="14"/>
  <c r="N44" i="14"/>
  <c r="N43" i="14"/>
  <c r="N42" i="14"/>
  <c r="N41" i="14"/>
  <c r="N40" i="14"/>
  <c r="N39" i="14"/>
  <c r="N38" i="14"/>
  <c r="N37" i="14"/>
  <c r="N36" i="14"/>
  <c r="N35" i="14"/>
  <c r="N34" i="14"/>
  <c r="N8" i="14"/>
  <c r="M8" i="14" s="1"/>
  <c r="N9" i="14"/>
  <c r="N10" i="14"/>
  <c r="N11" i="14"/>
  <c r="N12" i="14"/>
  <c r="N13" i="14"/>
  <c r="N14" i="14"/>
  <c r="N15" i="14"/>
  <c r="N16" i="14"/>
  <c r="N17" i="14"/>
  <c r="N18" i="14"/>
  <c r="N19" i="14"/>
  <c r="M9" i="14" l="1"/>
  <c r="O9" i="14"/>
  <c r="M66" i="14"/>
  <c r="O66" i="14"/>
  <c r="M92" i="14"/>
  <c r="O92" i="14"/>
  <c r="M140" i="14"/>
  <c r="O140" i="14"/>
  <c r="M174" i="14"/>
  <c r="O174" i="14"/>
  <c r="M218" i="14"/>
  <c r="O218" i="14"/>
  <c r="M37" i="14"/>
  <c r="O37" i="14"/>
  <c r="M41" i="14"/>
  <c r="O41" i="14"/>
  <c r="M45" i="14"/>
  <c r="O45" i="14"/>
  <c r="M63" i="14"/>
  <c r="O63" i="14"/>
  <c r="M67" i="14"/>
  <c r="O67" i="14"/>
  <c r="M71" i="14"/>
  <c r="O71" i="14"/>
  <c r="M89" i="14"/>
  <c r="O89" i="14"/>
  <c r="M93" i="14"/>
  <c r="O93" i="14"/>
  <c r="M97" i="14"/>
  <c r="O97" i="14"/>
  <c r="M115" i="14"/>
  <c r="O115" i="14"/>
  <c r="M119" i="14"/>
  <c r="O119" i="14"/>
  <c r="M123" i="14"/>
  <c r="O123" i="14"/>
  <c r="M141" i="14"/>
  <c r="O141" i="14"/>
  <c r="M145" i="14"/>
  <c r="O145" i="14"/>
  <c r="M149" i="14"/>
  <c r="O149" i="14"/>
  <c r="M167" i="14"/>
  <c r="O167" i="14"/>
  <c r="M171" i="14"/>
  <c r="O171" i="14"/>
  <c r="M175" i="14"/>
  <c r="O175" i="14"/>
  <c r="M193" i="14"/>
  <c r="O193" i="14"/>
  <c r="M197" i="14"/>
  <c r="O197" i="14"/>
  <c r="M201" i="14"/>
  <c r="O201" i="14"/>
  <c r="M219" i="14"/>
  <c r="O219" i="14"/>
  <c r="M223" i="14"/>
  <c r="O223" i="14"/>
  <c r="M227" i="14"/>
  <c r="O227" i="14"/>
  <c r="M17" i="14"/>
  <c r="O17" i="14"/>
  <c r="M36" i="14"/>
  <c r="O36" i="14"/>
  <c r="M44" i="14"/>
  <c r="O44" i="14"/>
  <c r="M70" i="14"/>
  <c r="O70" i="14"/>
  <c r="M114" i="14"/>
  <c r="O114" i="14"/>
  <c r="M122" i="14"/>
  <c r="O122" i="14"/>
  <c r="M144" i="14"/>
  <c r="O144" i="14"/>
  <c r="M166" i="14"/>
  <c r="O166" i="14"/>
  <c r="M192" i="14"/>
  <c r="O192" i="14"/>
  <c r="M200" i="14"/>
  <c r="O200" i="14"/>
  <c r="M226" i="14"/>
  <c r="O226" i="14"/>
  <c r="M12" i="14"/>
  <c r="O12" i="14"/>
  <c r="M15" i="14"/>
  <c r="O15" i="14"/>
  <c r="M11" i="14"/>
  <c r="O11" i="14"/>
  <c r="M38" i="14"/>
  <c r="O38" i="14"/>
  <c r="M42" i="14"/>
  <c r="O42" i="14"/>
  <c r="M60" i="14"/>
  <c r="O60" i="14"/>
  <c r="M64" i="14"/>
  <c r="O64" i="14"/>
  <c r="M68" i="14"/>
  <c r="O68" i="14"/>
  <c r="M86" i="14"/>
  <c r="O86" i="14"/>
  <c r="M90" i="14"/>
  <c r="O90" i="14"/>
  <c r="M94" i="14"/>
  <c r="O94" i="14"/>
  <c r="M112" i="14"/>
  <c r="O112" i="14"/>
  <c r="M116" i="14"/>
  <c r="O116" i="14"/>
  <c r="M120" i="14"/>
  <c r="O120" i="14"/>
  <c r="M138" i="14"/>
  <c r="O138" i="14"/>
  <c r="M142" i="14"/>
  <c r="O142" i="14"/>
  <c r="M146" i="14"/>
  <c r="O146" i="14"/>
  <c r="M164" i="14"/>
  <c r="O164" i="14"/>
  <c r="M168" i="14"/>
  <c r="O168" i="14"/>
  <c r="M172" i="14"/>
  <c r="O172" i="14"/>
  <c r="M190" i="14"/>
  <c r="O190" i="14"/>
  <c r="M194" i="14"/>
  <c r="O194" i="14"/>
  <c r="M198" i="14"/>
  <c r="O198" i="14"/>
  <c r="M216" i="14"/>
  <c r="O216" i="14"/>
  <c r="M220" i="14"/>
  <c r="O220" i="14"/>
  <c r="M224" i="14"/>
  <c r="O224" i="14"/>
  <c r="M13" i="14"/>
  <c r="O13" i="14"/>
  <c r="M40" i="14"/>
  <c r="O40" i="14"/>
  <c r="M62" i="14"/>
  <c r="O62" i="14"/>
  <c r="M88" i="14"/>
  <c r="O88" i="14"/>
  <c r="M96" i="14"/>
  <c r="O96" i="14"/>
  <c r="M118" i="14"/>
  <c r="O118" i="14"/>
  <c r="M148" i="14"/>
  <c r="O148" i="14"/>
  <c r="M170" i="14"/>
  <c r="O170" i="14"/>
  <c r="M196" i="14"/>
  <c r="O196" i="14"/>
  <c r="M222" i="14"/>
  <c r="O222" i="14"/>
  <c r="M16" i="14"/>
  <c r="O16" i="14"/>
  <c r="M19" i="14"/>
  <c r="O19" i="14"/>
  <c r="M18" i="14"/>
  <c r="O18" i="14"/>
  <c r="M14" i="14"/>
  <c r="O14" i="14"/>
  <c r="M10" i="14"/>
  <c r="O10" i="14"/>
  <c r="M35" i="14"/>
  <c r="O35" i="14"/>
  <c r="M39" i="14"/>
  <c r="O39" i="14"/>
  <c r="M43" i="14"/>
  <c r="O43" i="14"/>
  <c r="M61" i="14"/>
  <c r="O61" i="14"/>
  <c r="M65" i="14"/>
  <c r="O65" i="14"/>
  <c r="M69" i="14"/>
  <c r="O69" i="14"/>
  <c r="M87" i="14"/>
  <c r="O87" i="14"/>
  <c r="M91" i="14"/>
  <c r="O91" i="14"/>
  <c r="M95" i="14"/>
  <c r="O95" i="14"/>
  <c r="M113" i="14"/>
  <c r="O113" i="14"/>
  <c r="M117" i="14"/>
  <c r="O117" i="14"/>
  <c r="M121" i="14"/>
  <c r="O121" i="14"/>
  <c r="M139" i="14"/>
  <c r="O139" i="14"/>
  <c r="M143" i="14"/>
  <c r="O143" i="14"/>
  <c r="M147" i="14"/>
  <c r="O147" i="14"/>
  <c r="M165" i="14"/>
  <c r="O165" i="14"/>
  <c r="M169" i="14"/>
  <c r="O169" i="14"/>
  <c r="M173" i="14"/>
  <c r="O173" i="14"/>
  <c r="M191" i="14"/>
  <c r="O191" i="14"/>
  <c r="M195" i="14"/>
  <c r="O195" i="14"/>
  <c r="M199" i="14"/>
  <c r="O199" i="14"/>
  <c r="M217" i="14"/>
  <c r="O217" i="14"/>
  <c r="M221" i="14"/>
  <c r="O221" i="14"/>
  <c r="M225" i="14"/>
  <c r="O225" i="14"/>
  <c r="M34" i="14"/>
  <c r="O34" i="14"/>
  <c r="J110" i="18"/>
  <c r="O8" i="14"/>
  <c r="J139" i="18" l="1"/>
  <c r="J168" i="18" l="1"/>
  <c r="L19" i="11" l="1"/>
  <c r="F16" i="11"/>
  <c r="H14" i="11"/>
  <c r="J19" i="11"/>
  <c r="F15" i="11"/>
  <c r="F27" i="11"/>
  <c r="F11" i="11"/>
  <c r="F19" i="11"/>
  <c r="J27" i="11"/>
  <c r="H24" i="11"/>
  <c r="N27" i="11"/>
  <c r="J11" i="11"/>
  <c r="F20" i="11"/>
  <c r="H11" i="11"/>
  <c r="F13" i="11"/>
  <c r="J25" i="11"/>
  <c r="N17" i="11"/>
  <c r="J21" i="11"/>
  <c r="H26" i="11"/>
  <c r="F17" i="11"/>
  <c r="F23" i="11"/>
  <c r="N25" i="11"/>
  <c r="N24" i="11"/>
  <c r="N13" i="11"/>
  <c r="N26" i="11"/>
  <c r="N22" i="11"/>
  <c r="N11" i="11"/>
  <c r="N21" i="11"/>
  <c r="L27" i="11"/>
  <c r="L11" i="11"/>
  <c r="L15" i="11"/>
  <c r="J24" i="11"/>
  <c r="H19" i="11"/>
  <c r="H13" i="11"/>
  <c r="F25" i="11"/>
  <c r="F24" i="11"/>
  <c r="F22" i="11"/>
  <c r="F21"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L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L132" i="19"/>
  <c r="L105" i="19"/>
  <c r="L78" i="19"/>
  <c r="L51" i="19"/>
  <c r="J99" i="23" l="1"/>
  <c r="L24" i="19"/>
  <c r="J23" i="19"/>
  <c r="C5" i="19"/>
  <c r="C4" i="19"/>
  <c r="L169" i="16"/>
  <c r="L140" i="16"/>
  <c r="L111" i="16"/>
  <c r="L82" i="16"/>
  <c r="L53" i="16"/>
  <c r="L24" i="16"/>
  <c r="J23" i="16"/>
  <c r="C5" i="16"/>
  <c r="C4" i="16"/>
  <c r="J134" i="23" l="1"/>
  <c r="J52" i="16"/>
  <c r="J50" i="19"/>
  <c r="H23" i="15"/>
  <c r="C5" i="15"/>
  <c r="C4" i="15"/>
  <c r="K20" i="14"/>
  <c r="C5" i="14"/>
  <c r="C4" i="14"/>
  <c r="J81" i="16" l="1"/>
  <c r="J110" i="16" s="1"/>
  <c r="J139" i="16" s="1"/>
  <c r="J168" i="16" s="1"/>
  <c r="H52" i="15"/>
  <c r="J77" i="19"/>
  <c r="K46" i="14"/>
  <c r="C17" i="2"/>
  <c r="J169" i="23" l="1"/>
  <c r="H81" i="15"/>
  <c r="K72" i="14"/>
  <c r="K98" i="14" s="1"/>
  <c r="J104" i="19"/>
  <c r="J204" i="23"/>
  <c r="K124" i="14" l="1"/>
  <c r="H110" i="15"/>
  <c r="J239" i="23"/>
  <c r="J131" i="19"/>
  <c r="J158" i="19" s="1"/>
  <c r="G14" i="24" l="1"/>
  <c r="M158" i="19"/>
  <c r="K150" i="14"/>
  <c r="H139"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K176" i="14" l="1"/>
  <c r="H168"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K202" i="14" l="1"/>
  <c r="H197"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K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S151" i="4" l="1"/>
  <c r="S123" i="4"/>
  <c r="S51" i="4"/>
  <c r="S23" i="4"/>
  <c r="S179" i="9"/>
  <c r="S151" i="9"/>
  <c r="S79" i="9"/>
  <c r="S51" i="9"/>
  <c r="S307" i="8"/>
  <c r="S303" i="10"/>
  <c r="S283" i="10"/>
  <c r="S247" i="10"/>
  <c r="S239" i="10"/>
  <c r="S203" i="10"/>
  <c r="S183" i="10"/>
  <c r="S147" i="10"/>
  <c r="S139" i="10"/>
  <c r="S91" i="10"/>
  <c r="S83" i="10"/>
  <c r="S47" i="10"/>
  <c r="S27" i="10"/>
  <c r="S307" i="9"/>
  <c r="S299" i="9"/>
  <c r="S251" i="9"/>
  <c r="S243" i="9"/>
  <c r="S183" i="9"/>
  <c r="S155" i="9"/>
  <c r="S83" i="9"/>
  <c r="S283" i="8"/>
  <c r="S313" i="4"/>
  <c r="S241" i="4"/>
  <c r="S213" i="4"/>
  <c r="S141" i="4"/>
  <c r="S113" i="4"/>
  <c r="S13" i="4"/>
  <c r="S10" i="10"/>
  <c r="S310" i="9"/>
  <c r="S274" i="9"/>
  <c r="S266" i="9"/>
  <c r="S210" i="9"/>
  <c r="S154" i="9"/>
  <c r="S302" i="10"/>
  <c r="S282" i="10"/>
  <c r="S246" i="10"/>
  <c r="S238" i="10"/>
  <c r="S202" i="10"/>
  <c r="S182" i="10"/>
  <c r="S146" i="10"/>
  <c r="S138" i="10"/>
  <c r="S90" i="10"/>
  <c r="S82" i="10"/>
  <c r="S283" i="4"/>
  <c r="S211" i="4"/>
  <c r="S83" i="4"/>
  <c r="S11" i="4"/>
  <c r="D11" i="11" s="1"/>
  <c r="P11" i="11" s="1"/>
  <c r="R11" i="11" s="1"/>
  <c r="S305" i="9"/>
  <c r="S217" i="9"/>
  <c r="S201" i="9"/>
  <c r="S105" i="9"/>
  <c r="S21" i="9"/>
  <c r="S313" i="8"/>
  <c r="S301" i="10"/>
  <c r="S281" i="10"/>
  <c r="S245" i="10"/>
  <c r="S237" i="10"/>
  <c r="S201" i="10"/>
  <c r="S181" i="10"/>
  <c r="S145" i="10"/>
  <c r="S137" i="10"/>
  <c r="S89" i="10"/>
  <c r="S77" i="10"/>
  <c r="S41" i="10"/>
  <c r="S21" i="10"/>
  <c r="S301" i="9"/>
  <c r="S205" i="9"/>
  <c r="S89" i="9"/>
  <c r="S309" i="8"/>
  <c r="S240" i="10"/>
  <c r="S236" i="9"/>
  <c r="S120" i="9"/>
  <c r="S250" i="8"/>
  <c r="S214" i="8"/>
  <c r="S206" i="8"/>
  <c r="S170" i="8"/>
  <c r="S150" i="8"/>
  <c r="S114" i="8"/>
  <c r="S106" i="8"/>
  <c r="S58" i="8"/>
  <c r="S50" i="8"/>
  <c r="S14" i="8"/>
  <c r="S278" i="7"/>
  <c r="S234" i="7"/>
  <c r="S214" i="7"/>
  <c r="S178" i="7"/>
  <c r="S208" i="10"/>
  <c r="S108" i="10"/>
  <c r="S204" i="9"/>
  <c r="S142" i="9"/>
  <c r="S306" i="8"/>
  <c r="S270" i="8"/>
  <c r="S170" i="4"/>
  <c r="S45" i="4"/>
  <c r="S8" i="4"/>
  <c r="S13" i="8"/>
  <c r="S313" i="7"/>
  <c r="S277" i="7"/>
  <c r="S269" i="7"/>
  <c r="S233" i="7"/>
  <c r="S213" i="7"/>
  <c r="S177" i="7"/>
  <c r="S169" i="7"/>
  <c r="S120" i="10"/>
  <c r="S8" i="10"/>
  <c r="S80" i="9"/>
  <c r="S245" i="8"/>
  <c r="S201" i="8"/>
  <c r="S181" i="8"/>
  <c r="S145" i="8"/>
  <c r="S137" i="8"/>
  <c r="S81" i="8"/>
  <c r="S300" i="10"/>
  <c r="S200" i="10"/>
  <c r="S184" i="9"/>
  <c r="S90" i="9"/>
  <c r="S269" i="8"/>
  <c r="S280" i="4"/>
  <c r="S154" i="4"/>
  <c r="S117" i="4"/>
  <c r="S80" i="8"/>
  <c r="S312" i="7"/>
  <c r="S264" i="7"/>
  <c r="S168" i="7"/>
  <c r="S72" i="7"/>
  <c r="S44" i="7"/>
  <c r="S112" i="10"/>
  <c r="S44" i="10"/>
  <c r="S112" i="9"/>
  <c r="S56" i="9"/>
  <c r="S244" i="8"/>
  <c r="S208" i="8"/>
  <c r="S200" i="8"/>
  <c r="S144" i="8"/>
  <c r="S108" i="8"/>
  <c r="S88" i="8"/>
  <c r="S40" i="8"/>
  <c r="S276" i="7"/>
  <c r="S244" i="7"/>
  <c r="S172" i="7"/>
  <c r="S144" i="7"/>
  <c r="S40" i="7"/>
  <c r="S44" i="9"/>
  <c r="S251" i="8"/>
  <c r="S171" i="7"/>
  <c r="S301" i="4"/>
  <c r="S138" i="4"/>
  <c r="S81" i="4"/>
  <c r="S212" i="4"/>
  <c r="S268" i="9"/>
  <c r="S75" i="8"/>
  <c r="S141" i="7"/>
  <c r="S115" i="7"/>
  <c r="S85" i="7"/>
  <c r="S312" i="5"/>
  <c r="S276" i="5"/>
  <c r="S268" i="5"/>
  <c r="S232" i="5"/>
  <c r="S212" i="5"/>
  <c r="S176" i="5"/>
  <c r="S168" i="5"/>
  <c r="S120" i="5"/>
  <c r="S112" i="5"/>
  <c r="S72" i="5"/>
  <c r="S153" i="4"/>
  <c r="S91" i="7"/>
  <c r="S26" i="4"/>
  <c r="S9" i="7"/>
  <c r="S273" i="5"/>
  <c r="S88" i="9"/>
  <c r="S10" i="9"/>
  <c r="S268" i="8"/>
  <c r="S43" i="8"/>
  <c r="S207" i="7"/>
  <c r="S89" i="7"/>
  <c r="S75" i="7"/>
  <c r="S45" i="7"/>
  <c r="S181" i="4"/>
  <c r="S211" i="5"/>
  <c r="S183" i="5"/>
  <c r="S111" i="5"/>
  <c r="S11" i="5"/>
  <c r="S265" i="4"/>
  <c r="S215" i="8"/>
  <c r="S179" i="7"/>
  <c r="S276" i="4"/>
  <c r="S247" i="7"/>
  <c r="S77" i="7"/>
  <c r="S48" i="10"/>
  <c r="S300" i="9"/>
  <c r="S138" i="9"/>
  <c r="S55" i="8"/>
  <c r="S275" i="7"/>
  <c r="S105" i="7"/>
  <c r="S79" i="7"/>
  <c r="S49" i="7"/>
  <c r="S311" i="5"/>
  <c r="S303" i="5"/>
  <c r="S267" i="5"/>
  <c r="S247" i="5"/>
  <c r="S187" i="5"/>
  <c r="S175" i="5"/>
  <c r="S87" i="5"/>
  <c r="S59" i="5"/>
  <c r="S301" i="5"/>
  <c r="S304" i="10"/>
  <c r="S22" i="9"/>
  <c r="S187" i="7"/>
  <c r="S118" i="7"/>
  <c r="S310" i="4"/>
  <c r="S89" i="4"/>
  <c r="S44" i="4"/>
  <c r="S122" i="5"/>
  <c r="S106" i="5"/>
  <c r="S14" i="5"/>
  <c r="S12" i="4"/>
  <c r="S235" i="7"/>
  <c r="S142" i="7"/>
  <c r="S86" i="7"/>
  <c r="S309" i="5"/>
  <c r="S80" i="10"/>
  <c r="S302" i="8"/>
  <c r="S91" i="8"/>
  <c r="S47" i="8"/>
  <c r="S267" i="7"/>
  <c r="S113" i="7"/>
  <c r="S87" i="7"/>
  <c r="S57" i="7"/>
  <c r="S314" i="5"/>
  <c r="S306" i="5"/>
  <c r="S270" i="5"/>
  <c r="S250" i="5"/>
  <c r="S214" i="5"/>
  <c r="S206" i="5"/>
  <c r="S146" i="5"/>
  <c r="S118" i="5"/>
  <c r="S26" i="5"/>
  <c r="S10" i="5"/>
  <c r="S244" i="9"/>
  <c r="S117" i="7"/>
  <c r="S10" i="4"/>
  <c r="S53" i="5"/>
  <c r="S137" i="5"/>
  <c r="S109" i="5"/>
  <c r="S209" i="5"/>
  <c r="S21" i="5"/>
  <c r="S53" i="4"/>
  <c r="S9" i="4"/>
  <c r="S145" i="5"/>
  <c r="S25" i="5"/>
  <c r="S105" i="5"/>
  <c r="P8" i="9"/>
  <c r="T8" i="9" s="1"/>
  <c r="P8" i="8"/>
  <c r="T8" i="8" s="1"/>
  <c r="P8" i="10"/>
  <c r="T8" i="10" s="1"/>
  <c r="P8" i="7"/>
  <c r="T8" i="7" s="1"/>
  <c r="P8" i="5"/>
  <c r="T8" i="5" s="1"/>
  <c r="P8" i="4"/>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299" i="10"/>
  <c r="S279" i="10"/>
  <c r="S275" i="10"/>
  <c r="S271" i="10"/>
  <c r="S267" i="10"/>
  <c r="S251" i="10"/>
  <c r="S243" i="10"/>
  <c r="S235" i="10"/>
  <c r="S219" i="10"/>
  <c r="S215" i="10"/>
  <c r="S211" i="10"/>
  <c r="S207" i="10"/>
  <c r="S187" i="10"/>
  <c r="S179" i="10"/>
  <c r="S175" i="10"/>
  <c r="S171" i="10"/>
  <c r="S155" i="10"/>
  <c r="S151" i="10"/>
  <c r="S143" i="10"/>
  <c r="S123" i="10"/>
  <c r="S119" i="10"/>
  <c r="S115" i="10"/>
  <c r="S111" i="10"/>
  <c r="S107" i="10"/>
  <c r="S87" i="10"/>
  <c r="S79" i="10"/>
  <c r="S75" i="10"/>
  <c r="S59" i="10"/>
  <c r="S55" i="10"/>
  <c r="S51" i="10"/>
  <c r="S43"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298" i="10"/>
  <c r="S278" i="10"/>
  <c r="S274" i="10"/>
  <c r="S270" i="10"/>
  <c r="S266" i="10"/>
  <c r="S250" i="10"/>
  <c r="S242" i="10"/>
  <c r="S234" i="10"/>
  <c r="S218" i="10"/>
  <c r="S214" i="10"/>
  <c r="S210" i="10"/>
  <c r="S206" i="10"/>
  <c r="S186" i="10"/>
  <c r="S178" i="10"/>
  <c r="S174" i="10"/>
  <c r="S170" i="10"/>
  <c r="S154" i="10"/>
  <c r="S150" i="10"/>
  <c r="S142" i="10"/>
  <c r="S122" i="10"/>
  <c r="S118" i="10"/>
  <c r="S114" i="10"/>
  <c r="S110" i="10"/>
  <c r="S106" i="10"/>
  <c r="S86" i="10"/>
  <c r="S78" i="10"/>
  <c r="S74" i="10"/>
  <c r="S58" i="10"/>
  <c r="S54" i="10"/>
  <c r="S50" i="10"/>
  <c r="S46" i="10"/>
  <c r="S42" i="10"/>
  <c r="S26" i="10"/>
  <c r="S22" i="10"/>
  <c r="S18" i="10"/>
  <c r="S14" i="10"/>
  <c r="S313" i="9"/>
  <c r="S309" i="9"/>
  <c r="S297" i="9"/>
  <c r="S281" i="9"/>
  <c r="S277" i="9"/>
  <c r="S273" i="9"/>
  <c r="S269" i="9"/>
  <c r="S265" i="9"/>
  <c r="S249" i="9"/>
  <c r="S245" i="9"/>
  <c r="S241" i="9"/>
  <c r="S237" i="9"/>
  <c r="S233" i="9"/>
  <c r="S213" i="9"/>
  <c r="S209"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297" i="10"/>
  <c r="S277" i="10"/>
  <c r="S273" i="10"/>
  <c r="S269" i="10"/>
  <c r="S265" i="10"/>
  <c r="S249" i="10"/>
  <c r="S241" i="10"/>
  <c r="S233" i="10"/>
  <c r="S217" i="10"/>
  <c r="S213" i="10"/>
  <c r="S209" i="10"/>
  <c r="S205" i="10"/>
  <c r="S185" i="10"/>
  <c r="S177" i="10"/>
  <c r="S173" i="10"/>
  <c r="S169" i="10"/>
  <c r="S153" i="10"/>
  <c r="S149" i="10"/>
  <c r="S141" i="10"/>
  <c r="S121" i="10"/>
  <c r="S117" i="10"/>
  <c r="S113" i="10"/>
  <c r="S109" i="10"/>
  <c r="S105" i="10"/>
  <c r="S85" i="10"/>
  <c r="S81" i="10"/>
  <c r="S73" i="10"/>
  <c r="S57" i="10"/>
  <c r="S53" i="10"/>
  <c r="S49" i="10"/>
  <c r="S45" i="10"/>
  <c r="S25" i="10"/>
  <c r="S17" i="10"/>
  <c r="S13" i="10"/>
  <c r="S9" i="10"/>
  <c r="S312" i="9"/>
  <c r="S308" i="9"/>
  <c r="S304"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56" i="10"/>
  <c r="P26" i="10"/>
  <c r="T26" i="10" s="1"/>
  <c r="P14" i="10"/>
  <c r="T14" i="10" s="1"/>
  <c r="P280" i="9"/>
  <c r="T280" i="9" s="1"/>
  <c r="S275" i="9"/>
  <c r="S270" i="9"/>
  <c r="P264" i="9"/>
  <c r="T264" i="9" s="1"/>
  <c r="S247" i="9"/>
  <c r="S242" i="9"/>
  <c r="P236" i="9"/>
  <c r="T236" i="9" s="1"/>
  <c r="S219" i="9"/>
  <c r="S214" i="9"/>
  <c r="P208" i="9"/>
  <c r="T208" i="9" s="1"/>
  <c r="S203" i="9"/>
  <c r="S186" i="9"/>
  <c r="P180" i="9"/>
  <c r="T180" i="9" s="1"/>
  <c r="S175" i="9"/>
  <c r="S170" i="9"/>
  <c r="P152" i="9"/>
  <c r="T152" i="9" s="1"/>
  <c r="S147" i="9"/>
  <c r="P136" i="9"/>
  <c r="T136" i="9" s="1"/>
  <c r="S119" i="9"/>
  <c r="P114" i="9"/>
  <c r="T114" i="9" s="1"/>
  <c r="S110" i="9"/>
  <c r="P105" i="9"/>
  <c r="T105" i="9" s="1"/>
  <c r="S85" i="9"/>
  <c r="S81" i="9"/>
  <c r="S77" i="9"/>
  <c r="S73" i="9"/>
  <c r="S57" i="9"/>
  <c r="S53" i="9"/>
  <c r="S49" i="9"/>
  <c r="S45" i="9"/>
  <c r="S41" i="9"/>
  <c r="S25" i="9"/>
  <c r="S17" i="9"/>
  <c r="S13" i="9"/>
  <c r="S9" i="9"/>
  <c r="S312" i="8"/>
  <c r="S308" i="8"/>
  <c r="S304" i="8"/>
  <c r="S300" i="8"/>
  <c r="S296" i="8"/>
  <c r="S280" i="8"/>
  <c r="S308" i="10"/>
  <c r="S264" i="10"/>
  <c r="S152" i="10"/>
  <c r="S52" i="10"/>
  <c r="S24" i="10"/>
  <c r="S12" i="10"/>
  <c r="P309" i="9"/>
  <c r="T309" i="9" s="1"/>
  <c r="S298" i="9"/>
  <c r="S280" i="9"/>
  <c r="P274" i="9"/>
  <c r="T274" i="9" s="1"/>
  <c r="P269" i="9"/>
  <c r="T269" i="9" s="1"/>
  <c r="M269" i="9" s="1"/>
  <c r="S264" i="9"/>
  <c r="P246" i="9"/>
  <c r="T246" i="9" s="1"/>
  <c r="P241" i="9"/>
  <c r="T241" i="9" s="1"/>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248" i="10"/>
  <c r="M248" i="10" s="1"/>
  <c r="S204" i="10"/>
  <c r="S148" i="10"/>
  <c r="S104" i="10"/>
  <c r="P50" i="10"/>
  <c r="T50" i="10" s="1"/>
  <c r="P22" i="10"/>
  <c r="T22" i="10" s="1"/>
  <c r="S11" i="10"/>
  <c r="P297" i="9"/>
  <c r="T297" i="9" s="1"/>
  <c r="S279" i="9"/>
  <c r="P268" i="9"/>
  <c r="T268" i="9" s="1"/>
  <c r="S246" i="9"/>
  <c r="P240" i="9"/>
  <c r="T240" i="9" s="1"/>
  <c r="S235" i="9"/>
  <c r="S218" i="9"/>
  <c r="P212" i="9"/>
  <c r="T212" i="9" s="1"/>
  <c r="S207" i="9"/>
  <c r="S202" i="9"/>
  <c r="P184" i="9"/>
  <c r="T184" i="9" s="1"/>
  <c r="S244" i="10"/>
  <c r="S144" i="10"/>
  <c r="S88" i="10"/>
  <c r="S20" i="10"/>
  <c r="P10" i="10"/>
  <c r="T10" i="10" s="1"/>
  <c r="S306" i="9"/>
  <c r="S296" i="9"/>
  <c r="P278" i="9"/>
  <c r="T278" i="9" s="1"/>
  <c r="P273" i="9"/>
  <c r="T273" i="9" s="1"/>
  <c r="P250" i="9"/>
  <c r="T250" i="9" s="1"/>
  <c r="P245" i="9"/>
  <c r="T245" i="9" s="1"/>
  <c r="S240" i="9"/>
  <c r="P234" i="9"/>
  <c r="T234" i="9" s="1"/>
  <c r="P217" i="9"/>
  <c r="T217" i="9" s="1"/>
  <c r="S212" i="9"/>
  <c r="P206" i="9"/>
  <c r="T206" i="9" s="1"/>
  <c r="P201" i="9"/>
  <c r="T201" i="9" s="1"/>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78" i="9"/>
  <c r="P172" i="9"/>
  <c r="T172" i="9" s="1"/>
  <c r="S150" i="9"/>
  <c r="P144" i="9"/>
  <c r="T144" i="9" s="1"/>
  <c r="S139" i="9"/>
  <c r="S122" i="9"/>
  <c r="S117" i="9"/>
  <c r="P112" i="9"/>
  <c r="T112" i="9" s="1"/>
  <c r="S108" i="9"/>
  <c r="S91" i="9"/>
  <c r="M91" i="9" s="1"/>
  <c r="S87" i="9"/>
  <c r="S75" i="9"/>
  <c r="S59" i="9"/>
  <c r="S55" i="9"/>
  <c r="S47" i="9"/>
  <c r="S43" i="9"/>
  <c r="S27" i="9"/>
  <c r="S23" i="9"/>
  <c r="S19" i="9"/>
  <c r="S15" i="9"/>
  <c r="S11" i="9"/>
  <c r="S314" i="8"/>
  <c r="S310" i="8"/>
  <c r="S298" i="8"/>
  <c r="S282" i="8"/>
  <c r="S278" i="8"/>
  <c r="S274" i="8"/>
  <c r="S266" i="8"/>
  <c r="S246" i="8"/>
  <c r="S242" i="8"/>
  <c r="S238" i="8"/>
  <c r="S234" i="8"/>
  <c r="S218" i="8"/>
  <c r="S210" i="8"/>
  <c r="S202" i="8"/>
  <c r="S186" i="8"/>
  <c r="S182" i="8"/>
  <c r="S178" i="8"/>
  <c r="S174" i="8"/>
  <c r="S154" i="8"/>
  <c r="S146" i="8"/>
  <c r="S142" i="8"/>
  <c r="S138" i="8"/>
  <c r="S122" i="8"/>
  <c r="S118" i="8"/>
  <c r="S110" i="8"/>
  <c r="S90" i="8"/>
  <c r="S86" i="8"/>
  <c r="S82" i="8"/>
  <c r="S280" i="10"/>
  <c r="S236" i="10"/>
  <c r="S180" i="10"/>
  <c r="S136" i="10"/>
  <c r="P18" i="10"/>
  <c r="T18" i="10" s="1"/>
  <c r="S314" i="9"/>
  <c r="S303" i="9"/>
  <c r="M303" i="9" s="1"/>
  <c r="P282" i="9"/>
  <c r="T282" i="9" s="1"/>
  <c r="P277" i="9"/>
  <c r="T277" i="9" s="1"/>
  <c r="S272" i="9"/>
  <c r="P266" i="9"/>
  <c r="T266" i="9" s="1"/>
  <c r="P249" i="9"/>
  <c r="T249" i="9" s="1"/>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P232" i="9"/>
  <c r="T232" i="9" s="1"/>
  <c r="S187" i="9"/>
  <c r="S171" i="9"/>
  <c r="S146" i="9"/>
  <c r="P106" i="9"/>
  <c r="T106" i="9" s="1"/>
  <c r="S84" i="9"/>
  <c r="P73" i="9"/>
  <c r="T73" i="9" s="1"/>
  <c r="S50" i="9"/>
  <c r="S40" i="9"/>
  <c r="P17" i="9"/>
  <c r="T17" i="9" s="1"/>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M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P104" i="9"/>
  <c r="T104" i="9" s="1"/>
  <c r="P81" i="9"/>
  <c r="T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P140" i="9"/>
  <c r="T140" i="9" s="1"/>
  <c r="S115" i="9"/>
  <c r="P57" i="9"/>
  <c r="T57" i="9" s="1"/>
  <c r="S46" i="9"/>
  <c r="S24" i="9"/>
  <c r="P13" i="9"/>
  <c r="T13" i="9" s="1"/>
  <c r="S299" i="8"/>
  <c r="P276" i="8"/>
  <c r="T276" i="8" s="1"/>
  <c r="S271" i="8"/>
  <c r="S264" i="8"/>
  <c r="P239" i="8"/>
  <c r="T239" i="8" s="1"/>
  <c r="P232" i="8"/>
  <c r="T232" i="8" s="1"/>
  <c r="P183" i="8"/>
  <c r="T183" i="8" s="1"/>
  <c r="P176" i="8"/>
  <c r="T176" i="8" s="1"/>
  <c r="S171" i="8"/>
  <c r="S152" i="8"/>
  <c r="P139" i="8"/>
  <c r="T139" i="8" s="1"/>
  <c r="P120" i="8"/>
  <c r="T120" i="8" s="1"/>
  <c r="S115" i="8"/>
  <c r="S89" i="8"/>
  <c r="P83" i="8"/>
  <c r="T83" i="8" s="1"/>
  <c r="S78" i="8"/>
  <c r="S74" i="8"/>
  <c r="S54" i="8"/>
  <c r="S46" i="8"/>
  <c r="S42" i="8"/>
  <c r="S26" i="8"/>
  <c r="S22" i="8"/>
  <c r="S18" i="8"/>
  <c r="S10" i="8"/>
  <c r="S309" i="7"/>
  <c r="S305" i="7"/>
  <c r="S301" i="7"/>
  <c r="S297" i="7"/>
  <c r="S281" i="7"/>
  <c r="S273" i="7"/>
  <c r="S265" i="7"/>
  <c r="S249" i="7"/>
  <c r="S245" i="7"/>
  <c r="S241" i="7"/>
  <c r="S237" i="7"/>
  <c r="S217" i="7"/>
  <c r="S209" i="7"/>
  <c r="S205" i="7"/>
  <c r="S201" i="7"/>
  <c r="S185" i="7"/>
  <c r="S181" i="7"/>
  <c r="S173" i="7"/>
  <c r="S153" i="7"/>
  <c r="S149" i="7"/>
  <c r="S145" i="7"/>
  <c r="S137" i="7"/>
  <c r="S121" i="7"/>
  <c r="S109" i="7"/>
  <c r="S176" i="10"/>
  <c r="S16" i="10"/>
  <c r="P276" i="9"/>
  <c r="T276" i="9" s="1"/>
  <c r="P153" i="9"/>
  <c r="T153" i="9" s="1"/>
  <c r="M153" i="9" s="1"/>
  <c r="P113" i="9"/>
  <c r="T113" i="9" s="1"/>
  <c r="P89" i="9"/>
  <c r="T89" i="9" s="1"/>
  <c r="S78" i="9"/>
  <c r="M78" i="9" s="1"/>
  <c r="P45" i="9"/>
  <c r="T45" i="9" s="1"/>
  <c r="S12" i="9"/>
  <c r="P308" i="8"/>
  <c r="T308" i="8" s="1"/>
  <c r="S297" i="8"/>
  <c r="S276"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P137" i="9"/>
  <c r="T137" i="9" s="1"/>
  <c r="S111" i="9"/>
  <c r="P77" i="9"/>
  <c r="T77" i="9" s="1"/>
  <c r="S54" i="9"/>
  <c r="P21" i="9"/>
  <c r="T21" i="9" s="1"/>
  <c r="P296" i="8"/>
  <c r="T296" i="8" s="1"/>
  <c r="P275" i="8"/>
  <c r="T275" i="8" s="1"/>
  <c r="P268" i="8"/>
  <c r="T268" i="8" s="1"/>
  <c r="S237" i="8"/>
  <c r="P219" i="8"/>
  <c r="T219" i="8" s="1"/>
  <c r="P212" i="8"/>
  <c r="T212" i="8" s="1"/>
  <c r="S207" i="8"/>
  <c r="P175" i="8"/>
  <c r="T175" i="8" s="1"/>
  <c r="P168" i="8"/>
  <c r="T168" i="8" s="1"/>
  <c r="S151" i="8"/>
  <c r="P119" i="8"/>
  <c r="T119" i="8" s="1"/>
  <c r="P112" i="8"/>
  <c r="T112" i="8" s="1"/>
  <c r="S107" i="8"/>
  <c r="S77" i="8"/>
  <c r="S73" i="8"/>
  <c r="S57" i="8"/>
  <c r="S53" i="8"/>
  <c r="S49" i="8"/>
  <c r="S45" i="8"/>
  <c r="S41" i="8"/>
  <c r="S25" i="8"/>
  <c r="S21" i="8"/>
  <c r="S17" i="8"/>
  <c r="S9" i="8"/>
  <c r="S308" i="7"/>
  <c r="S304" i="7"/>
  <c r="S300" i="7"/>
  <c r="S296" i="7"/>
  <c r="S280" i="7"/>
  <c r="S272" i="7"/>
  <c r="S268" i="7"/>
  <c r="S248" i="7"/>
  <c r="S240" i="7"/>
  <c r="S236" i="7"/>
  <c r="S232" i="7"/>
  <c r="S216" i="7"/>
  <c r="S212" i="7"/>
  <c r="S208" i="7"/>
  <c r="S204" i="7"/>
  <c r="S200" i="7"/>
  <c r="S184" i="7"/>
  <c r="S180" i="7"/>
  <c r="S176" i="7"/>
  <c r="S152" i="7"/>
  <c r="S148" i="7"/>
  <c r="S140" i="7"/>
  <c r="S136" i="7"/>
  <c r="S120" i="7"/>
  <c r="S116" i="7"/>
  <c r="S112" i="7"/>
  <c r="S108" i="7"/>
  <c r="S104" i="7"/>
  <c r="S88" i="7"/>
  <c r="S84" i="7"/>
  <c r="S80" i="7"/>
  <c r="S76" i="7"/>
  <c r="P313" i="9"/>
  <c r="T313" i="9" s="1"/>
  <c r="S271" i="9"/>
  <c r="S238" i="9"/>
  <c r="P204" i="9"/>
  <c r="T204" i="9" s="1"/>
  <c r="S176" i="9"/>
  <c r="P148" i="9"/>
  <c r="T148" i="9" s="1"/>
  <c r="S123" i="9"/>
  <c r="P110" i="9"/>
  <c r="T110" i="9" s="1"/>
  <c r="S86" i="9"/>
  <c r="S76" i="9"/>
  <c r="P53" i="9"/>
  <c r="T53" i="9" s="1"/>
  <c r="S42" i="9"/>
  <c r="S20" i="9"/>
  <c r="P9" i="9"/>
  <c r="T9" i="9" s="1"/>
  <c r="S305" i="8"/>
  <c r="S275" i="8"/>
  <c r="S249" i="8"/>
  <c r="P243" i="8"/>
  <c r="T243" i="8" s="1"/>
  <c r="P236" i="8"/>
  <c r="T236" i="8" s="1"/>
  <c r="S219" i="8"/>
  <c r="S212" i="8"/>
  <c r="S205" i="8"/>
  <c r="P187" i="8"/>
  <c r="T187" i="8" s="1"/>
  <c r="P180" i="8"/>
  <c r="T180" i="8" s="1"/>
  <c r="S175" i="8"/>
  <c r="S168" i="8"/>
  <c r="S149" i="8"/>
  <c r="P143" i="8"/>
  <c r="T143" i="8" s="1"/>
  <c r="P136" i="8"/>
  <c r="T136" i="8" s="1"/>
  <c r="S119" i="8"/>
  <c r="S112" i="8"/>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M281" i="8" s="1"/>
  <c r="P204" i="8"/>
  <c r="T204" i="8" s="1"/>
  <c r="S140" i="8"/>
  <c r="S109" i="8"/>
  <c r="P58" i="8"/>
  <c r="T58" i="8" s="1"/>
  <c r="S24" i="8"/>
  <c r="P14" i="8"/>
  <c r="T14" i="8" s="1"/>
  <c r="S310" i="7"/>
  <c r="S299" i="7"/>
  <c r="P277" i="7"/>
  <c r="T277" i="7" s="1"/>
  <c r="P248" i="7"/>
  <c r="T248" i="7" s="1"/>
  <c r="S242" i="7"/>
  <c r="P217" i="7"/>
  <c r="T217" i="7" s="1"/>
  <c r="P210" i="7"/>
  <c r="T210" i="7" s="1"/>
  <c r="P204" i="7"/>
  <c r="T204" i="7" s="1"/>
  <c r="S186" i="7"/>
  <c r="P173" i="7"/>
  <c r="T173" i="7" s="1"/>
  <c r="P154" i="7"/>
  <c r="T154" i="7" s="1"/>
  <c r="P148" i="7"/>
  <c r="T148" i="7" s="1"/>
  <c r="S123" i="7"/>
  <c r="P117" i="7"/>
  <c r="T117" i="7" s="1"/>
  <c r="P110" i="7"/>
  <c r="T110" i="7" s="1"/>
  <c r="P104" i="7"/>
  <c r="T104" i="7" s="1"/>
  <c r="S81"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P266" i="7"/>
  <c r="T266" i="7" s="1"/>
  <c r="P241" i="7"/>
  <c r="T241" i="7" s="1"/>
  <c r="P234" i="7"/>
  <c r="T234" i="7" s="1"/>
  <c r="P216" i="7"/>
  <c r="T216" i="7" s="1"/>
  <c r="S210" i="7"/>
  <c r="S203" i="7"/>
  <c r="P185" i="7"/>
  <c r="T185" i="7" s="1"/>
  <c r="P178" i="7"/>
  <c r="T178" i="7" s="1"/>
  <c r="P172" i="7"/>
  <c r="T172" i="7" s="1"/>
  <c r="S154" i="7"/>
  <c r="S147" i="7"/>
  <c r="P141" i="7"/>
  <c r="T141" i="7" s="1"/>
  <c r="P122" i="7"/>
  <c r="T122" i="7" s="1"/>
  <c r="P116" i="7"/>
  <c r="T116" i="7" s="1"/>
  <c r="S110" i="7"/>
  <c r="P270" i="9"/>
  <c r="T270" i="9" s="1"/>
  <c r="S74" i="9"/>
  <c r="P267" i="8"/>
  <c r="T267" i="8" s="1"/>
  <c r="S180" i="8"/>
  <c r="S123" i="8"/>
  <c r="P104" i="8"/>
  <c r="T104" i="8" s="1"/>
  <c r="P78" i="8"/>
  <c r="T78" i="8" s="1"/>
  <c r="S44" i="8"/>
  <c r="P22" i="8"/>
  <c r="T22" i="8" s="1"/>
  <c r="S11" i="8"/>
  <c r="S307" i="7"/>
  <c r="P297" i="7"/>
  <c r="T297" i="7" s="1"/>
  <c r="S274" i="7"/>
  <c r="S266" i="7"/>
  <c r="P246" i="7"/>
  <c r="T246" i="7" s="1"/>
  <c r="P240" i="7"/>
  <c r="T240" i="7" s="1"/>
  <c r="S215" i="7"/>
  <c r="P209" i="7"/>
  <c r="T209" i="7" s="1"/>
  <c r="P202" i="7"/>
  <c r="T202" i="7" s="1"/>
  <c r="P184" i="7"/>
  <c r="T184" i="7" s="1"/>
  <c r="P153" i="7"/>
  <c r="T153" i="7" s="1"/>
  <c r="P146" i="7"/>
  <c r="T146" i="7" s="1"/>
  <c r="P140" i="7"/>
  <c r="T140" i="7" s="1"/>
  <c r="S122" i="7"/>
  <c r="P109" i="7"/>
  <c r="T109" i="7" s="1"/>
  <c r="P90" i="7"/>
  <c r="T90" i="7" s="1"/>
  <c r="P237" i="9"/>
  <c r="T237" i="9" s="1"/>
  <c r="S52" i="9"/>
  <c r="P248" i="8"/>
  <c r="T248" i="8" s="1"/>
  <c r="S173" i="8"/>
  <c r="M173" i="8" s="1"/>
  <c r="S121" i="8"/>
  <c r="P91" i="8"/>
  <c r="T91" i="8" s="1"/>
  <c r="S76" i="8"/>
  <c r="P54" i="8"/>
  <c r="T54" i="8" s="1"/>
  <c r="S20" i="8"/>
  <c r="P10" i="8"/>
  <c r="T10" i="8" s="1"/>
  <c r="S306" i="7"/>
  <c r="S283" i="7"/>
  <c r="P273" i="7"/>
  <c r="T273" i="7" s="1"/>
  <c r="P265" i="7"/>
  <c r="T265" i="7" s="1"/>
  <c r="S246" i="7"/>
  <c r="S239" i="7"/>
  <c r="P233" i="7"/>
  <c r="T233" i="7" s="1"/>
  <c r="P214" i="7"/>
  <c r="T214" i="7" s="1"/>
  <c r="P208" i="7"/>
  <c r="T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3" i="7"/>
  <c r="S41" i="7"/>
  <c r="S25" i="7"/>
  <c r="S21" i="7"/>
  <c r="S17" i="7"/>
  <c r="S13" i="7"/>
  <c r="S308" i="5"/>
  <c r="S304" i="5"/>
  <c r="S300" i="5"/>
  <c r="S296" i="5"/>
  <c r="S280" i="5"/>
  <c r="S272" i="5"/>
  <c r="S264" i="5"/>
  <c r="S248" i="5"/>
  <c r="S244" i="5"/>
  <c r="S240" i="5"/>
  <c r="S236" i="5"/>
  <c r="S216" i="5"/>
  <c r="S208" i="5"/>
  <c r="S204" i="5"/>
  <c r="S200" i="5"/>
  <c r="S184" i="5"/>
  <c r="S180" i="5"/>
  <c r="S172" i="5"/>
  <c r="S152" i="5"/>
  <c r="S148" i="5"/>
  <c r="S144" i="5"/>
  <c r="S140" i="5"/>
  <c r="S136" i="5"/>
  <c r="S116" i="5"/>
  <c r="S108" i="5"/>
  <c r="S104" i="5"/>
  <c r="P41" i="9"/>
  <c r="T41" i="9" s="1"/>
  <c r="S243" i="8"/>
  <c r="P155" i="8"/>
  <c r="T155" i="8" s="1"/>
  <c r="S117" i="8"/>
  <c r="M117" i="8" s="1"/>
  <c r="S52" i="8"/>
  <c r="P42" i="8"/>
  <c r="T42" i="8" s="1"/>
  <c r="S19" i="8"/>
  <c r="S315" i="7"/>
  <c r="P305" i="7"/>
  <c r="T305" i="7" s="1"/>
  <c r="S282" i="7"/>
  <c r="S271" i="7"/>
  <c r="S251" i="7"/>
  <c r="P245" i="7"/>
  <c r="T245" i="7" s="1"/>
  <c r="P238" i="7"/>
  <c r="T238" i="7" s="1"/>
  <c r="P232" i="7"/>
  <c r="T232" i="7" s="1"/>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S236" i="8"/>
  <c r="M236" i="8" s="1"/>
  <c r="P148" i="8"/>
  <c r="T148" i="8" s="1"/>
  <c r="S116" i="8"/>
  <c r="S87" i="8"/>
  <c r="P74" i="8"/>
  <c r="T74" i="8" s="1"/>
  <c r="S51" i="8"/>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24" i="7"/>
  <c r="S20" i="7"/>
  <c r="S16" i="7"/>
  <c r="S12" i="7"/>
  <c r="S315" i="5"/>
  <c r="S307" i="5"/>
  <c r="S299" i="5"/>
  <c r="S283" i="5"/>
  <c r="S279" i="5"/>
  <c r="S275" i="5"/>
  <c r="S271" i="5"/>
  <c r="S251" i="5"/>
  <c r="S243" i="5"/>
  <c r="S239" i="5"/>
  <c r="S235" i="5"/>
  <c r="S219" i="5"/>
  <c r="S148" i="9"/>
  <c r="S315" i="8"/>
  <c r="S217" i="8"/>
  <c r="S143" i="8"/>
  <c r="P115" i="8"/>
  <c r="T115" i="8" s="1"/>
  <c r="P84" i="8"/>
  <c r="T84" i="8" s="1"/>
  <c r="S72" i="8"/>
  <c r="P50" i="8"/>
  <c r="T50" i="8" s="1"/>
  <c r="S27" i="8"/>
  <c r="S16" i="8"/>
  <c r="P313" i="7"/>
  <c r="T313" i="7" s="1"/>
  <c r="S302" i="7"/>
  <c r="S279" i="7"/>
  <c r="M279" i="7" s="1"/>
  <c r="S270" i="7"/>
  <c r="S250" i="7"/>
  <c r="S243" i="7"/>
  <c r="M243" i="7" s="1"/>
  <c r="P237" i="7"/>
  <c r="T237" i="7" s="1"/>
  <c r="P218" i="7"/>
  <c r="T218" i="7" s="1"/>
  <c r="P212" i="7"/>
  <c r="T212" i="7" s="1"/>
  <c r="S206" i="7"/>
  <c r="P181" i="7"/>
  <c r="T181" i="7" s="1"/>
  <c r="P174" i="7"/>
  <c r="T174" i="7" s="1"/>
  <c r="P168" i="7"/>
  <c r="T168" i="7" s="1"/>
  <c r="S150" i="7"/>
  <c r="S143" i="7"/>
  <c r="P137" i="7"/>
  <c r="T137" i="7" s="1"/>
  <c r="P118" i="7"/>
  <c r="T118" i="7" s="1"/>
  <c r="P112" i="7"/>
  <c r="T112" i="7" s="1"/>
  <c r="S106" i="7"/>
  <c r="S8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58" i="7"/>
  <c r="S47" i="7"/>
  <c r="P25" i="7"/>
  <c r="T25" i="7" s="1"/>
  <c r="S14" i="7"/>
  <c r="S310" i="5"/>
  <c r="P300" i="5"/>
  <c r="T300" i="5" s="1"/>
  <c r="S277" i="5"/>
  <c r="S266" i="5"/>
  <c r="P244" i="5"/>
  <c r="T244" i="5" s="1"/>
  <c r="P236" i="5"/>
  <c r="T236" i="5" s="1"/>
  <c r="P216" i="5"/>
  <c r="T216" i="5" s="1"/>
  <c r="P209" i="5"/>
  <c r="T209" i="5" s="1"/>
  <c r="S203" i="5"/>
  <c r="S185" i="5"/>
  <c r="S178" i="5"/>
  <c r="P172" i="5"/>
  <c r="T172" i="5" s="1"/>
  <c r="P153" i="5"/>
  <c r="T153" i="5" s="1"/>
  <c r="S147" i="5"/>
  <c r="S141"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P208" i="5"/>
  <c r="T208" i="5" s="1"/>
  <c r="P201" i="5"/>
  <c r="T201" i="5" s="1"/>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314" i="4"/>
  <c r="S306" i="4"/>
  <c r="S282" i="4"/>
  <c r="S278" i="4"/>
  <c r="S270" i="4"/>
  <c r="S266" i="4"/>
  <c r="S250" i="4"/>
  <c r="S246" i="4"/>
  <c r="S242" i="4"/>
  <c r="S238" i="4"/>
  <c r="S234" i="4"/>
  <c r="S218" i="4"/>
  <c r="S214" i="4"/>
  <c r="S210" i="4"/>
  <c r="S206" i="4"/>
  <c r="S202" i="4"/>
  <c r="S186" i="4"/>
  <c r="S182" i="4"/>
  <c r="S178" i="4"/>
  <c r="S174" i="4"/>
  <c r="S150" i="4"/>
  <c r="S146" i="4"/>
  <c r="S142" i="4"/>
  <c r="S118" i="4"/>
  <c r="S114" i="4"/>
  <c r="S90" i="4"/>
  <c r="S86" i="4"/>
  <c r="S78" i="4"/>
  <c r="S74" i="4"/>
  <c r="S58" i="4"/>
  <c r="S54" i="4"/>
  <c r="S50" i="4"/>
  <c r="S46" i="4"/>
  <c r="S42" i="4"/>
  <c r="P140" i="8"/>
  <c r="T140" i="8" s="1"/>
  <c r="P301" i="7"/>
  <c r="T301" i="7" s="1"/>
  <c r="P205" i="7"/>
  <c r="T205" i="7" s="1"/>
  <c r="S54" i="7"/>
  <c r="S43" i="7"/>
  <c r="P21" i="7"/>
  <c r="T21" i="7" s="1"/>
  <c r="S10" i="7"/>
  <c r="P296" i="5"/>
  <c r="T296" i="5" s="1"/>
  <c r="S241" i="5"/>
  <c r="S233" i="5"/>
  <c r="P213" i="5"/>
  <c r="T213" i="5" s="1"/>
  <c r="S207" i="5"/>
  <c r="S201" i="5"/>
  <c r="S182" i="5"/>
  <c r="P176" i="5"/>
  <c r="T176" i="5" s="1"/>
  <c r="P169" i="5"/>
  <c r="T169" i="5" s="1"/>
  <c r="S151"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P186" i="7"/>
  <c r="T186" i="7" s="1"/>
  <c r="S111" i="7"/>
  <c r="P76" i="7"/>
  <c r="T76" i="7" s="1"/>
  <c r="P53" i="7"/>
  <c r="T53" i="7" s="1"/>
  <c r="S42" i="7"/>
  <c r="S19" i="7"/>
  <c r="P9" i="7"/>
  <c r="T9" i="7" s="1"/>
  <c r="S305" i="5"/>
  <c r="S282" i="5"/>
  <c r="P272" i="5"/>
  <c r="T272" i="5" s="1"/>
  <c r="S249" i="5"/>
  <c r="P240" i="5"/>
  <c r="T240" i="5" s="1"/>
  <c r="P232" i="5"/>
  <c r="T232" i="5" s="1"/>
  <c r="S213" i="5"/>
  <c r="P200" i="5"/>
  <c r="T200" i="5" s="1"/>
  <c r="P181" i="5"/>
  <c r="T181" i="5" s="1"/>
  <c r="S169" i="5"/>
  <c r="S150" i="5"/>
  <c r="P144" i="5"/>
  <c r="T144" i="5" s="1"/>
  <c r="P137" i="5"/>
  <c r="T137" i="5" s="1"/>
  <c r="S119" i="5"/>
  <c r="S113" i="5"/>
  <c r="P88" i="5"/>
  <c r="T88" i="5" s="1"/>
  <c r="S83" i="5"/>
  <c r="P77" i="5"/>
  <c r="T77" i="5" s="1"/>
  <c r="P72" i="5"/>
  <c r="T72" i="5" s="1"/>
  <c r="S55" i="5"/>
  <c r="S50" i="5"/>
  <c r="S46" i="5"/>
  <c r="S42" i="5"/>
  <c r="S22" i="5"/>
  <c r="S18" i="5"/>
  <c r="S309" i="4"/>
  <c r="S305" i="4"/>
  <c r="S297" i="4"/>
  <c r="S277" i="4"/>
  <c r="S273" i="4"/>
  <c r="S269" i="4"/>
  <c r="S245" i="4"/>
  <c r="S237" i="4"/>
  <c r="S233" i="4"/>
  <c r="S217" i="4"/>
  <c r="S209" i="4"/>
  <c r="S205" i="4"/>
  <c r="S84" i="8"/>
  <c r="P269" i="7"/>
  <c r="T269" i="7" s="1"/>
  <c r="P180" i="7"/>
  <c r="T180" i="7" s="1"/>
  <c r="P105" i="7"/>
  <c r="T105" i="7" s="1"/>
  <c r="P74" i="7"/>
  <c r="T74" i="7" s="1"/>
  <c r="S51" i="7"/>
  <c r="P41" i="7"/>
  <c r="T41" i="7" s="1"/>
  <c r="S18" i="7"/>
  <c r="P304" i="5"/>
  <c r="T304" i="5" s="1"/>
  <c r="S281" i="5"/>
  <c r="P248" i="5"/>
  <c r="T248" i="5" s="1"/>
  <c r="S238" i="5"/>
  <c r="S218" i="5"/>
  <c r="P212" i="5"/>
  <c r="T212" i="5" s="1"/>
  <c r="P205" i="5"/>
  <c r="T205" i="5" s="1"/>
  <c r="S181" i="5"/>
  <c r="S174" i="5"/>
  <c r="S59" i="8"/>
  <c r="P249" i="7"/>
  <c r="T249" i="7" s="1"/>
  <c r="S174" i="7"/>
  <c r="P86" i="7"/>
  <c r="T86" i="7" s="1"/>
  <c r="S74" i="7"/>
  <c r="S50" i="7"/>
  <c r="S27" i="7"/>
  <c r="P17" i="7"/>
  <c r="T17" i="7" s="1"/>
  <c r="S313" i="5"/>
  <c r="S302" i="5"/>
  <c r="P280" i="5"/>
  <c r="T280" i="5" s="1"/>
  <c r="S269" i="5"/>
  <c r="S246" i="5"/>
  <c r="M246" i="5" s="1"/>
  <c r="P237" i="5"/>
  <c r="T237" i="5" s="1"/>
  <c r="P217" i="5"/>
  <c r="T217" i="5" s="1"/>
  <c r="S205" i="5"/>
  <c r="S186" i="5"/>
  <c r="P180" i="5"/>
  <c r="T180" i="5" s="1"/>
  <c r="P173" i="5"/>
  <c r="T173" i="5" s="1"/>
  <c r="S155" i="5"/>
  <c r="S149" i="5"/>
  <c r="S142" i="5"/>
  <c r="P136" i="5"/>
  <c r="T136" i="5" s="1"/>
  <c r="M136" i="5" s="1"/>
  <c r="P117" i="5"/>
  <c r="T117" i="5" s="1"/>
  <c r="P81" i="5"/>
  <c r="T81" i="5" s="1"/>
  <c r="P76" i="5"/>
  <c r="T76" i="5" s="1"/>
  <c r="P53" i="5"/>
  <c r="T53" i="5" s="1"/>
  <c r="S49" i="5"/>
  <c r="S45" i="5"/>
  <c r="S41" i="5"/>
  <c r="S17" i="5"/>
  <c r="S13" i="5"/>
  <c r="S9" i="5"/>
  <c r="S312" i="4"/>
  <c r="S308" i="4"/>
  <c r="S304" i="4"/>
  <c r="S296" i="4"/>
  <c r="S272" i="4"/>
  <c r="S268" i="4"/>
  <c r="S264" i="4"/>
  <c r="S248" i="4"/>
  <c r="S244" i="4"/>
  <c r="S240" i="4"/>
  <c r="S236" i="4"/>
  <c r="S232" i="4"/>
  <c r="S216" i="4"/>
  <c r="S208" i="4"/>
  <c r="S204" i="4"/>
  <c r="S200" i="4"/>
  <c r="S184" i="4"/>
  <c r="S180" i="4"/>
  <c r="S176" i="4"/>
  <c r="S172" i="4"/>
  <c r="S168" i="4"/>
  <c r="S152" i="4"/>
  <c r="S148" i="4"/>
  <c r="S140" i="4"/>
  <c r="S120" i="4"/>
  <c r="S116" i="4"/>
  <c r="S112" i="4"/>
  <c r="S108" i="4"/>
  <c r="S104" i="4"/>
  <c r="S88" i="4"/>
  <c r="S84" i="4"/>
  <c r="S80" i="4"/>
  <c r="S72" i="4"/>
  <c r="S56" i="4"/>
  <c r="S52" i="4"/>
  <c r="S48" i="4"/>
  <c r="S40" i="4"/>
  <c r="P304" i="8"/>
  <c r="T304" i="8" s="1"/>
  <c r="P81" i="7"/>
  <c r="T81" i="7" s="1"/>
  <c r="P13" i="7"/>
  <c r="T13" i="7" s="1"/>
  <c r="S265" i="5"/>
  <c r="S171" i="5"/>
  <c r="P141" i="5"/>
  <c r="T141" i="5" s="1"/>
  <c r="P112" i="5"/>
  <c r="T112" i="5" s="1"/>
  <c r="S85" i="5"/>
  <c r="S58" i="5"/>
  <c r="P45" i="5"/>
  <c r="T45" i="5" s="1"/>
  <c r="P23" i="5"/>
  <c r="T23" i="5" s="1"/>
  <c r="P12" i="5"/>
  <c r="T12" i="5" s="1"/>
  <c r="P308" i="4"/>
  <c r="T308" i="4" s="1"/>
  <c r="P298" i="4"/>
  <c r="T298" i="4" s="1"/>
  <c r="P275" i="4"/>
  <c r="P264" i="4"/>
  <c r="T264" i="4" s="1"/>
  <c r="P242" i="4"/>
  <c r="T242" i="4" s="1"/>
  <c r="P232" i="4"/>
  <c r="T232" i="4" s="1"/>
  <c r="P212" i="4"/>
  <c r="T212" i="4" s="1"/>
  <c r="P204" i="4"/>
  <c r="T204" i="4" s="1"/>
  <c r="P186" i="4"/>
  <c r="T186" i="4" s="1"/>
  <c r="P179" i="4"/>
  <c r="T179" i="4" s="1"/>
  <c r="S173" i="4"/>
  <c r="S155" i="4"/>
  <c r="P148" i="4"/>
  <c r="T148" i="4" s="1"/>
  <c r="P142" i="4"/>
  <c r="T142" i="4" s="1"/>
  <c r="P123" i="4"/>
  <c r="T123" i="4" s="1"/>
  <c r="S111" i="4"/>
  <c r="P104" i="4"/>
  <c r="S87" i="4"/>
  <c r="P81" i="4"/>
  <c r="P76" i="4"/>
  <c r="S59" i="4"/>
  <c r="P53" i="4"/>
  <c r="T53" i="4" s="1"/>
  <c r="P48" i="4"/>
  <c r="T48" i="4" s="1"/>
  <c r="S43" i="4"/>
  <c r="S22" i="4"/>
  <c r="S18" i="4"/>
  <c r="S14" i="4"/>
  <c r="P268" i="5"/>
  <c r="T268" i="5" s="1"/>
  <c r="P234" i="4"/>
  <c r="T234" i="4" s="1"/>
  <c r="S149" i="4"/>
  <c r="P82" i="4"/>
  <c r="T82" i="4" s="1"/>
  <c r="P26" i="4"/>
  <c r="T26" i="4" s="1"/>
  <c r="S48" i="8"/>
  <c r="S59" i="7"/>
  <c r="P312" i="5"/>
  <c r="T312" i="5" s="1"/>
  <c r="S245" i="5"/>
  <c r="P204" i="5"/>
  <c r="T204" i="5" s="1"/>
  <c r="P168" i="5"/>
  <c r="T168" i="5" s="1"/>
  <c r="P140" i="5"/>
  <c r="T140" i="5" s="1"/>
  <c r="S110" i="5"/>
  <c r="S82" i="5"/>
  <c r="S57" i="5"/>
  <c r="P44" i="5"/>
  <c r="T44" i="5" s="1"/>
  <c r="P21" i="5"/>
  <c r="T21" i="5" s="1"/>
  <c r="P11" i="5"/>
  <c r="T11" i="5" s="1"/>
  <c r="P307" i="4"/>
  <c r="T307" i="4" s="1"/>
  <c r="P296" i="4"/>
  <c r="T296" i="4" s="1"/>
  <c r="P274" i="4"/>
  <c r="T274" i="4" s="1"/>
  <c r="P251" i="4"/>
  <c r="T251" i="4" s="1"/>
  <c r="P240" i="4"/>
  <c r="T240" i="4" s="1"/>
  <c r="P219" i="4"/>
  <c r="T219" i="4" s="1"/>
  <c r="P211" i="4"/>
  <c r="T211" i="4" s="1"/>
  <c r="P203" i="4"/>
  <c r="S185" i="4"/>
  <c r="P172" i="4"/>
  <c r="T172" i="4" s="1"/>
  <c r="P154" i="4"/>
  <c r="T154" i="4" s="1"/>
  <c r="P147" i="4"/>
  <c r="T147" i="4" s="1"/>
  <c r="P116" i="4"/>
  <c r="T116" i="4" s="1"/>
  <c r="P110" i="4"/>
  <c r="T110" i="4" s="1"/>
  <c r="P91" i="4"/>
  <c r="T91" i="4" s="1"/>
  <c r="P86" i="4"/>
  <c r="T86" i="4" s="1"/>
  <c r="P75" i="4"/>
  <c r="T75" i="4" s="1"/>
  <c r="P58" i="4"/>
  <c r="T58" i="4" s="1"/>
  <c r="P47" i="4"/>
  <c r="T47" i="4" s="1"/>
  <c r="P42" i="4"/>
  <c r="T42" i="4" s="1"/>
  <c r="P25" i="4"/>
  <c r="T25" i="4" s="1"/>
  <c r="P21" i="4"/>
  <c r="T21" i="4" s="1"/>
  <c r="P17" i="4"/>
  <c r="T17" i="4" s="1"/>
  <c r="P13" i="4"/>
  <c r="T13" i="4" s="1"/>
  <c r="P9" i="4"/>
  <c r="T9" i="4" s="1"/>
  <c r="P85" i="7"/>
  <c r="T85" i="7" s="1"/>
  <c r="P24" i="5"/>
  <c r="T24" i="5" s="1"/>
  <c r="P310" i="4"/>
  <c r="T310" i="4" s="1"/>
  <c r="P214" i="4"/>
  <c r="T214" i="4" s="1"/>
  <c r="P174" i="4"/>
  <c r="T174" i="4" s="1"/>
  <c r="P111" i="4"/>
  <c r="T111" i="4" s="1"/>
  <c r="S49" i="4"/>
  <c r="P10" i="4"/>
  <c r="T10" i="4" s="1"/>
  <c r="S15" i="8"/>
  <c r="M15" i="8" s="1"/>
  <c r="P57" i="7"/>
  <c r="T57" i="7" s="1"/>
  <c r="S242" i="5"/>
  <c r="S202" i="5"/>
  <c r="S154" i="5"/>
  <c r="S81" i="5"/>
  <c r="S54" i="5"/>
  <c r="P43" i="5"/>
  <c r="T43" i="5" s="1"/>
  <c r="P20" i="5"/>
  <c r="T20" i="5" s="1"/>
  <c r="P9" i="5"/>
  <c r="T9" i="5" s="1"/>
  <c r="P306" i="4"/>
  <c r="T306" i="4" s="1"/>
  <c r="P283" i="4"/>
  <c r="T283" i="4" s="1"/>
  <c r="P272" i="4"/>
  <c r="T272" i="4" s="1"/>
  <c r="P250" i="4"/>
  <c r="T250" i="4" s="1"/>
  <c r="P239" i="4"/>
  <c r="T239" i="4" s="1"/>
  <c r="S203" i="4"/>
  <c r="P184" i="4"/>
  <c r="T184" i="4" s="1"/>
  <c r="P178" i="4"/>
  <c r="T178" i="4" s="1"/>
  <c r="P171" i="4"/>
  <c r="T171" i="4" s="1"/>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15" i="5"/>
  <c r="P299" i="4"/>
  <c r="T299" i="4" s="1"/>
  <c r="P180" i="4"/>
  <c r="T180" i="4" s="1"/>
  <c r="P118" i="4"/>
  <c r="T118" i="4" s="1"/>
  <c r="P54" i="4"/>
  <c r="T54" i="4" s="1"/>
  <c r="P14" i="4"/>
  <c r="T14" i="4" s="1"/>
  <c r="P242" i="7"/>
  <c r="T242" i="7" s="1"/>
  <c r="P49" i="7"/>
  <c r="T49" i="7" s="1"/>
  <c r="S237" i="5"/>
  <c r="P185" i="5"/>
  <c r="T185" i="5" s="1"/>
  <c r="S153" i="5"/>
  <c r="S123" i="5"/>
  <c r="P105" i="5"/>
  <c r="T105" i="5" s="1"/>
  <c r="S80"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M218" i="7" s="1"/>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P45" i="4"/>
  <c r="T45" i="4" s="1"/>
  <c r="P40" i="4"/>
  <c r="T40" i="4" s="1"/>
  <c r="S24" i="4"/>
  <c r="S20" i="4"/>
  <c r="S16" i="4"/>
  <c r="S210" i="5"/>
  <c r="P243" i="4"/>
  <c r="T243" i="4" s="1"/>
  <c r="P155" i="4"/>
  <c r="T155" i="4" s="1"/>
  <c r="P87" i="4"/>
  <c r="T87" i="4" s="1"/>
  <c r="P43" i="4"/>
  <c r="T43" i="4" s="1"/>
  <c r="S155" i="7"/>
  <c r="S26" i="7"/>
  <c r="S278" i="5"/>
  <c r="S217" i="5"/>
  <c r="S179" i="5"/>
  <c r="P148" i="5"/>
  <c r="T148" i="5" s="1"/>
  <c r="S90" i="5"/>
  <c r="S76" i="5"/>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P144" i="4"/>
  <c r="T144" i="4" s="1"/>
  <c r="P138" i="4"/>
  <c r="T138" i="4" s="1"/>
  <c r="P119" i="4"/>
  <c r="T119" i="4" s="1"/>
  <c r="S107" i="4"/>
  <c r="P83" i="4"/>
  <c r="T83" i="4" s="1"/>
  <c r="P78" i="4"/>
  <c r="T78" i="4" s="1"/>
  <c r="S73" i="4"/>
  <c r="P55" i="4"/>
  <c r="T55" i="4" s="1"/>
  <c r="P50" i="4"/>
  <c r="T50" i="4" s="1"/>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75" i="4"/>
  <c r="P168" i="4"/>
  <c r="T168" i="4" s="1"/>
  <c r="P150" i="4"/>
  <c r="T150" i="4" s="1"/>
  <c r="P143" i="4"/>
  <c r="T143" i="4" s="1"/>
  <c r="S137" i="4"/>
  <c r="S119" i="4"/>
  <c r="P112" i="4"/>
  <c r="P106" i="4"/>
  <c r="T106" i="4" s="1"/>
  <c r="P88" i="4"/>
  <c r="T88" i="4" s="1"/>
  <c r="P77" i="4"/>
  <c r="T77" i="4" s="1"/>
  <c r="P72" i="4"/>
  <c r="T72" i="4" s="1"/>
  <c r="S55" i="4"/>
  <c r="P49" i="4"/>
  <c r="T49" i="4" s="1"/>
  <c r="P44" i="4"/>
  <c r="S27" i="4"/>
  <c r="S19" i="4"/>
  <c r="D19" i="11" s="1"/>
  <c r="P19" i="11" s="1"/>
  <c r="R19" i="11" s="1"/>
  <c r="S15" i="4"/>
  <c r="S15" i="7"/>
  <c r="S86" i="5"/>
  <c r="P47" i="5"/>
  <c r="T47" i="5" s="1"/>
  <c r="P13" i="5"/>
  <c r="T13" i="5" s="1"/>
  <c r="P266" i="4"/>
  <c r="T266" i="4" s="1"/>
  <c r="P206" i="4"/>
  <c r="T206" i="4" s="1"/>
  <c r="S143" i="4"/>
  <c r="S77" i="4"/>
  <c r="P22" i="4"/>
  <c r="T22" i="4" s="1"/>
  <c r="S8" i="9"/>
  <c r="S8" i="8"/>
  <c r="S8" i="7"/>
  <c r="S8" i="5"/>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7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47" i="15"/>
  <c r="A31" i="15"/>
  <c r="A2" i="14"/>
  <c r="A695" i="13"/>
  <c r="A563" i="13"/>
  <c r="A431" i="13"/>
  <c r="A299" i="13"/>
  <c r="A167" i="13"/>
  <c r="A35" i="13"/>
  <c r="A233" i="12"/>
  <c r="A101" i="12"/>
  <c r="A290" i="11"/>
  <c r="A162" i="11"/>
  <c r="A34" i="11"/>
  <c r="A176" i="15"/>
  <c r="A1297" i="23"/>
  <c r="A1157" i="23"/>
  <c r="A1017" i="23"/>
  <c r="A877" i="23"/>
  <c r="A737" i="23"/>
  <c r="A597" i="23"/>
  <c r="A457" i="23"/>
  <c r="A317" i="23"/>
  <c r="A177" i="23"/>
  <c r="A37" i="23"/>
  <c r="A1192" i="22"/>
  <c r="A1056" i="22"/>
  <c r="A920" i="22"/>
  <c r="A784" i="22"/>
  <c r="A648" i="22"/>
  <c r="A512" i="22"/>
  <c r="A376" i="22"/>
  <c r="A240" i="22"/>
  <c r="A104" i="22"/>
  <c r="A29" i="19"/>
  <c r="A147" i="16"/>
  <c r="A31" i="16"/>
  <c r="A118"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0"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89"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T8" i="4"/>
  <c r="K241" i="12"/>
  <c r="K243" i="12"/>
  <c r="K245" i="12"/>
  <c r="K247" i="12"/>
  <c r="K249" i="12"/>
  <c r="K251" i="12"/>
  <c r="K253" i="12"/>
  <c r="K255" i="12"/>
  <c r="K257" i="12"/>
  <c r="K259" i="12"/>
  <c r="K324" i="12"/>
  <c r="K306" i="12"/>
  <c r="K275" i="12"/>
  <c r="K279" i="12"/>
  <c r="K283" i="12"/>
  <c r="K307" i="12"/>
  <c r="K309" i="12"/>
  <c r="K311" i="12"/>
  <c r="K313" i="12"/>
  <c r="K315" i="12"/>
  <c r="K317" i="12"/>
  <c r="K319" i="12"/>
  <c r="K321" i="12"/>
  <c r="K323" i="12"/>
  <c r="K325" i="12"/>
  <c r="K274" i="12"/>
  <c r="K276" i="12"/>
  <c r="K278" i="12"/>
  <c r="K280" i="12"/>
  <c r="K282" i="12"/>
  <c r="K284" i="12"/>
  <c r="K286" i="12"/>
  <c r="K288" i="12"/>
  <c r="K290" i="12"/>
  <c r="K292" i="12"/>
  <c r="K240" i="12"/>
  <c r="K322" i="12"/>
  <c r="K277" i="12"/>
  <c r="K281" i="12"/>
  <c r="K289" i="12"/>
  <c r="K273" i="12"/>
  <c r="K242" i="12"/>
  <c r="K244" i="12"/>
  <c r="K246" i="12"/>
  <c r="K248" i="12"/>
  <c r="K250" i="12"/>
  <c r="K252" i="12"/>
  <c r="K254" i="12"/>
  <c r="K256" i="12"/>
  <c r="K258" i="12"/>
  <c r="K308" i="12"/>
  <c r="K310" i="12"/>
  <c r="K312" i="12"/>
  <c r="K314" i="12"/>
  <c r="K316" i="12"/>
  <c r="K318" i="12"/>
  <c r="K320" i="12"/>
  <c r="K285" i="12"/>
  <c r="K287" i="12"/>
  <c r="K291" i="12"/>
  <c r="K212" i="12"/>
  <c r="K214" i="12"/>
  <c r="K219" i="12"/>
  <c r="K221" i="12"/>
  <c r="K174" i="12"/>
  <c r="K143" i="12"/>
  <c r="K145" i="12"/>
  <c r="K147" i="12"/>
  <c r="K149" i="12"/>
  <c r="K151" i="12"/>
  <c r="K153" i="12"/>
  <c r="K155" i="12"/>
  <c r="K157" i="12"/>
  <c r="K159" i="12"/>
  <c r="K76" i="12"/>
  <c r="K78" i="12"/>
  <c r="K80" i="12"/>
  <c r="K82" i="12"/>
  <c r="K84" i="12"/>
  <c r="K86" i="12"/>
  <c r="K88" i="12"/>
  <c r="K90" i="12"/>
  <c r="K209" i="12"/>
  <c r="K216" i="12"/>
  <c r="K218" i="12"/>
  <c r="K223" i="12"/>
  <c r="K225" i="12"/>
  <c r="K207" i="12"/>
  <c r="K176" i="12"/>
  <c r="K178" i="12"/>
  <c r="K180" i="12"/>
  <c r="K182" i="12"/>
  <c r="K184" i="12"/>
  <c r="K186" i="12"/>
  <c r="K188" i="12"/>
  <c r="K190" i="12"/>
  <c r="K192" i="12"/>
  <c r="K109" i="12"/>
  <c r="K111" i="12"/>
  <c r="K113" i="12"/>
  <c r="K115" i="12"/>
  <c r="K117" i="12"/>
  <c r="K119" i="12"/>
  <c r="K121" i="12"/>
  <c r="K123" i="12"/>
  <c r="K125" i="12"/>
  <c r="K127" i="12"/>
  <c r="K75" i="12"/>
  <c r="K46" i="12"/>
  <c r="K211" i="12"/>
  <c r="K213" i="12"/>
  <c r="K220" i="12"/>
  <c r="K222" i="12"/>
  <c r="K142" i="12"/>
  <c r="K144" i="12"/>
  <c r="K146" i="12"/>
  <c r="K148" i="12"/>
  <c r="K150" i="12"/>
  <c r="K152" i="12"/>
  <c r="K154" i="12"/>
  <c r="K156" i="12"/>
  <c r="K158" i="12"/>
  <c r="K160" i="12"/>
  <c r="K108" i="12"/>
  <c r="K77" i="12"/>
  <c r="K79" i="12"/>
  <c r="K81" i="12"/>
  <c r="K83" i="12"/>
  <c r="K85" i="12"/>
  <c r="K87" i="12"/>
  <c r="K89" i="12"/>
  <c r="K91" i="12"/>
  <c r="K93" i="12"/>
  <c r="K45" i="12"/>
  <c r="K49" i="12"/>
  <c r="K43" i="12"/>
  <c r="K187" i="12"/>
  <c r="K94" i="12"/>
  <c r="K54" i="12"/>
  <c r="K55" i="12"/>
  <c r="K56" i="12"/>
  <c r="K42" i="12"/>
  <c r="K53" i="12"/>
  <c r="K61" i="12"/>
  <c r="K217" i="12"/>
  <c r="K191" i="12"/>
  <c r="K226" i="12"/>
  <c r="K175" i="12"/>
  <c r="K179" i="12"/>
  <c r="K181" i="12"/>
  <c r="K120" i="12"/>
  <c r="K122" i="12"/>
  <c r="K126" i="12"/>
  <c r="K92" i="12"/>
  <c r="K47" i="12"/>
  <c r="K215" i="12"/>
  <c r="K189" i="12"/>
  <c r="K141" i="12"/>
  <c r="K44" i="12"/>
  <c r="K48" i="12"/>
  <c r="K208" i="12"/>
  <c r="K210" i="12"/>
  <c r="K224" i="12"/>
  <c r="K50" i="12"/>
  <c r="K51" i="12"/>
  <c r="K52" i="12"/>
  <c r="K58" i="12"/>
  <c r="K59" i="12"/>
  <c r="K60" i="12"/>
  <c r="K177" i="12"/>
  <c r="K183" i="12"/>
  <c r="K185" i="12"/>
  <c r="K193" i="12"/>
  <c r="K110" i="12"/>
  <c r="K112" i="12"/>
  <c r="K114" i="12"/>
  <c r="K116" i="12"/>
  <c r="K118" i="12"/>
  <c r="K124" i="12"/>
  <c r="K57" i="12"/>
  <c r="S249" i="4"/>
  <c r="S219" i="4"/>
  <c r="S299" i="4"/>
  <c r="S281" i="4"/>
  <c r="S183" i="4"/>
  <c r="S179" i="4"/>
  <c r="S300" i="4"/>
  <c r="S298" i="4"/>
  <c r="T104" i="4"/>
  <c r="S136" i="4"/>
  <c r="S144" i="4"/>
  <c r="S122" i="4"/>
  <c r="S82" i="4"/>
  <c r="B8" i="24"/>
  <c r="J554" i="23"/>
  <c r="M76" i="5" l="1"/>
  <c r="M180" i="10"/>
  <c r="M207" i="10"/>
  <c r="M76" i="9"/>
  <c r="M236" i="10"/>
  <c r="M13" i="9"/>
  <c r="M280" i="10"/>
  <c r="M151" i="10"/>
  <c r="M143" i="9"/>
  <c r="M187" i="9"/>
  <c r="M314" i="9"/>
  <c r="M51" i="10"/>
  <c r="M251" i="10"/>
  <c r="M136" i="10"/>
  <c r="M232" i="7"/>
  <c r="M300" i="5"/>
  <c r="M315" i="7"/>
  <c r="M212" i="8"/>
  <c r="M149" i="8"/>
  <c r="M80" i="10"/>
  <c r="M88" i="9"/>
  <c r="M82" i="5"/>
  <c r="M148" i="9"/>
  <c r="M210" i="7"/>
  <c r="M208" i="7"/>
  <c r="M18" i="9"/>
  <c r="M240" i="5"/>
  <c r="M173" i="7"/>
  <c r="M84" i="9"/>
  <c r="M74" i="9"/>
  <c r="M175" i="8"/>
  <c r="L9" i="5"/>
  <c r="F9" i="11" s="1"/>
  <c r="M110" i="7"/>
  <c r="M219" i="8"/>
  <c r="M237" i="8"/>
  <c r="M265" i="8"/>
  <c r="M168" i="8"/>
  <c r="L9" i="4"/>
  <c r="D9" i="11" s="1"/>
  <c r="L9" i="7"/>
  <c r="H9" i="11" s="1"/>
  <c r="L9" i="8"/>
  <c r="J9" i="11" s="1"/>
  <c r="M146" i="9"/>
  <c r="L9" i="9"/>
  <c r="L9" i="11" s="1"/>
  <c r="M79" i="5"/>
  <c r="M275" i="9"/>
  <c r="L9" i="10"/>
  <c r="N9" i="11" s="1"/>
  <c r="M107" i="10"/>
  <c r="M307" i="10"/>
  <c r="M250" i="5"/>
  <c r="M268" i="8"/>
  <c r="M40" i="8"/>
  <c r="M137" i="8"/>
  <c r="M181" i="8"/>
  <c r="M240" i="10"/>
  <c r="M243" i="9"/>
  <c r="M151" i="9"/>
  <c r="M178" i="5"/>
  <c r="M153" i="10"/>
  <c r="M214" i="5"/>
  <c r="M87" i="7"/>
  <c r="M301" i="5"/>
  <c r="M44" i="9"/>
  <c r="M278" i="7"/>
  <c r="M307" i="8"/>
  <c r="M179" i="9"/>
  <c r="M81" i="9"/>
  <c r="M109" i="10"/>
  <c r="M237" i="5"/>
  <c r="M275" i="8"/>
  <c r="M112" i="8"/>
  <c r="M116" i="9"/>
  <c r="M303" i="8"/>
  <c r="M265" i="10"/>
  <c r="M76" i="8"/>
  <c r="M119" i="8"/>
  <c r="M54" i="7"/>
  <c r="M176" i="9"/>
  <c r="M213" i="9"/>
  <c r="M9" i="10"/>
  <c r="M173" i="5"/>
  <c r="M242" i="5"/>
  <c r="M174" i="7"/>
  <c r="M308" i="5"/>
  <c r="M12" i="9"/>
  <c r="M296" i="9"/>
  <c r="M52" i="10"/>
  <c r="M273" i="5"/>
  <c r="M208" i="5"/>
  <c r="M187" i="7"/>
  <c r="M306" i="7"/>
  <c r="M271" i="9"/>
  <c r="M152" i="10"/>
  <c r="M243" i="8"/>
  <c r="M270" i="9"/>
  <c r="M56" i="9"/>
  <c r="M208" i="10"/>
  <c r="M10" i="7"/>
  <c r="M143" i="7"/>
  <c r="M200" i="7"/>
  <c r="M264" i="10"/>
  <c r="M202" i="5"/>
  <c r="M204" i="9"/>
  <c r="M109" i="8"/>
  <c r="M315" i="9"/>
  <c r="M297" i="8"/>
  <c r="M75" i="8"/>
  <c r="M305" i="5"/>
  <c r="M91" i="8"/>
  <c r="M179" i="5"/>
  <c r="M234" i="5"/>
  <c r="M147" i="5"/>
  <c r="M282" i="7"/>
  <c r="M264" i="7"/>
  <c r="M45" i="8"/>
  <c r="M278" i="5"/>
  <c r="M42" i="7"/>
  <c r="M233" i="7"/>
  <c r="M249" i="5"/>
  <c r="M119" i="7"/>
  <c r="M273" i="7"/>
  <c r="M81" i="8"/>
  <c r="M245" i="5"/>
  <c r="M10" i="8"/>
  <c r="M59" i="7"/>
  <c r="M24" i="8"/>
  <c r="M209" i="8"/>
  <c r="M246" i="9"/>
  <c r="M247" i="5"/>
  <c r="M303" i="5"/>
  <c r="M40" i="7"/>
  <c r="M83" i="8"/>
  <c r="M90" i="8"/>
  <c r="M202" i="8"/>
  <c r="M246" i="8"/>
  <c r="M302" i="8"/>
  <c r="M27" i="9"/>
  <c r="M83" i="9"/>
  <c r="M80" i="8"/>
  <c r="M13" i="8"/>
  <c r="M57" i="8"/>
  <c r="M309" i="8"/>
  <c r="M153" i="8"/>
  <c r="M154" i="9"/>
  <c r="M279" i="10"/>
  <c r="M112" i="5"/>
  <c r="M84" i="8"/>
  <c r="M203" i="7"/>
  <c r="M12" i="10"/>
  <c r="M170" i="10"/>
  <c r="M214" i="10"/>
  <c r="M270" i="10"/>
  <c r="M314" i="10"/>
  <c r="M235" i="10"/>
  <c r="M49" i="7"/>
  <c r="M310" i="7"/>
  <c r="M23" i="10"/>
  <c r="M268" i="5"/>
  <c r="M22" i="10"/>
  <c r="M312" i="5"/>
  <c r="M47" i="5"/>
  <c r="M298" i="9"/>
  <c r="M111" i="8"/>
  <c r="M16" i="10"/>
  <c r="M25" i="9"/>
  <c r="G1" i="1"/>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Q259" i="12"/>
  <c r="Q325" i="12"/>
  <c r="Q226" i="12"/>
  <c r="Q127" i="12"/>
  <c r="Q94" i="12"/>
  <c r="D178" i="11"/>
  <c r="Q160" i="12"/>
  <c r="Q193" i="12"/>
  <c r="Q29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K15" i="12"/>
  <c r="K19" i="12"/>
  <c r="K23" i="12"/>
  <c r="K27" i="12"/>
  <c r="K12" i="12"/>
  <c r="K16" i="12"/>
  <c r="K20" i="12"/>
  <c r="K24" i="12"/>
  <c r="K28" i="12"/>
  <c r="K14" i="12"/>
  <c r="K22" i="12"/>
  <c r="K13" i="12"/>
  <c r="K17" i="12"/>
  <c r="K21" i="12"/>
  <c r="K25" i="12"/>
  <c r="K9" i="12"/>
  <c r="M9" i="12" s="1"/>
  <c r="K10" i="12"/>
  <c r="M10" i="12" s="1"/>
  <c r="K18" i="12"/>
  <c r="K26" i="12"/>
  <c r="M15" i="4"/>
  <c r="M23" i="4"/>
  <c r="M22" i="4"/>
  <c r="M14" i="4"/>
  <c r="M25" i="4"/>
  <c r="M17" i="4"/>
  <c r="M24" i="4"/>
  <c r="M16" i="4"/>
  <c r="M27" i="4"/>
  <c r="M26" i="4"/>
  <c r="M18" i="4"/>
  <c r="M21" i="4"/>
  <c r="M13" i="4"/>
  <c r="M20" i="4"/>
  <c r="M11" i="4"/>
  <c r="M19" i="4"/>
  <c r="M9" i="4"/>
  <c r="M12" i="4"/>
  <c r="M10" i="4"/>
  <c r="M8" i="4"/>
  <c r="P9" i="11" l="1"/>
  <c r="R9" i="11" s="1"/>
  <c r="L28" i="7"/>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I92" i="4"/>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H28" i="22" l="1"/>
  <c r="K28" i="22" l="1"/>
  <c r="H62" i="22"/>
  <c r="M62" i="22" s="1"/>
  <c r="K62" i="22" l="1"/>
  <c r="H96" i="22"/>
  <c r="M96" i="22" s="1"/>
  <c r="K96" i="22" l="1"/>
  <c r="H130" i="22"/>
  <c r="M130" i="22" s="1"/>
  <c r="K130" i="22" l="1"/>
  <c r="H164" i="22"/>
  <c r="M164" i="22" s="1"/>
  <c r="H198" i="22" l="1"/>
  <c r="M198" i="22" s="1"/>
  <c r="K164" i="22"/>
  <c r="K198" i="22" l="1"/>
  <c r="H232" i="22"/>
  <c r="M232" i="22" s="1"/>
  <c r="K232" i="22" l="1"/>
  <c r="H266" i="22"/>
  <c r="M266" i="22" s="1"/>
  <c r="K266" i="22" l="1"/>
  <c r="H300" i="22"/>
  <c r="M300" i="22" s="1"/>
  <c r="K300" i="22" l="1"/>
  <c r="H334" i="22"/>
  <c r="M334" i="22" s="1"/>
  <c r="H368" i="22" l="1"/>
  <c r="M368" i="22" s="1"/>
  <c r="K334" i="22"/>
  <c r="K368" i="22" l="1"/>
  <c r="H402" i="22"/>
  <c r="M402" i="22" s="1"/>
  <c r="K402" i="22" l="1"/>
  <c r="H436" i="22"/>
  <c r="M436" i="22" s="1"/>
  <c r="H470" i="22" l="1"/>
  <c r="M470" i="22" s="1"/>
  <c r="K436" i="22"/>
  <c r="H504" i="22" l="1"/>
  <c r="M504" i="22" s="1"/>
  <c r="K470" i="22"/>
  <c r="H538" i="22" l="1"/>
  <c r="M538" i="22" s="1"/>
  <c r="K504" i="22"/>
  <c r="K538" i="22" l="1"/>
  <c r="H572" i="22"/>
  <c r="M572" i="22" s="1"/>
  <c r="H606" i="22" l="1"/>
  <c r="M606" i="22" s="1"/>
  <c r="K572" i="22"/>
  <c r="H640" i="22" l="1"/>
  <c r="M640" i="22" s="1"/>
  <c r="K606" i="22"/>
  <c r="K640" i="22" l="1"/>
  <c r="H674" i="22"/>
  <c r="M674" i="22" l="1"/>
  <c r="H708" i="22"/>
  <c r="M708" i="22" s="1"/>
  <c r="K674" i="22"/>
  <c r="K708" i="22" l="1"/>
  <c r="H742" i="22"/>
  <c r="M742" i="22" s="1"/>
  <c r="H776" i="22" l="1"/>
  <c r="M776" i="22" s="1"/>
  <c r="K742" i="22"/>
  <c r="K776" i="22" l="1"/>
  <c r="H810" i="22"/>
  <c r="M810" i="22" s="1"/>
  <c r="H844" i="22" l="1"/>
  <c r="M844" i="22" s="1"/>
  <c r="K810" i="22"/>
  <c r="H878" i="22" l="1"/>
  <c r="M878" i="22" s="1"/>
  <c r="K844" i="22"/>
  <c r="K878" i="22" l="1"/>
  <c r="H912" i="22"/>
  <c r="M912" i="22" s="1"/>
  <c r="K912" i="22" l="1"/>
  <c r="H946" i="22"/>
  <c r="M946" i="22" s="1"/>
  <c r="K946" i="22" l="1"/>
  <c r="H980" i="22"/>
  <c r="M980" i="22" s="1"/>
  <c r="K980" i="22" l="1"/>
  <c r="H1014" i="22"/>
  <c r="M1014" i="22" s="1"/>
  <c r="H1048" i="22" l="1"/>
  <c r="M1048" i="22" s="1"/>
  <c r="K1014" i="22"/>
  <c r="H1082" i="22" l="1"/>
  <c r="M1082" i="22" s="1"/>
  <c r="K1048" i="22"/>
  <c r="H1116" i="22" l="1"/>
  <c r="M1116" i="22" s="1"/>
  <c r="K1082" i="22"/>
  <c r="H1150" i="22" l="1"/>
  <c r="K1116" i="22"/>
  <c r="K1150" i="22" l="1"/>
  <c r="H1184" i="22"/>
  <c r="M1184" i="22" s="1"/>
  <c r="K1184" i="22" l="1"/>
  <c r="H1218" i="22"/>
  <c r="M1218" i="22" s="1"/>
  <c r="K1218" i="22" l="1"/>
  <c r="H1252" i="22"/>
  <c r="M1252" i="22" s="1"/>
  <c r="K1252" i="22" l="1"/>
  <c r="H1286" i="22"/>
  <c r="M1286" i="22" s="1"/>
  <c r="H1320" i="22" l="1"/>
  <c r="M1320" i="22" s="1"/>
  <c r="K1286" i="22"/>
  <c r="G28" i="13"/>
  <c r="E62" i="13" s="1"/>
  <c r="H1354" i="22" l="1"/>
  <c r="M1354" i="22" s="1"/>
  <c r="K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H1388" i="22" l="1"/>
  <c r="M1388" i="22" s="1"/>
  <c r="K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H7" i="24" s="1"/>
  <c r="H17" i="24" s="1"/>
  <c r="H1422" i="22" l="1"/>
  <c r="M1422" i="22" s="1"/>
  <c r="K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H1456" i="22" l="1"/>
  <c r="M1456" i="22" s="1"/>
  <c r="K1422" i="22"/>
  <c r="H1490" i="22" l="1"/>
  <c r="M1490" i="22" s="1"/>
  <c r="K1456" i="22"/>
  <c r="K1490" i="22" l="1"/>
  <c r="H1524" i="22"/>
  <c r="M1524" i="22" s="1"/>
  <c r="H1558" i="22" l="1"/>
  <c r="M1558" i="22" s="1"/>
  <c r="K1524" i="22"/>
  <c r="K1558" i="22" l="1"/>
  <c r="H1592" i="22"/>
  <c r="M1592" i="22" s="1"/>
  <c r="H1626" i="22" l="1"/>
  <c r="M1626" i="22" s="1"/>
  <c r="K1592" i="22"/>
  <c r="H1660" i="22" l="1"/>
  <c r="M1660" i="22" s="1"/>
  <c r="K1626" i="22"/>
  <c r="H1694" i="22" l="1"/>
  <c r="G16" i="24" s="1"/>
  <c r="K1660" i="22"/>
  <c r="M1694" i="22" l="1"/>
  <c r="N1" i="22" s="1"/>
  <c r="G17" i="24"/>
  <c r="K1694" i="22"/>
  <c r="G21" i="24" l="1"/>
  <c r="G23" i="24"/>
  <c r="G24" i="24" l="1"/>
  <c r="G26" i="24" s="1"/>
</calcChain>
</file>

<file path=xl/sharedStrings.xml><?xml version="1.0" encoding="utf-8"?>
<sst xmlns="http://schemas.openxmlformats.org/spreadsheetml/2006/main" count="5734" uniqueCount="206">
  <si>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</si>
  <si>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</si>
  <si>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</si>
  <si>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</si>
  <si>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</si>
  <si>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</si>
  <si>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</si>
  <si>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</si>
  <si>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</si>
  <si>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</si>
  <si>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</si>
  <si>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</si>
  <si>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</si>
  <si>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</si>
  <si>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</si>
  <si>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</si>
  <si>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</si>
  <si>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</si>
  <si>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</si>
  <si>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</si>
  <si>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</si>
  <si>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</si>
  <si>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</si>
  <si>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</si>
  <si>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</si>
  <si>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</si>
  <si>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</si>
  <si>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</si>
  <si>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</si>
  <si>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</si>
  <si>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</si>
  <si>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</si>
  <si>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</si>
  <si>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</si>
  <si>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</si>
  <si>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</si>
  <si>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</si>
  <si>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</si>
  <si>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</si>
  <si>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</si>
  <si>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</si>
  <si>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</si>
  <si>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</si>
  <si>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</si>
  <si>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</si>
  <si>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</si>
  <si>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</si>
  <si>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</si>
  <si>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</si>
  <si>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</si>
  <si>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</si>
  <si>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</si>
  <si>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</si>
  <si>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</si>
  <si>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</si>
  <si>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</si>
  <si>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</si>
  <si>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</si>
  <si>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</si>
  <si>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</si>
  <si>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</si>
  <si>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</si>
  <si>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</si>
  <si>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</si>
  <si>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</si>
  <si>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</si>
  <si>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</si>
  <si>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</si>
  <si>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</si>
  <si>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</si>
  <si>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</si>
  <si>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</si>
  <si>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</si>
  <si>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</si>
  <si>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</si>
  <si>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</si>
  <si>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</si>
  <si>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</si>
  <si>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</si>
  <si>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</si>
  <si>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</si>
  <si>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</si>
  <si>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</si>
  <si>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</si>
  <si>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</si>
  <si>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</si>
  <si>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</si>
  <si>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</si>
  <si>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</si>
  <si>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</si>
  <si>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</si>
  <si>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</si>
  <si>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</si>
  <si>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</si>
  <si>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</si>
  <si>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</si>
  <si>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</si>
  <si>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</si>
  <si>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</si>
  <si>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</si>
  <si>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</si>
  <si>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</si>
  <si>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</si>
  <si>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</si>
  <si>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</si>
  <si>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</si>
  <si>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</si>
  <si>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</si>
  <si>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</si>
  <si>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</si>
  <si>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</si>
  <si>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</si>
  <si>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</si>
  <si>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</si>
  <si>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</si>
  <si>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</si>
  <si>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</si>
  <si>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</si>
  <si>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</si>
  <si>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</si>
  <si>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</si>
  <si>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</si>
  <si>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</si>
  <si>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</si>
  <si>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</si>
  <si>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</si>
  <si>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</si>
  <si>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</si>
  <si>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</si>
  <si>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</si>
  <si>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PROJE DÖNEMSEL TOPLAM GİDERLER TABLOSU</t>
  </si>
  <si>
    <t>G020</t>
  </si>
  <si>
    <t>GİDER KALEMLERİ</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</si>
  <si>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</si>
  <si>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</si>
  <si>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</si>
  <si>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</si>
  <si>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</si>
  <si>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</si>
  <si>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</si>
  <si>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</si>
  <si>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</si>
  <si>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Önceki Dönem/Dönemlere Ait Personel Gideri*</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</si>
  <si>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</si>
  <si>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</si>
  <si>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</si>
  <si>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</si>
  <si>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</si>
  <si>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</si>
  <si>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</si>
  <si>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</si>
  <si>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</si>
  <si>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</si>
  <si>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</si>
  <si>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</si>
  <si>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</si>
  <si>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</si>
  <si>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</si>
  <si>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</si>
  <si>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</si>
  <si>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</si>
  <si>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</si>
  <si>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</si>
  <si>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</si>
  <si>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</si>
  <si>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</si>
  <si>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</si>
  <si>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</si>
  <si>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</si>
  <si>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</si>
  <si>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</si>
  <si>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</si>
  <si>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</si>
  <si>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</si>
  <si>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</si>
  <si>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</si>
  <si>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</si>
  <si>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</si>
  <si>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</si>
  <si>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</si>
  <si>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</si>
  <si>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YILLAR</t>
  </si>
  <si>
    <t>2023/1</t>
  </si>
  <si>
    <t>2023/2</t>
  </si>
  <si>
    <t xml:space="preserve">TÜBİTAK 1801 SANAYİ AR-GE PROJELERİ İÇİN GERİ ÖDEMELİ VE HİBE DESTEK PROGRAMI </t>
  </si>
  <si>
    <t>Banka Ödeme Tarihi</t>
  </si>
  <si>
    <t>2024/1</t>
  </si>
  <si>
    <t>2024/2</t>
  </si>
  <si>
    <t>2025/1</t>
  </si>
  <si>
    <t>2025/2</t>
  </si>
  <si>
    <t>1832 Sanayide Yeşil Dönüşüm Çağrısı</t>
  </si>
  <si>
    <t>Dönem Gideri
 (KDV HARİÇ)</t>
  </si>
  <si>
    <t>Dönem Gideri 
(KDV DAHİL)</t>
  </si>
  <si>
    <t>Dönemsel KDV Tutarı (c )</t>
  </si>
  <si>
    <t>* Bu dönem ile birlikte önceki dönem/dönemlere ait personel gideri beyanı edilmesi halinde doldurulmalıdır.</t>
  </si>
  <si>
    <t>Stoktan kullanılan malzeme (Bu satıra veri girişi yapılmayacaktır.)</t>
  </si>
  <si>
    <t>YARARLANILAN TEŞVİKLER</t>
  </si>
  <si>
    <t>5746 Sayılı Kanun Kapsamında
Yararlanılan SGK İşveren Payı Desteği</t>
  </si>
  <si>
    <t>5746/4691 Sayılı Kanunlar Kapsamında
Yararlanılan Gelir Vergisi Stopaj Teşviki</t>
  </si>
  <si>
    <t>DÖNEMSEL KURULUŞ KATKI PAYI HESAPLAMA TABLOSU</t>
  </si>
  <si>
    <t>Dönem Gideri (KDV Hariç) (a)</t>
  </si>
  <si>
    <t>Proje Özel Hesabına Denetim Raporu tarihine kadar aktarılması gereken öz kaynak katılım tutarı</t>
  </si>
  <si>
    <t>Dönemsel Özkaynak Katılım Tutarı + KDV
((a * b) + c)</t>
  </si>
  <si>
    <t xml:space="preserve">Öz Kaynak Katılım Oranı (b)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</si>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</sst>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48"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
      <b/>
      <sz val="14"/>
      <color rgb="FFFF0000"/>
      <name val="Calibri"/>
      <family val="2"/>
      <charset val="162"/>
      <scheme val="minor"/>
    </font>
  </fonts>
  <fills count="4">
    <fill>
      <patternFill patternType="none"/>
    </fill>
    <fill>
      <patternFill patternType="gray125"/>
    </fill>
    <fill>
      <patternFill patternType="solid">
        <fgColor rgb="FFFFFF00"/>
        <bgColor indexed="64"/>
      </patternFill>
    </fill>
    <fill>
      <patternFill patternType="solid">
        <fgColor indexed="2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0" fontId="5" fillId="0" borderId="0"/>
    <xf numFmtId="43" fontId="6" fillId="0" borderId="0" applyFont="0" applyFill="0" applyBorder="0" applyAlignment="0" applyProtection="0"/>
    <xf numFmtId="9" fontId="6" fillId="0" borderId="0" applyFont="0" applyFill="0" applyBorder="0" applyAlignment="0" applyProtection="0"/>
  </cellStyleXfs>
  <cellXfs count="613">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4"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3" xfId="0" applyFont="1" applyBorder="1" applyProtection="1">
      <protection locked="0"/>
    </xf>
    <xf numFmtId="1" fontId="8" fillId="0" borderId="33" xfId="0" applyNumberFormat="1" applyFont="1" applyBorder="1" applyAlignment="1" applyProtection="1">
      <alignment horizontal="center"/>
      <protection locked="0"/>
    </xf>
    <xf numFmtId="0" fontId="8" fillId="0" borderId="33"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6" fillId="0" borderId="0" xfId="0" applyFont="1" applyAlignment="1">
      <alignment horizontal="center"/>
    </xf>
    <xf numFmtId="0" fontId="11" fillId="0" borderId="33" xfId="0" applyFont="1" applyBorder="1" applyAlignment="1" applyProtection="1">
      <alignment horizontal="center"/>
      <protection locked="0"/>
    </xf>
    <xf numFmtId="0" fontId="17" fillId="0" borderId="33" xfId="0" applyFont="1" applyBorder="1" applyAlignment="1" applyProtection="1">
      <alignment wrapText="1"/>
      <protection locked="0"/>
    </xf>
    <xf numFmtId="0" fontId="11" fillId="0" borderId="1" xfId="0"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0" fontId="17" fillId="0" borderId="0" xfId="0" applyFont="1"/>
    <xf numFmtId="1" fontId="17" fillId="0" borderId="0" xfId="0" applyNumberFormat="1" applyFont="1"/>
    <xf numFmtId="1" fontId="17" fillId="0" borderId="0" xfId="0" applyNumberFormat="1" applyFont="1" applyAlignment="1">
      <alignment horizontal="center"/>
    </xf>
    <xf numFmtId="0" fontId="17"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7" fillId="0" borderId="0" xfId="0" applyFont="1" applyAlignment="1">
      <alignment horizontal="left"/>
    </xf>
    <xf numFmtId="0" fontId="11" fillId="0" borderId="33"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1" fillId="0" borderId="30" xfId="0" applyFont="1" applyBorder="1" applyAlignment="1">
      <alignment horizontal="center"/>
    </xf>
    <xf numFmtId="0" fontId="11" fillId="0" borderId="31" xfId="0" applyFont="1" applyBorder="1" applyAlignment="1" applyProtection="1">
      <alignment horizontal="center"/>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0" fontId="18" fillId="0" borderId="0" xfId="0" applyFont="1"/>
    <xf numFmtId="0" fontId="22" fillId="0" borderId="0" xfId="0" applyFont="1"/>
    <xf numFmtId="0" fontId="11" fillId="0" borderId="16" xfId="0" applyFont="1" applyBorder="1" applyAlignment="1">
      <alignment horizontal="center"/>
    </xf>
    <xf numFmtId="0" fontId="11" fillId="0" borderId="17" xfId="0" applyFont="1" applyBorder="1" applyAlignment="1">
      <alignment horizontal="center"/>
    </xf>
    <xf numFmtId="4" fontId="19" fillId="0" borderId="0" xfId="2" applyNumberFormat="1" applyFont="1"/>
    <xf numFmtId="4" fontId="17" fillId="0" borderId="0" xfId="0" applyNumberFormat="1" applyFont="1"/>
    <xf numFmtId="0" fontId="11" fillId="0" borderId="0" xfId="0" applyFont="1"/>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4" fillId="0" borderId="0" xfId="0" applyFont="1" applyAlignment="1" applyProtection="1">
      <alignment horizontal="right"/>
      <protection locked="0"/>
    </xf>
    <xf numFmtId="0" fontId="24" fillId="0" borderId="18" xfId="0" applyFont="1" applyBorder="1" applyProtection="1">
      <protection locked="0"/>
    </xf>
    <xf numFmtId="0" fontId="24" fillId="0" borderId="24" xfId="0" applyFont="1" applyBorder="1" applyProtection="1">
      <protection locked="0"/>
    </xf>
    <xf numFmtId="0" fontId="24" fillId="0" borderId="18" xfId="0" applyFont="1" applyBorder="1" applyAlignment="1" applyProtection="1">
      <alignment horizontal="center" vertical="center" wrapText="1"/>
      <protection locked="0"/>
    </xf>
    <xf numFmtId="0" fontId="23" fillId="0" borderId="8" xfId="0" applyFont="1" applyBorder="1" applyAlignment="1" applyProtection="1">
      <alignment horizontal="center"/>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2" xfId="0" applyFont="1" applyBorder="1" applyAlignment="1" applyProtection="1">
      <alignment horizontal="center"/>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4" xfId="0" applyFont="1" applyBorder="1" applyAlignment="1" applyProtection="1">
      <alignment horizontal="center"/>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43" fontId="17"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4" fillId="0" borderId="0" xfId="0" applyFont="1"/>
    <xf numFmtId="0" fontId="23" fillId="0" borderId="0" xfId="0" applyFont="1"/>
    <xf numFmtId="0" fontId="25"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2" fillId="0" borderId="0" xfId="0" applyFont="1" applyAlignment="1">
      <alignment horizontal="center"/>
    </xf>
    <xf numFmtId="0" fontId="19"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0" xfId="0" applyFont="1" applyBorder="1" applyAlignment="1">
      <alignment horizontal="center"/>
    </xf>
    <xf numFmtId="0" fontId="27" fillId="0" borderId="18" xfId="0" applyFont="1" applyBorder="1" applyAlignment="1" applyProtection="1">
      <alignment horizontal="center" vertical="center"/>
      <protection locked="0"/>
    </xf>
    <xf numFmtId="0" fontId="27" fillId="0" borderId="24" xfId="0" applyFont="1" applyBorder="1" applyAlignment="1" applyProtection="1">
      <alignment horizontal="center" vertical="center"/>
      <protection locked="0"/>
    </xf>
    <xf numFmtId="0" fontId="28" fillId="0" borderId="0" xfId="0" applyFont="1" applyProtection="1">
      <protection locked="0"/>
    </xf>
    <xf numFmtId="0" fontId="11" fillId="0" borderId="0" xfId="0" applyFont="1" applyProtection="1">
      <protection locked="0"/>
    </xf>
    <xf numFmtId="0" fontId="22" fillId="0" borderId="0" xfId="0" applyFont="1" applyProtection="1">
      <protection locked="0"/>
    </xf>
    <xf numFmtId="0" fontId="29" fillId="0" borderId="0" xfId="0" applyFont="1" applyProtection="1">
      <protection locked="0"/>
    </xf>
    <xf numFmtId="4" fontId="27" fillId="0" borderId="36" xfId="0" applyNumberFormat="1" applyFont="1" applyBorder="1" applyAlignment="1" applyProtection="1">
      <alignment horizontal="center" vertical="center"/>
      <protection locked="0"/>
    </xf>
    <xf numFmtId="4" fontId="27" fillId="0" borderId="24" xfId="0" applyNumberFormat="1" applyFont="1" applyBorder="1" applyAlignment="1" applyProtection="1">
      <alignment horizontal="center" vertical="center"/>
      <protection locked="0"/>
    </xf>
    <xf numFmtId="4" fontId="27" fillId="0" borderId="18" xfId="0" applyNumberFormat="1" applyFont="1" applyBorder="1" applyAlignment="1" applyProtection="1">
      <alignment horizontal="center" vertical="center"/>
      <protection locked="0"/>
    </xf>
    <xf numFmtId="0" fontId="27" fillId="0" borderId="36"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1"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2" fillId="0" borderId="0" xfId="0" applyFont="1" applyAlignment="1" applyProtection="1">
      <alignment horizontal="left" vertical="center"/>
      <protection locked="0"/>
    </xf>
    <xf numFmtId="0" fontId="33" fillId="0" borderId="0" xfId="0" applyFont="1" applyAlignment="1" applyProtection="1">
      <alignment vertical="center"/>
      <protection locked="0"/>
    </xf>
    <xf numFmtId="0" fontId="34" fillId="0" borderId="0" xfId="0" applyFont="1" applyAlignment="1" applyProtection="1">
      <alignment horizontal="left" vertical="center"/>
      <protection locked="0"/>
    </xf>
    <xf numFmtId="0" fontId="34" fillId="0" borderId="0" xfId="0" applyFont="1" applyAlignment="1" applyProtection="1">
      <alignment horizontal="left"/>
      <protection locked="0"/>
    </xf>
    <xf numFmtId="0" fontId="34" fillId="0" borderId="0" xfId="0" applyFont="1" applyAlignment="1" applyProtection="1">
      <alignment vertical="center" wrapText="1"/>
      <protection locked="0"/>
    </xf>
    <xf numFmtId="0" fontId="37"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27" fillId="0" borderId="0" xfId="0" applyFont="1" applyAlignment="1" applyProtection="1">
      <alignment horizontal="justify" vertical="center"/>
      <protection locked="0"/>
    </xf>
    <xf numFmtId="0" fontId="33" fillId="0" borderId="0" xfId="0" applyFont="1" applyAlignment="1" applyProtection="1">
      <alignment horizontal="left" wrapText="1"/>
      <protection locked="0"/>
    </xf>
    <xf numFmtId="0" fontId="27" fillId="0" borderId="0" xfId="0" applyFont="1" applyAlignment="1" applyProtection="1">
      <alignment horizontal="right" vertical="center"/>
      <protection locked="0"/>
    </xf>
    <xf numFmtId="0" fontId="30" fillId="0" borderId="0" xfId="0" applyFont="1" applyAlignment="1" applyProtection="1">
      <alignment horizontal="right" vertical="center"/>
      <protection locked="0"/>
    </xf>
    <xf numFmtId="0" fontId="34" fillId="0" borderId="0" xfId="0" applyFont="1" applyAlignment="1" applyProtection="1">
      <alignment vertical="center"/>
      <protection locked="0"/>
    </xf>
    <xf numFmtId="0" fontId="0" fillId="0" borderId="24" xfId="0" applyBorder="1" applyAlignment="1">
      <alignment horizontal="center" vertical="center"/>
    </xf>
    <xf numFmtId="0" fontId="39" fillId="0" borderId="1" xfId="1" applyFont="1" applyBorder="1" applyAlignment="1">
      <alignment vertical="center"/>
    </xf>
    <xf numFmtId="4" fontId="39" fillId="0" borderId="1" xfId="1" applyNumberFormat="1" applyFont="1" applyBorder="1" applyAlignment="1">
      <alignment vertical="center"/>
    </xf>
    <xf numFmtId="0" fontId="0" fillId="0" borderId="0" xfId="0" quotePrefix="1"/>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6" xfId="0" applyNumberFormat="1" applyFont="1" applyBorder="1" applyAlignment="1" applyProtection="1">
      <alignment horizontal="center"/>
      <protection hidden="1"/>
    </xf>
    <xf numFmtId="0" fontId="18" fillId="0" borderId="0" xfId="0" applyFont="1" applyProtection="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7"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7" fillId="0" borderId="0" xfId="0" applyNumberFormat="1" applyFont="1" applyProtection="1">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1"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6" fillId="0" borderId="0" xfId="0" applyFont="1" applyProtection="1">
      <protection hidden="1"/>
    </xf>
    <xf numFmtId="0" fontId="8" fillId="0" borderId="33" xfId="0" applyFont="1" applyBorder="1" applyAlignment="1" applyProtection="1">
      <alignment horizontal="center"/>
      <protection hidden="1"/>
    </xf>
    <xf numFmtId="165" fontId="8" fillId="0" borderId="33"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1" xfId="0" applyFont="1" applyBorder="1" applyAlignment="1" applyProtection="1">
      <alignment horizontal="center"/>
      <protection hidden="1"/>
    </xf>
    <xf numFmtId="165" fontId="8" fillId="0" borderId="31" xfId="2" applyNumberFormat="1" applyFont="1" applyBorder="1" applyAlignment="1" applyProtection="1">
      <alignment horizontal="center"/>
      <protection hidden="1"/>
    </xf>
    <xf numFmtId="165" fontId="8"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3" fillId="0" borderId="0" xfId="0" applyFont="1" applyAlignment="1" applyProtection="1">
      <alignment horizontal="left"/>
      <protection hidden="1"/>
    </xf>
    <xf numFmtId="164" fontId="33" fillId="0" borderId="0" xfId="0" applyNumberFormat="1" applyFont="1" applyAlignment="1" applyProtection="1">
      <alignment horizontal="left"/>
      <protection hidden="1"/>
    </xf>
    <xf numFmtId="14" fontId="33"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0" fillId="0" borderId="16" xfId="0" applyNumberFormat="1" applyFont="1" applyBorder="1" applyAlignment="1" applyProtection="1">
      <alignment horizontal="right"/>
      <protection locked="0"/>
    </xf>
    <xf numFmtId="4" fontId="17" fillId="0" borderId="9" xfId="0" applyNumberFormat="1" applyFont="1" applyBorder="1" applyAlignment="1" applyProtection="1">
      <alignment horizontal="right"/>
      <protection locked="0"/>
    </xf>
    <xf numFmtId="4" fontId="20" fillId="0" borderId="33"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0" fillId="0" borderId="31" xfId="0" applyNumberFormat="1" applyFont="1" applyBorder="1" applyAlignment="1" applyProtection="1">
      <alignment horizontal="right"/>
      <protection locked="0"/>
    </xf>
    <xf numFmtId="4" fontId="17" fillId="0" borderId="29"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1" fillId="0" borderId="36" xfId="0" applyNumberFormat="1" applyFont="1" applyBorder="1" applyAlignment="1" applyProtection="1">
      <alignment horizontal="right"/>
      <protection hidden="1"/>
    </xf>
    <xf numFmtId="4" fontId="17" fillId="0" borderId="33" xfId="0" applyNumberFormat="1" applyFont="1" applyBorder="1" applyProtection="1">
      <protection locked="0"/>
    </xf>
    <xf numFmtId="4" fontId="17" fillId="0" borderId="31" xfId="0" applyNumberFormat="1" applyFont="1" applyBorder="1" applyAlignment="1" applyProtection="1">
      <alignment horizontal="right"/>
      <protection locked="0"/>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7" fillId="0" borderId="16" xfId="0" applyNumberFormat="1" applyFont="1" applyBorder="1" applyProtection="1">
      <protection locked="0"/>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 xfId="0" applyNumberFormat="1" applyFont="1" applyBorder="1" applyProtection="1">
      <protection locked="0"/>
    </xf>
    <xf numFmtId="4" fontId="17" fillId="0" borderId="13" xfId="0" applyNumberFormat="1" applyFont="1" applyBorder="1" applyProtection="1">
      <protection locked="0"/>
    </xf>
    <xf numFmtId="4" fontId="17" fillId="0" borderId="17" xfId="0" applyNumberFormat="1" applyFont="1" applyBorder="1" applyProtection="1">
      <protection locked="0"/>
    </xf>
    <xf numFmtId="4" fontId="17" fillId="0" borderId="15" xfId="0" applyNumberFormat="1" applyFont="1" applyBorder="1" applyProtection="1">
      <protection locked="0"/>
    </xf>
    <xf numFmtId="4" fontId="11" fillId="0" borderId="4" xfId="0" applyNumberFormat="1" applyFont="1" applyBorder="1" applyProtection="1">
      <protection hidden="1"/>
    </xf>
    <xf numFmtId="4" fontId="17" fillId="0" borderId="16" xfId="0" applyNumberFormat="1" applyFont="1" applyBorder="1" applyAlignment="1" applyProtection="1">
      <alignment horizontal="right"/>
      <protection hidden="1"/>
    </xf>
    <xf numFmtId="0" fontId="40" fillId="0" borderId="0" xfId="0" applyFont="1" applyAlignment="1">
      <alignment horizontal="center"/>
    </xf>
    <xf numFmtId="0" fontId="15" fillId="0" borderId="0" xfId="0" applyFont="1" applyAlignment="1">
      <alignment horizontal="center"/>
    </xf>
    <xf numFmtId="0" fontId="27" fillId="0" borderId="0" xfId="0" applyFont="1" applyAlignment="1" applyProtection="1">
      <alignment horizontal="center"/>
      <protection locked="0"/>
    </xf>
    <xf numFmtId="0" fontId="37" fillId="0" borderId="0" xfId="0" applyFont="1" applyAlignment="1" applyProtection="1">
      <alignment horizontal="center"/>
      <protection locked="0"/>
    </xf>
    <xf numFmtId="0" fontId="33" fillId="0" borderId="0" xfId="0" applyFont="1" applyProtection="1">
      <protection locked="0"/>
    </xf>
    <xf numFmtId="49" fontId="33" fillId="0" borderId="0" xfId="0" applyNumberFormat="1" applyFont="1" applyProtection="1">
      <protection locked="0"/>
    </xf>
    <xf numFmtId="0" fontId="27" fillId="0" borderId="0" xfId="0" applyFont="1" applyAlignment="1" applyProtection="1">
      <alignment horizontal="left"/>
      <protection locked="0"/>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3" borderId="18" xfId="0" applyFont="1" applyFill="1" applyBorder="1"/>
    <xf numFmtId="0" fontId="0" fillId="3" borderId="18" xfId="0" applyFill="1" applyBorder="1"/>
    <xf numFmtId="0" fontId="11" fillId="0" borderId="4" xfId="0" applyFont="1" applyBorder="1" applyAlignment="1">
      <alignment horizontal="center"/>
    </xf>
    <xf numFmtId="0" fontId="24" fillId="0" borderId="0" xfId="0" applyFont="1" applyAlignment="1" applyProtection="1">
      <alignment horizontal="left"/>
      <protection hidden="1"/>
    </xf>
    <xf numFmtId="164" fontId="24" fillId="0" borderId="0" xfId="0" applyNumberFormat="1" applyFont="1" applyAlignment="1" applyProtection="1">
      <alignment horizontal="left"/>
      <protection hidden="1"/>
    </xf>
    <xf numFmtId="0" fontId="43" fillId="0" borderId="0" xfId="0" applyFont="1"/>
    <xf numFmtId="165" fontId="43" fillId="0" borderId="0" xfId="0" applyNumberFormat="1" applyFont="1"/>
    <xf numFmtId="0" fontId="43" fillId="0" borderId="0" xfId="0" applyFont="1" applyAlignment="1" applyProtection="1">
      <alignment horizontal="center"/>
      <protection locked="0"/>
    </xf>
    <xf numFmtId="0" fontId="43" fillId="0" borderId="0" xfId="0" applyFont="1" applyProtection="1">
      <protection locked="0"/>
    </xf>
    <xf numFmtId="0" fontId="43" fillId="0" borderId="0" xfId="0" applyFont="1" applyProtection="1">
      <protection hidden="1"/>
    </xf>
    <xf numFmtId="0" fontId="32" fillId="0" borderId="0" xfId="0" applyFont="1" applyProtection="1">
      <protection hidden="1"/>
    </xf>
    <xf numFmtId="0" fontId="32" fillId="0" borderId="0" xfId="0" applyFont="1" applyProtection="1">
      <protection locked="0"/>
    </xf>
    <xf numFmtId="164" fontId="32" fillId="0" borderId="0" xfId="0" applyNumberFormat="1" applyFont="1" applyAlignment="1" applyProtection="1">
      <alignment horizontal="left"/>
      <protection hidden="1"/>
    </xf>
    <xf numFmtId="0" fontId="44" fillId="0" borderId="0" xfId="0" applyFont="1" applyProtection="1">
      <protection locked="0"/>
    </xf>
    <xf numFmtId="0" fontId="44" fillId="0" borderId="0" xfId="0" applyFont="1" applyAlignment="1" applyProtection="1">
      <alignment horizontal="center"/>
      <protection locked="0"/>
    </xf>
    <xf numFmtId="0" fontId="44" fillId="0" borderId="0" xfId="0" applyFont="1"/>
    <xf numFmtId="0" fontId="32" fillId="0" borderId="0" xfId="0" applyFont="1" applyAlignment="1" applyProtection="1">
      <alignment horizontal="left"/>
      <protection locked="0"/>
    </xf>
    <xf numFmtId="0" fontId="32" fillId="0" borderId="0" xfId="0" applyFont="1" applyAlignment="1">
      <alignment horizontal="left"/>
    </xf>
    <xf numFmtId="0" fontId="44" fillId="0" borderId="0" xfId="0" applyFont="1" applyAlignment="1">
      <alignment horizontal="center"/>
    </xf>
    <xf numFmtId="0" fontId="46" fillId="0" borderId="0" xfId="0" applyFont="1" applyAlignment="1" applyProtection="1">
      <alignment horizontal="center"/>
      <protection locked="0"/>
    </xf>
    <xf numFmtId="0" fontId="46" fillId="0" borderId="0" xfId="0" applyFont="1" applyProtection="1">
      <protection locked="0"/>
    </xf>
    <xf numFmtId="43" fontId="44" fillId="0" borderId="0" xfId="2" applyFont="1"/>
    <xf numFmtId="0" fontId="46" fillId="0" borderId="0" xfId="0" applyFont="1"/>
    <xf numFmtId="0" fontId="32" fillId="0" borderId="0" xfId="0" applyFont="1"/>
    <xf numFmtId="0" fontId="32" fillId="0" borderId="0" xfId="0" applyFont="1" applyAlignment="1">
      <alignment horizontal="right"/>
    </xf>
    <xf numFmtId="0" fontId="41" fillId="0" borderId="0" xfId="0" applyFont="1"/>
    <xf numFmtId="164" fontId="41" fillId="0" borderId="0" xfId="0" applyNumberFormat="1" applyFont="1" applyAlignment="1" applyProtection="1">
      <alignment horizontal="left"/>
      <protection hidden="1"/>
    </xf>
    <xf numFmtId="164" fontId="44" fillId="0" borderId="0" xfId="0" applyNumberFormat="1" applyFont="1" applyAlignment="1">
      <alignment horizontal="center"/>
    </xf>
    <xf numFmtId="0" fontId="39" fillId="0" borderId="0" xfId="1" applyFont="1" applyAlignment="1">
      <alignment vertical="center"/>
    </xf>
    <xf numFmtId="164" fontId="17" fillId="0" borderId="0" xfId="0" applyNumberFormat="1" applyFont="1" applyProtection="1">
      <protection locked="0"/>
    </xf>
    <xf numFmtId="164" fontId="44" fillId="0" borderId="0" xfId="0" applyNumberFormat="1" applyFont="1"/>
    <xf numFmtId="164" fontId="17" fillId="0" borderId="0" xfId="0" applyNumberFormat="1" applyFont="1"/>
    <xf numFmtId="49" fontId="44" fillId="0" borderId="0" xfId="0" applyNumberFormat="1" applyFont="1"/>
    <xf numFmtId="49" fontId="0" fillId="0" borderId="16" xfId="0" applyNumberFormat="1" applyBorder="1" applyAlignment="1" applyProtection="1">
      <alignment wrapText="1"/>
      <protection locked="0"/>
    </xf>
    <xf numFmtId="49" fontId="0" fillId="0" borderId="1" xfId="0" applyNumberFormat="1" applyBorder="1" applyAlignment="1" applyProtection="1">
      <alignment wrapText="1"/>
      <protection locked="0"/>
    </xf>
    <xf numFmtId="49" fontId="0" fillId="0" borderId="17" xfId="0" applyNumberFormat="1" applyBorder="1" applyAlignment="1" applyProtection="1">
      <alignment wrapText="1"/>
      <protection locked="0"/>
    </xf>
    <xf numFmtId="49" fontId="17" fillId="0" borderId="0" xfId="0" applyNumberFormat="1" applyFont="1"/>
    <xf numFmtId="49" fontId="11" fillId="0" borderId="36" xfId="0" applyNumberFormat="1" applyFont="1" applyBorder="1" applyAlignment="1">
      <alignment horizontal="center"/>
    </xf>
    <xf numFmtId="49" fontId="24" fillId="0" borderId="0" xfId="0" applyNumberFormat="1" applyFont="1" applyAlignment="1" applyProtection="1">
      <alignment horizontal="left"/>
      <protection hidden="1"/>
    </xf>
    <xf numFmtId="49" fontId="20" fillId="0" borderId="0" xfId="0" applyNumberFormat="1" applyFont="1"/>
    <xf numFmtId="164" fontId="17" fillId="0" borderId="0" xfId="0" applyNumberFormat="1" applyFont="1" applyAlignment="1">
      <alignment horizontal="left"/>
    </xf>
    <xf numFmtId="49" fontId="17" fillId="0" borderId="0" xfId="0" applyNumberFormat="1" applyFont="1" applyAlignment="1">
      <alignment horizontal="left"/>
    </xf>
    <xf numFmtId="164" fontId="17" fillId="0" borderId="16" xfId="0" applyNumberFormat="1" applyFont="1" applyBorder="1" applyAlignment="1" applyProtection="1">
      <alignment wrapText="1"/>
      <protection locked="0"/>
    </xf>
    <xf numFmtId="164" fontId="17" fillId="0" borderId="1" xfId="0" applyNumberFormat="1" applyFont="1" applyBorder="1" applyAlignment="1" applyProtection="1">
      <alignment wrapText="1"/>
      <protection locked="0"/>
    </xf>
    <xf numFmtId="164" fontId="17" fillId="0" borderId="17" xfId="0" applyNumberFormat="1" applyFont="1" applyBorder="1" applyAlignment="1" applyProtection="1">
      <alignment wrapText="1"/>
      <protection locked="0"/>
    </xf>
    <xf numFmtId="49" fontId="17" fillId="0" borderId="16" xfId="0" applyNumberFormat="1" applyFont="1" applyBorder="1" applyAlignment="1" applyProtection="1">
      <alignment wrapText="1"/>
      <protection locked="0"/>
    </xf>
    <xf numFmtId="49" fontId="17" fillId="0" borderId="33" xfId="0" applyNumberFormat="1" applyFont="1" applyBorder="1" applyAlignment="1" applyProtection="1">
      <alignment wrapText="1"/>
      <protection locked="0"/>
    </xf>
    <xf numFmtId="49" fontId="17" fillId="0" borderId="1" xfId="0" applyNumberFormat="1" applyFont="1" applyBorder="1" applyAlignment="1" applyProtection="1">
      <alignment wrapText="1"/>
      <protection locked="0"/>
    </xf>
    <xf numFmtId="49" fontId="17" fillId="0" borderId="17" xfId="0" applyNumberFormat="1" applyFont="1" applyBorder="1" applyAlignment="1" applyProtection="1">
      <alignment wrapText="1"/>
      <protection locked="0"/>
    </xf>
    <xf numFmtId="49" fontId="11" fillId="0" borderId="18" xfId="0" applyNumberFormat="1" applyFont="1" applyBorder="1" applyAlignment="1">
      <alignment horizontal="center"/>
    </xf>
    <xf numFmtId="164" fontId="17" fillId="3" borderId="18" xfId="0" applyNumberFormat="1" applyFont="1" applyFill="1" applyBorder="1" applyProtection="1">
      <protection locked="0"/>
    </xf>
    <xf numFmtId="164" fontId="44" fillId="0" borderId="0" xfId="0" applyNumberFormat="1" applyFont="1" applyProtection="1">
      <protection locked="0"/>
    </xf>
    <xf numFmtId="49" fontId="11" fillId="0" borderId="0" xfId="0" applyNumberFormat="1" applyFont="1"/>
    <xf numFmtId="49" fontId="11" fillId="0" borderId="0" xfId="0" applyNumberFormat="1" applyFont="1" applyAlignment="1">
      <alignment horizontal="center"/>
    </xf>
    <xf numFmtId="49" fontId="11" fillId="0" borderId="0" xfId="0" applyNumberFormat="1" applyFont="1" applyAlignment="1">
      <alignment horizontal="right"/>
    </xf>
    <xf numFmtId="4" fontId="11" fillId="0" borderId="22" xfId="0" applyNumberFormat="1" applyFont="1" applyBorder="1" applyAlignment="1" applyProtection="1">
      <alignment horizontal="right"/>
      <protection hidden="1"/>
    </xf>
    <xf numFmtId="0" fontId="19" fillId="0" borderId="0" xfId="0" applyFont="1" applyAlignment="1">
      <alignment horizontal="center"/>
    </xf>
    <xf numFmtId="49" fontId="11" fillId="0" borderId="35" xfId="0" applyNumberFormat="1" applyFont="1" applyBorder="1" applyAlignment="1">
      <alignment horizontal="center"/>
    </xf>
    <xf numFmtId="4" fontId="7" fillId="0" borderId="36" xfId="0" applyNumberFormat="1" applyFont="1" applyBorder="1" applyAlignment="1" applyProtection="1">
      <alignment horizontal="center" vertical="center" wrapText="1"/>
      <protection hidden="1"/>
    </xf>
    <xf numFmtId="4" fontId="13" fillId="0" borderId="1" xfId="0" applyNumberFormat="1" applyFont="1" applyBorder="1" applyAlignment="1" applyProtection="1">
      <alignment horizontal="center"/>
      <protection hidden="1"/>
    </xf>
    <xf numFmtId="4" fontId="13" fillId="0" borderId="1" xfId="0" applyNumberFormat="1" applyFont="1" applyBorder="1" applyAlignment="1" applyProtection="1">
      <alignment horizontal="center"/>
      <protection locked="0"/>
    </xf>
    <xf numFmtId="4" fontId="1" fillId="0" borderId="1" xfId="0" applyNumberFormat="1" applyFont="1" applyBorder="1" applyAlignment="1" applyProtection="1">
      <alignment horizontal="center"/>
      <protection hidden="1"/>
    </xf>
    <xf numFmtId="0" fontId="0" fillId="0" borderId="1" xfId="0" applyBorder="1" applyAlignment="1">
      <alignment horizontal="center"/>
    </xf>
    <xf numFmtId="4" fontId="1" fillId="0" borderId="13" xfId="0" applyNumberFormat="1" applyFont="1" applyBorder="1" applyAlignment="1" applyProtection="1">
      <alignment horizontal="center"/>
      <protection hidden="1"/>
    </xf>
    <xf numFmtId="4" fontId="1" fillId="0" borderId="17" xfId="0" applyNumberFormat="1" applyFont="1" applyBorder="1" applyAlignment="1" applyProtection="1">
      <alignment horizontal="center"/>
      <protection hidden="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164" fontId="11" fillId="0" borderId="18" xfId="0" applyNumberFormat="1" applyFont="1" applyBorder="1" applyAlignment="1">
      <alignment horizontal="center"/>
    </xf>
    <xf numFmtId="0" fontId="11" fillId="0" borderId="0" xfId="0" applyFont="1" applyAlignment="1">
      <alignment horizontal="right"/>
    </xf>
    <xf numFmtId="164" fontId="24" fillId="0" borderId="0" xfId="0" applyNumberFormat="1" applyFont="1" applyAlignment="1" applyProtection="1">
      <alignment horizontal="center"/>
      <protection hidden="1"/>
    </xf>
    <xf numFmtId="164" fontId="20" fillId="0" borderId="0" xfId="0" applyNumberFormat="1" applyFont="1" applyAlignment="1">
      <alignment horizontal="center"/>
    </xf>
    <xf numFmtId="164" fontId="17" fillId="0" borderId="16" xfId="0" applyNumberFormat="1" applyFont="1" applyBorder="1" applyAlignment="1" applyProtection="1">
      <alignment horizontal="right"/>
      <protection locked="0"/>
    </xf>
    <xf numFmtId="164" fontId="17" fillId="0" borderId="33" xfId="0" applyNumberFormat="1" applyFont="1" applyBorder="1" applyAlignment="1" applyProtection="1">
      <alignment horizontal="right"/>
      <protection locked="0"/>
    </xf>
    <xf numFmtId="164" fontId="17" fillId="0" borderId="31" xfId="0" applyNumberFormat="1" applyFont="1" applyBorder="1" applyAlignment="1" applyProtection="1">
      <alignment horizontal="right"/>
      <protection locked="0"/>
    </xf>
    <xf numFmtId="164" fontId="17" fillId="0" borderId="16" xfId="0" applyNumberFormat="1" applyFont="1" applyBorder="1" applyAlignment="1" applyProtection="1">
      <alignment horizontal="right" wrapText="1"/>
      <protection locked="0"/>
    </xf>
    <xf numFmtId="164" fontId="17" fillId="0" borderId="33" xfId="0" applyNumberFormat="1" applyFont="1" applyBorder="1" applyAlignment="1" applyProtection="1">
      <alignment horizontal="right" wrapText="1"/>
      <protection locked="0"/>
    </xf>
    <xf numFmtId="164" fontId="17" fillId="0" borderId="31" xfId="0" applyNumberFormat="1" applyFont="1" applyBorder="1" applyAlignment="1" applyProtection="1">
      <alignment horizontal="right" wrapText="1"/>
      <protection locked="0"/>
    </xf>
    <xf numFmtId="164" fontId="17" fillId="0" borderId="1" xfId="0" applyNumberFormat="1" applyFont="1" applyBorder="1" applyAlignment="1" applyProtection="1">
      <alignment horizontal="right"/>
      <protection locked="0"/>
    </xf>
    <xf numFmtId="164" fontId="17" fillId="0" borderId="17" xfId="0" applyNumberFormat="1" applyFont="1" applyBorder="1" applyAlignment="1" applyProtection="1">
      <alignment horizontal="right"/>
      <protection locked="0"/>
    </xf>
    <xf numFmtId="164" fontId="17" fillId="0" borderId="1" xfId="0" applyNumberFormat="1" applyFont="1" applyBorder="1" applyAlignment="1" applyProtection="1">
      <alignment horizontal="right" wrapText="1"/>
      <protection locked="0"/>
    </xf>
    <xf numFmtId="164" fontId="17" fillId="0" borderId="17" xfId="0" applyNumberFormat="1" applyFont="1" applyBorder="1" applyAlignment="1" applyProtection="1">
      <alignment horizontal="right" wrapText="1"/>
      <protection locked="0"/>
    </xf>
    <xf numFmtId="0" fontId="12" fillId="0" borderId="0" xfId="0" applyFont="1" applyAlignment="1" applyProtection="1">
      <alignment horizontal="center"/>
      <protection locked="0"/>
    </xf>
    <xf numFmtId="0" fontId="12" fillId="0" borderId="0" xfId="0" applyFont="1" applyAlignment="1">
      <alignment vertical="center" wrapText="1"/>
    </xf>
    <xf numFmtId="0" fontId="12" fillId="0" borderId="0" xfId="0" applyFont="1" applyAlignment="1" applyProtection="1">
      <alignment vertical="center" wrapText="1"/>
      <protection hidden="1"/>
    </xf>
    <xf numFmtId="49" fontId="11" fillId="0" borderId="0" xfId="0" applyNumberFormat="1" applyFont="1" applyAlignment="1">
      <alignment horizontal="center" wrapText="1"/>
    </xf>
    <xf numFmtId="49" fontId="17" fillId="0" borderId="0" xfId="0" applyNumberFormat="1" applyFont="1" applyAlignment="1" applyProtection="1">
      <alignment wrapText="1"/>
      <protection locked="0"/>
    </xf>
    <xf numFmtId="49" fontId="17" fillId="0" borderId="0" xfId="0" applyNumberFormat="1" applyFont="1" applyAlignment="1">
      <alignment wrapText="1"/>
    </xf>
    <xf numFmtId="0" fontId="17" fillId="0" borderId="0" xfId="0" applyFont="1" applyAlignment="1" applyProtection="1">
      <alignment wrapText="1"/>
      <protection locked="0"/>
    </xf>
    <xf numFmtId="164" fontId="11" fillId="0" borderId="0" xfId="0" applyNumberFormat="1" applyFont="1" applyAlignment="1" applyProtection="1">
      <alignment horizontal="left" wrapText="1"/>
      <protection hidden="1"/>
    </xf>
    <xf numFmtId="0" fontId="17" fillId="0" borderId="0" xfId="0" applyFont="1" applyAlignment="1">
      <alignment wrapText="1"/>
    </xf>
    <xf numFmtId="164" fontId="17" fillId="0" borderId="9" xfId="0" applyNumberFormat="1" applyFont="1" applyBorder="1" applyAlignment="1" applyProtection="1">
      <alignment horizontal="right"/>
      <protection locked="0"/>
    </xf>
    <xf numFmtId="164" fontId="17" fillId="0" borderId="13" xfId="0" applyNumberFormat="1" applyFont="1" applyBorder="1" applyAlignment="1" applyProtection="1">
      <alignment horizontal="right"/>
      <protection locked="0"/>
    </xf>
    <xf numFmtId="164" fontId="17" fillId="0" borderId="15" xfId="0" applyNumberFormat="1" applyFont="1" applyBorder="1" applyAlignment="1" applyProtection="1">
      <alignment horizontal="right"/>
      <protection locked="0"/>
    </xf>
    <xf numFmtId="0" fontId="17" fillId="0" borderId="16" xfId="0" applyFont="1" applyBorder="1" applyAlignment="1" applyProtection="1">
      <alignment horizontal="right"/>
      <protection locked="0"/>
    </xf>
    <xf numFmtId="0" fontId="17" fillId="0" borderId="1" xfId="0" applyFont="1" applyBorder="1" applyAlignment="1" applyProtection="1">
      <alignment horizontal="right"/>
      <protection locked="0"/>
    </xf>
    <xf numFmtId="0" fontId="17" fillId="0" borderId="17" xfId="0" applyFont="1" applyBorder="1" applyAlignment="1" applyProtection="1">
      <alignment horizontal="right"/>
      <protection locked="0"/>
    </xf>
    <xf numFmtId="0" fontId="0" fillId="0" borderId="0" xfId="0" applyAlignment="1">
      <alignment horizontal="left" vertical="center" wrapText="1"/>
    </xf>
    <xf numFmtId="49" fontId="17" fillId="0" borderId="16" xfId="0" applyNumberFormat="1" applyFont="1" applyBorder="1" applyProtection="1">
      <protection locked="0"/>
    </xf>
    <xf numFmtId="49" fontId="17" fillId="0" borderId="1" xfId="0" applyNumberFormat="1" applyFont="1" applyBorder="1" applyProtection="1">
      <protection locked="0"/>
    </xf>
    <xf numFmtId="49" fontId="17" fillId="0" borderId="17" xfId="0" applyNumberFormat="1" applyFont="1" applyBorder="1" applyProtection="1">
      <protection locked="0"/>
    </xf>
    <xf numFmtId="49" fontId="17" fillId="0" borderId="0" xfId="0" applyNumberFormat="1" applyFont="1" applyProtection="1">
      <protection locked="0"/>
    </xf>
    <xf numFmtId="4" fontId="17" fillId="0" borderId="9" xfId="0" applyNumberFormat="1" applyFont="1" applyBorder="1" applyAlignment="1">
      <alignment horizontal="right"/>
    </xf>
    <xf numFmtId="0" fontId="0" fillId="0" borderId="1" xfId="0" applyBorder="1" applyAlignment="1">
      <alignment horizontal="center" vertical="center" wrapText="1"/>
    </xf>
    <xf numFmtId="0" fontId="42" fillId="0" borderId="2"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164" fontId="42" fillId="0" borderId="2" xfId="0" applyNumberFormat="1" applyFont="1" applyBorder="1" applyAlignment="1" applyProtection="1">
      <alignment horizontal="left"/>
      <protection locked="0"/>
    </xf>
    <xf numFmtId="164" fontId="42" fillId="0" borderId="3" xfId="0" applyNumberFormat="1" applyFont="1" applyBorder="1" applyAlignment="1" applyProtection="1">
      <alignment horizontal="left"/>
      <protection locked="0"/>
    </xf>
    <xf numFmtId="164" fontId="42" fillId="0" borderId="4" xfId="0" applyNumberFormat="1" applyFont="1" applyBorder="1" applyAlignment="1" applyProtection="1">
      <alignment horizontal="left"/>
      <protection locked="0"/>
    </xf>
    <xf numFmtId="164" fontId="42" fillId="0" borderId="2" xfId="0" applyNumberFormat="1" applyFont="1" applyBorder="1" applyAlignment="1" applyProtection="1">
      <alignment horizontal="left" wrapText="1"/>
      <protection locked="0"/>
    </xf>
    <xf numFmtId="164" fontId="42" fillId="0" borderId="3" xfId="0" applyNumberFormat="1" applyFont="1" applyBorder="1" applyAlignment="1" applyProtection="1">
      <alignment horizontal="left" wrapText="1"/>
      <protection locked="0"/>
    </xf>
    <xf numFmtId="164" fontId="42" fillId="0" borderId="4" xfId="0" applyNumberFormat="1" applyFont="1" applyBorder="1" applyAlignment="1" applyProtection="1">
      <alignment horizontal="left" wrapText="1"/>
      <protection locked="0"/>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 xfId="0" applyBorder="1" applyAlignment="1">
      <alignment horizontal="center" vertical="center"/>
    </xf>
    <xf numFmtId="0" fontId="41" fillId="0" borderId="21" xfId="0" applyFont="1" applyBorder="1" applyAlignment="1">
      <alignment horizontal="left" wrapText="1"/>
    </xf>
    <xf numFmtId="0" fontId="41" fillId="0" borderId="22" xfId="0" applyFont="1" applyBorder="1" applyAlignment="1">
      <alignment horizontal="left" wrapText="1"/>
    </xf>
    <xf numFmtId="0" fontId="41" fillId="0" borderId="2" xfId="0" applyFont="1" applyBorder="1" applyAlignment="1">
      <alignment horizontal="left"/>
    </xf>
    <xf numFmtId="0" fontId="41" fillId="0" borderId="4" xfId="0" applyFont="1" applyBorder="1" applyAlignment="1">
      <alignment horizontal="left"/>
    </xf>
    <xf numFmtId="4" fontId="42" fillId="0" borderId="32" xfId="0" applyNumberFormat="1" applyFont="1" applyBorder="1" applyAlignment="1" applyProtection="1">
      <alignment horizontal="left" wrapText="1"/>
      <protection locked="0"/>
    </xf>
    <xf numFmtId="4" fontId="42" fillId="0" borderId="35" xfId="0" applyNumberFormat="1" applyFont="1" applyBorder="1" applyAlignment="1" applyProtection="1">
      <alignment horizontal="left" wrapText="1"/>
      <protection locked="0"/>
    </xf>
    <xf numFmtId="0" fontId="12" fillId="0" borderId="0" xfId="0" applyFont="1" applyAlignment="1">
      <alignment horizontal="center" vertical="center" wrapText="1"/>
    </xf>
    <xf numFmtId="0" fontId="41" fillId="0" borderId="2" xfId="0" applyFont="1" applyBorder="1" applyAlignment="1">
      <alignment horizontal="left" vertical="center"/>
    </xf>
    <xf numFmtId="0" fontId="41" fillId="0" borderId="4" xfId="0" applyFont="1" applyBorder="1" applyAlignment="1">
      <alignment horizontal="left" vertical="center"/>
    </xf>
    <xf numFmtId="1" fontId="42" fillId="0" borderId="34" xfId="0" applyNumberFormat="1" applyFont="1" applyBorder="1" applyAlignment="1" applyProtection="1">
      <alignment horizontal="left"/>
      <protection locked="0"/>
    </xf>
    <xf numFmtId="1" fontId="42" fillId="0" borderId="32" xfId="0" applyNumberFormat="1" applyFont="1" applyBorder="1" applyAlignment="1" applyProtection="1">
      <alignment horizontal="left"/>
      <protection locked="0"/>
    </xf>
    <xf numFmtId="1" fontId="42" fillId="0" borderId="35" xfId="0" applyNumberFormat="1" applyFont="1" applyBorder="1" applyAlignment="1" applyProtection="1">
      <alignment horizontal="left"/>
      <protection locked="0"/>
    </xf>
    <xf numFmtId="0" fontId="42" fillId="0" borderId="2" xfId="0" applyFont="1" applyBorder="1" applyAlignment="1" applyProtection="1">
      <alignment horizontal="left" vertical="center" wrapText="1"/>
      <protection locked="0"/>
    </xf>
    <xf numFmtId="0" fontId="42" fillId="0" borderId="3" xfId="0" applyFont="1" applyBorder="1" applyAlignment="1" applyProtection="1">
      <alignment horizontal="left" vertical="center" wrapText="1"/>
      <protection locked="0"/>
    </xf>
    <xf numFmtId="0" fontId="42"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1" fillId="0" borderId="2" xfId="0" applyFont="1" applyBorder="1" applyAlignment="1">
      <alignment horizontal="left" wrapText="1"/>
    </xf>
    <xf numFmtId="0" fontId="41" fillId="0" borderId="4" xfId="0" applyFont="1" applyBorder="1" applyAlignment="1">
      <alignment horizontal="left" wrapText="1"/>
    </xf>
    <xf numFmtId="4" fontId="42" fillId="0" borderId="2" xfId="0" applyNumberFormat="1" applyFont="1" applyBorder="1" applyAlignment="1" applyProtection="1">
      <alignment horizontal="left"/>
      <protection hidden="1"/>
    </xf>
    <xf numFmtId="4" fontId="42" fillId="0" borderId="3" xfId="0" applyNumberFormat="1" applyFont="1" applyBorder="1" applyAlignment="1" applyProtection="1">
      <alignment horizontal="left"/>
      <protection hidden="1"/>
    </xf>
    <xf numFmtId="4" fontId="42" fillId="0" borderId="4" xfId="0" applyNumberFormat="1" applyFont="1" applyBorder="1" applyAlignment="1" applyProtection="1">
      <alignment horizontal="left"/>
      <protection hidden="1"/>
    </xf>
    <xf numFmtId="0" fontId="42" fillId="0" borderId="2" xfId="0" applyFont="1" applyBorder="1" applyAlignment="1" applyProtection="1">
      <alignment horizontal="left"/>
      <protection locked="0"/>
    </xf>
    <xf numFmtId="0" fontId="42" fillId="0" borderId="3" xfId="0" applyFont="1" applyBorder="1" applyAlignment="1" applyProtection="1">
      <alignment horizontal="left"/>
      <protection locked="0"/>
    </xf>
    <xf numFmtId="0" fontId="42" fillId="0" borderId="4" xfId="0" applyFont="1" applyBorder="1" applyAlignment="1" applyProtection="1">
      <alignment horizontal="left"/>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37" fillId="0" borderId="0" xfId="0" applyFont="1" applyAlignment="1" applyProtection="1">
      <alignment horizontal="center" vertical="center" wrapText="1"/>
      <protection hidden="1"/>
    </xf>
    <xf numFmtId="0" fontId="37" fillId="0" borderId="0" xfId="0" applyFont="1" applyAlignment="1">
      <alignment horizontal="center" vertical="center"/>
    </xf>
    <xf numFmtId="0" fontId="26" fillId="0" borderId="0" xfId="0" applyFont="1" applyAlignment="1">
      <alignment horizontal="justify" vertical="top" wrapText="1"/>
    </xf>
    <xf numFmtId="0" fontId="15" fillId="2" borderId="0" xfId="0" applyFont="1" applyFill="1" applyAlignment="1">
      <alignment horizontal="center" vertical="center" wrapText="1"/>
    </xf>
    <xf numFmtId="0" fontId="0" fillId="0" borderId="1" xfId="0" applyBorder="1" applyAlignment="1" applyProtection="1">
      <alignment horizontal="center"/>
      <protection locked="0"/>
    </xf>
    <xf numFmtId="0" fontId="28" fillId="0" borderId="0" xfId="0" applyFont="1" applyAlignment="1" applyProtection="1">
      <alignment horizontal="center"/>
      <protection locked="0"/>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0" xfId="0" applyFont="1" applyAlignment="1" applyProtection="1">
      <alignment horizontal="center"/>
      <protection hidden="1"/>
    </xf>
    <xf numFmtId="0" fontId="44" fillId="0" borderId="0" xfId="0" applyFont="1" applyAlignment="1" applyProtection="1">
      <alignment horizontal="center"/>
      <protection locked="0"/>
    </xf>
    <xf numFmtId="0" fontId="32" fillId="0" borderId="0" xfId="0" applyFont="1" applyAlignment="1" applyProtection="1">
      <alignment horizontal="left"/>
      <protection locked="0"/>
    </xf>
    <xf numFmtId="0" fontId="24" fillId="0" borderId="30" xfId="0" applyFont="1" applyBorder="1" applyAlignment="1" applyProtection="1">
      <alignment horizontal="center"/>
      <protection locked="0"/>
    </xf>
    <xf numFmtId="0" fontId="24" fillId="0" borderId="31" xfId="0" applyFont="1" applyBorder="1" applyAlignment="1" applyProtection="1">
      <alignment horizontal="center"/>
      <protection locked="0"/>
    </xf>
    <xf numFmtId="0" fontId="24" fillId="0" borderId="24"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32"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23" xfId="0" applyFont="1" applyBorder="1" applyAlignment="1" applyProtection="1">
      <alignment horizontal="center"/>
      <protection hidden="1"/>
    </xf>
    <xf numFmtId="0" fontId="7"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32" fillId="0" borderId="0" xfId="0" applyFont="1" applyAlignment="1">
      <alignment horizontal="left"/>
    </xf>
    <xf numFmtId="0" fontId="44" fillId="0" borderId="0" xfId="0" applyFont="1" applyAlignment="1">
      <alignment horizontal="center"/>
    </xf>
    <xf numFmtId="0" fontId="1" fillId="0" borderId="24"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2" xfId="0" applyFont="1" applyBorder="1" applyAlignment="1">
      <alignment horizontal="left"/>
    </xf>
    <xf numFmtId="0" fontId="1" fillId="0" borderId="35"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39" xfId="0" applyBorder="1" applyAlignment="1">
      <alignment horizontal="center" vertical="center"/>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31" fillId="0" borderId="32"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19" xfId="0" applyBorder="1" applyAlignment="1">
      <alignment horizontal="center" vertical="center" wrapText="1"/>
    </xf>
    <xf numFmtId="0" fontId="45" fillId="0" borderId="0" xfId="0" applyFont="1" applyAlignment="1" applyProtection="1">
      <alignment horizontal="left"/>
      <protection locked="0"/>
    </xf>
    <xf numFmtId="0" fontId="32" fillId="0" borderId="0" xfId="0" applyFont="1" applyAlignment="1" applyProtection="1">
      <alignment horizontal="left"/>
      <protection hidden="1"/>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1" fillId="0" borderId="30" xfId="0" applyFont="1" applyBorder="1" applyAlignment="1">
      <alignment horizontal="right"/>
    </xf>
    <xf numFmtId="0" fontId="11" fillId="0" borderId="31" xfId="0" applyFont="1" applyBorder="1" applyAlignment="1">
      <alignment horizontal="right"/>
    </xf>
    <xf numFmtId="0" fontId="11" fillId="0" borderId="42" xfId="0" applyFont="1" applyBorder="1" applyAlignment="1">
      <alignment horizontal="right"/>
    </xf>
    <xf numFmtId="0" fontId="0" fillId="0" borderId="3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lignment horizontal="left"/>
    </xf>
    <xf numFmtId="0" fontId="30" fillId="0" borderId="23" xfId="0" applyFont="1" applyBorder="1" applyAlignment="1" applyProtection="1">
      <alignment horizontal="right"/>
      <protection locked="0"/>
    </xf>
    <xf numFmtId="0" fontId="32" fillId="0" borderId="0" xfId="0" applyFont="1" applyAlignment="1" applyProtection="1">
      <alignment horizontal="left" wrapText="1"/>
      <protection hidden="1"/>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27" fillId="0" borderId="24"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164" fontId="27" fillId="0" borderId="24" xfId="0" applyNumberFormat="1" applyFont="1" applyBorder="1" applyAlignment="1" applyProtection="1">
      <alignment horizontal="center" vertical="center" wrapText="1"/>
      <protection locked="0"/>
    </xf>
    <xf numFmtId="164" fontId="27" fillId="0" borderId="36" xfId="0" applyNumberFormat="1" applyFont="1" applyBorder="1" applyAlignment="1" applyProtection="1">
      <alignment horizontal="center" vertical="center" wrapText="1"/>
      <protection locked="0"/>
    </xf>
    <xf numFmtId="49" fontId="27" fillId="0" borderId="24" xfId="0" applyNumberFormat="1" applyFont="1" applyBorder="1" applyAlignment="1" applyProtection="1">
      <alignment horizontal="center" vertical="center" wrapText="1"/>
      <protection locked="0"/>
    </xf>
    <xf numFmtId="49" fontId="27" fillId="0" borderId="36" xfId="0" applyNumberFormat="1"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27" fillId="0" borderId="0" xfId="0" applyFont="1" applyAlignment="1" applyProtection="1">
      <alignment horizontal="center"/>
      <protection locked="0"/>
    </xf>
    <xf numFmtId="0" fontId="27" fillId="0" borderId="39" xfId="0" applyFont="1" applyBorder="1" applyAlignment="1" applyProtection="1">
      <alignment horizontal="center" vertical="center" wrapText="1"/>
      <protection locked="0"/>
    </xf>
    <xf numFmtId="164" fontId="27" fillId="0" borderId="39" xfId="0" applyNumberFormat="1" applyFont="1" applyBorder="1" applyAlignment="1" applyProtection="1">
      <alignment horizontal="center" vertical="center" wrapText="1"/>
      <protection locked="0"/>
    </xf>
    <xf numFmtId="49" fontId="27" fillId="0" borderId="39" xfId="0" applyNumberFormat="1" applyFont="1" applyBorder="1" applyAlignment="1" applyProtection="1">
      <alignment horizontal="center" vertical="center" wrapText="1"/>
      <protection locked="0"/>
    </xf>
    <xf numFmtId="0" fontId="32" fillId="0" borderId="0" xfId="0" applyFont="1" applyAlignment="1">
      <alignment horizontal="right"/>
    </xf>
    <xf numFmtId="0" fontId="11" fillId="0" borderId="0" xfId="0" applyFont="1" applyAlignment="1">
      <alignment horizontal="right"/>
    </xf>
    <xf numFmtId="0" fontId="11" fillId="0" borderId="34" xfId="0" applyFont="1" applyBorder="1" applyAlignment="1" applyProtection="1">
      <alignment horizontal="left"/>
      <protection hidden="1"/>
    </xf>
    <xf numFmtId="0" fontId="11" fillId="0" borderId="32" xfId="0" applyFont="1" applyBorder="1" applyAlignment="1" applyProtection="1">
      <alignment horizontal="left"/>
      <protection hidden="1"/>
    </xf>
    <xf numFmtId="0" fontId="11" fillId="0" borderId="35" xfId="0" applyFont="1" applyBorder="1" applyAlignment="1" applyProtection="1">
      <alignment horizontal="left"/>
      <protection hidden="1"/>
    </xf>
    <xf numFmtId="0" fontId="17" fillId="0" borderId="32" xfId="0" applyFont="1" applyBorder="1" applyAlignment="1">
      <alignment horizontal="left" vertical="top" wrapText="1"/>
    </xf>
    <xf numFmtId="0" fontId="11" fillId="0" borderId="3" xfId="0" applyFont="1" applyBorder="1"/>
    <xf numFmtId="0" fontId="17" fillId="0" borderId="0" xfId="0" applyFont="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pplyProtection="1">
      <alignment horizontal="left"/>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43" xfId="0" applyFont="1" applyBorder="1" applyAlignment="1" applyProtection="1">
      <alignment horizontal="center" wrapText="1"/>
      <protection hidden="1"/>
    </xf>
    <xf numFmtId="0" fontId="11" fillId="0" borderId="44" xfId="0" applyFont="1" applyBorder="1" applyAlignment="1" applyProtection="1">
      <alignment horizontal="center" wrapText="1"/>
      <protection hidden="1"/>
    </xf>
    <xf numFmtId="0" fontId="11" fillId="0" borderId="45" xfId="0" applyFont="1" applyBorder="1" applyAlignment="1" applyProtection="1">
      <alignment horizontal="center" wrapText="1"/>
      <protection hidden="1"/>
    </xf>
    <xf numFmtId="0" fontId="24" fillId="0" borderId="2" xfId="0" applyFont="1" applyBorder="1" applyAlignment="1">
      <alignment horizontal="left"/>
    </xf>
    <xf numFmtId="0" fontId="24" fillId="0" borderId="4" xfId="0" applyFont="1" applyBorder="1" applyAlignment="1">
      <alignment horizontal="left"/>
    </xf>
    <xf numFmtId="0" fontId="17" fillId="0" borderId="0" xfId="0" applyFont="1" applyAlignment="1" applyProtection="1">
      <alignment horizontal="left" wrapText="1"/>
      <protection locked="0"/>
    </xf>
    <xf numFmtId="0" fontId="27" fillId="0" borderId="24" xfId="0" applyFont="1" applyBorder="1" applyAlignment="1" applyProtection="1">
      <alignment horizontal="center" vertical="center"/>
      <protection locked="0"/>
    </xf>
    <xf numFmtId="0" fontId="27" fillId="0" borderId="39" xfId="0" applyFont="1" applyBorder="1" applyAlignment="1" applyProtection="1">
      <alignment horizontal="center" vertical="center"/>
      <protection locked="0"/>
    </xf>
    <xf numFmtId="164" fontId="27" fillId="0" borderId="24" xfId="0" applyNumberFormat="1" applyFont="1" applyBorder="1" applyAlignment="1" applyProtection="1">
      <alignment horizontal="center" vertical="center"/>
      <protection locked="0"/>
    </xf>
    <xf numFmtId="164" fontId="27" fillId="0" borderId="39" xfId="0" applyNumberFormat="1" applyFont="1" applyBorder="1" applyAlignment="1" applyProtection="1">
      <alignment horizontal="center" vertical="center"/>
      <protection locked="0"/>
    </xf>
    <xf numFmtId="0" fontId="11" fillId="0" borderId="0" xfId="0" applyFont="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4" fontId="1" fillId="0" borderId="11" xfId="0" applyNumberFormat="1" applyFont="1" applyBorder="1" applyAlignment="1" applyProtection="1">
      <alignment horizontal="center" vertical="center"/>
      <protection hidden="1"/>
    </xf>
    <xf numFmtId="4" fontId="1" fillId="0" borderId="13" xfId="0" applyNumberFormat="1" applyFont="1" applyBorder="1" applyAlignment="1" applyProtection="1">
      <alignment horizontal="center" vertical="center"/>
      <protection hidden="1"/>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1" fillId="0" borderId="32" xfId="0" applyFont="1" applyBorder="1" applyAlignment="1" applyProtection="1">
      <alignment horizontal="left" vertical="center"/>
      <protection hidden="1"/>
    </xf>
    <xf numFmtId="0" fontId="1" fillId="0" borderId="35" xfId="0" applyFont="1" applyBorder="1" applyAlignment="1" applyProtection="1">
      <alignment horizontal="left" vertical="center"/>
      <protection hidden="1"/>
    </xf>
    <xf numFmtId="0" fontId="32" fillId="0" borderId="0" xfId="0" applyFont="1" applyAlignment="1">
      <alignment horizontal="left" wrapText="1"/>
    </xf>
    <xf numFmtId="0" fontId="0" fillId="0" borderId="12" xfId="0" applyBorder="1" applyAlignment="1">
      <alignment horizontal="left"/>
    </xf>
    <xf numFmtId="0" fontId="0" fillId="0" borderId="1" xfId="0" applyBorder="1" applyAlignment="1">
      <alignment horizontal="left"/>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0" borderId="10" xfId="0" applyBorder="1" applyAlignment="1">
      <alignment horizontal="left"/>
    </xf>
    <xf numFmtId="0" fontId="0" fillId="0" borderId="33" xfId="0" applyBorder="1" applyAlignment="1">
      <alignment horizontal="left"/>
    </xf>
    <xf numFmtId="4" fontId="1" fillId="0" borderId="33" xfId="0" applyNumberFormat="1" applyFont="1" applyBorder="1" applyAlignment="1" applyProtection="1">
      <alignment horizontal="center" vertical="center"/>
      <protection hidden="1"/>
    </xf>
    <xf numFmtId="4" fontId="1" fillId="0" borderId="1"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2" xfId="0" applyBorder="1" applyAlignment="1">
      <alignment horizontal="left" wrapText="1"/>
    </xf>
    <xf numFmtId="0" fontId="0" fillId="0" borderId="1" xfId="0" applyBorder="1" applyAlignment="1">
      <alignment horizontal="left" wrapText="1"/>
    </xf>
    <xf numFmtId="0" fontId="0" fillId="0" borderId="1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2" xfId="0" applyFont="1" applyBorder="1" applyAlignment="1" applyProtection="1">
      <alignment horizontal="left" vertical="center"/>
      <protection hidden="1"/>
    </xf>
    <xf numFmtId="0" fontId="7" fillId="0" borderId="3"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0" fillId="0" borderId="14" xfId="0" applyBorder="1" applyAlignment="1">
      <alignment horizontal="left"/>
    </xf>
    <xf numFmtId="0" fontId="0" fillId="0" borderId="17" xfId="0" applyBorder="1" applyAlignment="1">
      <alignment horizontal="left"/>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0" fillId="0" borderId="0" xfId="0" applyAlignment="1">
      <alignment horizontal="center"/>
    </xf>
    <xf numFmtId="0" fontId="0" fillId="0" borderId="20" xfId="0" applyBorder="1" applyAlignment="1">
      <alignment horizontal="center"/>
    </xf>
    <xf numFmtId="0" fontId="32" fillId="0" borderId="8" xfId="0" applyFont="1" applyBorder="1" applyAlignment="1">
      <alignment horizontal="center" vertical="center"/>
    </xf>
    <xf numFmtId="0" fontId="32" fillId="0" borderId="16" xfId="0" applyFont="1" applyBorder="1" applyAlignment="1">
      <alignment horizontal="center" vertical="center"/>
    </xf>
    <xf numFmtId="0" fontId="32" fillId="0" borderId="9" xfId="0" applyFont="1" applyBorder="1" applyAlignment="1">
      <alignment horizontal="center" vertical="center"/>
    </xf>
    <xf numFmtId="0" fontId="12" fillId="0" borderId="14" xfId="0" applyFont="1" applyBorder="1" applyAlignment="1">
      <alignment horizontal="right" wrapText="1"/>
    </xf>
    <xf numFmtId="0" fontId="12" fillId="0" borderId="17" xfId="0" applyFont="1" applyBorder="1" applyAlignment="1">
      <alignment horizontal="right" wrapText="1"/>
    </xf>
    <xf numFmtId="4" fontId="47" fillId="0" borderId="17" xfId="0" applyNumberFormat="1" applyFont="1" applyBorder="1" applyAlignment="1" applyProtection="1">
      <alignment horizontal="center"/>
      <protection hidden="1"/>
    </xf>
    <xf numFmtId="4" fontId="47" fillId="0" borderId="15" xfId="0" applyNumberFormat="1" applyFont="1" applyBorder="1" applyAlignment="1" applyProtection="1">
      <alignment horizontal="center"/>
      <protection hidden="1"/>
    </xf>
    <xf numFmtId="0" fontId="11" fillId="0" borderId="12" xfId="0" applyFont="1" applyBorder="1" applyAlignment="1">
      <alignment horizontal="right" wrapText="1"/>
    </xf>
    <xf numFmtId="0" fontId="11" fillId="0" borderId="1" xfId="0" applyFont="1" applyBorder="1" applyAlignment="1">
      <alignment horizontal="right" wrapText="1"/>
    </xf>
    <xf numFmtId="4" fontId="17" fillId="0" borderId="1" xfId="0" applyNumberFormat="1" applyFont="1" applyBorder="1" applyAlignment="1" applyProtection="1">
      <alignment horizontal="center"/>
      <protection hidden="1"/>
    </xf>
    <xf numFmtId="4" fontId="17" fillId="0" borderId="13" xfId="0" applyNumberFormat="1" applyFont="1" applyBorder="1" applyAlignment="1" applyProtection="1">
      <alignment horizontal="center"/>
      <protection hidden="1"/>
    </xf>
    <xf numFmtId="9" fontId="17" fillId="0" borderId="1" xfId="3" applyFont="1" applyBorder="1" applyAlignment="1" applyProtection="1">
      <alignment horizontal="center"/>
      <protection hidden="1"/>
    </xf>
    <xf numFmtId="9" fontId="17" fillId="0" borderId="13" xfId="3" applyFont="1" applyBorder="1" applyAlignment="1" applyProtection="1">
      <alignment horizontal="center"/>
      <protection hidden="1"/>
    </xf>
    <xf numFmtId="0" fontId="11" fillId="0" borderId="12" xfId="0" applyFont="1" applyBorder="1" applyAlignment="1">
      <alignment horizontal="right"/>
    </xf>
    <xf numFmtId="0" fontId="11" fillId="0" borderId="1" xfId="0" applyFont="1" applyBorder="1" applyAlignment="1">
      <alignment horizontal="right"/>
    </xf>
    <xf numFmtId="0" fontId="0" fillId="0" borderId="0" xfId="0" applyAlignment="1">
      <alignment horizontal="left" vertical="center" wrapText="1"/>
    </xf>
    <xf numFmtId="4" fontId="17" fillId="2" borderId="1" xfId="0" applyNumberFormat="1" applyFont="1" applyFill="1" applyBorder="1" applyAlignment="1" applyProtection="1">
      <alignment horizontal="center"/>
      <protection locked="0"/>
    </xf>
    <xf numFmtId="4" fontId="17" fillId="2" borderId="13" xfId="0" applyNumberFormat="1" applyFont="1" applyFill="1" applyBorder="1" applyAlignment="1" applyProtection="1">
      <alignment horizontal="center"/>
      <protection locked="0"/>
    </xf>
  </cellXfs>
  <cellStyles count="4">
    <cellStyle name="Normal" xfId="0" builtinId="0"/>
    <cellStyle name="Normal 2" xfId="1" xr:uid="{00000000-0005-0000-0000-000001000000}"/>
    <cellStyle name="Virgül" xfId="2" builtinId="3"/>
    <cellStyle name="Yüzde" xfId="3" builtinId="5"/>
  </cellStyles>
  <dxfs count="6">
    <dxf>
      <fill>
        <patternFill>
          <bgColor theme="5" tint="0.79998168889431442"/>
        </patternFill>
      </fill>
    </dxf>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140625" defaultRowHeight="15" x14ac:dyDescent="0.25"/>
  <cols>
    <col min="1" max="1" width="2" style="101" customWidth="1"/>
    <col min="2" max="2" width="8.85546875" style="151" customWidth="1"/>
    <col min="3" max="3" width="33.42578125" style="28" customWidth="1"/>
    <col min="4" max="4" width="16.42578125" style="28" customWidth="1"/>
    <col min="5" max="5" width="40.140625" style="28" customWidth="1"/>
    <col min="6" max="6" width="14.42578125" style="28" customWidth="1"/>
    <col min="7" max="7" width="24.42578125" style="101" customWidth="1"/>
    <col min="8" max="8" width="13.42578125" style="101"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01"/>
  </cols>
  <sheetData>
    <row r="1" spans="2:18" ht="31.7" customHeight="1" thickBot="1" x14ac:dyDescent="0.3">
      <c r="B1" s="397" t="s">
        <v>0</v>
      </c>
      <c r="C1" s="398"/>
      <c r="D1" s="398"/>
      <c r="E1" s="398"/>
      <c r="F1" s="399"/>
      <c r="G1" s="407" t="str">
        <f>IF(AUcret&lt;&gt;"","","SOL TARAFTAKİ BOYALI HÜCRELER DOLDURULMALIDIR.")</f>
        <v>SOL TARAFTAKİ BOYALI HÜCRELER DOLDURULMALIDIR.</v>
      </c>
      <c r="H1" s="407"/>
      <c r="O1" s="171" t="str">
        <f>CONCATENATE("A1:F",COUNTA(C17:C216)+17)</f>
        <v>A1:F17</v>
      </c>
    </row>
    <row r="2" spans="2:18" ht="31.7" customHeight="1" thickBot="1" x14ac:dyDescent="0.35">
      <c r="B2" s="403" t="s">
        <v>1</v>
      </c>
      <c r="C2" s="404"/>
      <c r="D2" s="410"/>
      <c r="E2" s="411"/>
      <c r="F2" s="412"/>
      <c r="G2" s="407"/>
      <c r="H2" s="407"/>
    </row>
    <row r="3" spans="2:18" ht="94.7" customHeight="1" thickBot="1" x14ac:dyDescent="0.3">
      <c r="B3" s="408" t="s">
        <v>14</v>
      </c>
      <c r="C3" s="409"/>
      <c r="D3" s="413"/>
      <c r="E3" s="414"/>
      <c r="F3" s="415"/>
      <c r="G3" s="407"/>
      <c r="H3" s="407"/>
    </row>
    <row r="4" spans="2:18" ht="25.15" customHeight="1" thickBot="1" x14ac:dyDescent="0.35">
      <c r="B4" s="403" t="s">
        <v>2</v>
      </c>
      <c r="C4" s="404"/>
      <c r="D4" s="422"/>
      <c r="E4" s="423"/>
      <c r="F4" s="424"/>
      <c r="G4" s="416" t="str">
        <f>IF(AUcret&lt;&gt;"","","BOYALI HÜCRELER DOLDURDUKTAN SONRA GİDER FORMLARINA VERİ GİRİŞİ YAPILMALIDIR.")</f>
        <v>BOYALI HÜCRELER DOLDURDUKTAN SONRA GİDER FORMLARINA VERİ GİRİŞİ YAPILMALIDIR.</v>
      </c>
      <c r="H4" s="407"/>
      <c r="I4" t="s">
        <v>181</v>
      </c>
    </row>
    <row r="5" spans="2:18" ht="25.15" customHeight="1" thickBot="1" x14ac:dyDescent="0.35">
      <c r="B5" s="403" t="s">
        <v>3</v>
      </c>
      <c r="C5" s="404"/>
      <c r="D5" s="422"/>
      <c r="E5" s="423"/>
      <c r="F5" s="424"/>
      <c r="G5" s="416"/>
      <c r="H5" s="407"/>
      <c r="I5" s="313">
        <v>2023</v>
      </c>
    </row>
    <row r="6" spans="2:18" ht="25.15" customHeight="1" thickBot="1" x14ac:dyDescent="0.35">
      <c r="B6" s="403" t="s">
        <v>12</v>
      </c>
      <c r="C6" s="404"/>
      <c r="D6" s="388" t="str">
        <f>IF(AND(D4&gt;0,D5&gt;0),CONCATENATE(D4,"/",D5),"")</f>
        <v/>
      </c>
      <c r="E6" s="389"/>
      <c r="F6" s="390"/>
      <c r="G6" s="416"/>
      <c r="H6" s="407"/>
      <c r="I6" s="41">
        <v>2024</v>
      </c>
    </row>
    <row r="7" spans="2:18" ht="25.15" customHeight="1" thickBot="1" x14ac:dyDescent="0.35">
      <c r="B7" s="403" t="s">
        <v>4</v>
      </c>
      <c r="C7" s="404"/>
      <c r="D7" s="391"/>
      <c r="E7" s="392"/>
      <c r="F7" s="393"/>
      <c r="G7" s="416"/>
      <c r="H7" s="407"/>
      <c r="I7" s="313">
        <v>2025</v>
      </c>
    </row>
    <row r="8" spans="2:18" ht="25.15" customHeight="1" thickBot="1" x14ac:dyDescent="0.35">
      <c r="B8" s="403" t="s">
        <v>5</v>
      </c>
      <c r="C8" s="404"/>
      <c r="D8" s="391"/>
      <c r="E8" s="392"/>
      <c r="F8" s="393"/>
      <c r="G8" s="416"/>
      <c r="H8" s="407"/>
      <c r="I8" s="313">
        <v>2026</v>
      </c>
    </row>
    <row r="9" spans="2:18" ht="25.15" customHeight="1" thickBot="1" x14ac:dyDescent="0.35">
      <c r="B9" s="403" t="s">
        <v>6</v>
      </c>
      <c r="C9" s="404"/>
      <c r="D9" s="391"/>
      <c r="E9" s="392"/>
      <c r="F9" s="393"/>
      <c r="G9" s="416"/>
      <c r="H9" s="407"/>
      <c r="I9" s="313"/>
    </row>
    <row r="10" spans="2:18" s="74" customFormat="1" ht="25.15" customHeight="1" thickBot="1" x14ac:dyDescent="0.35">
      <c r="B10" s="417" t="s">
        <v>178</v>
      </c>
      <c r="C10" s="418"/>
      <c r="D10" s="391">
        <f ca="1">TODAY()</f>
        <v>46027</v>
      </c>
      <c r="E10" s="392"/>
      <c r="F10" s="393"/>
      <c r="G10" s="416"/>
      <c r="H10" s="407"/>
      <c r="I10" s="41"/>
      <c r="J10" s="41"/>
      <c r="K10" s="41"/>
      <c r="L10" s="41"/>
      <c r="M10" s="41"/>
      <c r="N10" s="41"/>
      <c r="O10" s="41"/>
      <c r="P10" s="41"/>
      <c r="Q10" s="41"/>
      <c r="R10" s="41"/>
    </row>
    <row r="11" spans="2:18" s="74" customFormat="1" ht="39.75" customHeight="1" thickBot="1" x14ac:dyDescent="0.35">
      <c r="B11" s="417" t="s">
        <v>176</v>
      </c>
      <c r="C11" s="418"/>
      <c r="D11" s="405"/>
      <c r="E11" s="405"/>
      <c r="F11" s="406"/>
      <c r="G11" s="416"/>
      <c r="H11" s="407"/>
      <c r="I11" s="41"/>
      <c r="J11" s="41"/>
      <c r="K11" s="41"/>
      <c r="L11" s="41"/>
      <c r="M11" s="41"/>
      <c r="N11" s="41"/>
      <c r="O11" s="41"/>
      <c r="P11" s="41"/>
      <c r="Q11" s="41"/>
      <c r="R11" s="41"/>
    </row>
    <row r="12" spans="2:18" ht="25.15" customHeight="1" thickBot="1" x14ac:dyDescent="0.35">
      <c r="B12" s="417" t="s">
        <v>175</v>
      </c>
      <c r="C12" s="418"/>
      <c r="D12" s="394"/>
      <c r="E12" s="395"/>
      <c r="F12" s="396"/>
      <c r="G12" s="416"/>
      <c r="H12" s="407"/>
    </row>
    <row r="13" spans="2:18" s="74" customFormat="1" ht="25.15" customHeight="1" thickBot="1" x14ac:dyDescent="0.35">
      <c r="B13" s="401" t="s">
        <v>7</v>
      </c>
      <c r="C13" s="402"/>
      <c r="D13" s="419" t="str">
        <f>IF(AND(olcek&lt;&gt;"",D4&lt;&gt;""),VLOOKUP(YilDonem,AsgariUcret,2,0),"")</f>
        <v/>
      </c>
      <c r="E13" s="420"/>
      <c r="F13" s="421"/>
      <c r="G13" s="416"/>
      <c r="H13" s="407"/>
      <c r="I13" s="41"/>
      <c r="J13" s="41"/>
      <c r="K13" s="41"/>
      <c r="L13" s="41"/>
      <c r="M13" s="41"/>
      <c r="N13" s="41"/>
      <c r="O13" s="41"/>
      <c r="P13" s="41"/>
      <c r="Q13" s="41"/>
      <c r="R13" s="41"/>
    </row>
    <row r="14" spans="2:18" ht="21.75" customHeight="1" thickBot="1" x14ac:dyDescent="0.3">
      <c r="C14" s="101"/>
      <c r="D14" s="101"/>
      <c r="E14" s="101"/>
      <c r="F14" s="101"/>
    </row>
    <row r="15" spans="2:18" ht="31.7" customHeight="1" thickBot="1" x14ac:dyDescent="0.3">
      <c r="B15" s="397" t="s">
        <v>8</v>
      </c>
      <c r="C15" s="398"/>
      <c r="D15" s="398"/>
      <c r="E15" s="398"/>
      <c r="F15" s="399"/>
      <c r="I15" s="400" t="s">
        <v>15</v>
      </c>
      <c r="J15" s="400"/>
      <c r="L15" s="387" t="s">
        <v>46</v>
      </c>
      <c r="M15" s="387"/>
      <c r="O15" s="166" t="s">
        <v>70</v>
      </c>
    </row>
    <row r="16" spans="2:18" s="151" customFormat="1" ht="23.25" customHeight="1" thickBot="1" x14ac:dyDescent="0.3">
      <c r="B16" s="9" t="s">
        <v>9</v>
      </c>
      <c r="C16" s="9" t="s">
        <v>10</v>
      </c>
      <c r="D16" s="9" t="s">
        <v>11</v>
      </c>
      <c r="E16" s="9" t="s">
        <v>162</v>
      </c>
      <c r="F16" s="287" t="s">
        <v>13</v>
      </c>
      <c r="I16" s="167" t="s">
        <v>182</v>
      </c>
      <c r="J16" s="168">
        <v>10008</v>
      </c>
      <c r="K16" s="133"/>
      <c r="L16" s="167" t="s">
        <v>182</v>
      </c>
      <c r="M16" s="168">
        <v>75060</v>
      </c>
      <c r="N16" s="133"/>
      <c r="O16" s="243" t="str">
        <f>IF(LEFT(ProjeNo,1)="1",1511,IF(LEFT(ProjeNo,1)="3",1501,IF(LEFT(ProjeNo,1)="7",1507,IF(LEFT(ProjeNo,1)="9",1509,""))))</f>
        <v/>
      </c>
      <c r="P16" s="133"/>
      <c r="Q16" s="133"/>
      <c r="R16" s="133"/>
    </row>
    <row r="17" spans="2:15" ht="19.899999999999999" customHeight="1" x14ac:dyDescent="0.25">
      <c r="B17" s="19">
        <v>1</v>
      </c>
      <c r="C17" s="20"/>
      <c r="D17" s="21"/>
      <c r="E17" s="22"/>
      <c r="F17" s="23"/>
      <c r="I17" s="167" t="s">
        <v>183</v>
      </c>
      <c r="J17" s="168">
        <v>13414.5</v>
      </c>
      <c r="L17" s="167" t="s">
        <v>183</v>
      </c>
      <c r="M17" s="168">
        <v>100609</v>
      </c>
      <c r="N17" s="133"/>
    </row>
    <row r="18" spans="2:15" ht="19.899999999999999" customHeight="1" x14ac:dyDescent="0.25">
      <c r="B18" s="12">
        <v>2</v>
      </c>
      <c r="C18" s="24"/>
      <c r="D18" s="21"/>
      <c r="E18" s="25"/>
      <c r="F18" s="26"/>
      <c r="I18" s="167" t="s">
        <v>186</v>
      </c>
      <c r="J18" s="168">
        <v>20002.5</v>
      </c>
      <c r="L18" s="167" t="s">
        <v>186</v>
      </c>
      <c r="M18" s="168">
        <v>150019</v>
      </c>
      <c r="N18" s="133"/>
    </row>
    <row r="19" spans="2:15" ht="19.899999999999999" customHeight="1" x14ac:dyDescent="0.25">
      <c r="B19" s="12">
        <v>3</v>
      </c>
      <c r="C19" s="20"/>
      <c r="D19" s="21"/>
      <c r="E19" s="22"/>
      <c r="F19" s="26"/>
      <c r="I19" s="167" t="s">
        <v>187</v>
      </c>
      <c r="J19" s="168">
        <v>20002.5</v>
      </c>
      <c r="L19" s="167" t="s">
        <v>187</v>
      </c>
      <c r="M19" s="168">
        <v>150019</v>
      </c>
      <c r="N19" s="133"/>
      <c r="O19" t="s">
        <v>89</v>
      </c>
    </row>
    <row r="20" spans="2:15" ht="19.899999999999999" customHeight="1" x14ac:dyDescent="0.25">
      <c r="B20" s="12">
        <v>4</v>
      </c>
      <c r="C20" s="24"/>
      <c r="D20" s="21"/>
      <c r="E20" s="25"/>
      <c r="F20" s="26"/>
      <c r="I20" s="167" t="s">
        <v>188</v>
      </c>
      <c r="J20" s="168">
        <v>26005.5</v>
      </c>
      <c r="L20" s="167" t="s">
        <v>188</v>
      </c>
      <c r="M20" s="168">
        <v>195041.5</v>
      </c>
      <c r="N20" s="133"/>
      <c r="O20" t="s">
        <v>163</v>
      </c>
    </row>
    <row r="21" spans="2:15" ht="19.899999999999999" customHeight="1" x14ac:dyDescent="0.25">
      <c r="B21" s="12">
        <v>5</v>
      </c>
      <c r="C21" s="20"/>
      <c r="D21" s="21"/>
      <c r="E21" s="22"/>
      <c r="F21" s="26"/>
      <c r="I21" s="167" t="s">
        <v>189</v>
      </c>
      <c r="J21" s="168">
        <v>26005.5</v>
      </c>
      <c r="L21" s="167" t="s">
        <v>189</v>
      </c>
      <c r="M21" s="168">
        <v>195041.5</v>
      </c>
      <c r="N21" s="133"/>
    </row>
    <row r="22" spans="2:15" ht="19.899999999999999" customHeight="1" x14ac:dyDescent="0.25">
      <c r="B22" s="12">
        <v>6</v>
      </c>
      <c r="C22" s="24"/>
      <c r="D22" s="21"/>
      <c r="E22" s="25"/>
      <c r="F22" s="26"/>
      <c r="I22" s="167" t="s">
        <v>204</v>
      </c>
      <c r="J22" s="168">
        <v>33030</v>
      </c>
      <c r="L22" s="167" t="s">
        <v>204</v>
      </c>
      <c r="M22" s="168">
        <v>297270</v>
      </c>
      <c r="N22" s="133"/>
    </row>
    <row r="23" spans="2:15" ht="19.899999999999999" customHeight="1" x14ac:dyDescent="0.25">
      <c r="B23" s="12">
        <v>7</v>
      </c>
      <c r="C23" s="20"/>
      <c r="D23" s="21"/>
      <c r="E23" s="22"/>
      <c r="F23" s="26"/>
      <c r="I23" s="167" t="s">
        <v>205</v>
      </c>
      <c r="J23" s="168">
        <v>33030</v>
      </c>
      <c r="L23" s="167" t="s">
        <v>205</v>
      </c>
      <c r="M23" s="168">
        <v>297270</v>
      </c>
      <c r="N23" s="133"/>
      <c r="O23" s="169"/>
    </row>
    <row r="24" spans="2:15" ht="19.899999999999999" customHeight="1" x14ac:dyDescent="0.25">
      <c r="B24" s="12">
        <v>8</v>
      </c>
      <c r="C24" s="24"/>
      <c r="D24" s="21"/>
      <c r="E24" s="25"/>
      <c r="F24" s="26"/>
      <c r="I24" s="167"/>
      <c r="J24" s="168"/>
      <c r="L24" s="167"/>
      <c r="M24" s="168"/>
      <c r="N24" s="133"/>
    </row>
    <row r="25" spans="2:15" ht="19.899999999999999" customHeight="1" x14ac:dyDescent="0.25">
      <c r="B25" s="12">
        <v>9</v>
      </c>
      <c r="C25" s="20"/>
      <c r="D25" s="21"/>
      <c r="E25" s="22"/>
      <c r="F25" s="26"/>
      <c r="I25" s="167"/>
      <c r="J25" s="168"/>
      <c r="L25" s="167"/>
      <c r="M25" s="168"/>
      <c r="N25" s="133"/>
    </row>
    <row r="26" spans="2:15" ht="19.899999999999999" customHeight="1" x14ac:dyDescent="0.25">
      <c r="B26" s="12">
        <v>10</v>
      </c>
      <c r="C26" s="24"/>
      <c r="D26" s="21"/>
      <c r="E26" s="25"/>
      <c r="F26" s="26"/>
      <c r="I26" s="167"/>
      <c r="J26" s="168"/>
      <c r="L26" s="167"/>
      <c r="M26" s="168"/>
      <c r="N26" s="133"/>
    </row>
    <row r="27" spans="2:15" ht="19.899999999999999" customHeight="1" x14ac:dyDescent="0.25">
      <c r="B27" s="12">
        <v>11</v>
      </c>
      <c r="C27" s="20"/>
      <c r="D27" s="21"/>
      <c r="E27" s="22"/>
      <c r="F27" s="26"/>
      <c r="I27" s="167"/>
      <c r="J27" s="168"/>
      <c r="L27" s="167"/>
      <c r="M27" s="168"/>
      <c r="N27" s="133"/>
    </row>
    <row r="28" spans="2:15" ht="19.899999999999999" customHeight="1" x14ac:dyDescent="0.25">
      <c r="B28" s="12">
        <v>12</v>
      </c>
      <c r="C28" s="24"/>
      <c r="D28" s="21"/>
      <c r="E28" s="25"/>
      <c r="F28" s="26"/>
    </row>
    <row r="29" spans="2:15" ht="19.899999999999999" customHeight="1" x14ac:dyDescent="0.25">
      <c r="B29" s="12">
        <v>13</v>
      </c>
      <c r="C29" s="20"/>
      <c r="D29" s="21"/>
      <c r="E29" s="22"/>
      <c r="F29" s="26"/>
      <c r="I29" s="313">
        <v>2018</v>
      </c>
    </row>
    <row r="30" spans="2:15" ht="19.899999999999999" customHeight="1" x14ac:dyDescent="0.25">
      <c r="B30" s="12">
        <v>14</v>
      </c>
      <c r="C30" s="24"/>
      <c r="D30" s="21"/>
      <c r="E30" s="25"/>
      <c r="F30" s="26"/>
      <c r="I30" s="313">
        <v>2019</v>
      </c>
    </row>
    <row r="31" spans="2:15" ht="19.899999999999999" customHeight="1" x14ac:dyDescent="0.25">
      <c r="B31" s="12">
        <v>15</v>
      </c>
      <c r="C31" s="20"/>
      <c r="D31" s="21"/>
      <c r="E31" s="22"/>
      <c r="F31" s="26"/>
      <c r="H31"/>
      <c r="I31" s="313">
        <v>2020</v>
      </c>
    </row>
    <row r="32" spans="2:15" ht="19.899999999999999" customHeight="1" x14ac:dyDescent="0.25">
      <c r="B32" s="12">
        <v>16</v>
      </c>
      <c r="C32" s="24"/>
      <c r="D32" s="21"/>
      <c r="E32" s="25"/>
      <c r="F32" s="26"/>
      <c r="H32"/>
      <c r="I32" s="313">
        <v>2021</v>
      </c>
      <c r="N32">
        <v>1501</v>
      </c>
      <c r="O32" t="s">
        <v>171</v>
      </c>
    </row>
    <row r="33" spans="2:15" ht="19.899999999999999" customHeight="1" x14ac:dyDescent="0.25">
      <c r="B33" s="12">
        <v>17</v>
      </c>
      <c r="C33" s="20"/>
      <c r="D33" s="21"/>
      <c r="E33" s="22"/>
      <c r="F33" s="26"/>
      <c r="H33"/>
      <c r="I33" s="313">
        <v>2022</v>
      </c>
      <c r="N33">
        <v>1507</v>
      </c>
      <c r="O33" t="s">
        <v>172</v>
      </c>
    </row>
    <row r="34" spans="2:15" ht="19.899999999999999" customHeight="1" x14ac:dyDescent="0.25">
      <c r="B34" s="12">
        <v>18</v>
      </c>
      <c r="C34" s="24"/>
      <c r="D34" s="21"/>
      <c r="E34" s="25"/>
      <c r="F34" s="26"/>
      <c r="H34"/>
      <c r="N34">
        <v>1509</v>
      </c>
      <c r="O34" t="s">
        <v>173</v>
      </c>
    </row>
    <row r="35" spans="2:15" ht="19.899999999999999" customHeight="1" x14ac:dyDescent="0.25">
      <c r="B35" s="12">
        <v>19</v>
      </c>
      <c r="C35" s="20"/>
      <c r="D35" s="21"/>
      <c r="E35" s="22"/>
      <c r="F35" s="26"/>
      <c r="H35"/>
      <c r="N35">
        <v>1511</v>
      </c>
      <c r="O35" t="s">
        <v>174</v>
      </c>
    </row>
    <row r="36" spans="2:15" ht="19.899999999999999" customHeight="1" x14ac:dyDescent="0.25">
      <c r="B36" s="12">
        <v>20</v>
      </c>
      <c r="C36" s="24"/>
      <c r="D36" s="21"/>
      <c r="E36" s="25"/>
      <c r="F36" s="26"/>
      <c r="H36"/>
    </row>
    <row r="37" spans="2:15" ht="19.899999999999999" customHeight="1" x14ac:dyDescent="0.25">
      <c r="B37" s="12">
        <v>21</v>
      </c>
      <c r="C37" s="20"/>
      <c r="D37" s="21"/>
      <c r="E37" s="22"/>
      <c r="F37" s="26"/>
      <c r="H37"/>
    </row>
    <row r="38" spans="2:15" ht="19.899999999999999" customHeight="1" x14ac:dyDescent="0.25">
      <c r="B38" s="12">
        <v>22</v>
      </c>
      <c r="C38" s="24"/>
      <c r="D38" s="21"/>
      <c r="E38" s="25"/>
      <c r="F38" s="26"/>
      <c r="H38"/>
    </row>
    <row r="39" spans="2:15" ht="19.899999999999999" customHeight="1" x14ac:dyDescent="0.25">
      <c r="B39" s="12">
        <v>23</v>
      </c>
      <c r="C39" s="20"/>
      <c r="D39" s="21"/>
      <c r="E39" s="22"/>
      <c r="F39" s="26"/>
      <c r="H39"/>
    </row>
    <row r="40" spans="2:15" ht="19.899999999999999" customHeight="1" x14ac:dyDescent="0.25">
      <c r="B40" s="12">
        <v>24</v>
      </c>
      <c r="C40" s="24"/>
      <c r="D40" s="21"/>
      <c r="E40" s="25"/>
      <c r="F40" s="26"/>
      <c r="H40"/>
    </row>
    <row r="41" spans="2:15" ht="19.899999999999999" customHeight="1" x14ac:dyDescent="0.25">
      <c r="B41" s="12">
        <v>25</v>
      </c>
      <c r="C41" s="20"/>
      <c r="D41" s="21"/>
      <c r="E41" s="22"/>
      <c r="F41" s="26"/>
      <c r="H41"/>
    </row>
    <row r="42" spans="2:15" ht="19.899999999999999" customHeight="1" x14ac:dyDescent="0.25">
      <c r="B42" s="12">
        <v>26</v>
      </c>
      <c r="C42" s="24"/>
      <c r="D42" s="21"/>
      <c r="E42" s="25"/>
      <c r="F42" s="26"/>
      <c r="H42"/>
    </row>
    <row r="43" spans="2:15" ht="19.899999999999999" customHeight="1" x14ac:dyDescent="0.25">
      <c r="B43" s="12">
        <v>27</v>
      </c>
      <c r="C43" s="20"/>
      <c r="D43" s="21"/>
      <c r="E43" s="22"/>
      <c r="F43" s="26"/>
    </row>
    <row r="44" spans="2:15" ht="19.899999999999999" customHeight="1" x14ac:dyDescent="0.25">
      <c r="B44" s="12">
        <v>28</v>
      </c>
      <c r="C44" s="24"/>
      <c r="D44" s="21"/>
      <c r="E44" s="25"/>
      <c r="F44" s="26"/>
    </row>
    <row r="45" spans="2:15" ht="19.899999999999999" customHeight="1" x14ac:dyDescent="0.25">
      <c r="B45" s="12">
        <v>29</v>
      </c>
      <c r="C45" s="20"/>
      <c r="D45" s="21"/>
      <c r="E45" s="22"/>
      <c r="F45" s="26"/>
    </row>
    <row r="46" spans="2:15" ht="19.899999999999999" customHeight="1" x14ac:dyDescent="0.25">
      <c r="B46" s="12">
        <v>30</v>
      </c>
      <c r="C46" s="24"/>
      <c r="D46" s="21"/>
      <c r="E46" s="25"/>
      <c r="F46" s="26"/>
    </row>
    <row r="47" spans="2:15" ht="19.899999999999999" customHeight="1" x14ac:dyDescent="0.25">
      <c r="B47" s="12">
        <v>31</v>
      </c>
      <c r="C47" s="20"/>
      <c r="D47" s="21"/>
      <c r="E47" s="22"/>
      <c r="F47" s="26"/>
    </row>
    <row r="48" spans="2:15" ht="19.899999999999999" customHeight="1" x14ac:dyDescent="0.25">
      <c r="B48" s="12">
        <v>32</v>
      </c>
      <c r="C48" s="24"/>
      <c r="D48" s="21"/>
      <c r="E48" s="25"/>
      <c r="F48" s="26"/>
    </row>
    <row r="49" spans="2:6" ht="19.899999999999999" customHeight="1" x14ac:dyDescent="0.25">
      <c r="B49" s="12">
        <v>33</v>
      </c>
      <c r="C49" s="20"/>
      <c r="D49" s="21"/>
      <c r="E49" s="22"/>
      <c r="F49" s="26"/>
    </row>
    <row r="50" spans="2:6" ht="19.899999999999999" customHeight="1" x14ac:dyDescent="0.25">
      <c r="B50" s="12">
        <v>34</v>
      </c>
      <c r="C50" s="24"/>
      <c r="D50" s="21"/>
      <c r="E50" s="25"/>
      <c r="F50" s="26"/>
    </row>
    <row r="51" spans="2:6" ht="19.899999999999999" customHeight="1" x14ac:dyDescent="0.25">
      <c r="B51" s="12">
        <v>35</v>
      </c>
      <c r="C51" s="24"/>
      <c r="D51" s="21"/>
      <c r="E51" s="22"/>
      <c r="F51" s="26"/>
    </row>
    <row r="52" spans="2:6" ht="19.899999999999999" customHeight="1" x14ac:dyDescent="0.25">
      <c r="B52" s="12">
        <v>36</v>
      </c>
      <c r="C52" s="24"/>
      <c r="D52" s="21"/>
      <c r="E52" s="25"/>
      <c r="F52" s="26"/>
    </row>
    <row r="53" spans="2:6" ht="19.899999999999999" customHeight="1" x14ac:dyDescent="0.25">
      <c r="B53" s="12">
        <v>37</v>
      </c>
      <c r="C53" s="20"/>
      <c r="D53" s="21"/>
      <c r="E53" s="22"/>
      <c r="F53" s="26"/>
    </row>
    <row r="54" spans="2:6" ht="19.899999999999999" customHeight="1" x14ac:dyDescent="0.25">
      <c r="B54" s="12">
        <v>38</v>
      </c>
      <c r="C54" s="24"/>
      <c r="D54" s="21"/>
      <c r="E54" s="25"/>
      <c r="F54" s="26"/>
    </row>
    <row r="55" spans="2:6" ht="19.899999999999999" customHeight="1" x14ac:dyDescent="0.25">
      <c r="B55" s="12">
        <v>39</v>
      </c>
      <c r="C55" s="24"/>
      <c r="D55" s="21"/>
      <c r="E55" s="22"/>
      <c r="F55" s="26"/>
    </row>
    <row r="56" spans="2:6" ht="19.899999999999999" customHeight="1" x14ac:dyDescent="0.25">
      <c r="B56" s="12">
        <v>40</v>
      </c>
      <c r="C56" s="20"/>
      <c r="D56" s="21"/>
      <c r="E56" s="25"/>
      <c r="F56" s="26"/>
    </row>
    <row r="57" spans="2:6" ht="19.899999999999999" customHeight="1" x14ac:dyDescent="0.25">
      <c r="B57" s="12">
        <v>41</v>
      </c>
      <c r="C57" s="24"/>
      <c r="D57" s="21"/>
      <c r="E57" s="22"/>
      <c r="F57" s="26"/>
    </row>
    <row r="58" spans="2:6" ht="19.899999999999999" customHeight="1" x14ac:dyDescent="0.25">
      <c r="B58" s="12">
        <v>42</v>
      </c>
      <c r="C58" s="24"/>
      <c r="D58" s="21"/>
      <c r="E58" s="25"/>
      <c r="F58" s="26"/>
    </row>
    <row r="59" spans="2:6" ht="19.899999999999999" customHeight="1" x14ac:dyDescent="0.25">
      <c r="B59" s="12">
        <v>43</v>
      </c>
      <c r="C59" s="20"/>
      <c r="D59" s="21"/>
      <c r="E59" s="22"/>
      <c r="F59" s="26"/>
    </row>
    <row r="60" spans="2:6" ht="19.899999999999999" customHeight="1" x14ac:dyDescent="0.25">
      <c r="B60" s="12">
        <v>44</v>
      </c>
      <c r="C60" s="24"/>
      <c r="D60" s="21"/>
      <c r="E60" s="25"/>
      <c r="F60" s="26"/>
    </row>
    <row r="61" spans="2:6" ht="19.899999999999999" customHeight="1" x14ac:dyDescent="0.25">
      <c r="B61" s="12">
        <v>45</v>
      </c>
      <c r="C61" s="24"/>
      <c r="D61" s="21"/>
      <c r="E61" s="22"/>
      <c r="F61" s="26"/>
    </row>
    <row r="62" spans="2:6" ht="19.899999999999999" customHeight="1" x14ac:dyDescent="0.25">
      <c r="B62" s="12">
        <v>46</v>
      </c>
      <c r="C62" s="20"/>
      <c r="D62" s="21"/>
      <c r="E62" s="25"/>
      <c r="F62" s="26"/>
    </row>
    <row r="63" spans="2:6" ht="19.899999999999999" customHeight="1" x14ac:dyDescent="0.25">
      <c r="B63" s="12">
        <v>47</v>
      </c>
      <c r="C63" s="24"/>
      <c r="D63" s="21"/>
      <c r="E63" s="22"/>
      <c r="F63" s="26"/>
    </row>
    <row r="64" spans="2:6" ht="19.899999999999999" customHeight="1" x14ac:dyDescent="0.25">
      <c r="B64" s="12">
        <v>48</v>
      </c>
      <c r="C64" s="24"/>
      <c r="D64" s="21"/>
      <c r="E64" s="25"/>
      <c r="F64" s="26"/>
    </row>
    <row r="65" spans="2:6" ht="19.899999999999999" customHeight="1" x14ac:dyDescent="0.25">
      <c r="B65" s="12">
        <v>49</v>
      </c>
      <c r="C65" s="20"/>
      <c r="D65" s="21"/>
      <c r="E65" s="22"/>
      <c r="F65" s="26"/>
    </row>
    <row r="66" spans="2:6" ht="19.899999999999999" customHeight="1" x14ac:dyDescent="0.25">
      <c r="B66" s="12">
        <v>50</v>
      </c>
      <c r="C66" s="24"/>
      <c r="D66" s="21"/>
      <c r="E66" s="25"/>
      <c r="F66" s="26"/>
    </row>
    <row r="67" spans="2:6" ht="19.899999999999999" customHeight="1" x14ac:dyDescent="0.25">
      <c r="B67" s="12">
        <v>51</v>
      </c>
      <c r="C67" s="24"/>
      <c r="D67" s="21"/>
      <c r="E67" s="22"/>
      <c r="F67" s="26"/>
    </row>
    <row r="68" spans="2:6" ht="19.899999999999999" customHeight="1" x14ac:dyDescent="0.25">
      <c r="B68" s="12">
        <v>52</v>
      </c>
      <c r="C68" s="20"/>
      <c r="D68" s="21"/>
      <c r="E68" s="25"/>
      <c r="F68" s="26"/>
    </row>
    <row r="69" spans="2:6" ht="19.899999999999999" customHeight="1" x14ac:dyDescent="0.25">
      <c r="B69" s="12">
        <v>53</v>
      </c>
      <c r="C69" s="24"/>
      <c r="D69" s="21"/>
      <c r="E69" s="22"/>
      <c r="F69" s="26"/>
    </row>
    <row r="70" spans="2:6" ht="19.899999999999999" customHeight="1" x14ac:dyDescent="0.25">
      <c r="B70" s="12">
        <v>54</v>
      </c>
      <c r="C70" s="24"/>
      <c r="D70" s="21"/>
      <c r="E70" s="25"/>
      <c r="F70" s="26"/>
    </row>
    <row r="71" spans="2:6" ht="19.899999999999999" customHeight="1" x14ac:dyDescent="0.25">
      <c r="B71" s="12">
        <v>55</v>
      </c>
      <c r="C71" s="20"/>
      <c r="D71" s="21"/>
      <c r="E71" s="22"/>
      <c r="F71" s="26"/>
    </row>
    <row r="72" spans="2:6" ht="19.899999999999999" customHeight="1" x14ac:dyDescent="0.25">
      <c r="B72" s="12">
        <v>56</v>
      </c>
      <c r="C72" s="24"/>
      <c r="D72" s="21"/>
      <c r="E72" s="25"/>
      <c r="F72" s="26"/>
    </row>
    <row r="73" spans="2:6" ht="19.899999999999999" customHeight="1" x14ac:dyDescent="0.25">
      <c r="B73" s="12">
        <v>57</v>
      </c>
      <c r="C73" s="24"/>
      <c r="D73" s="21"/>
      <c r="E73" s="22"/>
      <c r="F73" s="26"/>
    </row>
    <row r="74" spans="2:6" ht="19.899999999999999" customHeight="1" x14ac:dyDescent="0.25">
      <c r="B74" s="12">
        <v>58</v>
      </c>
      <c r="C74" s="20"/>
      <c r="D74" s="21"/>
      <c r="E74" s="25"/>
      <c r="F74" s="26"/>
    </row>
    <row r="75" spans="2:6" ht="19.899999999999999" customHeight="1" x14ac:dyDescent="0.25">
      <c r="B75" s="12">
        <v>59</v>
      </c>
      <c r="C75" s="24"/>
      <c r="D75" s="21"/>
      <c r="E75" s="22"/>
      <c r="F75" s="26"/>
    </row>
    <row r="76" spans="2:6" ht="19.899999999999999" customHeight="1" x14ac:dyDescent="0.25">
      <c r="B76" s="12">
        <v>60</v>
      </c>
      <c r="C76" s="24"/>
      <c r="D76" s="21"/>
      <c r="E76" s="25"/>
      <c r="F76" s="26"/>
    </row>
    <row r="77" spans="2:6" ht="19.899999999999999" customHeight="1" x14ac:dyDescent="0.25">
      <c r="B77" s="12">
        <v>61</v>
      </c>
      <c r="C77" s="20"/>
      <c r="D77" s="21"/>
      <c r="E77" s="22"/>
      <c r="F77" s="26"/>
    </row>
    <row r="78" spans="2:6" ht="19.899999999999999" customHeight="1" x14ac:dyDescent="0.25">
      <c r="B78" s="12">
        <v>62</v>
      </c>
      <c r="C78" s="24"/>
      <c r="D78" s="21"/>
      <c r="E78" s="25"/>
      <c r="F78" s="26"/>
    </row>
    <row r="79" spans="2:6" ht="19.899999999999999" customHeight="1" x14ac:dyDescent="0.25">
      <c r="B79" s="12">
        <v>63</v>
      </c>
      <c r="C79" s="24"/>
      <c r="D79" s="21"/>
      <c r="E79" s="22"/>
      <c r="F79" s="26"/>
    </row>
    <row r="80" spans="2:6" ht="19.899999999999999" customHeight="1" x14ac:dyDescent="0.25">
      <c r="B80" s="12">
        <v>64</v>
      </c>
      <c r="C80" s="20"/>
      <c r="D80" s="21"/>
      <c r="E80" s="25"/>
      <c r="F80" s="26"/>
    </row>
    <row r="81" spans="2:6" ht="19.899999999999999" customHeight="1" x14ac:dyDescent="0.25">
      <c r="B81" s="12">
        <v>65</v>
      </c>
      <c r="C81" s="24"/>
      <c r="D81" s="21"/>
      <c r="E81" s="22"/>
      <c r="F81" s="26"/>
    </row>
    <row r="82" spans="2:6" ht="19.899999999999999" customHeight="1" x14ac:dyDescent="0.25">
      <c r="B82" s="12">
        <v>66</v>
      </c>
      <c r="C82" s="24"/>
      <c r="D82" s="21"/>
      <c r="E82" s="25"/>
      <c r="F82" s="26"/>
    </row>
    <row r="83" spans="2:6" ht="19.899999999999999" customHeight="1" x14ac:dyDescent="0.25">
      <c r="B83" s="12">
        <v>67</v>
      </c>
      <c r="C83" s="20"/>
      <c r="D83" s="21"/>
      <c r="E83" s="22"/>
      <c r="F83" s="26"/>
    </row>
    <row r="84" spans="2:6" ht="19.899999999999999" customHeight="1" x14ac:dyDescent="0.25">
      <c r="B84" s="12">
        <v>68</v>
      </c>
      <c r="C84" s="24"/>
      <c r="D84" s="21"/>
      <c r="E84" s="25"/>
      <c r="F84" s="26"/>
    </row>
    <row r="85" spans="2:6" ht="19.899999999999999" customHeight="1" x14ac:dyDescent="0.25">
      <c r="B85" s="12">
        <v>69</v>
      </c>
      <c r="C85" s="24"/>
      <c r="D85" s="21"/>
      <c r="E85" s="22"/>
      <c r="F85" s="26"/>
    </row>
    <row r="86" spans="2:6" ht="19.899999999999999" customHeight="1" x14ac:dyDescent="0.25">
      <c r="B86" s="12">
        <v>70</v>
      </c>
      <c r="C86" s="20"/>
      <c r="D86" s="21"/>
      <c r="E86" s="25"/>
      <c r="F86" s="26"/>
    </row>
    <row r="87" spans="2:6" ht="19.899999999999999" customHeight="1" x14ac:dyDescent="0.25">
      <c r="B87" s="12">
        <v>71</v>
      </c>
      <c r="C87" s="24"/>
      <c r="D87" s="21"/>
      <c r="E87" s="22"/>
      <c r="F87" s="26"/>
    </row>
    <row r="88" spans="2:6" ht="19.899999999999999" customHeight="1" x14ac:dyDescent="0.25">
      <c r="B88" s="12">
        <v>72</v>
      </c>
      <c r="C88" s="24"/>
      <c r="D88" s="21"/>
      <c r="E88" s="25"/>
      <c r="F88" s="26"/>
    </row>
    <row r="89" spans="2:6" ht="19.899999999999999" customHeight="1" x14ac:dyDescent="0.25">
      <c r="B89" s="12">
        <v>73</v>
      </c>
      <c r="C89" s="20"/>
      <c r="D89" s="21"/>
      <c r="E89" s="22"/>
      <c r="F89" s="26"/>
    </row>
    <row r="90" spans="2:6" ht="19.899999999999999" customHeight="1" x14ac:dyDescent="0.25">
      <c r="B90" s="12">
        <v>74</v>
      </c>
      <c r="C90" s="24"/>
      <c r="D90" s="21"/>
      <c r="E90" s="25"/>
      <c r="F90" s="26"/>
    </row>
    <row r="91" spans="2:6" ht="19.899999999999999" customHeight="1" x14ac:dyDescent="0.25">
      <c r="B91" s="12">
        <v>75</v>
      </c>
      <c r="C91" s="24"/>
      <c r="D91" s="21"/>
      <c r="E91" s="22"/>
      <c r="F91" s="26"/>
    </row>
    <row r="92" spans="2:6" ht="19.899999999999999" customHeight="1" x14ac:dyDescent="0.25">
      <c r="B92" s="12">
        <v>76</v>
      </c>
      <c r="C92" s="20"/>
      <c r="D92" s="21"/>
      <c r="E92" s="25"/>
      <c r="F92" s="26"/>
    </row>
    <row r="93" spans="2:6" ht="19.899999999999999" customHeight="1" x14ac:dyDescent="0.25">
      <c r="B93" s="12">
        <v>77</v>
      </c>
      <c r="C93" s="24"/>
      <c r="D93" s="21"/>
      <c r="E93" s="22"/>
      <c r="F93" s="26"/>
    </row>
    <row r="94" spans="2:6" ht="19.899999999999999" customHeight="1" x14ac:dyDescent="0.25">
      <c r="B94" s="12">
        <v>78</v>
      </c>
      <c r="C94" s="24"/>
      <c r="D94" s="21"/>
      <c r="E94" s="25"/>
      <c r="F94" s="26"/>
    </row>
    <row r="95" spans="2:6" ht="19.899999999999999" customHeight="1" x14ac:dyDescent="0.25">
      <c r="B95" s="12">
        <v>79</v>
      </c>
      <c r="C95" s="20"/>
      <c r="D95" s="21"/>
      <c r="E95" s="22"/>
      <c r="F95" s="26"/>
    </row>
    <row r="96" spans="2:6" ht="19.899999999999999" customHeight="1" x14ac:dyDescent="0.25">
      <c r="B96" s="12">
        <v>80</v>
      </c>
      <c r="C96" s="24"/>
      <c r="D96" s="21"/>
      <c r="E96" s="25"/>
      <c r="F96" s="26"/>
    </row>
    <row r="97" spans="2:6" ht="19.899999999999999" customHeight="1" x14ac:dyDescent="0.25">
      <c r="B97" s="12">
        <v>81</v>
      </c>
      <c r="C97" s="24"/>
      <c r="D97" s="21"/>
      <c r="E97" s="22"/>
      <c r="F97" s="26"/>
    </row>
    <row r="98" spans="2:6" ht="19.899999999999999" customHeight="1" x14ac:dyDescent="0.25">
      <c r="B98" s="12">
        <v>82</v>
      </c>
      <c r="C98" s="20"/>
      <c r="D98" s="21"/>
      <c r="E98" s="25"/>
      <c r="F98" s="26"/>
    </row>
    <row r="99" spans="2:6" ht="19.899999999999999" customHeight="1" x14ac:dyDescent="0.25">
      <c r="B99" s="12">
        <v>83</v>
      </c>
      <c r="C99" s="24"/>
      <c r="D99" s="21"/>
      <c r="E99" s="22"/>
      <c r="F99" s="26"/>
    </row>
    <row r="100" spans="2:6" ht="19.899999999999999" customHeight="1" x14ac:dyDescent="0.25">
      <c r="B100" s="12">
        <v>84</v>
      </c>
      <c r="C100" s="24"/>
      <c r="D100" s="21"/>
      <c r="E100" s="25"/>
      <c r="F100" s="26"/>
    </row>
    <row r="101" spans="2:6" ht="19.899999999999999" customHeight="1" x14ac:dyDescent="0.25">
      <c r="B101" s="12">
        <v>85</v>
      </c>
      <c r="C101" s="20"/>
      <c r="D101" s="21"/>
      <c r="E101" s="22"/>
      <c r="F101" s="26"/>
    </row>
    <row r="102" spans="2:6" ht="19.899999999999999" customHeight="1" x14ac:dyDescent="0.25">
      <c r="B102" s="12">
        <v>86</v>
      </c>
      <c r="C102" s="24"/>
      <c r="D102" s="21"/>
      <c r="E102" s="25"/>
      <c r="F102" s="26"/>
    </row>
    <row r="103" spans="2:6" ht="19.899999999999999" customHeight="1" x14ac:dyDescent="0.25">
      <c r="B103" s="12">
        <v>87</v>
      </c>
      <c r="C103" s="24"/>
      <c r="D103" s="21"/>
      <c r="E103" s="22"/>
      <c r="F103" s="26"/>
    </row>
    <row r="104" spans="2:6" ht="19.899999999999999" customHeight="1" x14ac:dyDescent="0.25">
      <c r="B104" s="12">
        <v>88</v>
      </c>
      <c r="C104" s="20"/>
      <c r="D104" s="21"/>
      <c r="E104" s="25"/>
      <c r="F104" s="26"/>
    </row>
    <row r="105" spans="2:6" ht="19.899999999999999" customHeight="1" x14ac:dyDescent="0.25">
      <c r="B105" s="12">
        <v>89</v>
      </c>
      <c r="C105" s="24"/>
      <c r="D105" s="21"/>
      <c r="E105" s="22"/>
      <c r="F105" s="26"/>
    </row>
    <row r="106" spans="2:6" ht="19.899999999999999" customHeight="1" x14ac:dyDescent="0.25">
      <c r="B106" s="12">
        <v>90</v>
      </c>
      <c r="C106" s="24"/>
      <c r="D106" s="21"/>
      <c r="E106" s="25"/>
      <c r="F106" s="26"/>
    </row>
    <row r="107" spans="2:6" ht="19.899999999999999" customHeight="1" x14ac:dyDescent="0.25">
      <c r="B107" s="12">
        <v>91</v>
      </c>
      <c r="C107" s="20"/>
      <c r="D107" s="21"/>
      <c r="E107" s="22"/>
      <c r="F107" s="26"/>
    </row>
    <row r="108" spans="2:6" ht="19.899999999999999" customHeight="1" x14ac:dyDescent="0.25">
      <c r="B108" s="12">
        <v>92</v>
      </c>
      <c r="C108" s="24"/>
      <c r="D108" s="21"/>
      <c r="E108" s="25"/>
      <c r="F108" s="26"/>
    </row>
    <row r="109" spans="2:6" ht="19.899999999999999" customHeight="1" x14ac:dyDescent="0.25">
      <c r="B109" s="12">
        <v>93</v>
      </c>
      <c r="C109" s="24"/>
      <c r="D109" s="21"/>
      <c r="E109" s="22"/>
      <c r="F109" s="26"/>
    </row>
    <row r="110" spans="2:6" ht="19.899999999999999" customHeight="1" x14ac:dyDescent="0.25">
      <c r="B110" s="12">
        <v>94</v>
      </c>
      <c r="C110" s="20"/>
      <c r="D110" s="21"/>
      <c r="E110" s="25"/>
      <c r="F110" s="26"/>
    </row>
    <row r="111" spans="2:6" ht="19.899999999999999" customHeight="1" x14ac:dyDescent="0.25">
      <c r="B111" s="12">
        <v>95</v>
      </c>
      <c r="C111" s="24"/>
      <c r="D111" s="21"/>
      <c r="E111" s="22"/>
      <c r="F111" s="26"/>
    </row>
    <row r="112" spans="2:6" ht="19.899999999999999" customHeight="1" x14ac:dyDescent="0.25">
      <c r="B112" s="12">
        <v>96</v>
      </c>
      <c r="C112" s="24"/>
      <c r="D112" s="21"/>
      <c r="E112" s="25"/>
      <c r="F112" s="26"/>
    </row>
    <row r="113" spans="2:6" ht="19.899999999999999" customHeight="1" x14ac:dyDescent="0.25">
      <c r="B113" s="12">
        <v>97</v>
      </c>
      <c r="C113" s="20"/>
      <c r="D113" s="21"/>
      <c r="E113" s="22"/>
      <c r="F113" s="26"/>
    </row>
    <row r="114" spans="2:6" ht="19.899999999999999" customHeight="1" x14ac:dyDescent="0.25">
      <c r="B114" s="12">
        <v>98</v>
      </c>
      <c r="C114" s="24"/>
      <c r="D114" s="21"/>
      <c r="E114" s="25"/>
      <c r="F114" s="26"/>
    </row>
    <row r="115" spans="2:6" ht="19.899999999999999" customHeight="1" x14ac:dyDescent="0.25">
      <c r="B115" s="12">
        <v>99</v>
      </c>
      <c r="C115" s="24"/>
      <c r="D115" s="21"/>
      <c r="E115" s="22"/>
      <c r="F115" s="26"/>
    </row>
    <row r="116" spans="2:6" ht="19.899999999999999" customHeight="1" x14ac:dyDescent="0.25">
      <c r="B116" s="12">
        <v>100</v>
      </c>
      <c r="C116" s="20"/>
      <c r="D116" s="21"/>
      <c r="E116" s="25"/>
      <c r="F116" s="26"/>
    </row>
    <row r="117" spans="2:6" ht="19.899999999999999" customHeight="1" x14ac:dyDescent="0.25">
      <c r="B117" s="12">
        <v>101</v>
      </c>
      <c r="C117" s="24"/>
      <c r="D117" s="21"/>
      <c r="E117" s="22"/>
      <c r="F117" s="26"/>
    </row>
    <row r="118" spans="2:6" ht="19.899999999999999" customHeight="1" x14ac:dyDescent="0.25">
      <c r="B118" s="12">
        <v>102</v>
      </c>
      <c r="C118" s="24"/>
      <c r="D118" s="21"/>
      <c r="E118" s="25"/>
      <c r="F118" s="26"/>
    </row>
    <row r="119" spans="2:6" ht="19.899999999999999" customHeight="1" x14ac:dyDescent="0.25">
      <c r="B119" s="12">
        <v>103</v>
      </c>
      <c r="C119" s="20"/>
      <c r="D119" s="21"/>
      <c r="E119" s="22"/>
      <c r="F119" s="26"/>
    </row>
    <row r="120" spans="2:6" ht="19.899999999999999" customHeight="1" x14ac:dyDescent="0.25">
      <c r="B120" s="12">
        <v>104</v>
      </c>
      <c r="C120" s="24"/>
      <c r="D120" s="21"/>
      <c r="E120" s="25"/>
      <c r="F120" s="26"/>
    </row>
    <row r="121" spans="2:6" ht="19.899999999999999" customHeight="1" x14ac:dyDescent="0.25">
      <c r="B121" s="12">
        <v>105</v>
      </c>
      <c r="C121" s="24"/>
      <c r="D121" s="21"/>
      <c r="E121" s="22"/>
      <c r="F121" s="26"/>
    </row>
    <row r="122" spans="2:6" ht="19.899999999999999" customHeight="1" x14ac:dyDescent="0.25">
      <c r="B122" s="12">
        <v>106</v>
      </c>
      <c r="C122" s="20"/>
      <c r="D122" s="21"/>
      <c r="E122" s="25"/>
      <c r="F122" s="26"/>
    </row>
    <row r="123" spans="2:6" ht="19.899999999999999" customHeight="1" x14ac:dyDescent="0.25">
      <c r="B123" s="12">
        <v>107</v>
      </c>
      <c r="C123" s="24"/>
      <c r="D123" s="21"/>
      <c r="E123" s="22"/>
      <c r="F123" s="26"/>
    </row>
    <row r="124" spans="2:6" ht="19.899999999999999" customHeight="1" x14ac:dyDescent="0.25">
      <c r="B124" s="12">
        <v>108</v>
      </c>
      <c r="C124" s="24"/>
      <c r="D124" s="21"/>
      <c r="E124" s="25"/>
      <c r="F124" s="26"/>
    </row>
    <row r="125" spans="2:6" ht="19.899999999999999" customHeight="1" x14ac:dyDescent="0.25">
      <c r="B125" s="12">
        <v>109</v>
      </c>
      <c r="C125" s="20"/>
      <c r="D125" s="21"/>
      <c r="E125" s="22"/>
      <c r="F125" s="26"/>
    </row>
    <row r="126" spans="2:6" ht="19.899999999999999" customHeight="1" x14ac:dyDescent="0.25">
      <c r="B126" s="12">
        <v>110</v>
      </c>
      <c r="C126" s="24"/>
      <c r="D126" s="21"/>
      <c r="E126" s="25"/>
      <c r="F126" s="26"/>
    </row>
    <row r="127" spans="2:6" ht="19.899999999999999" customHeight="1" x14ac:dyDescent="0.25">
      <c r="B127" s="12">
        <v>111</v>
      </c>
      <c r="C127" s="24"/>
      <c r="D127" s="21"/>
      <c r="E127" s="22"/>
      <c r="F127" s="26"/>
    </row>
    <row r="128" spans="2:6" ht="19.899999999999999" customHeight="1" x14ac:dyDescent="0.25">
      <c r="B128" s="12">
        <v>112</v>
      </c>
      <c r="C128" s="20"/>
      <c r="D128" s="21"/>
      <c r="E128" s="25"/>
      <c r="F128" s="26"/>
    </row>
    <row r="129" spans="2:6" ht="19.899999999999999" customHeight="1" x14ac:dyDescent="0.25">
      <c r="B129" s="12">
        <v>113</v>
      </c>
      <c r="C129" s="24"/>
      <c r="D129" s="21"/>
      <c r="E129" s="22"/>
      <c r="F129" s="26"/>
    </row>
    <row r="130" spans="2:6" ht="19.899999999999999" customHeight="1" x14ac:dyDescent="0.25">
      <c r="B130" s="12">
        <v>114</v>
      </c>
      <c r="C130" s="24"/>
      <c r="D130" s="21"/>
      <c r="E130" s="25"/>
      <c r="F130" s="26"/>
    </row>
    <row r="131" spans="2:6" ht="19.899999999999999" customHeight="1" x14ac:dyDescent="0.25">
      <c r="B131" s="12">
        <v>115</v>
      </c>
      <c r="C131" s="20"/>
      <c r="D131" s="21"/>
      <c r="E131" s="22"/>
      <c r="F131" s="26"/>
    </row>
    <row r="132" spans="2:6" ht="19.899999999999999" customHeight="1" x14ac:dyDescent="0.25">
      <c r="B132" s="12">
        <v>116</v>
      </c>
      <c r="C132" s="24"/>
      <c r="D132" s="21"/>
      <c r="E132" s="25"/>
      <c r="F132" s="26"/>
    </row>
    <row r="133" spans="2:6" ht="19.899999999999999" customHeight="1" x14ac:dyDescent="0.25">
      <c r="B133" s="12">
        <v>117</v>
      </c>
      <c r="C133" s="24"/>
      <c r="D133" s="21"/>
      <c r="E133" s="22"/>
      <c r="F133" s="26"/>
    </row>
    <row r="134" spans="2:6" ht="19.899999999999999" customHeight="1" x14ac:dyDescent="0.25">
      <c r="B134" s="12">
        <v>118</v>
      </c>
      <c r="C134" s="20"/>
      <c r="D134" s="21"/>
      <c r="E134" s="25"/>
      <c r="F134" s="26"/>
    </row>
    <row r="135" spans="2:6" ht="19.899999999999999" customHeight="1" x14ac:dyDescent="0.25">
      <c r="B135" s="12">
        <v>119</v>
      </c>
      <c r="C135" s="24"/>
      <c r="D135" s="21"/>
      <c r="E135" s="22"/>
      <c r="F135" s="26"/>
    </row>
    <row r="136" spans="2:6" ht="19.899999999999999" customHeight="1" x14ac:dyDescent="0.25">
      <c r="B136" s="12">
        <v>120</v>
      </c>
      <c r="C136" s="24"/>
      <c r="D136" s="21"/>
      <c r="E136" s="25"/>
      <c r="F136" s="26"/>
    </row>
    <row r="137" spans="2:6" ht="19.899999999999999" customHeight="1" x14ac:dyDescent="0.25">
      <c r="B137" s="12">
        <v>121</v>
      </c>
      <c r="C137" s="20"/>
      <c r="D137" s="21"/>
      <c r="E137" s="22"/>
      <c r="F137" s="26"/>
    </row>
    <row r="138" spans="2:6" ht="19.899999999999999" customHeight="1" x14ac:dyDescent="0.25">
      <c r="B138" s="12">
        <v>122</v>
      </c>
      <c r="C138" s="24"/>
      <c r="D138" s="21"/>
      <c r="E138" s="25"/>
      <c r="F138" s="26"/>
    </row>
    <row r="139" spans="2:6" ht="19.899999999999999" customHeight="1" x14ac:dyDescent="0.25">
      <c r="B139" s="12">
        <v>123</v>
      </c>
      <c r="C139" s="24"/>
      <c r="D139" s="21"/>
      <c r="E139" s="22"/>
      <c r="F139" s="26"/>
    </row>
    <row r="140" spans="2:6" ht="19.899999999999999" customHeight="1" x14ac:dyDescent="0.25">
      <c r="B140" s="12">
        <v>124</v>
      </c>
      <c r="C140" s="20"/>
      <c r="D140" s="21"/>
      <c r="E140" s="25"/>
      <c r="F140" s="26"/>
    </row>
    <row r="141" spans="2:6" ht="19.899999999999999" customHeight="1" x14ac:dyDescent="0.25">
      <c r="B141" s="12">
        <v>125</v>
      </c>
      <c r="C141" s="24"/>
      <c r="D141" s="21"/>
      <c r="E141" s="22"/>
      <c r="F141" s="26"/>
    </row>
    <row r="142" spans="2:6" ht="19.899999999999999" customHeight="1" x14ac:dyDescent="0.25">
      <c r="B142" s="12">
        <v>126</v>
      </c>
      <c r="C142" s="24"/>
      <c r="D142" s="21"/>
      <c r="E142" s="25"/>
      <c r="F142" s="26"/>
    </row>
    <row r="143" spans="2:6" ht="19.899999999999999" customHeight="1" x14ac:dyDescent="0.25">
      <c r="B143" s="12">
        <v>127</v>
      </c>
      <c r="C143" s="20"/>
      <c r="D143" s="21"/>
      <c r="E143" s="22"/>
      <c r="F143" s="26"/>
    </row>
    <row r="144" spans="2:6" ht="19.899999999999999" customHeight="1" x14ac:dyDescent="0.25">
      <c r="B144" s="12">
        <v>128</v>
      </c>
      <c r="C144" s="24"/>
      <c r="D144" s="21"/>
      <c r="E144" s="25"/>
      <c r="F144" s="26"/>
    </row>
    <row r="145" spans="2:6" ht="19.899999999999999" customHeight="1" x14ac:dyDescent="0.25">
      <c r="B145" s="12">
        <v>129</v>
      </c>
      <c r="C145" s="24"/>
      <c r="D145" s="21"/>
      <c r="E145" s="22"/>
      <c r="F145" s="26"/>
    </row>
    <row r="146" spans="2:6" ht="19.899999999999999" customHeight="1" x14ac:dyDescent="0.25">
      <c r="B146" s="12">
        <v>130</v>
      </c>
      <c r="C146" s="20"/>
      <c r="D146" s="21"/>
      <c r="E146" s="25"/>
      <c r="F146" s="26"/>
    </row>
    <row r="147" spans="2:6" ht="19.899999999999999" customHeight="1" x14ac:dyDescent="0.25">
      <c r="B147" s="12">
        <v>131</v>
      </c>
      <c r="C147" s="24"/>
      <c r="D147" s="21"/>
      <c r="E147" s="22"/>
      <c r="F147" s="26"/>
    </row>
    <row r="148" spans="2:6" ht="19.899999999999999" customHeight="1" x14ac:dyDescent="0.25">
      <c r="B148" s="12">
        <v>132</v>
      </c>
      <c r="C148" s="24"/>
      <c r="D148" s="21"/>
      <c r="E148" s="25"/>
      <c r="F148" s="26"/>
    </row>
    <row r="149" spans="2:6" ht="19.899999999999999" customHeight="1" x14ac:dyDescent="0.25">
      <c r="B149" s="12">
        <v>133</v>
      </c>
      <c r="C149" s="20"/>
      <c r="D149" s="21"/>
      <c r="E149" s="22"/>
      <c r="F149" s="26"/>
    </row>
    <row r="150" spans="2:6" ht="19.899999999999999" customHeight="1" x14ac:dyDescent="0.25">
      <c r="B150" s="12">
        <v>134</v>
      </c>
      <c r="C150" s="24"/>
      <c r="D150" s="21"/>
      <c r="E150" s="25"/>
      <c r="F150" s="26"/>
    </row>
    <row r="151" spans="2:6" ht="19.899999999999999" customHeight="1" x14ac:dyDescent="0.25">
      <c r="B151" s="12">
        <v>135</v>
      </c>
      <c r="C151" s="24"/>
      <c r="D151" s="21"/>
      <c r="E151" s="22"/>
      <c r="F151" s="26"/>
    </row>
    <row r="152" spans="2:6" ht="19.899999999999999" customHeight="1" x14ac:dyDescent="0.25">
      <c r="B152" s="12">
        <v>136</v>
      </c>
      <c r="C152" s="20"/>
      <c r="D152" s="21"/>
      <c r="E152" s="25"/>
      <c r="F152" s="26"/>
    </row>
    <row r="153" spans="2:6" ht="19.899999999999999" customHeight="1" x14ac:dyDescent="0.25">
      <c r="B153" s="12">
        <v>137</v>
      </c>
      <c r="C153" s="24"/>
      <c r="D153" s="21"/>
      <c r="E153" s="22"/>
      <c r="F153" s="26"/>
    </row>
    <row r="154" spans="2:6" ht="19.899999999999999" customHeight="1" x14ac:dyDescent="0.25">
      <c r="B154" s="12">
        <v>138</v>
      </c>
      <c r="C154" s="24"/>
      <c r="D154" s="21"/>
      <c r="E154" s="25"/>
      <c r="F154" s="26"/>
    </row>
    <row r="155" spans="2:6" ht="19.899999999999999" customHeight="1" x14ac:dyDescent="0.25">
      <c r="B155" s="12">
        <v>139</v>
      </c>
      <c r="C155" s="20"/>
      <c r="D155" s="21"/>
      <c r="E155" s="22"/>
      <c r="F155" s="26"/>
    </row>
    <row r="156" spans="2:6" ht="19.899999999999999" customHeight="1" x14ac:dyDescent="0.25">
      <c r="B156" s="12">
        <v>140</v>
      </c>
      <c r="C156" s="24"/>
      <c r="D156" s="21"/>
      <c r="E156" s="25"/>
      <c r="F156" s="26"/>
    </row>
    <row r="157" spans="2:6" ht="19.899999999999999" customHeight="1" x14ac:dyDescent="0.25">
      <c r="B157" s="12">
        <v>141</v>
      </c>
      <c r="C157" s="24"/>
      <c r="D157" s="21"/>
      <c r="E157" s="22"/>
      <c r="F157" s="26"/>
    </row>
    <row r="158" spans="2:6" ht="19.899999999999999" customHeight="1" x14ac:dyDescent="0.25">
      <c r="B158" s="12">
        <v>142</v>
      </c>
      <c r="C158" s="20"/>
      <c r="D158" s="21"/>
      <c r="E158" s="25"/>
      <c r="F158" s="26"/>
    </row>
    <row r="159" spans="2:6" ht="19.899999999999999" customHeight="1" x14ac:dyDescent="0.25">
      <c r="B159" s="12">
        <v>143</v>
      </c>
      <c r="C159" s="24"/>
      <c r="D159" s="21"/>
      <c r="E159" s="22"/>
      <c r="F159" s="26"/>
    </row>
    <row r="160" spans="2:6" ht="19.899999999999999" customHeight="1" x14ac:dyDescent="0.25">
      <c r="B160" s="12">
        <v>144</v>
      </c>
      <c r="C160" s="24"/>
      <c r="D160" s="21"/>
      <c r="E160" s="25"/>
      <c r="F160" s="26"/>
    </row>
    <row r="161" spans="2:6" ht="19.899999999999999" customHeight="1" x14ac:dyDescent="0.25">
      <c r="B161" s="12">
        <v>145</v>
      </c>
      <c r="C161" s="20"/>
      <c r="D161" s="21"/>
      <c r="E161" s="22"/>
      <c r="F161" s="26"/>
    </row>
    <row r="162" spans="2:6" ht="19.899999999999999" customHeight="1" x14ac:dyDescent="0.25">
      <c r="B162" s="12">
        <v>146</v>
      </c>
      <c r="C162" s="24"/>
      <c r="D162" s="21"/>
      <c r="E162" s="25"/>
      <c r="F162" s="26"/>
    </row>
    <row r="163" spans="2:6" ht="19.899999999999999" customHeight="1" x14ac:dyDescent="0.25">
      <c r="B163" s="12">
        <v>147</v>
      </c>
      <c r="C163" s="24"/>
      <c r="D163" s="21"/>
      <c r="E163" s="22"/>
      <c r="F163" s="26"/>
    </row>
    <row r="164" spans="2:6" ht="19.899999999999999" customHeight="1" x14ac:dyDescent="0.25">
      <c r="B164" s="12">
        <v>148</v>
      </c>
      <c r="C164" s="20"/>
      <c r="D164" s="21"/>
      <c r="E164" s="25"/>
      <c r="F164" s="26"/>
    </row>
    <row r="165" spans="2:6" ht="19.899999999999999" customHeight="1" x14ac:dyDescent="0.25">
      <c r="B165" s="12">
        <v>149</v>
      </c>
      <c r="C165" s="24"/>
      <c r="D165" s="21"/>
      <c r="E165" s="22"/>
      <c r="F165" s="26"/>
    </row>
    <row r="166" spans="2:6" ht="19.899999999999999" customHeight="1" x14ac:dyDescent="0.25">
      <c r="B166" s="12">
        <v>150</v>
      </c>
      <c r="C166" s="24"/>
      <c r="D166" s="21"/>
      <c r="E166" s="25"/>
      <c r="F166" s="26"/>
    </row>
    <row r="167" spans="2:6" ht="19.899999999999999" customHeight="1" x14ac:dyDescent="0.25">
      <c r="B167" s="12">
        <v>151</v>
      </c>
      <c r="C167" s="20"/>
      <c r="D167" s="21"/>
      <c r="E167" s="22"/>
      <c r="F167" s="26"/>
    </row>
    <row r="168" spans="2:6" ht="19.899999999999999" customHeight="1" x14ac:dyDescent="0.25">
      <c r="B168" s="12">
        <v>152</v>
      </c>
      <c r="C168" s="24"/>
      <c r="D168" s="21"/>
      <c r="E168" s="25"/>
      <c r="F168" s="26"/>
    </row>
    <row r="169" spans="2:6" ht="19.899999999999999" customHeight="1" x14ac:dyDescent="0.25">
      <c r="B169" s="12">
        <v>153</v>
      </c>
      <c r="C169" s="24"/>
      <c r="D169" s="21"/>
      <c r="E169" s="22"/>
      <c r="F169" s="26"/>
    </row>
    <row r="170" spans="2:6" ht="19.899999999999999" customHeight="1" x14ac:dyDescent="0.25">
      <c r="B170" s="12">
        <v>154</v>
      </c>
      <c r="C170" s="20"/>
      <c r="D170" s="21"/>
      <c r="E170" s="25"/>
      <c r="F170" s="26"/>
    </row>
    <row r="171" spans="2:6" ht="19.899999999999999" customHeight="1" x14ac:dyDescent="0.25">
      <c r="B171" s="12">
        <v>155</v>
      </c>
      <c r="C171" s="24"/>
      <c r="D171" s="21"/>
      <c r="E171" s="22"/>
      <c r="F171" s="26"/>
    </row>
    <row r="172" spans="2:6" ht="19.899999999999999" customHeight="1" x14ac:dyDescent="0.25">
      <c r="B172" s="12">
        <v>156</v>
      </c>
      <c r="C172" s="24"/>
      <c r="D172" s="21"/>
      <c r="E172" s="25"/>
      <c r="F172" s="26"/>
    </row>
    <row r="173" spans="2:6" ht="19.899999999999999" customHeight="1" x14ac:dyDescent="0.25">
      <c r="B173" s="12">
        <v>157</v>
      </c>
      <c r="C173" s="20"/>
      <c r="D173" s="21"/>
      <c r="E173" s="22"/>
      <c r="F173" s="26"/>
    </row>
    <row r="174" spans="2:6" ht="19.899999999999999" customHeight="1" x14ac:dyDescent="0.25">
      <c r="B174" s="12">
        <v>158</v>
      </c>
      <c r="C174" s="24"/>
      <c r="D174" s="21"/>
      <c r="E174" s="25"/>
      <c r="F174" s="26"/>
    </row>
    <row r="175" spans="2:6" ht="19.899999999999999" customHeight="1" x14ac:dyDescent="0.25">
      <c r="B175" s="12">
        <v>159</v>
      </c>
      <c r="C175" s="24"/>
      <c r="D175" s="21"/>
      <c r="E175" s="22"/>
      <c r="F175" s="26"/>
    </row>
    <row r="176" spans="2:6" ht="19.899999999999999" customHeight="1" x14ac:dyDescent="0.25">
      <c r="B176" s="12">
        <v>160</v>
      </c>
      <c r="C176" s="20"/>
      <c r="D176" s="21"/>
      <c r="E176" s="25"/>
      <c r="F176" s="26"/>
    </row>
    <row r="177" spans="2:6" ht="19.899999999999999" customHeight="1" x14ac:dyDescent="0.25">
      <c r="B177" s="12">
        <v>161</v>
      </c>
      <c r="C177" s="24"/>
      <c r="D177" s="21"/>
      <c r="E177" s="22"/>
      <c r="F177" s="26"/>
    </row>
    <row r="178" spans="2:6" ht="19.899999999999999" customHeight="1" x14ac:dyDescent="0.25">
      <c r="B178" s="12">
        <v>162</v>
      </c>
      <c r="C178" s="24"/>
      <c r="D178" s="21"/>
      <c r="E178" s="25"/>
      <c r="F178" s="26"/>
    </row>
    <row r="179" spans="2:6" ht="19.899999999999999" customHeight="1" x14ac:dyDescent="0.25">
      <c r="B179" s="12">
        <v>163</v>
      </c>
      <c r="C179" s="20"/>
      <c r="D179" s="21"/>
      <c r="E179" s="22"/>
      <c r="F179" s="26"/>
    </row>
    <row r="180" spans="2:6" ht="19.899999999999999" customHeight="1" x14ac:dyDescent="0.25">
      <c r="B180" s="12">
        <v>164</v>
      </c>
      <c r="C180" s="24"/>
      <c r="D180" s="21"/>
      <c r="E180" s="25"/>
      <c r="F180" s="26"/>
    </row>
    <row r="181" spans="2:6" ht="19.899999999999999" customHeight="1" x14ac:dyDescent="0.25">
      <c r="B181" s="12">
        <v>165</v>
      </c>
      <c r="C181" s="24"/>
      <c r="D181" s="21"/>
      <c r="E181" s="22"/>
      <c r="F181" s="26"/>
    </row>
    <row r="182" spans="2:6" ht="19.899999999999999" customHeight="1" x14ac:dyDescent="0.25">
      <c r="B182" s="12">
        <v>166</v>
      </c>
      <c r="C182" s="20"/>
      <c r="D182" s="21"/>
      <c r="E182" s="25"/>
      <c r="F182" s="26"/>
    </row>
    <row r="183" spans="2:6" ht="19.899999999999999" customHeight="1" x14ac:dyDescent="0.25">
      <c r="B183" s="12">
        <v>167</v>
      </c>
      <c r="C183" s="24"/>
      <c r="D183" s="21"/>
      <c r="E183" s="22"/>
      <c r="F183" s="26"/>
    </row>
    <row r="184" spans="2:6" ht="19.899999999999999" customHeight="1" x14ac:dyDescent="0.25">
      <c r="B184" s="12">
        <v>168</v>
      </c>
      <c r="C184" s="24"/>
      <c r="D184" s="21"/>
      <c r="E184" s="25"/>
      <c r="F184" s="26"/>
    </row>
    <row r="185" spans="2:6" ht="19.899999999999999" customHeight="1" x14ac:dyDescent="0.25">
      <c r="B185" s="12">
        <v>169</v>
      </c>
      <c r="C185" s="20"/>
      <c r="D185" s="21"/>
      <c r="E185" s="22"/>
      <c r="F185" s="26"/>
    </row>
    <row r="186" spans="2:6" ht="19.899999999999999" customHeight="1" x14ac:dyDescent="0.25">
      <c r="B186" s="12">
        <v>170</v>
      </c>
      <c r="C186" s="24"/>
      <c r="D186" s="21"/>
      <c r="E186" s="25"/>
      <c r="F186" s="26"/>
    </row>
    <row r="187" spans="2:6" ht="19.899999999999999" customHeight="1" x14ac:dyDescent="0.25">
      <c r="B187" s="12">
        <v>171</v>
      </c>
      <c r="C187" s="24"/>
      <c r="D187" s="21"/>
      <c r="E187" s="22"/>
      <c r="F187" s="26"/>
    </row>
    <row r="188" spans="2:6" ht="19.899999999999999" customHeight="1" x14ac:dyDescent="0.25">
      <c r="B188" s="12">
        <v>172</v>
      </c>
      <c r="C188" s="20"/>
      <c r="D188" s="21"/>
      <c r="E188" s="25"/>
      <c r="F188" s="26"/>
    </row>
    <row r="189" spans="2:6" ht="19.899999999999999" customHeight="1" x14ac:dyDescent="0.25">
      <c r="B189" s="12">
        <v>173</v>
      </c>
      <c r="C189" s="24"/>
      <c r="D189" s="21"/>
      <c r="E189" s="22"/>
      <c r="F189" s="26"/>
    </row>
    <row r="190" spans="2:6" ht="19.899999999999999" customHeight="1" x14ac:dyDescent="0.25">
      <c r="B190" s="12">
        <v>174</v>
      </c>
      <c r="C190" s="24"/>
      <c r="D190" s="21"/>
      <c r="E190" s="25"/>
      <c r="F190" s="26"/>
    </row>
    <row r="191" spans="2:6" ht="19.899999999999999" customHeight="1" x14ac:dyDescent="0.25">
      <c r="B191" s="12">
        <v>175</v>
      </c>
      <c r="C191" s="20"/>
      <c r="D191" s="21"/>
      <c r="E191" s="22"/>
      <c r="F191" s="26"/>
    </row>
    <row r="192" spans="2:6" ht="19.899999999999999" customHeight="1" x14ac:dyDescent="0.25">
      <c r="B192" s="12">
        <v>176</v>
      </c>
      <c r="C192" s="24"/>
      <c r="D192" s="21"/>
      <c r="E192" s="25"/>
      <c r="F192" s="26"/>
    </row>
    <row r="193" spans="2:6" ht="19.899999999999999" customHeight="1" x14ac:dyDescent="0.25">
      <c r="B193" s="12">
        <v>177</v>
      </c>
      <c r="C193" s="24"/>
      <c r="D193" s="21"/>
      <c r="E193" s="22"/>
      <c r="F193" s="26"/>
    </row>
    <row r="194" spans="2:6" ht="19.899999999999999" customHeight="1" x14ac:dyDescent="0.25">
      <c r="B194" s="12">
        <v>178</v>
      </c>
      <c r="C194" s="20"/>
      <c r="D194" s="21"/>
      <c r="E194" s="25"/>
      <c r="F194" s="26"/>
    </row>
    <row r="195" spans="2:6" ht="19.899999999999999" customHeight="1" x14ac:dyDescent="0.25">
      <c r="B195" s="12">
        <v>179</v>
      </c>
      <c r="C195" s="24"/>
      <c r="D195" s="21"/>
      <c r="E195" s="22"/>
      <c r="F195" s="26"/>
    </row>
    <row r="196" spans="2:6" ht="19.899999999999999" customHeight="1" x14ac:dyDescent="0.25">
      <c r="B196" s="12">
        <v>180</v>
      </c>
      <c r="C196" s="24"/>
      <c r="D196" s="21"/>
      <c r="E196" s="25"/>
      <c r="F196" s="26"/>
    </row>
    <row r="197" spans="2:6" ht="19.899999999999999" customHeight="1" x14ac:dyDescent="0.25">
      <c r="B197" s="12">
        <v>181</v>
      </c>
      <c r="C197" s="20"/>
      <c r="D197" s="21"/>
      <c r="E197" s="22"/>
      <c r="F197" s="26"/>
    </row>
    <row r="198" spans="2:6" ht="19.899999999999999" customHeight="1" x14ac:dyDescent="0.25">
      <c r="B198" s="12">
        <v>182</v>
      </c>
      <c r="C198" s="24"/>
      <c r="D198" s="21"/>
      <c r="E198" s="25"/>
      <c r="F198" s="26"/>
    </row>
    <row r="199" spans="2:6" ht="19.899999999999999" customHeight="1" x14ac:dyDescent="0.25">
      <c r="B199" s="12">
        <v>183</v>
      </c>
      <c r="C199" s="24"/>
      <c r="D199" s="21"/>
      <c r="E199" s="22"/>
      <c r="F199" s="26"/>
    </row>
    <row r="200" spans="2:6" ht="19.899999999999999" customHeight="1" x14ac:dyDescent="0.25">
      <c r="B200" s="12">
        <v>184</v>
      </c>
      <c r="C200" s="20"/>
      <c r="D200" s="21"/>
      <c r="E200" s="25"/>
      <c r="F200" s="26"/>
    </row>
    <row r="201" spans="2:6" ht="19.899999999999999" customHeight="1" x14ac:dyDescent="0.25">
      <c r="B201" s="12">
        <v>185</v>
      </c>
      <c r="C201" s="24"/>
      <c r="D201" s="21"/>
      <c r="E201" s="22"/>
      <c r="F201" s="26"/>
    </row>
    <row r="202" spans="2:6" ht="19.899999999999999" customHeight="1" x14ac:dyDescent="0.25">
      <c r="B202" s="12">
        <v>186</v>
      </c>
      <c r="C202" s="24"/>
      <c r="D202" s="21"/>
      <c r="E202" s="25"/>
      <c r="F202" s="26"/>
    </row>
    <row r="203" spans="2:6" ht="19.899999999999999" customHeight="1" x14ac:dyDescent="0.25">
      <c r="B203" s="12">
        <v>187</v>
      </c>
      <c r="C203" s="20"/>
      <c r="D203" s="21"/>
      <c r="E203" s="22"/>
      <c r="F203" s="26"/>
    </row>
    <row r="204" spans="2:6" ht="19.899999999999999" customHeight="1" x14ac:dyDescent="0.25">
      <c r="B204" s="12">
        <v>188</v>
      </c>
      <c r="C204" s="24"/>
      <c r="D204" s="21"/>
      <c r="E204" s="25"/>
      <c r="F204" s="26"/>
    </row>
    <row r="205" spans="2:6" ht="19.899999999999999" customHeight="1" x14ac:dyDescent="0.25">
      <c r="B205" s="12">
        <v>189</v>
      </c>
      <c r="C205" s="24"/>
      <c r="D205" s="21"/>
      <c r="E205" s="22"/>
      <c r="F205" s="26"/>
    </row>
    <row r="206" spans="2:6" ht="19.899999999999999" customHeight="1" x14ac:dyDescent="0.25">
      <c r="B206" s="12">
        <v>190</v>
      </c>
      <c r="C206" s="20"/>
      <c r="D206" s="21"/>
      <c r="E206" s="25"/>
      <c r="F206" s="26"/>
    </row>
    <row r="207" spans="2:6" ht="19.899999999999999" customHeight="1" x14ac:dyDescent="0.25">
      <c r="B207" s="12">
        <v>191</v>
      </c>
      <c r="C207" s="24"/>
      <c r="D207" s="21"/>
      <c r="E207" s="22"/>
      <c r="F207" s="26"/>
    </row>
    <row r="208" spans="2:6" ht="19.899999999999999" customHeight="1" x14ac:dyDescent="0.25">
      <c r="B208" s="12">
        <v>192</v>
      </c>
      <c r="C208" s="24"/>
      <c r="D208" s="21"/>
      <c r="E208" s="25"/>
      <c r="F208" s="26"/>
    </row>
    <row r="209" spans="2:6" ht="19.899999999999999" customHeight="1" x14ac:dyDescent="0.25">
      <c r="B209" s="12">
        <v>193</v>
      </c>
      <c r="C209" s="20"/>
      <c r="D209" s="21"/>
      <c r="E209" s="22"/>
      <c r="F209" s="26"/>
    </row>
    <row r="210" spans="2:6" ht="19.899999999999999" customHeight="1" x14ac:dyDescent="0.25">
      <c r="B210" s="12">
        <v>194</v>
      </c>
      <c r="C210" s="24"/>
      <c r="D210" s="21"/>
      <c r="E210" s="25"/>
      <c r="F210" s="26"/>
    </row>
    <row r="211" spans="2:6" ht="19.899999999999999" customHeight="1" x14ac:dyDescent="0.25">
      <c r="B211" s="12">
        <v>195</v>
      </c>
      <c r="C211" s="24"/>
      <c r="D211" s="21"/>
      <c r="E211" s="22"/>
      <c r="F211" s="26"/>
    </row>
    <row r="212" spans="2:6" ht="19.899999999999999" customHeight="1" x14ac:dyDescent="0.25">
      <c r="B212" s="12">
        <v>196</v>
      </c>
      <c r="C212" s="20"/>
      <c r="D212" s="21"/>
      <c r="E212" s="25"/>
      <c r="F212" s="26"/>
    </row>
    <row r="213" spans="2:6" ht="19.899999999999999" customHeight="1" x14ac:dyDescent="0.25">
      <c r="B213" s="12">
        <v>197</v>
      </c>
      <c r="C213" s="24"/>
      <c r="D213" s="21"/>
      <c r="E213" s="22"/>
      <c r="F213" s="26"/>
    </row>
    <row r="214" spans="2:6" ht="19.899999999999999" customHeight="1" x14ac:dyDescent="0.25">
      <c r="B214" s="12">
        <v>198</v>
      </c>
      <c r="C214" s="24"/>
      <c r="D214" s="21"/>
      <c r="E214" s="25"/>
      <c r="F214" s="26"/>
    </row>
    <row r="215" spans="2:6" ht="19.899999999999999" customHeight="1" x14ac:dyDescent="0.25">
      <c r="B215" s="12">
        <v>199</v>
      </c>
      <c r="C215" s="20"/>
      <c r="D215" s="21"/>
      <c r="E215" s="22"/>
      <c r="F215" s="26"/>
    </row>
    <row r="216" spans="2:6" ht="19.899999999999999" customHeight="1" thickBot="1" x14ac:dyDescent="0.3">
      <c r="B216" s="18">
        <v>200</v>
      </c>
      <c r="C216" s="24"/>
      <c r="D216" s="21"/>
      <c r="E216" s="25"/>
      <c r="F216" s="27"/>
    </row>
  </sheetData>
  <sheetProtection algorithmName="SHA-512" hashValue="N1PioEeJNa2+EjYVa93LnXJjTrqAp/Ir7ckXXfUyR+0HQwYpkxC4COPYHVB2XNL6cFQ9WGXhYdWFW45ZG238gg==" saltValue="tzDlOueF/IBC5MRTlvnmxg==" spinCount="100000" sheet="1" objects="1" scenarios="1"/>
  <sortState xmlns:xlrd2="http://schemas.microsoft.com/office/spreadsheetml/2017/richdata2" ref="I32:I38">
    <sortCondition descending="1" ref="I32"/>
  </sortState>
  <mergeCells count="30">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 ref="L15:M15"/>
    <mergeCell ref="D6:F6"/>
    <mergeCell ref="D7:F7"/>
    <mergeCell ref="D8:F8"/>
    <mergeCell ref="D9:F9"/>
    <mergeCell ref="D12:F12"/>
    <mergeCell ref="B15:F15"/>
    <mergeCell ref="I15:J15"/>
    <mergeCell ref="B13:C13"/>
    <mergeCell ref="B6:C6"/>
    <mergeCell ref="D11:F11"/>
    <mergeCell ref="B7:C7"/>
    <mergeCell ref="B8:C8"/>
    <mergeCell ref="B9:C9"/>
  </mergeCells>
  <phoneticPr fontId="14" type="noConversion"/>
  <conditionalFormatting sqref="D2:D10">
    <cfRule type="expression" dxfId="5" priority="1" stopIfTrue="1">
      <formula>LEN($D2)&lt;1</formula>
    </cfRule>
  </conditionalFormatting>
  <conditionalFormatting sqref="D11:D13">
    <cfRule type="expression" dxfId="4" priority="12" stopIfTrue="1">
      <formula>LEN($D11)&lt;1</formula>
    </cfRule>
  </conditionalFormatting>
  <conditionalFormatting sqref="D12">
    <cfRule type="expression" dxfId="3"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3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4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6000000}"/>
    <dataValidation type="date" operator="greaterThanOrEqual" allowBlank="1" showInputMessage="1" showErrorMessage="1" error="Lütfen tarih verisi giriniz." prompt="gün/ay/yıl olarak tarih girişi yapınız." sqref="D7:F9" xr:uid="{00000000-0002-0000-0000-000007000000}">
      <formula1>1</formula1>
    </dataValidation>
    <dataValidation type="list" allowBlank="1" showInputMessage="1" showErrorMessage="1" sqref="D4:F4" xr:uid="{00000000-0002-0000-0000-000008000000}">
      <formula1>RaporYıllar</formula1>
    </dataValidation>
    <dataValidation type="custom" allowBlank="1" showInputMessage="1" showErrorMessage="1" error="Proje Numarasını hatalı girdiniz veya 1832 Sanayide Yeşil Dönüşüm Çağrısı dışında desteklenen bir proje için bu dosyayı kullanmaya çalışıyorsunuz. " prompt="Bu excel dosyası 1832 Sanayide Yeşil Dönüşüm Çağrısı kapsamında Sermaye Şirketlerine ait projeler için kullanılabilir." sqref="D2:F2" xr:uid="{00000000-0002-0000-0000-000009000000}">
      <formula1>AND(LEFT(ProjeNo,1)="3",LEN(ProjeNo)=7)</formula1>
    </dataValidation>
    <dataValidation type="list" allowBlank="1" showInputMessage="1" showErrorMessage="1" sqref="D12:F12" xr:uid="{D604E56D-F393-42A3-BD56-AC80DDFCC6C7}">
      <formula1>"KOBİ,DEPREM BÖLGESİ KOBİ,BÜYÜK"</formula1>
    </dataValidation>
  </dataValidations>
  <pageMargins left="0.7" right="0.7" top="0.75" bottom="0.75" header="0.3" footer="0.3"/>
  <pageSetup paperSize="9" scale="7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IF(YilDonem&lt;&gt;"",CONCATENATE(IF(Dönem=1,"HAZİRAN",IF(Dönem=2,"ARALIK","")),"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IF(YilDonem&lt;&gt;"",CONCATENATE(IF(Dönem=1,"HAZİRAN",IF(Dönem=2,"ARALIK","")),"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IF(YilDonem&lt;&gt;"",CONCATENATE(IF(Dönem=1,"HAZİRAN",IF(Dönem=2,"ARALIK","")),"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IF(YilDonem&lt;&gt;"",CONCATENATE(IF(Dönem=1,"HAZİRAN",IF(Dönem=2,"ARALIK","")),"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IF(YilDonem&lt;&gt;"",CONCATENATE(IF(Dönem=1,"HAZİRAN",IF(Dönem=2,"ARALIK","")),"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IF(YilDonem&lt;&gt;"",CONCATENATE(IF(Dönem=1,"HAZİRAN",IF(Dönem=2,"ARALIK","")),"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IF(YilDonem&lt;&gt;"",CONCATENATE(IF(Dönem=1,"HAZİRAN",IF(Dönem=2,"ARALIK","")),"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IF(YilDonem&lt;&gt;"",CONCATENATE(IF(Dönem=1,"HAZİRAN",IF(Dönem=2,"ARALIK","")),"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IF(YilDonem&lt;&gt;"",CONCATENATE(IF(Dönem=1,"HAZİRAN",IF(Dönem=2,"ARALIK","")),"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IF(YilDonem&lt;&gt;"",CONCATENATE(IF(Dönem=1,"HAZİRAN",IF(Dönem=2,"ARALIK","")),"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wUVfiDkPkNadaJfXkNKKdEtz3rZU2iy2NC8Kt3XRGQ1XgQLNDaTGBfq6eYCGhZn1tc0kqXvovayNw0iN5SODpg==" saltValue="csfPe1rA8Zmkh0mUB89IVw=="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32:D32"/>
    <mergeCell ref="E32:G32"/>
    <mergeCell ref="A6:A7"/>
    <mergeCell ref="B6:B7"/>
    <mergeCell ref="C6:C7"/>
    <mergeCell ref="D6:D7"/>
    <mergeCell ref="E6:E7"/>
    <mergeCell ref="F6:F7"/>
    <mergeCell ref="G6:G7"/>
    <mergeCell ref="A1:L1"/>
    <mergeCell ref="A2:L2"/>
    <mergeCell ref="B4:L4"/>
    <mergeCell ref="B5:L5"/>
    <mergeCell ref="H6:K6"/>
    <mergeCell ref="O6:P6"/>
    <mergeCell ref="Q6:R6"/>
    <mergeCell ref="C31:D31"/>
    <mergeCell ref="S6:T6"/>
    <mergeCell ref="A28:B28"/>
    <mergeCell ref="L6:L7"/>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showGridLines="0"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42578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65" t="s">
        <v>54</v>
      </c>
      <c r="B1" s="465"/>
      <c r="C1" s="465"/>
      <c r="D1" s="465"/>
      <c r="E1" s="465"/>
      <c r="F1" s="465"/>
      <c r="G1" s="465"/>
      <c r="H1" s="465"/>
      <c r="I1" s="465"/>
      <c r="J1" s="465"/>
      <c r="K1" s="465"/>
      <c r="L1" s="465"/>
      <c r="M1" s="465"/>
      <c r="N1" s="465"/>
      <c r="O1" s="465"/>
      <c r="P1" s="465"/>
      <c r="Q1" s="465"/>
      <c r="R1" s="465"/>
      <c r="AC1" s="171" t="str">
        <f>CONCATENATE("A1:R",SUM(AA:AA)*32)</f>
        <v>A1:R32</v>
      </c>
    </row>
    <row r="2" spans="1:29" x14ac:dyDescent="0.25">
      <c r="A2" s="466" t="str">
        <f>IF(YilDonem&lt;&gt;"",CONCATENATE(YilDonem," dönemine aittir."),"")</f>
        <v/>
      </c>
      <c r="B2" s="466"/>
      <c r="C2" s="466"/>
      <c r="D2" s="466"/>
      <c r="E2" s="466"/>
      <c r="F2" s="466"/>
      <c r="G2" s="466"/>
      <c r="H2" s="466"/>
      <c r="I2" s="466"/>
      <c r="J2" s="466"/>
      <c r="K2" s="466"/>
      <c r="L2" s="466"/>
      <c r="M2" s="466"/>
      <c r="N2" s="466"/>
      <c r="O2" s="466"/>
      <c r="P2" s="466"/>
      <c r="Q2" s="466"/>
      <c r="R2" s="466"/>
    </row>
    <row r="3" spans="1:29" ht="19.5" thickBot="1" x14ac:dyDescent="0.35">
      <c r="A3" s="456" t="s">
        <v>59</v>
      </c>
      <c r="B3" s="456"/>
      <c r="C3" s="456"/>
      <c r="D3" s="456"/>
      <c r="E3" s="456"/>
      <c r="F3" s="456"/>
      <c r="G3" s="456"/>
      <c r="H3" s="456"/>
      <c r="I3" s="456"/>
      <c r="J3" s="456"/>
      <c r="K3" s="456"/>
      <c r="L3" s="456"/>
      <c r="M3" s="456"/>
      <c r="N3" s="456"/>
      <c r="O3" s="456"/>
      <c r="P3" s="456"/>
      <c r="Q3" s="456"/>
      <c r="R3" s="456"/>
    </row>
    <row r="4" spans="1:29" ht="31.7" customHeight="1" thickBot="1" x14ac:dyDescent="0.3">
      <c r="A4" s="1" t="s">
        <v>1</v>
      </c>
      <c r="B4" s="457" t="str">
        <f>IF(ProjeNo&gt;0,ProjeNo,"")</f>
        <v/>
      </c>
      <c r="C4" s="458"/>
      <c r="D4" s="458"/>
      <c r="E4" s="458"/>
      <c r="F4" s="458"/>
      <c r="G4" s="458"/>
      <c r="H4" s="458"/>
      <c r="I4" s="458"/>
      <c r="J4" s="458"/>
      <c r="K4" s="458"/>
      <c r="L4" s="458"/>
      <c r="M4" s="458"/>
      <c r="N4" s="458"/>
      <c r="O4" s="458"/>
      <c r="P4" s="458"/>
      <c r="Q4" s="458"/>
      <c r="R4" s="459"/>
    </row>
    <row r="5" spans="1:29" ht="31.7" customHeight="1" thickBot="1" x14ac:dyDescent="0.3">
      <c r="A5" s="6" t="s">
        <v>14</v>
      </c>
      <c r="B5" s="460" t="str">
        <f>IF(ProjeAdi&gt;0,ProjeAdi,"")</f>
        <v/>
      </c>
      <c r="C5" s="461"/>
      <c r="D5" s="461"/>
      <c r="E5" s="461"/>
      <c r="F5" s="461"/>
      <c r="G5" s="461"/>
      <c r="H5" s="461"/>
      <c r="I5" s="461"/>
      <c r="J5" s="461"/>
      <c r="K5" s="461"/>
      <c r="L5" s="461"/>
      <c r="M5" s="461"/>
      <c r="N5" s="461"/>
      <c r="O5" s="461"/>
      <c r="P5" s="461"/>
      <c r="Q5" s="461"/>
      <c r="R5" s="462"/>
    </row>
    <row r="6" spans="1:29" ht="75.2" customHeight="1" thickBot="1" x14ac:dyDescent="0.3">
      <c r="A6" s="471" t="s">
        <v>9</v>
      </c>
      <c r="B6" s="467" t="s">
        <v>60</v>
      </c>
      <c r="C6" s="463" t="str">
        <f>IF(Dönem=1,"OCAK",IF(Dönem=2,"TEMMUZ",""))</f>
        <v/>
      </c>
      <c r="D6" s="464"/>
      <c r="E6" s="463" t="str">
        <f>IF(Dönem=1,"ŞUBAT",IF(Dönem=2,"AĞUSTOS",""))</f>
        <v/>
      </c>
      <c r="F6" s="464"/>
      <c r="G6" s="463" t="str">
        <f>IF(Dönem=1,"MART",IF(Dönem=2,"EYLÜL",""))</f>
        <v/>
      </c>
      <c r="H6" s="464"/>
      <c r="I6" s="463" t="str">
        <f>IF(Dönem=1,"NİSAN",IF(Dönem=2,"EKİM",""))</f>
        <v/>
      </c>
      <c r="J6" s="464"/>
      <c r="K6" s="463" t="str">
        <f>IF(Dönem=1,"MAYIS",IF(Dönem=2,"KASIM",""))</f>
        <v/>
      </c>
      <c r="L6" s="464"/>
      <c r="M6" s="463" t="str">
        <f>IF(Dönem=1,"HAZİRAN",IF(Dönem=2,"ARALIK",""))</f>
        <v/>
      </c>
      <c r="N6" s="464"/>
      <c r="O6" s="467" t="s">
        <v>55</v>
      </c>
      <c r="P6" s="467" t="s">
        <v>56</v>
      </c>
      <c r="Q6" s="467" t="s">
        <v>57</v>
      </c>
      <c r="R6" s="467" t="s">
        <v>144</v>
      </c>
      <c r="S6" s="5"/>
      <c r="T6" s="5"/>
    </row>
    <row r="7" spans="1:29" ht="49.7" customHeight="1" thickBot="1" x14ac:dyDescent="0.3">
      <c r="A7" s="472"/>
      <c r="B7" s="468"/>
      <c r="C7" s="3" t="s">
        <v>38</v>
      </c>
      <c r="D7" s="3" t="s">
        <v>58</v>
      </c>
      <c r="E7" s="3" t="s">
        <v>38</v>
      </c>
      <c r="F7" s="3" t="s">
        <v>58</v>
      </c>
      <c r="G7" s="3" t="s">
        <v>38</v>
      </c>
      <c r="H7" s="3" t="s">
        <v>58</v>
      </c>
      <c r="I7" s="3" t="s">
        <v>38</v>
      </c>
      <c r="J7" s="3" t="s">
        <v>58</v>
      </c>
      <c r="K7" s="3" t="s">
        <v>38</v>
      </c>
      <c r="L7" s="3" t="s">
        <v>58</v>
      </c>
      <c r="M7" s="3" t="s">
        <v>38</v>
      </c>
      <c r="N7" s="3" t="s">
        <v>58</v>
      </c>
      <c r="O7" s="468"/>
      <c r="P7" s="468"/>
      <c r="Q7" s="468"/>
      <c r="R7" s="468"/>
      <c r="Z7" s="2" t="s">
        <v>93</v>
      </c>
    </row>
    <row r="8" spans="1:29" ht="23.1" customHeight="1" x14ac:dyDescent="0.25">
      <c r="A8" s="141">
        <v>1</v>
      </c>
      <c r="B8" s="207" t="str">
        <f>IF('Proje ve Personel Bilgileri'!C17&gt;0,'Proje ve Personel Bilgileri'!C17,"")</f>
        <v/>
      </c>
      <c r="C8" s="215">
        <f>IF('G011A (Ocak-Temmuz)'!C8&lt;&gt;"",'G011A (Ocak-Temmuz)'!C8,0)</f>
        <v>0</v>
      </c>
      <c r="D8" s="214">
        <f>IF('G011A (Ocak-Temmuz)'!L8&lt;&gt;"",'G011A (Ocak-Temmuz)'!L8,0)</f>
        <v>0</v>
      </c>
      <c r="E8" s="215">
        <f>IF('G011A (Şubat-Ağustos)'!C8&lt;&gt;"",'G011A (Şubat-Ağustos)'!C8,0)</f>
        <v>0</v>
      </c>
      <c r="F8" s="214">
        <f>IF('G011A (Şubat-Ağustos)'!L8&lt;&gt;"",'G011A (Şubat-Ağustos)'!L8,0)</f>
        <v>0</v>
      </c>
      <c r="G8" s="215">
        <f>IF('G011A (Mart-Eylül)'!C8&lt;&gt;"",'G011A (Mart-Eylül)'!C8,0)</f>
        <v>0</v>
      </c>
      <c r="H8" s="214">
        <f>IF('G011A (Mart-Eylül)'!L8&lt;&gt;"",'G011A (Mart-Eylül)'!L8,0)</f>
        <v>0</v>
      </c>
      <c r="I8" s="215">
        <f>IF('G011A (Nisan-Ekim)'!C8&lt;&gt;"",'G011A (Nisan-Ekim)'!C8,0)</f>
        <v>0</v>
      </c>
      <c r="J8" s="214">
        <f>IF('G011A (Nisan-Ekim)'!L8&lt;&gt;"",'G011A (Nisan-Ekim)'!L8,0)</f>
        <v>0</v>
      </c>
      <c r="K8" s="215">
        <f>IF('G011A (Mayıs-Kasım)'!C8&lt;&gt;"",'G011A (Mayıs-Kasım)'!C8,0)</f>
        <v>0</v>
      </c>
      <c r="L8" s="214">
        <f>IF('G011A (Mayıs-Kasım)'!L8&lt;&gt;"",'G011A (Mayıs-Kasım)'!L8,0)</f>
        <v>0</v>
      </c>
      <c r="M8" s="215">
        <f>IF('G011A (Haziran-Aralık)'!C8&lt;&gt;"",'G011A (Haziran-Aralık)'!C8,0)</f>
        <v>0</v>
      </c>
      <c r="N8" s="214">
        <f>IF('G011A (Haziran-Aralık)'!L8&lt;&gt;"",'G011A (Haziran-Aralık)'!L8,0)</f>
        <v>0</v>
      </c>
      <c r="O8" s="215">
        <f>C8+E8+G8+I8+K8+M8</f>
        <v>0</v>
      </c>
      <c r="P8" s="214">
        <f>D8+F8+H8+J8+L8+N8</f>
        <v>0</v>
      </c>
      <c r="Q8" s="214">
        <f>IF(O8=0,0,O8/30)</f>
        <v>0</v>
      </c>
      <c r="R8" s="216">
        <f>IF(P8=0,0,P8/Q8)</f>
        <v>0</v>
      </c>
      <c r="T8" s="206">
        <f>IF(C8&gt;0,1,0)</f>
        <v>0</v>
      </c>
      <c r="U8" s="206">
        <f>IF(E8&gt;0,1,0)</f>
        <v>0</v>
      </c>
      <c r="V8" s="206">
        <f>IF(G8&gt;0,1,0)</f>
        <v>0</v>
      </c>
      <c r="W8" s="206">
        <f>IF(I8&gt;0,1,0)</f>
        <v>0</v>
      </c>
      <c r="X8" s="206">
        <f>IF(K8&gt;0,1,0)</f>
        <v>0</v>
      </c>
      <c r="Y8" s="206">
        <f>IF(M8&gt;0,1,0)</f>
        <v>0</v>
      </c>
      <c r="Z8" s="206">
        <f>SUM(T8:Y8)</f>
        <v>0</v>
      </c>
    </row>
    <row r="9" spans="1:29" ht="23.1" customHeight="1" x14ac:dyDescent="0.25">
      <c r="A9" s="144">
        <v>2</v>
      </c>
      <c r="B9" s="209" t="str">
        <f>IF('Proje ve Personel Bilgileri'!C18&gt;0,'Proje ve Personel Bilgileri'!C18,"")</f>
        <v/>
      </c>
      <c r="C9" s="225">
        <f>IF('G011A (Ocak-Temmuz)'!C9&lt;&gt;"",'G011A (Ocak-Temmuz)'!C9,0)</f>
        <v>0</v>
      </c>
      <c r="D9" s="226">
        <f>IF('G011A (Ocak-Temmuz)'!L9&lt;&gt;"",'G011A (Ocak-Temmuz)'!L9,0)</f>
        <v>0</v>
      </c>
      <c r="E9" s="218">
        <f>IF('G011A (Şubat-Ağustos)'!C9&lt;&gt;"",'G011A (Şubat-Ağustos)'!C9,0)</f>
        <v>0</v>
      </c>
      <c r="F9" s="217">
        <f>IF('G011A (Şubat-Ağustos)'!L9&lt;&gt;"",'G011A (Şubat-Ağustos)'!L9,0)</f>
        <v>0</v>
      </c>
      <c r="G9" s="218">
        <f>IF('G011A (Mart-Eylül)'!C9&lt;&gt;"",'G011A (Mart-Eylül)'!C9,0)</f>
        <v>0</v>
      </c>
      <c r="H9" s="217">
        <f>IF('G011A (Mart-Eylül)'!L9&lt;&gt;"",'G011A (Mart-Eylül)'!L9,0)</f>
        <v>0</v>
      </c>
      <c r="I9" s="218">
        <f>IF('G011A (Nisan-Ekim)'!C9&lt;&gt;"",'G011A (Nisan-Ekim)'!C9,0)</f>
        <v>0</v>
      </c>
      <c r="J9" s="217">
        <f>IF('G011A (Nisan-Ekim)'!L9&lt;&gt;"",'G011A (Nisan-Ekim)'!L9,0)</f>
        <v>0</v>
      </c>
      <c r="K9" s="218">
        <f>IF('G011A (Mayıs-Kasım)'!C9&lt;&gt;"",'G011A (Mayıs-Kasım)'!C9,0)</f>
        <v>0</v>
      </c>
      <c r="L9" s="217">
        <f>IF('G011A (Mayıs-Kasım)'!L9&lt;&gt;"",'G011A (Mayıs-Kasım)'!L9,0)</f>
        <v>0</v>
      </c>
      <c r="M9" s="218">
        <f>IF('G011A (Haziran-Aralık)'!C9&lt;&gt;"",'G011A (Haziran-Aralık)'!C9,0)</f>
        <v>0</v>
      </c>
      <c r="N9" s="217">
        <f>IF('G011A (Haziran-Aralık)'!L9&lt;&gt;"",'G011A (Haziran-Aralık)'!L9,0)</f>
        <v>0</v>
      </c>
      <c r="O9" s="225">
        <f t="shared" ref="O9:O27" si="0">C9+E9+G9+I9+K9+M9</f>
        <v>0</v>
      </c>
      <c r="P9" s="226">
        <f t="shared" ref="P9:P27" si="1">D9+F9+H9+J9+L9+N9</f>
        <v>0</v>
      </c>
      <c r="Q9" s="226">
        <f t="shared" ref="Q9:Q27" si="2">IF(O9=0,0,O9/30)</f>
        <v>0</v>
      </c>
      <c r="R9" s="227">
        <f t="shared" ref="R9:R27" si="3">IF(P9=0,0,P9/Q9)</f>
        <v>0</v>
      </c>
      <c r="T9" s="206">
        <f t="shared" ref="T9:T27" si="4">IF(C9&gt;0,1,0)</f>
        <v>0</v>
      </c>
      <c r="U9" s="206">
        <f t="shared" ref="U9:U27" si="5">IF(E9&gt;0,1,0)</f>
        <v>0</v>
      </c>
      <c r="V9" s="206">
        <f t="shared" ref="V9:V27" si="6">IF(G9&gt;0,1,0)</f>
        <v>0</v>
      </c>
      <c r="W9" s="206">
        <f t="shared" ref="W9:W27" si="7">IF(I9&gt;0,1,0)</f>
        <v>0</v>
      </c>
      <c r="X9" s="206">
        <f t="shared" ref="X9:X27" si="8">IF(K9&gt;0,1,0)</f>
        <v>0</v>
      </c>
      <c r="Y9" s="206">
        <f t="shared" ref="Y9:Y27" si="9">IF(M9&gt;0,1,0)</f>
        <v>0</v>
      </c>
      <c r="Z9" s="206">
        <f t="shared" ref="Z9:Z27" si="10">SUM(T9:Y9)</f>
        <v>0</v>
      </c>
    </row>
    <row r="10" spans="1:29" ht="23.1" customHeight="1" x14ac:dyDescent="0.25">
      <c r="A10" s="144">
        <v>3</v>
      </c>
      <c r="B10" s="209" t="str">
        <f>IF('Proje ve Personel Bilgileri'!C19&gt;0,'Proje ve Personel Bilgileri'!C19,"")</f>
        <v/>
      </c>
      <c r="C10" s="225">
        <f>IF('G011A (Ocak-Temmuz)'!C10&lt;&gt;"",'G011A (Ocak-Temmuz)'!C10,0)</f>
        <v>0</v>
      </c>
      <c r="D10" s="226">
        <f>IF('G011A (Ocak-Temmuz)'!L10&lt;&gt;"",'G011A (Ocak-Temmuz)'!L10,0)</f>
        <v>0</v>
      </c>
      <c r="E10" s="218">
        <f>IF('G011A (Şubat-Ağustos)'!C10&lt;&gt;"",'G011A (Şubat-Ağustos)'!C10,0)</f>
        <v>0</v>
      </c>
      <c r="F10" s="217">
        <f>IF('G011A (Şubat-Ağustos)'!L10&lt;&gt;"",'G011A (Şubat-Ağustos)'!L10,0)</f>
        <v>0</v>
      </c>
      <c r="G10" s="218">
        <f>IF('G011A (Mart-Eylül)'!C10&lt;&gt;"",'G011A (Mart-Eylül)'!C10,0)</f>
        <v>0</v>
      </c>
      <c r="H10" s="217">
        <f>IF('G011A (Mart-Eylül)'!L10&lt;&gt;"",'G011A (Mart-Eylül)'!L10,0)</f>
        <v>0</v>
      </c>
      <c r="I10" s="218">
        <f>IF('G011A (Nisan-Ekim)'!C10&lt;&gt;"",'G011A (Nisan-Ekim)'!C10,0)</f>
        <v>0</v>
      </c>
      <c r="J10" s="217">
        <f>IF('G011A (Nisan-Ekim)'!L10&lt;&gt;"",'G011A (Nisan-Ekim)'!L10,0)</f>
        <v>0</v>
      </c>
      <c r="K10" s="218">
        <f>IF('G011A (Mayıs-Kasım)'!C10&lt;&gt;"",'G011A (Mayıs-Kasım)'!C10,0)</f>
        <v>0</v>
      </c>
      <c r="L10" s="217">
        <f>IF('G011A (Mayıs-Kasım)'!L10&lt;&gt;"",'G011A (Mayıs-Kasım)'!L10,0)</f>
        <v>0</v>
      </c>
      <c r="M10" s="218">
        <f>IF('G011A (Haziran-Aralık)'!C10&lt;&gt;"",'G011A (Haziran-Aralık)'!C10,0)</f>
        <v>0</v>
      </c>
      <c r="N10" s="217">
        <f>IF('G011A (Haziran-Aralık)'!L10&lt;&gt;"",'G011A (Haziran-Aralık)'!L10,0)</f>
        <v>0</v>
      </c>
      <c r="O10" s="225">
        <f t="shared" si="0"/>
        <v>0</v>
      </c>
      <c r="P10" s="226">
        <f t="shared" si="1"/>
        <v>0</v>
      </c>
      <c r="Q10" s="226">
        <f t="shared" si="2"/>
        <v>0</v>
      </c>
      <c r="R10" s="227">
        <f t="shared" si="3"/>
        <v>0</v>
      </c>
      <c r="T10" s="206">
        <f t="shared" si="4"/>
        <v>0</v>
      </c>
      <c r="U10" s="206">
        <f t="shared" si="5"/>
        <v>0</v>
      </c>
      <c r="V10" s="206">
        <f t="shared" si="6"/>
        <v>0</v>
      </c>
      <c r="W10" s="206">
        <f t="shared" si="7"/>
        <v>0</v>
      </c>
      <c r="X10" s="206">
        <f t="shared" si="8"/>
        <v>0</v>
      </c>
      <c r="Y10" s="206">
        <f t="shared" si="9"/>
        <v>0</v>
      </c>
      <c r="Z10" s="206">
        <f t="shared" si="10"/>
        <v>0</v>
      </c>
    </row>
    <row r="11" spans="1:29" ht="23.1" customHeight="1" x14ac:dyDescent="0.25">
      <c r="A11" s="144">
        <v>4</v>
      </c>
      <c r="B11" s="209" t="str">
        <f>IF('Proje ve Personel Bilgileri'!C20&gt;0,'Proje ve Personel Bilgileri'!C20,"")</f>
        <v/>
      </c>
      <c r="C11" s="225">
        <f>IF('G011A (Ocak-Temmuz)'!C11&lt;&gt;"",'G011A (Ocak-Temmuz)'!C11,0)</f>
        <v>0</v>
      </c>
      <c r="D11" s="226">
        <f>IF('G011A (Ocak-Temmuz)'!L11&lt;&gt;"",'G011A (Ocak-Temmuz)'!L11,0)</f>
        <v>0</v>
      </c>
      <c r="E11" s="218">
        <f>IF('G011A (Şubat-Ağustos)'!C11&lt;&gt;"",'G011A (Şubat-Ağustos)'!C11,0)</f>
        <v>0</v>
      </c>
      <c r="F11" s="217">
        <f>IF('G011A (Şubat-Ağustos)'!L11&lt;&gt;"",'G011A (Şubat-Ağustos)'!L11,0)</f>
        <v>0</v>
      </c>
      <c r="G11" s="218">
        <f>IF('G011A (Mart-Eylül)'!C11&lt;&gt;"",'G011A (Mart-Eylül)'!C11,0)</f>
        <v>0</v>
      </c>
      <c r="H11" s="217">
        <f>IF('G011A (Mart-Eylül)'!L11&lt;&gt;"",'G011A (Mart-Eylül)'!L11,0)</f>
        <v>0</v>
      </c>
      <c r="I11" s="218">
        <f>IF('G011A (Nisan-Ekim)'!C11&lt;&gt;"",'G011A (Nisan-Ekim)'!C11,0)</f>
        <v>0</v>
      </c>
      <c r="J11" s="217">
        <f>IF('G011A (Nisan-Ekim)'!L11&lt;&gt;"",'G011A (Nisan-Ekim)'!L11,0)</f>
        <v>0</v>
      </c>
      <c r="K11" s="218">
        <f>IF('G011A (Mayıs-Kasım)'!C11&lt;&gt;"",'G011A (Mayıs-Kasım)'!C11,0)</f>
        <v>0</v>
      </c>
      <c r="L11" s="217">
        <f>IF('G011A (Mayıs-Kasım)'!L11&lt;&gt;"",'G011A (Mayıs-Kasım)'!L11,0)</f>
        <v>0</v>
      </c>
      <c r="M11" s="218">
        <f>IF('G011A (Haziran-Aralık)'!C11&lt;&gt;"",'G011A (Haziran-Aralık)'!C11,0)</f>
        <v>0</v>
      </c>
      <c r="N11" s="217">
        <f>IF('G011A (Haziran-Aralık)'!L11&lt;&gt;"",'G011A (Haziran-Aralık)'!L11,0)</f>
        <v>0</v>
      </c>
      <c r="O11" s="225">
        <f t="shared" si="0"/>
        <v>0</v>
      </c>
      <c r="P11" s="226">
        <f t="shared" si="1"/>
        <v>0</v>
      </c>
      <c r="Q11" s="226">
        <f t="shared" si="2"/>
        <v>0</v>
      </c>
      <c r="R11" s="227">
        <f t="shared" si="3"/>
        <v>0</v>
      </c>
      <c r="T11" s="206">
        <f t="shared" si="4"/>
        <v>0</v>
      </c>
      <c r="U11" s="206">
        <f t="shared" si="5"/>
        <v>0</v>
      </c>
      <c r="V11" s="206">
        <f t="shared" si="6"/>
        <v>0</v>
      </c>
      <c r="W11" s="206">
        <f t="shared" si="7"/>
        <v>0</v>
      </c>
      <c r="X11" s="206">
        <f t="shared" si="8"/>
        <v>0</v>
      </c>
      <c r="Y11" s="206">
        <f t="shared" si="9"/>
        <v>0</v>
      </c>
      <c r="Z11" s="206">
        <f t="shared" si="10"/>
        <v>0</v>
      </c>
    </row>
    <row r="12" spans="1:29" ht="23.1" customHeight="1" x14ac:dyDescent="0.25">
      <c r="A12" s="144">
        <v>5</v>
      </c>
      <c r="B12" s="209" t="str">
        <f>IF('Proje ve Personel Bilgileri'!C21&gt;0,'Proje ve Personel Bilgileri'!C21,"")</f>
        <v/>
      </c>
      <c r="C12" s="225">
        <f>IF('G011A (Ocak-Temmuz)'!C12&lt;&gt;"",'G011A (Ocak-Temmuz)'!C12,0)</f>
        <v>0</v>
      </c>
      <c r="D12" s="226">
        <f>IF('G011A (Ocak-Temmuz)'!L12&lt;&gt;"",'G011A (Ocak-Temmuz)'!L12,0)</f>
        <v>0</v>
      </c>
      <c r="E12" s="218">
        <f>IF('G011A (Şubat-Ağustos)'!C12&lt;&gt;"",'G011A (Şubat-Ağustos)'!C12,0)</f>
        <v>0</v>
      </c>
      <c r="F12" s="217">
        <f>IF('G011A (Şubat-Ağustos)'!L12&lt;&gt;"",'G011A (Şubat-Ağustos)'!L12,0)</f>
        <v>0</v>
      </c>
      <c r="G12" s="218">
        <f>IF('G011A (Mart-Eylül)'!C12&lt;&gt;"",'G011A (Mart-Eylül)'!C12,0)</f>
        <v>0</v>
      </c>
      <c r="H12" s="217">
        <f>IF('G011A (Mart-Eylül)'!L12&lt;&gt;"",'G011A (Mart-Eylül)'!L12,0)</f>
        <v>0</v>
      </c>
      <c r="I12" s="218">
        <f>IF('G011A (Nisan-Ekim)'!C12&lt;&gt;"",'G011A (Nisan-Ekim)'!C12,0)</f>
        <v>0</v>
      </c>
      <c r="J12" s="217">
        <f>IF('G011A (Nisan-Ekim)'!L12&lt;&gt;"",'G011A (Nisan-Ekim)'!L12,0)</f>
        <v>0</v>
      </c>
      <c r="K12" s="218">
        <f>IF('G011A (Mayıs-Kasım)'!C12&lt;&gt;"",'G011A (Mayıs-Kasım)'!C12,0)</f>
        <v>0</v>
      </c>
      <c r="L12" s="217">
        <f>IF('G011A (Mayıs-Kasım)'!L12&lt;&gt;"",'G011A (Mayıs-Kasım)'!L12,0)</f>
        <v>0</v>
      </c>
      <c r="M12" s="218">
        <f>IF('G011A (Haziran-Aralık)'!C12&lt;&gt;"",'G011A (Haziran-Aralık)'!C12,0)</f>
        <v>0</v>
      </c>
      <c r="N12" s="217">
        <f>IF('G011A (Haziran-Aralık)'!L12&lt;&gt;"",'G011A (Haziran-Aralık)'!L12,0)</f>
        <v>0</v>
      </c>
      <c r="O12" s="225">
        <f t="shared" si="0"/>
        <v>0</v>
      </c>
      <c r="P12" s="226">
        <f t="shared" si="1"/>
        <v>0</v>
      </c>
      <c r="Q12" s="226">
        <f t="shared" si="2"/>
        <v>0</v>
      </c>
      <c r="R12" s="227">
        <f t="shared" si="3"/>
        <v>0</v>
      </c>
      <c r="T12" s="206">
        <f t="shared" si="4"/>
        <v>0</v>
      </c>
      <c r="U12" s="206">
        <f t="shared" si="5"/>
        <v>0</v>
      </c>
      <c r="V12" s="206">
        <f t="shared" si="6"/>
        <v>0</v>
      </c>
      <c r="W12" s="206">
        <f t="shared" si="7"/>
        <v>0</v>
      </c>
      <c r="X12" s="206">
        <f t="shared" si="8"/>
        <v>0</v>
      </c>
      <c r="Y12" s="206">
        <f t="shared" si="9"/>
        <v>0</v>
      </c>
      <c r="Z12" s="206">
        <f t="shared" si="10"/>
        <v>0</v>
      </c>
    </row>
    <row r="13" spans="1:29" ht="23.1" customHeight="1" x14ac:dyDescent="0.25">
      <c r="A13" s="144">
        <v>6</v>
      </c>
      <c r="B13" s="209" t="str">
        <f>IF('Proje ve Personel Bilgileri'!C22&gt;0,'Proje ve Personel Bilgileri'!C22,"")</f>
        <v/>
      </c>
      <c r="C13" s="225">
        <f>IF('G011A (Ocak-Temmuz)'!C13&lt;&gt;"",'G011A (Ocak-Temmuz)'!C13,0)</f>
        <v>0</v>
      </c>
      <c r="D13" s="226">
        <f>IF('G011A (Ocak-Temmuz)'!L13&lt;&gt;"",'G011A (Ocak-Temmuz)'!L13,0)</f>
        <v>0</v>
      </c>
      <c r="E13" s="218">
        <f>IF('G011A (Şubat-Ağustos)'!C13&lt;&gt;"",'G011A (Şubat-Ağustos)'!C13,0)</f>
        <v>0</v>
      </c>
      <c r="F13" s="217">
        <f>IF('G011A (Şubat-Ağustos)'!L13&lt;&gt;"",'G011A (Şubat-Ağustos)'!L13,0)</f>
        <v>0</v>
      </c>
      <c r="G13" s="218">
        <f>IF('G011A (Mart-Eylül)'!C13&lt;&gt;"",'G011A (Mart-Eylül)'!C13,0)</f>
        <v>0</v>
      </c>
      <c r="H13" s="217">
        <f>IF('G011A (Mart-Eylül)'!L13&lt;&gt;"",'G011A (Mart-Eylül)'!L13,0)</f>
        <v>0</v>
      </c>
      <c r="I13" s="218">
        <f>IF('G011A (Nisan-Ekim)'!C13&lt;&gt;"",'G011A (Nisan-Ekim)'!C13,0)</f>
        <v>0</v>
      </c>
      <c r="J13" s="217">
        <f>IF('G011A (Nisan-Ekim)'!L13&lt;&gt;"",'G011A (Nisan-Ekim)'!L13,0)</f>
        <v>0</v>
      </c>
      <c r="K13" s="218">
        <f>IF('G011A (Mayıs-Kasım)'!C13&lt;&gt;"",'G011A (Mayıs-Kasım)'!C13,0)</f>
        <v>0</v>
      </c>
      <c r="L13" s="217">
        <f>IF('G011A (Mayıs-Kasım)'!L13&lt;&gt;"",'G011A (Mayıs-Kasım)'!L13,0)</f>
        <v>0</v>
      </c>
      <c r="M13" s="218">
        <f>IF('G011A (Haziran-Aralık)'!C13&lt;&gt;"",'G011A (Haziran-Aralık)'!C13,0)</f>
        <v>0</v>
      </c>
      <c r="N13" s="217">
        <f>IF('G011A (Haziran-Aralık)'!L13&lt;&gt;"",'G011A (Haziran-Aralık)'!L13,0)</f>
        <v>0</v>
      </c>
      <c r="O13" s="225">
        <f t="shared" si="0"/>
        <v>0</v>
      </c>
      <c r="P13" s="226">
        <f t="shared" si="1"/>
        <v>0</v>
      </c>
      <c r="Q13" s="226">
        <f t="shared" si="2"/>
        <v>0</v>
      </c>
      <c r="R13" s="227">
        <f t="shared" si="3"/>
        <v>0</v>
      </c>
      <c r="T13" s="206">
        <f t="shared" si="4"/>
        <v>0</v>
      </c>
      <c r="U13" s="206">
        <f t="shared" si="5"/>
        <v>0</v>
      </c>
      <c r="V13" s="206">
        <f t="shared" si="6"/>
        <v>0</v>
      </c>
      <c r="W13" s="206">
        <f t="shared" si="7"/>
        <v>0</v>
      </c>
      <c r="X13" s="206">
        <f t="shared" si="8"/>
        <v>0</v>
      </c>
      <c r="Y13" s="206">
        <f t="shared" si="9"/>
        <v>0</v>
      </c>
      <c r="Z13" s="206">
        <f t="shared" si="10"/>
        <v>0</v>
      </c>
    </row>
    <row r="14" spans="1:29" ht="23.1" customHeight="1" x14ac:dyDescent="0.25">
      <c r="A14" s="144">
        <v>7</v>
      </c>
      <c r="B14" s="209" t="str">
        <f>IF('Proje ve Personel Bilgileri'!C23&gt;0,'Proje ve Personel Bilgileri'!C23,"")</f>
        <v/>
      </c>
      <c r="C14" s="225">
        <f>IF('G011A (Ocak-Temmuz)'!C14&lt;&gt;"",'G011A (Ocak-Temmuz)'!C14,0)</f>
        <v>0</v>
      </c>
      <c r="D14" s="226">
        <f>IF('G011A (Ocak-Temmuz)'!L14&lt;&gt;"",'G011A (Ocak-Temmuz)'!L14,0)</f>
        <v>0</v>
      </c>
      <c r="E14" s="218">
        <f>IF('G011A (Şubat-Ağustos)'!C14&lt;&gt;"",'G011A (Şubat-Ağustos)'!C14,0)</f>
        <v>0</v>
      </c>
      <c r="F14" s="217">
        <f>IF('G011A (Şubat-Ağustos)'!L14&lt;&gt;"",'G011A (Şubat-Ağustos)'!L14,0)</f>
        <v>0</v>
      </c>
      <c r="G14" s="218">
        <f>IF('G011A (Mart-Eylül)'!C14&lt;&gt;"",'G011A (Mart-Eylül)'!C14,0)</f>
        <v>0</v>
      </c>
      <c r="H14" s="217">
        <f>IF('G011A (Mart-Eylül)'!L14&lt;&gt;"",'G011A (Mart-Eylül)'!L14,0)</f>
        <v>0</v>
      </c>
      <c r="I14" s="218">
        <f>IF('G011A (Nisan-Ekim)'!C14&lt;&gt;"",'G011A (Nisan-Ekim)'!C14,0)</f>
        <v>0</v>
      </c>
      <c r="J14" s="217">
        <f>IF('G011A (Nisan-Ekim)'!L14&lt;&gt;"",'G011A (Nisan-Ekim)'!L14,0)</f>
        <v>0</v>
      </c>
      <c r="K14" s="218">
        <f>IF('G011A (Mayıs-Kasım)'!C14&lt;&gt;"",'G011A (Mayıs-Kasım)'!C14,0)</f>
        <v>0</v>
      </c>
      <c r="L14" s="217">
        <f>IF('G011A (Mayıs-Kasım)'!L14&lt;&gt;"",'G011A (Mayıs-Kasım)'!L14,0)</f>
        <v>0</v>
      </c>
      <c r="M14" s="218">
        <f>IF('G011A (Haziran-Aralık)'!C14&lt;&gt;"",'G011A (Haziran-Aralık)'!C14,0)</f>
        <v>0</v>
      </c>
      <c r="N14" s="217">
        <f>IF('G011A (Haziran-Aralık)'!L14&lt;&gt;"",'G011A (Haziran-Aralık)'!L14,0)</f>
        <v>0</v>
      </c>
      <c r="O14" s="225">
        <f t="shared" si="0"/>
        <v>0</v>
      </c>
      <c r="P14" s="226">
        <f t="shared" si="1"/>
        <v>0</v>
      </c>
      <c r="Q14" s="226">
        <f t="shared" si="2"/>
        <v>0</v>
      </c>
      <c r="R14" s="227">
        <f t="shared" si="3"/>
        <v>0</v>
      </c>
      <c r="T14" s="206">
        <f t="shared" si="4"/>
        <v>0</v>
      </c>
      <c r="U14" s="206">
        <f t="shared" si="5"/>
        <v>0</v>
      </c>
      <c r="V14" s="206">
        <f t="shared" si="6"/>
        <v>0</v>
      </c>
      <c r="W14" s="206">
        <f t="shared" si="7"/>
        <v>0</v>
      </c>
      <c r="X14" s="206">
        <f t="shared" si="8"/>
        <v>0</v>
      </c>
      <c r="Y14" s="206">
        <f t="shared" si="9"/>
        <v>0</v>
      </c>
      <c r="Z14" s="206">
        <f t="shared" si="10"/>
        <v>0</v>
      </c>
    </row>
    <row r="15" spans="1:29" ht="23.1" customHeight="1" x14ac:dyDescent="0.25">
      <c r="A15" s="144">
        <v>8</v>
      </c>
      <c r="B15" s="209" t="str">
        <f>IF('Proje ve Personel Bilgileri'!C24&gt;0,'Proje ve Personel Bilgileri'!C24,"")</f>
        <v/>
      </c>
      <c r="C15" s="225">
        <f>IF('G011A (Ocak-Temmuz)'!C15&lt;&gt;"",'G011A (Ocak-Temmuz)'!C15,0)</f>
        <v>0</v>
      </c>
      <c r="D15" s="226">
        <f>IF('G011A (Ocak-Temmuz)'!L15&lt;&gt;"",'G011A (Ocak-Temmuz)'!L15,0)</f>
        <v>0</v>
      </c>
      <c r="E15" s="218">
        <f>IF('G011A (Şubat-Ağustos)'!C15&lt;&gt;"",'G011A (Şubat-Ağustos)'!C15,0)</f>
        <v>0</v>
      </c>
      <c r="F15" s="217">
        <f>IF('G011A (Şubat-Ağustos)'!L15&lt;&gt;"",'G011A (Şubat-Ağustos)'!L15,0)</f>
        <v>0</v>
      </c>
      <c r="G15" s="218">
        <f>IF('G011A (Mart-Eylül)'!C15&lt;&gt;"",'G011A (Mart-Eylül)'!C15,0)</f>
        <v>0</v>
      </c>
      <c r="H15" s="217">
        <f>IF('G011A (Mart-Eylül)'!L15&lt;&gt;"",'G011A (Mart-Eylül)'!L15,0)</f>
        <v>0</v>
      </c>
      <c r="I15" s="218">
        <f>IF('G011A (Nisan-Ekim)'!C15&lt;&gt;"",'G011A (Nisan-Ekim)'!C15,0)</f>
        <v>0</v>
      </c>
      <c r="J15" s="217">
        <f>IF('G011A (Nisan-Ekim)'!L15&lt;&gt;"",'G011A (Nisan-Ekim)'!L15,0)</f>
        <v>0</v>
      </c>
      <c r="K15" s="218">
        <f>IF('G011A (Mayıs-Kasım)'!C15&lt;&gt;"",'G011A (Mayıs-Kasım)'!C15,0)</f>
        <v>0</v>
      </c>
      <c r="L15" s="217">
        <f>IF('G011A (Mayıs-Kasım)'!L15&lt;&gt;"",'G011A (Mayıs-Kasım)'!L15,0)</f>
        <v>0</v>
      </c>
      <c r="M15" s="218">
        <f>IF('G011A (Haziran-Aralık)'!C15&lt;&gt;"",'G011A (Haziran-Aralık)'!C15,0)</f>
        <v>0</v>
      </c>
      <c r="N15" s="217">
        <f>IF('G011A (Haziran-Aralık)'!L15&lt;&gt;"",'G011A (Haziran-Aralık)'!L15,0)</f>
        <v>0</v>
      </c>
      <c r="O15" s="225">
        <f t="shared" si="0"/>
        <v>0</v>
      </c>
      <c r="P15" s="226">
        <f t="shared" si="1"/>
        <v>0</v>
      </c>
      <c r="Q15" s="226">
        <f t="shared" si="2"/>
        <v>0</v>
      </c>
      <c r="R15" s="227">
        <f t="shared" si="3"/>
        <v>0</v>
      </c>
      <c r="T15" s="206">
        <f t="shared" si="4"/>
        <v>0</v>
      </c>
      <c r="U15" s="206">
        <f t="shared" si="5"/>
        <v>0</v>
      </c>
      <c r="V15" s="206">
        <f t="shared" si="6"/>
        <v>0</v>
      </c>
      <c r="W15" s="206">
        <f t="shared" si="7"/>
        <v>0</v>
      </c>
      <c r="X15" s="206">
        <f t="shared" si="8"/>
        <v>0</v>
      </c>
      <c r="Y15" s="206">
        <f t="shared" si="9"/>
        <v>0</v>
      </c>
      <c r="Z15" s="206">
        <f t="shared" si="10"/>
        <v>0</v>
      </c>
    </row>
    <row r="16" spans="1:29" ht="23.1" customHeight="1" x14ac:dyDescent="0.25">
      <c r="A16" s="144">
        <v>9</v>
      </c>
      <c r="B16" s="209" t="str">
        <f>IF('Proje ve Personel Bilgileri'!C25&gt;0,'Proje ve Personel Bilgileri'!C25,"")</f>
        <v/>
      </c>
      <c r="C16" s="225">
        <f>IF('G011A (Ocak-Temmuz)'!C16&lt;&gt;"",'G011A (Ocak-Temmuz)'!C16,0)</f>
        <v>0</v>
      </c>
      <c r="D16" s="226">
        <f>IF('G011A (Ocak-Temmuz)'!L16&lt;&gt;"",'G011A (Ocak-Temmuz)'!L16,0)</f>
        <v>0</v>
      </c>
      <c r="E16" s="218">
        <f>IF('G011A (Şubat-Ağustos)'!C16&lt;&gt;"",'G011A (Şubat-Ağustos)'!C16,0)</f>
        <v>0</v>
      </c>
      <c r="F16" s="217">
        <f>IF('G011A (Şubat-Ağustos)'!L16&lt;&gt;"",'G011A (Şubat-Ağustos)'!L16,0)</f>
        <v>0</v>
      </c>
      <c r="G16" s="218">
        <f>IF('G011A (Mart-Eylül)'!C16&lt;&gt;"",'G011A (Mart-Eylül)'!C16,0)</f>
        <v>0</v>
      </c>
      <c r="H16" s="217">
        <f>IF('G011A (Mart-Eylül)'!L16&lt;&gt;"",'G011A (Mart-Eylül)'!L16,0)</f>
        <v>0</v>
      </c>
      <c r="I16" s="218">
        <f>IF('G011A (Nisan-Ekim)'!C16&lt;&gt;"",'G011A (Nisan-Ekim)'!C16,0)</f>
        <v>0</v>
      </c>
      <c r="J16" s="217">
        <f>IF('G011A (Nisan-Ekim)'!L16&lt;&gt;"",'G011A (Nisan-Ekim)'!L16,0)</f>
        <v>0</v>
      </c>
      <c r="K16" s="218">
        <f>IF('G011A (Mayıs-Kasım)'!C16&lt;&gt;"",'G011A (Mayıs-Kasım)'!C16,0)</f>
        <v>0</v>
      </c>
      <c r="L16" s="217">
        <f>IF('G011A (Mayıs-Kasım)'!L16&lt;&gt;"",'G011A (Mayıs-Kasım)'!L16,0)</f>
        <v>0</v>
      </c>
      <c r="M16" s="218">
        <f>IF('G011A (Haziran-Aralık)'!C16&lt;&gt;"",'G011A (Haziran-Aralık)'!C16,0)</f>
        <v>0</v>
      </c>
      <c r="N16" s="217">
        <f>IF('G011A (Haziran-Aralık)'!L16&lt;&gt;"",'G011A (Haziran-Aralık)'!L16,0)</f>
        <v>0</v>
      </c>
      <c r="O16" s="225">
        <f t="shared" si="0"/>
        <v>0</v>
      </c>
      <c r="P16" s="226">
        <f t="shared" si="1"/>
        <v>0</v>
      </c>
      <c r="Q16" s="226">
        <f t="shared" si="2"/>
        <v>0</v>
      </c>
      <c r="R16" s="227">
        <f t="shared" si="3"/>
        <v>0</v>
      </c>
      <c r="T16" s="206">
        <f t="shared" si="4"/>
        <v>0</v>
      </c>
      <c r="U16" s="206">
        <f t="shared" si="5"/>
        <v>0</v>
      </c>
      <c r="V16" s="206">
        <f t="shared" si="6"/>
        <v>0</v>
      </c>
      <c r="W16" s="206">
        <f t="shared" si="7"/>
        <v>0</v>
      </c>
      <c r="X16" s="206">
        <f t="shared" si="8"/>
        <v>0</v>
      </c>
      <c r="Y16" s="206">
        <f t="shared" si="9"/>
        <v>0</v>
      </c>
      <c r="Z16" s="206">
        <f t="shared" si="10"/>
        <v>0</v>
      </c>
    </row>
    <row r="17" spans="1:27" ht="23.1" customHeight="1" x14ac:dyDescent="0.25">
      <c r="A17" s="144">
        <v>10</v>
      </c>
      <c r="B17" s="209" t="str">
        <f>IF('Proje ve Personel Bilgileri'!C26&gt;0,'Proje ve Personel Bilgileri'!C26,"")</f>
        <v/>
      </c>
      <c r="C17" s="225">
        <f>IF('G011A (Ocak-Temmuz)'!C17&lt;&gt;"",'G011A (Ocak-Temmuz)'!C17,0)</f>
        <v>0</v>
      </c>
      <c r="D17" s="226">
        <f>IF('G011A (Ocak-Temmuz)'!L17&lt;&gt;"",'G011A (Ocak-Temmuz)'!L17,0)</f>
        <v>0</v>
      </c>
      <c r="E17" s="218">
        <f>IF('G011A (Şubat-Ağustos)'!C17&lt;&gt;"",'G011A (Şubat-Ağustos)'!C17,0)</f>
        <v>0</v>
      </c>
      <c r="F17" s="217">
        <f>IF('G011A (Şubat-Ağustos)'!L17&lt;&gt;"",'G011A (Şubat-Ağustos)'!L17,0)</f>
        <v>0</v>
      </c>
      <c r="G17" s="218">
        <f>IF('G011A (Mart-Eylül)'!C17&lt;&gt;"",'G011A (Mart-Eylül)'!C17,0)</f>
        <v>0</v>
      </c>
      <c r="H17" s="217">
        <f>IF('G011A (Mart-Eylül)'!L17&lt;&gt;"",'G011A (Mart-Eylül)'!L17,0)</f>
        <v>0</v>
      </c>
      <c r="I17" s="218">
        <f>IF('G011A (Nisan-Ekim)'!C17&lt;&gt;"",'G011A (Nisan-Ekim)'!C17,0)</f>
        <v>0</v>
      </c>
      <c r="J17" s="217">
        <f>IF('G011A (Nisan-Ekim)'!L17&lt;&gt;"",'G011A (Nisan-Ekim)'!L17,0)</f>
        <v>0</v>
      </c>
      <c r="K17" s="218">
        <f>IF('G011A (Mayıs-Kasım)'!C17&lt;&gt;"",'G011A (Mayıs-Kasım)'!C17,0)</f>
        <v>0</v>
      </c>
      <c r="L17" s="217">
        <f>IF('G011A (Mayıs-Kasım)'!L17&lt;&gt;"",'G011A (Mayıs-Kasım)'!L17,0)</f>
        <v>0</v>
      </c>
      <c r="M17" s="218">
        <f>IF('G011A (Haziran-Aralık)'!C17&lt;&gt;"",'G011A (Haziran-Aralık)'!C17,0)</f>
        <v>0</v>
      </c>
      <c r="N17" s="217">
        <f>IF('G011A (Haziran-Aralık)'!L17&lt;&gt;"",'G011A (Haziran-Aralık)'!L17,0)</f>
        <v>0</v>
      </c>
      <c r="O17" s="225">
        <f t="shared" si="0"/>
        <v>0</v>
      </c>
      <c r="P17" s="226">
        <f t="shared" si="1"/>
        <v>0</v>
      </c>
      <c r="Q17" s="226">
        <f t="shared" si="2"/>
        <v>0</v>
      </c>
      <c r="R17" s="227">
        <f t="shared" si="3"/>
        <v>0</v>
      </c>
      <c r="T17" s="206">
        <f t="shared" si="4"/>
        <v>0</v>
      </c>
      <c r="U17" s="206">
        <f t="shared" si="5"/>
        <v>0</v>
      </c>
      <c r="V17" s="206">
        <f t="shared" si="6"/>
        <v>0</v>
      </c>
      <c r="W17" s="206">
        <f t="shared" si="7"/>
        <v>0</v>
      </c>
      <c r="X17" s="206">
        <f t="shared" si="8"/>
        <v>0</v>
      </c>
      <c r="Y17" s="206">
        <f t="shared" si="9"/>
        <v>0</v>
      </c>
      <c r="Z17" s="206">
        <f t="shared" si="10"/>
        <v>0</v>
      </c>
    </row>
    <row r="18" spans="1:27" ht="23.1" customHeight="1" x14ac:dyDescent="0.25">
      <c r="A18" s="144">
        <v>11</v>
      </c>
      <c r="B18" s="209" t="str">
        <f>IF('Proje ve Personel Bilgileri'!C27&gt;0,'Proje ve Personel Bilgileri'!C27,"")</f>
        <v/>
      </c>
      <c r="C18" s="225">
        <f>IF('G011A (Ocak-Temmuz)'!C18&lt;&gt;"",'G011A (Ocak-Temmuz)'!C18,0)</f>
        <v>0</v>
      </c>
      <c r="D18" s="226">
        <f>IF('G011A (Ocak-Temmuz)'!L18&lt;&gt;"",'G011A (Ocak-Temmuz)'!L18,0)</f>
        <v>0</v>
      </c>
      <c r="E18" s="218">
        <f>IF('G011A (Şubat-Ağustos)'!C18&lt;&gt;"",'G011A (Şubat-Ağustos)'!C18,0)</f>
        <v>0</v>
      </c>
      <c r="F18" s="217">
        <f>IF('G011A (Şubat-Ağustos)'!L18&lt;&gt;"",'G011A (Şubat-Ağustos)'!L18,0)</f>
        <v>0</v>
      </c>
      <c r="G18" s="218">
        <f>IF('G011A (Mart-Eylül)'!C18&lt;&gt;"",'G011A (Mart-Eylül)'!C18,0)</f>
        <v>0</v>
      </c>
      <c r="H18" s="217">
        <f>IF('G011A (Mart-Eylül)'!L18&lt;&gt;"",'G011A (Mart-Eylül)'!L18,0)</f>
        <v>0</v>
      </c>
      <c r="I18" s="218">
        <f>IF('G011A (Nisan-Ekim)'!C18&lt;&gt;"",'G011A (Nisan-Ekim)'!C18,0)</f>
        <v>0</v>
      </c>
      <c r="J18" s="217">
        <f>IF('G011A (Nisan-Ekim)'!L18&lt;&gt;"",'G011A (Nisan-Ekim)'!L18,0)</f>
        <v>0</v>
      </c>
      <c r="K18" s="218">
        <f>IF('G011A (Mayıs-Kasım)'!C18&lt;&gt;"",'G011A (Mayıs-Kasım)'!C18,0)</f>
        <v>0</v>
      </c>
      <c r="L18" s="217">
        <f>IF('G011A (Mayıs-Kasım)'!L18&lt;&gt;"",'G011A (Mayıs-Kasım)'!L18,0)</f>
        <v>0</v>
      </c>
      <c r="M18" s="218">
        <f>IF('G011A (Haziran-Aralık)'!C18&lt;&gt;"",'G011A (Haziran-Aralık)'!C18,0)</f>
        <v>0</v>
      </c>
      <c r="N18" s="217">
        <f>IF('G011A (Haziran-Aralık)'!L18&lt;&gt;"",'G011A (Haziran-Aralık)'!L18,0)</f>
        <v>0</v>
      </c>
      <c r="O18" s="225">
        <f t="shared" si="0"/>
        <v>0</v>
      </c>
      <c r="P18" s="226">
        <f t="shared" si="1"/>
        <v>0</v>
      </c>
      <c r="Q18" s="226">
        <f t="shared" si="2"/>
        <v>0</v>
      </c>
      <c r="R18" s="227">
        <f t="shared" si="3"/>
        <v>0</v>
      </c>
      <c r="T18" s="206">
        <f t="shared" si="4"/>
        <v>0</v>
      </c>
      <c r="U18" s="206">
        <f t="shared" si="5"/>
        <v>0</v>
      </c>
      <c r="V18" s="206">
        <f t="shared" si="6"/>
        <v>0</v>
      </c>
      <c r="W18" s="206">
        <f t="shared" si="7"/>
        <v>0</v>
      </c>
      <c r="X18" s="206">
        <f t="shared" si="8"/>
        <v>0</v>
      </c>
      <c r="Y18" s="206">
        <f t="shared" si="9"/>
        <v>0</v>
      </c>
      <c r="Z18" s="206">
        <f t="shared" si="10"/>
        <v>0</v>
      </c>
    </row>
    <row r="19" spans="1:27" ht="23.1" customHeight="1" x14ac:dyDescent="0.25">
      <c r="A19" s="144">
        <v>12</v>
      </c>
      <c r="B19" s="209" t="str">
        <f>IF('Proje ve Personel Bilgileri'!C28&gt;0,'Proje ve Personel Bilgileri'!C28,"")</f>
        <v/>
      </c>
      <c r="C19" s="225">
        <f>IF('G011A (Ocak-Temmuz)'!C19&lt;&gt;"",'G011A (Ocak-Temmuz)'!C19,0)</f>
        <v>0</v>
      </c>
      <c r="D19" s="226">
        <f>IF('G011A (Ocak-Temmuz)'!L19&lt;&gt;"",'G011A (Ocak-Temmuz)'!L19,0)</f>
        <v>0</v>
      </c>
      <c r="E19" s="218">
        <f>IF('G011A (Şubat-Ağustos)'!C19&lt;&gt;"",'G011A (Şubat-Ağustos)'!C19,0)</f>
        <v>0</v>
      </c>
      <c r="F19" s="217">
        <f>IF('G011A (Şubat-Ağustos)'!L19&lt;&gt;"",'G011A (Şubat-Ağustos)'!L19,0)</f>
        <v>0</v>
      </c>
      <c r="G19" s="218">
        <f>IF('G011A (Mart-Eylül)'!C19&lt;&gt;"",'G011A (Mart-Eylül)'!C19,0)</f>
        <v>0</v>
      </c>
      <c r="H19" s="217">
        <f>IF('G011A (Mart-Eylül)'!L19&lt;&gt;"",'G011A (Mart-Eylül)'!L19,0)</f>
        <v>0</v>
      </c>
      <c r="I19" s="218">
        <f>IF('G011A (Nisan-Ekim)'!C19&lt;&gt;"",'G011A (Nisan-Ekim)'!C19,0)</f>
        <v>0</v>
      </c>
      <c r="J19" s="217">
        <f>IF('G011A (Nisan-Ekim)'!L19&lt;&gt;"",'G011A (Nisan-Ekim)'!L19,0)</f>
        <v>0</v>
      </c>
      <c r="K19" s="218">
        <f>IF('G011A (Mayıs-Kasım)'!C19&lt;&gt;"",'G011A (Mayıs-Kasım)'!C19,0)</f>
        <v>0</v>
      </c>
      <c r="L19" s="217">
        <f>IF('G011A (Mayıs-Kasım)'!L19&lt;&gt;"",'G011A (Mayıs-Kasım)'!L19,0)</f>
        <v>0</v>
      </c>
      <c r="M19" s="218">
        <f>IF('G011A (Haziran-Aralık)'!C19&lt;&gt;"",'G011A (Haziran-Aralık)'!C19,0)</f>
        <v>0</v>
      </c>
      <c r="N19" s="217">
        <f>IF('G011A (Haziran-Aralık)'!L19&lt;&gt;"",'G011A (Haziran-Aralık)'!L19,0)</f>
        <v>0</v>
      </c>
      <c r="O19" s="225">
        <f t="shared" si="0"/>
        <v>0</v>
      </c>
      <c r="P19" s="226">
        <f t="shared" si="1"/>
        <v>0</v>
      </c>
      <c r="Q19" s="226">
        <f t="shared" si="2"/>
        <v>0</v>
      </c>
      <c r="R19" s="227">
        <f t="shared" si="3"/>
        <v>0</v>
      </c>
      <c r="T19" s="206">
        <f t="shared" si="4"/>
        <v>0</v>
      </c>
      <c r="U19" s="206">
        <f t="shared" si="5"/>
        <v>0</v>
      </c>
      <c r="V19" s="206">
        <f t="shared" si="6"/>
        <v>0</v>
      </c>
      <c r="W19" s="206">
        <f t="shared" si="7"/>
        <v>0</v>
      </c>
      <c r="X19" s="206">
        <f t="shared" si="8"/>
        <v>0</v>
      </c>
      <c r="Y19" s="206">
        <f t="shared" si="9"/>
        <v>0</v>
      </c>
      <c r="Z19" s="206">
        <f t="shared" si="10"/>
        <v>0</v>
      </c>
    </row>
    <row r="20" spans="1:27" ht="23.1" customHeight="1" x14ac:dyDescent="0.25">
      <c r="A20" s="144">
        <v>13</v>
      </c>
      <c r="B20" s="209" t="str">
        <f>IF('Proje ve Personel Bilgileri'!C29&gt;0,'Proje ve Personel Bilgileri'!C29,"")</f>
        <v/>
      </c>
      <c r="C20" s="225">
        <f>IF('G011A (Ocak-Temmuz)'!C20&lt;&gt;"",'G011A (Ocak-Temmuz)'!C20,0)</f>
        <v>0</v>
      </c>
      <c r="D20" s="226">
        <f>IF('G011A (Ocak-Temmuz)'!L20&lt;&gt;"",'G011A (Ocak-Temmuz)'!L20,0)</f>
        <v>0</v>
      </c>
      <c r="E20" s="218">
        <f>IF('G011A (Şubat-Ağustos)'!C20&lt;&gt;"",'G011A (Şubat-Ağustos)'!C20,0)</f>
        <v>0</v>
      </c>
      <c r="F20" s="217">
        <f>IF('G011A (Şubat-Ağustos)'!L20&lt;&gt;"",'G011A (Şubat-Ağustos)'!L20,0)</f>
        <v>0</v>
      </c>
      <c r="G20" s="218">
        <f>IF('G011A (Mart-Eylül)'!C20&lt;&gt;"",'G011A (Mart-Eylül)'!C20,0)</f>
        <v>0</v>
      </c>
      <c r="H20" s="217">
        <f>IF('G011A (Mart-Eylül)'!L20&lt;&gt;"",'G011A (Mart-Eylül)'!L20,0)</f>
        <v>0</v>
      </c>
      <c r="I20" s="218">
        <f>IF('G011A (Nisan-Ekim)'!C20&lt;&gt;"",'G011A (Nisan-Ekim)'!C20,0)</f>
        <v>0</v>
      </c>
      <c r="J20" s="217">
        <f>IF('G011A (Nisan-Ekim)'!L20&lt;&gt;"",'G011A (Nisan-Ekim)'!L20,0)</f>
        <v>0</v>
      </c>
      <c r="K20" s="218">
        <f>IF('G011A (Mayıs-Kasım)'!C20&lt;&gt;"",'G011A (Mayıs-Kasım)'!C20,0)</f>
        <v>0</v>
      </c>
      <c r="L20" s="217">
        <f>IF('G011A (Mayıs-Kasım)'!L20&lt;&gt;"",'G011A (Mayıs-Kasım)'!L20,0)</f>
        <v>0</v>
      </c>
      <c r="M20" s="218">
        <f>IF('G011A (Haziran-Aralık)'!C20&lt;&gt;"",'G011A (Haziran-Aralık)'!C20,0)</f>
        <v>0</v>
      </c>
      <c r="N20" s="217">
        <f>IF('G011A (Haziran-Aralık)'!L20&lt;&gt;"",'G011A (Haziran-Aralık)'!L20,0)</f>
        <v>0</v>
      </c>
      <c r="O20" s="225">
        <f t="shared" si="0"/>
        <v>0</v>
      </c>
      <c r="P20" s="226">
        <f t="shared" si="1"/>
        <v>0</v>
      </c>
      <c r="Q20" s="226">
        <f t="shared" si="2"/>
        <v>0</v>
      </c>
      <c r="R20" s="227">
        <f t="shared" si="3"/>
        <v>0</v>
      </c>
      <c r="T20" s="206">
        <f t="shared" si="4"/>
        <v>0</v>
      </c>
      <c r="U20" s="206">
        <f t="shared" si="5"/>
        <v>0</v>
      </c>
      <c r="V20" s="206">
        <f t="shared" si="6"/>
        <v>0</v>
      </c>
      <c r="W20" s="206">
        <f t="shared" si="7"/>
        <v>0</v>
      </c>
      <c r="X20" s="206">
        <f t="shared" si="8"/>
        <v>0</v>
      </c>
      <c r="Y20" s="206">
        <f t="shared" si="9"/>
        <v>0</v>
      </c>
      <c r="Z20" s="206">
        <f t="shared" si="10"/>
        <v>0</v>
      </c>
    </row>
    <row r="21" spans="1:27" ht="23.1" customHeight="1" x14ac:dyDescent="0.25">
      <c r="A21" s="144">
        <v>14</v>
      </c>
      <c r="B21" s="209" t="str">
        <f>IF('Proje ve Personel Bilgileri'!C30&gt;0,'Proje ve Personel Bilgileri'!C30,"")</f>
        <v/>
      </c>
      <c r="C21" s="225">
        <f>IF('G011A (Ocak-Temmuz)'!C21&lt;&gt;"",'G011A (Ocak-Temmuz)'!C21,0)</f>
        <v>0</v>
      </c>
      <c r="D21" s="226">
        <f>IF('G011A (Ocak-Temmuz)'!L21&lt;&gt;"",'G011A (Ocak-Temmuz)'!L21,0)</f>
        <v>0</v>
      </c>
      <c r="E21" s="218">
        <f>IF('G011A (Şubat-Ağustos)'!C21&lt;&gt;"",'G011A (Şubat-Ağustos)'!C21,0)</f>
        <v>0</v>
      </c>
      <c r="F21" s="217">
        <f>IF('G011A (Şubat-Ağustos)'!L21&lt;&gt;"",'G011A (Şubat-Ağustos)'!L21,0)</f>
        <v>0</v>
      </c>
      <c r="G21" s="218">
        <f>IF('G011A (Mart-Eylül)'!C21&lt;&gt;"",'G011A (Mart-Eylül)'!C21,0)</f>
        <v>0</v>
      </c>
      <c r="H21" s="217">
        <f>IF('G011A (Mart-Eylül)'!L21&lt;&gt;"",'G011A (Mart-Eylül)'!L21,0)</f>
        <v>0</v>
      </c>
      <c r="I21" s="218">
        <f>IF('G011A (Nisan-Ekim)'!C21&lt;&gt;"",'G011A (Nisan-Ekim)'!C21,0)</f>
        <v>0</v>
      </c>
      <c r="J21" s="217">
        <f>IF('G011A (Nisan-Ekim)'!L21&lt;&gt;"",'G011A (Nisan-Ekim)'!L21,0)</f>
        <v>0</v>
      </c>
      <c r="K21" s="218">
        <f>IF('G011A (Mayıs-Kasım)'!C21&lt;&gt;"",'G011A (Mayıs-Kasım)'!C21,0)</f>
        <v>0</v>
      </c>
      <c r="L21" s="217">
        <f>IF('G011A (Mayıs-Kasım)'!L21&lt;&gt;"",'G011A (Mayıs-Kasım)'!L21,0)</f>
        <v>0</v>
      </c>
      <c r="M21" s="218">
        <f>IF('G011A (Haziran-Aralık)'!C21&lt;&gt;"",'G011A (Haziran-Aralık)'!C21,0)</f>
        <v>0</v>
      </c>
      <c r="N21" s="217">
        <f>IF('G011A (Haziran-Aralık)'!L21&lt;&gt;"",'G011A (Haziran-Aralık)'!L21,0)</f>
        <v>0</v>
      </c>
      <c r="O21" s="225">
        <f t="shared" si="0"/>
        <v>0</v>
      </c>
      <c r="P21" s="226">
        <f t="shared" si="1"/>
        <v>0</v>
      </c>
      <c r="Q21" s="226">
        <f t="shared" si="2"/>
        <v>0</v>
      </c>
      <c r="R21" s="227">
        <f t="shared" si="3"/>
        <v>0</v>
      </c>
      <c r="T21" s="206">
        <f t="shared" si="4"/>
        <v>0</v>
      </c>
      <c r="U21" s="206">
        <f t="shared" si="5"/>
        <v>0</v>
      </c>
      <c r="V21" s="206">
        <f t="shared" si="6"/>
        <v>0</v>
      </c>
      <c r="W21" s="206">
        <f t="shared" si="7"/>
        <v>0</v>
      </c>
      <c r="X21" s="206">
        <f t="shared" si="8"/>
        <v>0</v>
      </c>
      <c r="Y21" s="206">
        <f t="shared" si="9"/>
        <v>0</v>
      </c>
      <c r="Z21" s="206">
        <f t="shared" si="10"/>
        <v>0</v>
      </c>
    </row>
    <row r="22" spans="1:27" ht="23.1" customHeight="1" x14ac:dyDescent="0.25">
      <c r="A22" s="144">
        <v>15</v>
      </c>
      <c r="B22" s="209" t="str">
        <f>IF('Proje ve Personel Bilgileri'!C31&gt;0,'Proje ve Personel Bilgileri'!C31,"")</f>
        <v/>
      </c>
      <c r="C22" s="225">
        <f>IF('G011A (Ocak-Temmuz)'!C22&lt;&gt;"",'G011A (Ocak-Temmuz)'!C22,0)</f>
        <v>0</v>
      </c>
      <c r="D22" s="226">
        <f>IF('G011A (Ocak-Temmuz)'!L22&lt;&gt;"",'G011A (Ocak-Temmuz)'!L22,0)</f>
        <v>0</v>
      </c>
      <c r="E22" s="218">
        <f>IF('G011A (Şubat-Ağustos)'!C22&lt;&gt;"",'G011A (Şubat-Ağustos)'!C22,0)</f>
        <v>0</v>
      </c>
      <c r="F22" s="217">
        <f>IF('G011A (Şubat-Ağustos)'!L22&lt;&gt;"",'G011A (Şubat-Ağustos)'!L22,0)</f>
        <v>0</v>
      </c>
      <c r="G22" s="218">
        <f>IF('G011A (Mart-Eylül)'!C22&lt;&gt;"",'G011A (Mart-Eylül)'!C22,0)</f>
        <v>0</v>
      </c>
      <c r="H22" s="217">
        <f>IF('G011A (Mart-Eylül)'!L22&lt;&gt;"",'G011A (Mart-Eylül)'!L22,0)</f>
        <v>0</v>
      </c>
      <c r="I22" s="218">
        <f>IF('G011A (Nisan-Ekim)'!C22&lt;&gt;"",'G011A (Nisan-Ekim)'!C22,0)</f>
        <v>0</v>
      </c>
      <c r="J22" s="217">
        <f>IF('G011A (Nisan-Ekim)'!L22&lt;&gt;"",'G011A (Nisan-Ekim)'!L22,0)</f>
        <v>0</v>
      </c>
      <c r="K22" s="218">
        <f>IF('G011A (Mayıs-Kasım)'!C22&lt;&gt;"",'G011A (Mayıs-Kasım)'!C22,0)</f>
        <v>0</v>
      </c>
      <c r="L22" s="217">
        <f>IF('G011A (Mayıs-Kasım)'!L22&lt;&gt;"",'G011A (Mayıs-Kasım)'!L22,0)</f>
        <v>0</v>
      </c>
      <c r="M22" s="218">
        <f>IF('G011A (Haziran-Aralık)'!C22&lt;&gt;"",'G011A (Haziran-Aralık)'!C22,0)</f>
        <v>0</v>
      </c>
      <c r="N22" s="217">
        <f>IF('G011A (Haziran-Aralık)'!L22&lt;&gt;"",'G011A (Haziran-Aralık)'!L22,0)</f>
        <v>0</v>
      </c>
      <c r="O22" s="225">
        <f t="shared" si="0"/>
        <v>0</v>
      </c>
      <c r="P22" s="226">
        <f t="shared" si="1"/>
        <v>0</v>
      </c>
      <c r="Q22" s="226">
        <f t="shared" si="2"/>
        <v>0</v>
      </c>
      <c r="R22" s="227">
        <f t="shared" si="3"/>
        <v>0</v>
      </c>
      <c r="T22" s="206">
        <f t="shared" si="4"/>
        <v>0</v>
      </c>
      <c r="U22" s="206">
        <f t="shared" si="5"/>
        <v>0</v>
      </c>
      <c r="V22" s="206">
        <f t="shared" si="6"/>
        <v>0</v>
      </c>
      <c r="W22" s="206">
        <f t="shared" si="7"/>
        <v>0</v>
      </c>
      <c r="X22" s="206">
        <f t="shared" si="8"/>
        <v>0</v>
      </c>
      <c r="Y22" s="206">
        <f t="shared" si="9"/>
        <v>0</v>
      </c>
      <c r="Z22" s="206">
        <f t="shared" si="10"/>
        <v>0</v>
      </c>
    </row>
    <row r="23" spans="1:27" ht="23.1" customHeight="1" x14ac:dyDescent="0.25">
      <c r="A23" s="144">
        <v>16</v>
      </c>
      <c r="B23" s="209" t="str">
        <f>IF('Proje ve Personel Bilgileri'!C32&gt;0,'Proje ve Personel Bilgileri'!C32,"")</f>
        <v/>
      </c>
      <c r="C23" s="225">
        <f>IF('G011A (Ocak-Temmuz)'!C23&lt;&gt;"",'G011A (Ocak-Temmuz)'!C23,0)</f>
        <v>0</v>
      </c>
      <c r="D23" s="226">
        <f>IF('G011A (Ocak-Temmuz)'!L23&lt;&gt;"",'G011A (Ocak-Temmuz)'!L23,0)</f>
        <v>0</v>
      </c>
      <c r="E23" s="218">
        <f>IF('G011A (Şubat-Ağustos)'!C23&lt;&gt;"",'G011A (Şubat-Ağustos)'!C23,0)</f>
        <v>0</v>
      </c>
      <c r="F23" s="217">
        <f>IF('G011A (Şubat-Ağustos)'!L23&lt;&gt;"",'G011A (Şubat-Ağustos)'!L23,0)</f>
        <v>0</v>
      </c>
      <c r="G23" s="218">
        <f>IF('G011A (Mart-Eylül)'!C23&lt;&gt;"",'G011A (Mart-Eylül)'!C23,0)</f>
        <v>0</v>
      </c>
      <c r="H23" s="217">
        <f>IF('G011A (Mart-Eylül)'!L23&lt;&gt;"",'G011A (Mart-Eylül)'!L23,0)</f>
        <v>0</v>
      </c>
      <c r="I23" s="218">
        <f>IF('G011A (Nisan-Ekim)'!C23&lt;&gt;"",'G011A (Nisan-Ekim)'!C23,0)</f>
        <v>0</v>
      </c>
      <c r="J23" s="217">
        <f>IF('G011A (Nisan-Ekim)'!L23&lt;&gt;"",'G011A (Nisan-Ekim)'!L23,0)</f>
        <v>0</v>
      </c>
      <c r="K23" s="218">
        <f>IF('G011A (Mayıs-Kasım)'!C23&lt;&gt;"",'G011A (Mayıs-Kasım)'!C23,0)</f>
        <v>0</v>
      </c>
      <c r="L23" s="217">
        <f>IF('G011A (Mayıs-Kasım)'!L23&lt;&gt;"",'G011A (Mayıs-Kasım)'!L23,0)</f>
        <v>0</v>
      </c>
      <c r="M23" s="218">
        <f>IF('G011A (Haziran-Aralık)'!C23&lt;&gt;"",'G011A (Haziran-Aralık)'!C23,0)</f>
        <v>0</v>
      </c>
      <c r="N23" s="217">
        <f>IF('G011A (Haziran-Aralık)'!L23&lt;&gt;"",'G011A (Haziran-Aralık)'!L23,0)</f>
        <v>0</v>
      </c>
      <c r="O23" s="225">
        <f t="shared" si="0"/>
        <v>0</v>
      </c>
      <c r="P23" s="226">
        <f t="shared" si="1"/>
        <v>0</v>
      </c>
      <c r="Q23" s="226">
        <f t="shared" si="2"/>
        <v>0</v>
      </c>
      <c r="R23" s="227">
        <f t="shared" si="3"/>
        <v>0</v>
      </c>
      <c r="T23" s="206">
        <f t="shared" si="4"/>
        <v>0</v>
      </c>
      <c r="U23" s="206">
        <f t="shared" si="5"/>
        <v>0</v>
      </c>
      <c r="V23" s="206">
        <f t="shared" si="6"/>
        <v>0</v>
      </c>
      <c r="W23" s="206">
        <f t="shared" si="7"/>
        <v>0</v>
      </c>
      <c r="X23" s="206">
        <f t="shared" si="8"/>
        <v>0</v>
      </c>
      <c r="Y23" s="206">
        <f t="shared" si="9"/>
        <v>0</v>
      </c>
      <c r="Z23" s="206">
        <f t="shared" si="10"/>
        <v>0</v>
      </c>
    </row>
    <row r="24" spans="1:27" ht="23.1" customHeight="1" x14ac:dyDescent="0.25">
      <c r="A24" s="144">
        <v>17</v>
      </c>
      <c r="B24" s="209" t="str">
        <f>IF('Proje ve Personel Bilgileri'!C33&gt;0,'Proje ve Personel Bilgileri'!C33,"")</f>
        <v/>
      </c>
      <c r="C24" s="225">
        <f>IF('G011A (Ocak-Temmuz)'!C24&lt;&gt;"",'G011A (Ocak-Temmuz)'!C24,0)</f>
        <v>0</v>
      </c>
      <c r="D24" s="226">
        <f>IF('G011A (Ocak-Temmuz)'!L24&lt;&gt;"",'G011A (Ocak-Temmuz)'!L24,0)</f>
        <v>0</v>
      </c>
      <c r="E24" s="218">
        <f>IF('G011A (Şubat-Ağustos)'!C24&lt;&gt;"",'G011A (Şubat-Ağustos)'!C24,0)</f>
        <v>0</v>
      </c>
      <c r="F24" s="217">
        <f>IF('G011A (Şubat-Ağustos)'!L24&lt;&gt;"",'G011A (Şubat-Ağustos)'!L24,0)</f>
        <v>0</v>
      </c>
      <c r="G24" s="218">
        <f>IF('G011A (Mart-Eylül)'!C24&lt;&gt;"",'G011A (Mart-Eylül)'!C24,0)</f>
        <v>0</v>
      </c>
      <c r="H24" s="217">
        <f>IF('G011A (Mart-Eylül)'!L24&lt;&gt;"",'G011A (Mart-Eylül)'!L24,0)</f>
        <v>0</v>
      </c>
      <c r="I24" s="218">
        <f>IF('G011A (Nisan-Ekim)'!C24&lt;&gt;"",'G011A (Nisan-Ekim)'!C24,0)</f>
        <v>0</v>
      </c>
      <c r="J24" s="217">
        <f>IF('G011A (Nisan-Ekim)'!L24&lt;&gt;"",'G011A (Nisan-Ekim)'!L24,0)</f>
        <v>0</v>
      </c>
      <c r="K24" s="218">
        <f>IF('G011A (Mayıs-Kasım)'!C24&lt;&gt;"",'G011A (Mayıs-Kasım)'!C24,0)</f>
        <v>0</v>
      </c>
      <c r="L24" s="217">
        <f>IF('G011A (Mayıs-Kasım)'!L24&lt;&gt;"",'G011A (Mayıs-Kasım)'!L24,0)</f>
        <v>0</v>
      </c>
      <c r="M24" s="218">
        <f>IF('G011A (Haziran-Aralık)'!C24&lt;&gt;"",'G011A (Haziran-Aralık)'!C24,0)</f>
        <v>0</v>
      </c>
      <c r="N24" s="217">
        <f>IF('G011A (Haziran-Aralık)'!L24&lt;&gt;"",'G011A (Haziran-Aralık)'!L24,0)</f>
        <v>0</v>
      </c>
      <c r="O24" s="225">
        <f t="shared" si="0"/>
        <v>0</v>
      </c>
      <c r="P24" s="226">
        <f t="shared" si="1"/>
        <v>0</v>
      </c>
      <c r="Q24" s="226">
        <f t="shared" si="2"/>
        <v>0</v>
      </c>
      <c r="R24" s="227">
        <f t="shared" si="3"/>
        <v>0</v>
      </c>
      <c r="T24" s="206">
        <f t="shared" si="4"/>
        <v>0</v>
      </c>
      <c r="U24" s="206">
        <f t="shared" si="5"/>
        <v>0</v>
      </c>
      <c r="V24" s="206">
        <f t="shared" si="6"/>
        <v>0</v>
      </c>
      <c r="W24" s="206">
        <f t="shared" si="7"/>
        <v>0</v>
      </c>
      <c r="X24" s="206">
        <f t="shared" si="8"/>
        <v>0</v>
      </c>
      <c r="Y24" s="206">
        <f t="shared" si="9"/>
        <v>0</v>
      </c>
      <c r="Z24" s="206">
        <f t="shared" si="10"/>
        <v>0</v>
      </c>
    </row>
    <row r="25" spans="1:27" ht="23.1" customHeight="1" x14ac:dyDescent="0.25">
      <c r="A25" s="144">
        <v>18</v>
      </c>
      <c r="B25" s="209" t="str">
        <f>IF('Proje ve Personel Bilgileri'!C34&gt;0,'Proje ve Personel Bilgileri'!C34,"")</f>
        <v/>
      </c>
      <c r="C25" s="225">
        <f>IF('G011A (Ocak-Temmuz)'!C25&lt;&gt;"",'G011A (Ocak-Temmuz)'!C25,0)</f>
        <v>0</v>
      </c>
      <c r="D25" s="226">
        <f>IF('G011A (Ocak-Temmuz)'!L25&lt;&gt;"",'G011A (Ocak-Temmuz)'!L25,0)</f>
        <v>0</v>
      </c>
      <c r="E25" s="218">
        <f>IF('G011A (Şubat-Ağustos)'!C25&lt;&gt;"",'G011A (Şubat-Ağustos)'!C25,0)</f>
        <v>0</v>
      </c>
      <c r="F25" s="217">
        <f>IF('G011A (Şubat-Ağustos)'!L25&lt;&gt;"",'G011A (Şubat-Ağustos)'!L25,0)</f>
        <v>0</v>
      </c>
      <c r="G25" s="218">
        <f>IF('G011A (Mart-Eylül)'!C25&lt;&gt;"",'G011A (Mart-Eylül)'!C25,0)</f>
        <v>0</v>
      </c>
      <c r="H25" s="217">
        <f>IF('G011A (Mart-Eylül)'!L25&lt;&gt;"",'G011A (Mart-Eylül)'!L25,0)</f>
        <v>0</v>
      </c>
      <c r="I25" s="218">
        <f>IF('G011A (Nisan-Ekim)'!C25&lt;&gt;"",'G011A (Nisan-Ekim)'!C25,0)</f>
        <v>0</v>
      </c>
      <c r="J25" s="217">
        <f>IF('G011A (Nisan-Ekim)'!L25&lt;&gt;"",'G011A (Nisan-Ekim)'!L25,0)</f>
        <v>0</v>
      </c>
      <c r="K25" s="218">
        <f>IF('G011A (Mayıs-Kasım)'!C25&lt;&gt;"",'G011A (Mayıs-Kasım)'!C25,0)</f>
        <v>0</v>
      </c>
      <c r="L25" s="217">
        <f>IF('G011A (Mayıs-Kasım)'!L25&lt;&gt;"",'G011A (Mayıs-Kasım)'!L25,0)</f>
        <v>0</v>
      </c>
      <c r="M25" s="218">
        <f>IF('G011A (Haziran-Aralık)'!C25&lt;&gt;"",'G011A (Haziran-Aralık)'!C25,0)</f>
        <v>0</v>
      </c>
      <c r="N25" s="217">
        <f>IF('G011A (Haziran-Aralık)'!L25&lt;&gt;"",'G011A (Haziran-Aralık)'!L25,0)</f>
        <v>0</v>
      </c>
      <c r="O25" s="225">
        <f t="shared" si="0"/>
        <v>0</v>
      </c>
      <c r="P25" s="226">
        <f t="shared" si="1"/>
        <v>0</v>
      </c>
      <c r="Q25" s="226">
        <f t="shared" si="2"/>
        <v>0</v>
      </c>
      <c r="R25" s="227">
        <f t="shared" si="3"/>
        <v>0</v>
      </c>
      <c r="T25" s="206">
        <f t="shared" si="4"/>
        <v>0</v>
      </c>
      <c r="U25" s="206">
        <f t="shared" si="5"/>
        <v>0</v>
      </c>
      <c r="V25" s="206">
        <f t="shared" si="6"/>
        <v>0</v>
      </c>
      <c r="W25" s="206">
        <f t="shared" si="7"/>
        <v>0</v>
      </c>
      <c r="X25" s="206">
        <f t="shared" si="8"/>
        <v>0</v>
      </c>
      <c r="Y25" s="206">
        <f t="shared" si="9"/>
        <v>0</v>
      </c>
      <c r="Z25" s="206">
        <f t="shared" si="10"/>
        <v>0</v>
      </c>
    </row>
    <row r="26" spans="1:27" ht="23.1" customHeight="1" x14ac:dyDescent="0.25">
      <c r="A26" s="144">
        <v>19</v>
      </c>
      <c r="B26" s="209" t="str">
        <f>IF('Proje ve Personel Bilgileri'!C35&gt;0,'Proje ve Personel Bilgileri'!C35,"")</f>
        <v/>
      </c>
      <c r="C26" s="225">
        <f>IF('G011A (Ocak-Temmuz)'!C26&lt;&gt;"",'G011A (Ocak-Temmuz)'!C26,0)</f>
        <v>0</v>
      </c>
      <c r="D26" s="226">
        <f>IF('G011A (Ocak-Temmuz)'!L26&lt;&gt;"",'G011A (Ocak-Temmuz)'!L26,0)</f>
        <v>0</v>
      </c>
      <c r="E26" s="218">
        <f>IF('G011A (Şubat-Ağustos)'!C26&lt;&gt;"",'G011A (Şubat-Ağustos)'!C26,0)</f>
        <v>0</v>
      </c>
      <c r="F26" s="217">
        <f>IF('G011A (Şubat-Ağustos)'!L26&lt;&gt;"",'G011A (Şubat-Ağustos)'!L26,0)</f>
        <v>0</v>
      </c>
      <c r="G26" s="218">
        <f>IF('G011A (Mart-Eylül)'!C26&lt;&gt;"",'G011A (Mart-Eylül)'!C26,0)</f>
        <v>0</v>
      </c>
      <c r="H26" s="217">
        <f>IF('G011A (Mart-Eylül)'!L26&lt;&gt;"",'G011A (Mart-Eylül)'!L26,0)</f>
        <v>0</v>
      </c>
      <c r="I26" s="218">
        <f>IF('G011A (Nisan-Ekim)'!C26&lt;&gt;"",'G011A (Nisan-Ekim)'!C26,0)</f>
        <v>0</v>
      </c>
      <c r="J26" s="217">
        <f>IF('G011A (Nisan-Ekim)'!L26&lt;&gt;"",'G011A (Nisan-Ekim)'!L26,0)</f>
        <v>0</v>
      </c>
      <c r="K26" s="218">
        <f>IF('G011A (Mayıs-Kasım)'!C26&lt;&gt;"",'G011A (Mayıs-Kasım)'!C26,0)</f>
        <v>0</v>
      </c>
      <c r="L26" s="217">
        <f>IF('G011A (Mayıs-Kasım)'!L26&lt;&gt;"",'G011A (Mayıs-Kasım)'!L26,0)</f>
        <v>0</v>
      </c>
      <c r="M26" s="218">
        <f>IF('G011A (Haziran-Aralık)'!C26&lt;&gt;"",'G011A (Haziran-Aralık)'!C26,0)</f>
        <v>0</v>
      </c>
      <c r="N26" s="217">
        <f>IF('G011A (Haziran-Aralık)'!L26&lt;&gt;"",'G011A (Haziran-Aralık)'!L26,0)</f>
        <v>0</v>
      </c>
      <c r="O26" s="225">
        <f t="shared" si="0"/>
        <v>0</v>
      </c>
      <c r="P26" s="226">
        <f t="shared" si="1"/>
        <v>0</v>
      </c>
      <c r="Q26" s="226">
        <f t="shared" si="2"/>
        <v>0</v>
      </c>
      <c r="R26" s="227">
        <f t="shared" si="3"/>
        <v>0</v>
      </c>
      <c r="T26" s="206">
        <f t="shared" si="4"/>
        <v>0</v>
      </c>
      <c r="U26" s="206">
        <f t="shared" si="5"/>
        <v>0</v>
      </c>
      <c r="V26" s="206">
        <f t="shared" si="6"/>
        <v>0</v>
      </c>
      <c r="W26" s="206">
        <f t="shared" si="7"/>
        <v>0</v>
      </c>
      <c r="X26" s="206">
        <f t="shared" si="8"/>
        <v>0</v>
      </c>
      <c r="Y26" s="206">
        <f t="shared" si="9"/>
        <v>0</v>
      </c>
      <c r="Z26" s="206">
        <f t="shared" si="10"/>
        <v>0</v>
      </c>
    </row>
    <row r="27" spans="1:27" ht="23.1" customHeight="1" thickBot="1" x14ac:dyDescent="0.3">
      <c r="A27" s="147">
        <v>20</v>
      </c>
      <c r="B27" s="211" t="str">
        <f>IF('Proje ve Personel Bilgileri'!C36&gt;0,'Proje ve Personel Bilgileri'!C36,"")</f>
        <v/>
      </c>
      <c r="C27" s="228">
        <f>IF('G011A (Ocak-Temmuz)'!C27&lt;&gt;"",'G011A (Ocak-Temmuz)'!C27,0)</f>
        <v>0</v>
      </c>
      <c r="D27" s="229">
        <f>IF('G011A (Ocak-Temmuz)'!L27&lt;&gt;"",'G011A (Ocak-Temmuz)'!L27,0)</f>
        <v>0</v>
      </c>
      <c r="E27" s="222">
        <f>IF('G011A (Şubat-Ağustos)'!C27&lt;&gt;"",'G011A (Şubat-Ağustos)'!C27,0)</f>
        <v>0</v>
      </c>
      <c r="F27" s="221">
        <f>IF('G011A (Şubat-Ağustos)'!L27&lt;&gt;"",'G011A (Şubat-Ağustos)'!L27,0)</f>
        <v>0</v>
      </c>
      <c r="G27" s="222">
        <f>IF('G011A (Mart-Eylül)'!C27&lt;&gt;"",'G011A (Mart-Eylül)'!C27,0)</f>
        <v>0</v>
      </c>
      <c r="H27" s="221">
        <f>IF('G011A (Mart-Eylül)'!L27&lt;&gt;"",'G011A (Mart-Eylül)'!L27,0)</f>
        <v>0</v>
      </c>
      <c r="I27" s="222">
        <f>IF('G011A (Nisan-Ekim)'!C27&lt;&gt;"",'G011A (Nisan-Ekim)'!C27,0)</f>
        <v>0</v>
      </c>
      <c r="J27" s="221">
        <f>IF('G011A (Nisan-Ekim)'!L27&lt;&gt;"",'G011A (Nisan-Ekim)'!L27,0)</f>
        <v>0</v>
      </c>
      <c r="K27" s="222">
        <f>IF('G011A (Mayıs-Kasım)'!C27&lt;&gt;"",'G011A (Mayıs-Kasım)'!C27,0)</f>
        <v>0</v>
      </c>
      <c r="L27" s="221">
        <f>IF('G011A (Mayıs-Kasım)'!L27&lt;&gt;"",'G011A (Mayıs-Kasım)'!L27,0)</f>
        <v>0</v>
      </c>
      <c r="M27" s="222">
        <f>IF('G011A (Haziran-Aralık)'!C27&lt;&gt;"",'G011A (Haziran-Aralık)'!C27,0)</f>
        <v>0</v>
      </c>
      <c r="N27" s="221">
        <f>IF('G011A (Haziran-Aralık)'!L27&lt;&gt;"",'G011A (Haziran-Aralık)'!L27,0)</f>
        <v>0</v>
      </c>
      <c r="O27" s="228">
        <f t="shared" si="0"/>
        <v>0</v>
      </c>
      <c r="P27" s="229">
        <f t="shared" si="1"/>
        <v>0</v>
      </c>
      <c r="Q27" s="229">
        <f t="shared" si="2"/>
        <v>0</v>
      </c>
      <c r="R27" s="230">
        <f t="shared" si="3"/>
        <v>0</v>
      </c>
      <c r="T27" s="206">
        <f t="shared" si="4"/>
        <v>0</v>
      </c>
      <c r="U27" s="206">
        <f t="shared" si="5"/>
        <v>0</v>
      </c>
      <c r="V27" s="206">
        <f t="shared" si="6"/>
        <v>0</v>
      </c>
      <c r="W27" s="206">
        <f t="shared" si="7"/>
        <v>0</v>
      </c>
      <c r="X27" s="206">
        <f t="shared" si="8"/>
        <v>0</v>
      </c>
      <c r="Y27" s="206">
        <f t="shared" si="9"/>
        <v>0</v>
      </c>
      <c r="Z27" s="206">
        <f t="shared" si="10"/>
        <v>0</v>
      </c>
      <c r="AA27">
        <v>1</v>
      </c>
    </row>
    <row r="28" spans="1:27" x14ac:dyDescent="0.25">
      <c r="B28" s="7"/>
      <c r="C28" s="7"/>
      <c r="D28" s="7"/>
      <c r="E28" s="7"/>
      <c r="F28" s="7"/>
      <c r="G28" s="7"/>
      <c r="H28" s="7"/>
      <c r="I28" s="7"/>
      <c r="J28" s="4"/>
      <c r="L28" s="133"/>
      <c r="M28" s="133"/>
      <c r="N28" s="133"/>
      <c r="O28" s="133"/>
      <c r="P28" s="133"/>
      <c r="Q28" s="133"/>
    </row>
    <row r="29" spans="1:27" x14ac:dyDescent="0.25">
      <c r="A29" s="7" t="s">
        <v>154</v>
      </c>
      <c r="B29" s="7"/>
      <c r="C29" s="7"/>
      <c r="D29" s="7"/>
      <c r="E29" s="7"/>
      <c r="F29" s="7"/>
      <c r="G29" s="7"/>
      <c r="H29" s="7"/>
      <c r="I29" s="7"/>
      <c r="J29" s="4"/>
      <c r="L29" s="133"/>
      <c r="M29" s="133"/>
      <c r="N29" s="133"/>
      <c r="O29" s="133"/>
      <c r="P29" s="133"/>
      <c r="Q29" s="133"/>
    </row>
    <row r="30" spans="1:27" x14ac:dyDescent="0.25">
      <c r="C30" s="133"/>
      <c r="J30" s="4"/>
      <c r="L30" s="133"/>
      <c r="M30" s="133"/>
      <c r="N30" s="133"/>
      <c r="O30" s="133"/>
    </row>
    <row r="31" spans="1:27" s="101" customFormat="1" ht="21" x14ac:dyDescent="0.35">
      <c r="A31" s="296" t="s">
        <v>47</v>
      </c>
      <c r="B31" s="297">
        <f ca="1">IF(imzatarihi&gt;0,imzatarihi,"")</f>
        <v>46027</v>
      </c>
      <c r="C31" s="445" t="s">
        <v>48</v>
      </c>
      <c r="D31" s="445"/>
      <c r="E31" s="295" t="str">
        <f>IF(kurulusyetkilisi&gt;0,kurulusyetkilisi,"")</f>
        <v/>
      </c>
      <c r="F31" s="295"/>
      <c r="G31" s="295"/>
      <c r="H31" s="295"/>
      <c r="I31" s="295"/>
      <c r="J31" s="295"/>
      <c r="K31" s="295"/>
      <c r="L31" s="295"/>
      <c r="M31" s="295"/>
      <c r="N31" s="151"/>
      <c r="O31" s="151"/>
      <c r="P31" s="151"/>
      <c r="Q31" s="151"/>
    </row>
    <row r="32" spans="1:27" ht="21" x14ac:dyDescent="0.35">
      <c r="A32" s="300"/>
      <c r="B32" s="300"/>
      <c r="C32" s="469" t="s">
        <v>49</v>
      </c>
      <c r="D32" s="469"/>
      <c r="E32" s="470"/>
      <c r="F32" s="470"/>
      <c r="G32" s="470"/>
      <c r="H32" s="300"/>
      <c r="I32" s="300"/>
      <c r="J32" s="4"/>
      <c r="L32" s="133"/>
      <c r="M32" s="133"/>
      <c r="N32" s="133"/>
      <c r="O32" s="133"/>
    </row>
    <row r="33" spans="1:26" ht="15.75" customHeight="1" x14ac:dyDescent="0.25">
      <c r="A33" s="465" t="s">
        <v>54</v>
      </c>
      <c r="B33" s="465"/>
      <c r="C33" s="465"/>
      <c r="D33" s="465"/>
      <c r="E33" s="465"/>
      <c r="F33" s="465"/>
      <c r="G33" s="465"/>
      <c r="H33" s="465"/>
      <c r="I33" s="465"/>
      <c r="J33" s="465"/>
      <c r="K33" s="465"/>
      <c r="L33" s="465"/>
      <c r="M33" s="465"/>
      <c r="N33" s="465"/>
      <c r="O33" s="465"/>
      <c r="P33" s="465"/>
      <c r="Q33" s="465"/>
      <c r="R33" s="465"/>
    </row>
    <row r="34" spans="1:26" x14ac:dyDescent="0.25">
      <c r="A34" s="466" t="str">
        <f>IF(YilDonem&lt;&gt;"",CONCATENATE(YilDonem," dönemine aittir."),"")</f>
        <v/>
      </c>
      <c r="B34" s="466"/>
      <c r="C34" s="466"/>
      <c r="D34" s="466"/>
      <c r="E34" s="466"/>
      <c r="F34" s="466"/>
      <c r="G34" s="466"/>
      <c r="H34" s="466"/>
      <c r="I34" s="466"/>
      <c r="J34" s="466"/>
      <c r="K34" s="466"/>
      <c r="L34" s="466"/>
      <c r="M34" s="466"/>
      <c r="N34" s="466"/>
      <c r="O34" s="466"/>
      <c r="P34" s="466"/>
      <c r="Q34" s="466"/>
      <c r="R34" s="466"/>
    </row>
    <row r="35" spans="1:26" ht="19.5" thickBot="1" x14ac:dyDescent="0.35">
      <c r="A35" s="456" t="s">
        <v>59</v>
      </c>
      <c r="B35" s="456"/>
      <c r="C35" s="456"/>
      <c r="D35" s="456"/>
      <c r="E35" s="456"/>
      <c r="F35" s="456"/>
      <c r="G35" s="456"/>
      <c r="H35" s="456"/>
      <c r="I35" s="456"/>
      <c r="J35" s="456"/>
      <c r="K35" s="456"/>
      <c r="L35" s="456"/>
      <c r="M35" s="456"/>
      <c r="N35" s="456"/>
      <c r="O35" s="456"/>
      <c r="P35" s="456"/>
      <c r="Q35" s="456"/>
      <c r="R35" s="456"/>
    </row>
    <row r="36" spans="1:26" ht="31.7" customHeight="1" thickBot="1" x14ac:dyDescent="0.3">
      <c r="A36" s="1" t="s">
        <v>1</v>
      </c>
      <c r="B36" s="457" t="str">
        <f>IF(ProjeNo&gt;0,ProjeNo,"")</f>
        <v/>
      </c>
      <c r="C36" s="458"/>
      <c r="D36" s="458"/>
      <c r="E36" s="458"/>
      <c r="F36" s="458"/>
      <c r="G36" s="458"/>
      <c r="H36" s="458"/>
      <c r="I36" s="458"/>
      <c r="J36" s="458"/>
      <c r="K36" s="458"/>
      <c r="L36" s="458"/>
      <c r="M36" s="458"/>
      <c r="N36" s="458"/>
      <c r="O36" s="458"/>
      <c r="P36" s="458"/>
      <c r="Q36" s="458"/>
      <c r="R36" s="459"/>
    </row>
    <row r="37" spans="1:26" ht="31.7" customHeight="1" thickBot="1" x14ac:dyDescent="0.3">
      <c r="A37" s="6" t="s">
        <v>14</v>
      </c>
      <c r="B37" s="460" t="str">
        <f>IF(ProjeAdi&gt;0,ProjeAdi,"")</f>
        <v/>
      </c>
      <c r="C37" s="461"/>
      <c r="D37" s="461"/>
      <c r="E37" s="461"/>
      <c r="F37" s="461"/>
      <c r="G37" s="461"/>
      <c r="H37" s="461"/>
      <c r="I37" s="461"/>
      <c r="J37" s="461"/>
      <c r="K37" s="461"/>
      <c r="L37" s="461"/>
      <c r="M37" s="461"/>
      <c r="N37" s="461"/>
      <c r="O37" s="461"/>
      <c r="P37" s="461"/>
      <c r="Q37" s="461"/>
      <c r="R37" s="462"/>
    </row>
    <row r="38" spans="1:26" ht="75.2" customHeight="1" thickBot="1" x14ac:dyDescent="0.3">
      <c r="A38" s="471" t="s">
        <v>9</v>
      </c>
      <c r="B38" s="467" t="s">
        <v>60</v>
      </c>
      <c r="C38" s="463" t="str">
        <f>IF(Dönem=1,"OCAK",IF(Dönem=2,"TEMMUZ",""))</f>
        <v/>
      </c>
      <c r="D38" s="464"/>
      <c r="E38" s="463" t="str">
        <f>IF(Dönem=1,"ŞUBAT",IF(Dönem=2,"AĞUSTOS",""))</f>
        <v/>
      </c>
      <c r="F38" s="464"/>
      <c r="G38" s="463" t="str">
        <f>IF(Dönem=1,"MART",IF(Dönem=2,"EYLÜL",""))</f>
        <v/>
      </c>
      <c r="H38" s="464"/>
      <c r="I38" s="463" t="str">
        <f>IF(Dönem=1,"NİSAN",IF(Dönem=2,"EKİM",""))</f>
        <v/>
      </c>
      <c r="J38" s="464"/>
      <c r="K38" s="463" t="str">
        <f>IF(Dönem=1,"MAYIS",IF(Dönem=2,"KASIM",""))</f>
        <v/>
      </c>
      <c r="L38" s="464"/>
      <c r="M38" s="463" t="str">
        <f>IF(Dönem=1,"HAZİRAN",IF(Dönem=2,"ARALIK",""))</f>
        <v/>
      </c>
      <c r="N38" s="464"/>
      <c r="O38" s="467" t="s">
        <v>55</v>
      </c>
      <c r="P38" s="467" t="s">
        <v>56</v>
      </c>
      <c r="Q38" s="467" t="s">
        <v>57</v>
      </c>
      <c r="R38" s="467" t="s">
        <v>144</v>
      </c>
      <c r="S38" s="5"/>
      <c r="T38" s="5"/>
    </row>
    <row r="39" spans="1:26" ht="49.7" customHeight="1" thickBot="1" x14ac:dyDescent="0.3">
      <c r="A39" s="472"/>
      <c r="B39" s="468"/>
      <c r="C39" s="3" t="s">
        <v>38</v>
      </c>
      <c r="D39" s="3" t="s">
        <v>58</v>
      </c>
      <c r="E39" s="3" t="s">
        <v>38</v>
      </c>
      <c r="F39" s="3" t="s">
        <v>58</v>
      </c>
      <c r="G39" s="3" t="s">
        <v>38</v>
      </c>
      <c r="H39" s="3" t="s">
        <v>58</v>
      </c>
      <c r="I39" s="3" t="s">
        <v>38</v>
      </c>
      <c r="J39" s="3" t="s">
        <v>58</v>
      </c>
      <c r="K39" s="3" t="s">
        <v>38</v>
      </c>
      <c r="L39" s="3" t="s">
        <v>58</v>
      </c>
      <c r="M39" s="3" t="s">
        <v>38</v>
      </c>
      <c r="N39" s="3" t="s">
        <v>58</v>
      </c>
      <c r="O39" s="468"/>
      <c r="P39" s="468"/>
      <c r="Q39" s="468"/>
      <c r="R39" s="468"/>
      <c r="Z39" s="2" t="s">
        <v>93</v>
      </c>
    </row>
    <row r="40" spans="1:26" ht="23.1" customHeight="1" x14ac:dyDescent="0.25">
      <c r="A40" s="141">
        <v>21</v>
      </c>
      <c r="B40" s="207" t="str">
        <f>IF('Proje ve Personel Bilgileri'!C37&gt;0,'Proje ve Personel Bilgileri'!C37,"")</f>
        <v/>
      </c>
      <c r="C40" s="215">
        <f>IF('G011A (Ocak-Temmuz)'!C40&lt;&gt;"",'G011A (Ocak-Temmuz)'!C40,0)</f>
        <v>0</v>
      </c>
      <c r="D40" s="214">
        <f>IF('G011A (Ocak-Temmuz)'!L40&lt;&gt;"",'G011A (Ocak-Temmuz)'!L40,0)</f>
        <v>0</v>
      </c>
      <c r="E40" s="215">
        <f>IF('G011A (Şubat-Ağustos)'!C40&lt;&gt;"",'G011A (Şubat-Ağustos)'!C40,0)</f>
        <v>0</v>
      </c>
      <c r="F40" s="214">
        <f>IF('G011A (Şubat-Ağustos)'!L40&lt;&gt;"",'G011A (Şubat-Ağustos)'!L40,0)</f>
        <v>0</v>
      </c>
      <c r="G40" s="215">
        <f>IF('G011A (Mart-Eylül)'!C40&lt;&gt;"",'G011A (Mart-Eylül)'!C40,0)</f>
        <v>0</v>
      </c>
      <c r="H40" s="214">
        <f>IF('G011A (Mart-Eylül)'!L40&lt;&gt;"",'G011A (Mart-Eylül)'!L40,0)</f>
        <v>0</v>
      </c>
      <c r="I40" s="215">
        <f>IF('G011A (Nisan-Ekim)'!C40&lt;&gt;"",'G011A (Nisan-Ekim)'!C40,0)</f>
        <v>0</v>
      </c>
      <c r="J40" s="214">
        <f>IF('G011A (Nisan-Ekim)'!L40&lt;&gt;"",'G011A (Nisan-Ekim)'!L40,0)</f>
        <v>0</v>
      </c>
      <c r="K40" s="215">
        <f>IF('G011A (Mayıs-Kasım)'!C40&lt;&gt;"",'G011A (Mayıs-Kasım)'!C40,0)</f>
        <v>0</v>
      </c>
      <c r="L40" s="214">
        <f>IF('G011A (Mayıs-Kasım)'!L40&lt;&gt;"",'G011A (Mayıs-Kasım)'!L40,0)</f>
        <v>0</v>
      </c>
      <c r="M40" s="215">
        <f>IF('G011A (Haziran-Aralık)'!C40&lt;&gt;"",'G011A (Haziran-Aralık)'!C40,0)</f>
        <v>0</v>
      </c>
      <c r="N40" s="214">
        <f>IF('G011A (Haziran-Aralık)'!L40&lt;&gt;"",'G011A (Haziran-Aralık)'!L40,0)</f>
        <v>0</v>
      </c>
      <c r="O40" s="215">
        <f>C40+E40+G40+I40+K40+M40</f>
        <v>0</v>
      </c>
      <c r="P40" s="214">
        <f>D40+F40+H40+J40+L40+N40</f>
        <v>0</v>
      </c>
      <c r="Q40" s="214">
        <f>IF(O40=0,0,O40/30)</f>
        <v>0</v>
      </c>
      <c r="R40" s="216">
        <f>IF(P40=0,0,P40/Q40)</f>
        <v>0</v>
      </c>
      <c r="T40" s="206">
        <f>IF(C40&gt;0,1,0)</f>
        <v>0</v>
      </c>
      <c r="U40" s="206">
        <f>IF(E40&gt;0,1,0)</f>
        <v>0</v>
      </c>
      <c r="V40" s="206">
        <f>IF(G40&gt;0,1,0)</f>
        <v>0</v>
      </c>
      <c r="W40" s="206">
        <f>IF(I40&gt;0,1,0)</f>
        <v>0</v>
      </c>
      <c r="X40" s="206">
        <f>IF(K40&gt;0,1,0)</f>
        <v>0</v>
      </c>
      <c r="Y40" s="206">
        <f>IF(M40&gt;0,1,0)</f>
        <v>0</v>
      </c>
      <c r="Z40" s="206">
        <f>SUM(T40:Y40)</f>
        <v>0</v>
      </c>
    </row>
    <row r="41" spans="1:26" ht="23.1" customHeight="1" x14ac:dyDescent="0.25">
      <c r="A41" s="144">
        <v>22</v>
      </c>
      <c r="B41" s="209" t="str">
        <f>IF('Proje ve Personel Bilgileri'!C38&gt;0,'Proje ve Personel Bilgileri'!C38,"")</f>
        <v/>
      </c>
      <c r="C41" s="225">
        <f>IF('G011A (Ocak-Temmuz)'!C41&lt;&gt;"",'G011A (Ocak-Temmuz)'!C41,0)</f>
        <v>0</v>
      </c>
      <c r="D41" s="226">
        <f>IF('G011A (Ocak-Temmuz)'!L41&lt;&gt;"",'G011A (Ocak-Temmuz)'!L41,0)</f>
        <v>0</v>
      </c>
      <c r="E41" s="218">
        <f>IF('G011A (Şubat-Ağustos)'!C41&lt;&gt;"",'G011A (Şubat-Ağustos)'!C41,0)</f>
        <v>0</v>
      </c>
      <c r="F41" s="217">
        <f>IF('G011A (Şubat-Ağustos)'!L41&lt;&gt;"",'G011A (Şubat-Ağustos)'!L41,0)</f>
        <v>0</v>
      </c>
      <c r="G41" s="218">
        <f>IF('G011A (Mart-Eylül)'!C41&lt;&gt;"",'G011A (Mart-Eylül)'!C41,0)</f>
        <v>0</v>
      </c>
      <c r="H41" s="217">
        <f>IF('G011A (Mart-Eylül)'!L41&lt;&gt;"",'G011A (Mart-Eylül)'!L41,0)</f>
        <v>0</v>
      </c>
      <c r="I41" s="218">
        <f>IF('G011A (Nisan-Ekim)'!C41&lt;&gt;"",'G011A (Nisan-Ekim)'!C41,0)</f>
        <v>0</v>
      </c>
      <c r="J41" s="217">
        <f>IF('G011A (Nisan-Ekim)'!L41&lt;&gt;"",'G011A (Nisan-Ekim)'!L41,0)</f>
        <v>0</v>
      </c>
      <c r="K41" s="218">
        <f>IF('G011A (Mayıs-Kasım)'!C41&lt;&gt;"",'G011A (Mayıs-Kasım)'!C41,0)</f>
        <v>0</v>
      </c>
      <c r="L41" s="217">
        <f>IF('G011A (Mayıs-Kasım)'!L41&lt;&gt;"",'G011A (Mayıs-Kasım)'!L41,0)</f>
        <v>0</v>
      </c>
      <c r="M41" s="218">
        <f>IF('G011A (Haziran-Aralık)'!C41&lt;&gt;"",'G011A (Haziran-Aralık)'!C41,0)</f>
        <v>0</v>
      </c>
      <c r="N41" s="217">
        <f>IF('G011A (Haziran-Aralık)'!L41&lt;&gt;"",'G011A (Haziran-Aralık)'!L41,0)</f>
        <v>0</v>
      </c>
      <c r="O41" s="225">
        <f t="shared" ref="O41:O59" si="11">C41+E41+G41+I41+K41+M41</f>
        <v>0</v>
      </c>
      <c r="P41" s="226">
        <f t="shared" ref="P41:P59" si="12">D41+F41+H41+J41+L41+N41</f>
        <v>0</v>
      </c>
      <c r="Q41" s="226">
        <f t="shared" ref="Q41:Q59" si="13">IF(O41=0,0,O41/30)</f>
        <v>0</v>
      </c>
      <c r="R41" s="227">
        <f t="shared" ref="R41:R59" si="14">IF(P41=0,0,P41/Q41)</f>
        <v>0</v>
      </c>
      <c r="T41" s="206">
        <f t="shared" ref="T41:T59" si="15">IF(C41&gt;0,1,0)</f>
        <v>0</v>
      </c>
      <c r="U41" s="206">
        <f t="shared" ref="U41:U59" si="16">IF(E41&gt;0,1,0)</f>
        <v>0</v>
      </c>
      <c r="V41" s="206">
        <f t="shared" ref="V41:V59" si="17">IF(G41&gt;0,1,0)</f>
        <v>0</v>
      </c>
      <c r="W41" s="206">
        <f t="shared" ref="W41:W59" si="18">IF(I41&gt;0,1,0)</f>
        <v>0</v>
      </c>
      <c r="X41" s="206">
        <f t="shared" ref="X41:X59" si="19">IF(K41&gt;0,1,0)</f>
        <v>0</v>
      </c>
      <c r="Y41" s="206">
        <f t="shared" ref="Y41:Y59" si="20">IF(M41&gt;0,1,0)</f>
        <v>0</v>
      </c>
      <c r="Z41" s="206">
        <f t="shared" ref="Z41:Z59" si="21">SUM(T41:Y41)</f>
        <v>0</v>
      </c>
    </row>
    <row r="42" spans="1:26" ht="23.1" customHeight="1" x14ac:dyDescent="0.25">
      <c r="A42" s="144">
        <v>23</v>
      </c>
      <c r="B42" s="209" t="str">
        <f>IF('Proje ve Personel Bilgileri'!C39&gt;0,'Proje ve Personel Bilgileri'!C39,"")</f>
        <v/>
      </c>
      <c r="C42" s="225">
        <f>IF('G011A (Ocak-Temmuz)'!C42&lt;&gt;"",'G011A (Ocak-Temmuz)'!C42,0)</f>
        <v>0</v>
      </c>
      <c r="D42" s="226">
        <f>IF('G011A (Ocak-Temmuz)'!L42&lt;&gt;"",'G011A (Ocak-Temmuz)'!L42,0)</f>
        <v>0</v>
      </c>
      <c r="E42" s="218">
        <f>IF('G011A (Şubat-Ağustos)'!C42&lt;&gt;"",'G011A (Şubat-Ağustos)'!C42,0)</f>
        <v>0</v>
      </c>
      <c r="F42" s="217">
        <f>IF('G011A (Şubat-Ağustos)'!L42&lt;&gt;"",'G011A (Şubat-Ağustos)'!L42,0)</f>
        <v>0</v>
      </c>
      <c r="G42" s="218">
        <f>IF('G011A (Mart-Eylül)'!C42&lt;&gt;"",'G011A (Mart-Eylül)'!C42,0)</f>
        <v>0</v>
      </c>
      <c r="H42" s="217">
        <f>IF('G011A (Mart-Eylül)'!L42&lt;&gt;"",'G011A (Mart-Eylül)'!L42,0)</f>
        <v>0</v>
      </c>
      <c r="I42" s="218">
        <f>IF('G011A (Nisan-Ekim)'!C42&lt;&gt;"",'G011A (Nisan-Ekim)'!C42,0)</f>
        <v>0</v>
      </c>
      <c r="J42" s="217">
        <f>IF('G011A (Nisan-Ekim)'!L42&lt;&gt;"",'G011A (Nisan-Ekim)'!L42,0)</f>
        <v>0</v>
      </c>
      <c r="K42" s="218">
        <f>IF('G011A (Mayıs-Kasım)'!C42&lt;&gt;"",'G011A (Mayıs-Kasım)'!C42,0)</f>
        <v>0</v>
      </c>
      <c r="L42" s="217">
        <f>IF('G011A (Mayıs-Kasım)'!L42&lt;&gt;"",'G011A (Mayıs-Kasım)'!L42,0)</f>
        <v>0</v>
      </c>
      <c r="M42" s="218">
        <f>IF('G011A (Haziran-Aralık)'!C42&lt;&gt;"",'G011A (Haziran-Aralık)'!C42,0)</f>
        <v>0</v>
      </c>
      <c r="N42" s="217">
        <f>IF('G011A (Haziran-Aralık)'!L42&lt;&gt;"",'G011A (Haziran-Aralık)'!L42,0)</f>
        <v>0</v>
      </c>
      <c r="O42" s="225">
        <f t="shared" si="11"/>
        <v>0</v>
      </c>
      <c r="P42" s="226">
        <f t="shared" si="12"/>
        <v>0</v>
      </c>
      <c r="Q42" s="226">
        <f t="shared" si="13"/>
        <v>0</v>
      </c>
      <c r="R42" s="227">
        <f t="shared" si="14"/>
        <v>0</v>
      </c>
      <c r="T42" s="206">
        <f t="shared" si="15"/>
        <v>0</v>
      </c>
      <c r="U42" s="206">
        <f t="shared" si="16"/>
        <v>0</v>
      </c>
      <c r="V42" s="206">
        <f t="shared" si="17"/>
        <v>0</v>
      </c>
      <c r="W42" s="206">
        <f t="shared" si="18"/>
        <v>0</v>
      </c>
      <c r="X42" s="206">
        <f t="shared" si="19"/>
        <v>0</v>
      </c>
      <c r="Y42" s="206">
        <f t="shared" si="20"/>
        <v>0</v>
      </c>
      <c r="Z42" s="206">
        <f t="shared" si="21"/>
        <v>0</v>
      </c>
    </row>
    <row r="43" spans="1:26" ht="23.1" customHeight="1" x14ac:dyDescent="0.25">
      <c r="A43" s="144">
        <v>24</v>
      </c>
      <c r="B43" s="209" t="str">
        <f>IF('Proje ve Personel Bilgileri'!C40&gt;0,'Proje ve Personel Bilgileri'!C40,"")</f>
        <v/>
      </c>
      <c r="C43" s="225">
        <f>IF('G011A (Ocak-Temmuz)'!C43&lt;&gt;"",'G011A (Ocak-Temmuz)'!C43,0)</f>
        <v>0</v>
      </c>
      <c r="D43" s="226">
        <f>IF('G011A (Ocak-Temmuz)'!L43&lt;&gt;"",'G011A (Ocak-Temmuz)'!L43,0)</f>
        <v>0</v>
      </c>
      <c r="E43" s="218">
        <f>IF('G011A (Şubat-Ağustos)'!C43&lt;&gt;"",'G011A (Şubat-Ağustos)'!C43,0)</f>
        <v>0</v>
      </c>
      <c r="F43" s="217">
        <f>IF('G011A (Şubat-Ağustos)'!L43&lt;&gt;"",'G011A (Şubat-Ağustos)'!L43,0)</f>
        <v>0</v>
      </c>
      <c r="G43" s="218">
        <f>IF('G011A (Mart-Eylül)'!C43&lt;&gt;"",'G011A (Mart-Eylül)'!C43,0)</f>
        <v>0</v>
      </c>
      <c r="H43" s="217">
        <f>IF('G011A (Mart-Eylül)'!L43&lt;&gt;"",'G011A (Mart-Eylül)'!L43,0)</f>
        <v>0</v>
      </c>
      <c r="I43" s="218">
        <f>IF('G011A (Nisan-Ekim)'!C43&lt;&gt;"",'G011A (Nisan-Ekim)'!C43,0)</f>
        <v>0</v>
      </c>
      <c r="J43" s="217">
        <f>IF('G011A (Nisan-Ekim)'!L43&lt;&gt;"",'G011A (Nisan-Ekim)'!L43,0)</f>
        <v>0</v>
      </c>
      <c r="K43" s="218">
        <f>IF('G011A (Mayıs-Kasım)'!C43&lt;&gt;"",'G011A (Mayıs-Kasım)'!C43,0)</f>
        <v>0</v>
      </c>
      <c r="L43" s="217">
        <f>IF('G011A (Mayıs-Kasım)'!L43&lt;&gt;"",'G011A (Mayıs-Kasım)'!L43,0)</f>
        <v>0</v>
      </c>
      <c r="M43" s="218">
        <f>IF('G011A (Haziran-Aralık)'!C43&lt;&gt;"",'G011A (Haziran-Aralık)'!C43,0)</f>
        <v>0</v>
      </c>
      <c r="N43" s="217">
        <f>IF('G011A (Haziran-Aralık)'!L43&lt;&gt;"",'G011A (Haziran-Aralık)'!L43,0)</f>
        <v>0</v>
      </c>
      <c r="O43" s="225">
        <f t="shared" si="11"/>
        <v>0</v>
      </c>
      <c r="P43" s="226">
        <f t="shared" si="12"/>
        <v>0</v>
      </c>
      <c r="Q43" s="226">
        <f t="shared" si="13"/>
        <v>0</v>
      </c>
      <c r="R43" s="227">
        <f t="shared" si="14"/>
        <v>0</v>
      </c>
      <c r="T43" s="206">
        <f t="shared" si="15"/>
        <v>0</v>
      </c>
      <c r="U43" s="206">
        <f t="shared" si="16"/>
        <v>0</v>
      </c>
      <c r="V43" s="206">
        <f t="shared" si="17"/>
        <v>0</v>
      </c>
      <c r="W43" s="206">
        <f t="shared" si="18"/>
        <v>0</v>
      </c>
      <c r="X43" s="206">
        <f t="shared" si="19"/>
        <v>0</v>
      </c>
      <c r="Y43" s="206">
        <f t="shared" si="20"/>
        <v>0</v>
      </c>
      <c r="Z43" s="206">
        <f t="shared" si="21"/>
        <v>0</v>
      </c>
    </row>
    <row r="44" spans="1:26" ht="23.1" customHeight="1" x14ac:dyDescent="0.25">
      <c r="A44" s="144">
        <v>25</v>
      </c>
      <c r="B44" s="209" t="str">
        <f>IF('Proje ve Personel Bilgileri'!C41&gt;0,'Proje ve Personel Bilgileri'!C41,"")</f>
        <v/>
      </c>
      <c r="C44" s="225">
        <f>IF('G011A (Ocak-Temmuz)'!C44&lt;&gt;"",'G011A (Ocak-Temmuz)'!C44,0)</f>
        <v>0</v>
      </c>
      <c r="D44" s="226">
        <f>IF('G011A (Ocak-Temmuz)'!L44&lt;&gt;"",'G011A (Ocak-Temmuz)'!L44,0)</f>
        <v>0</v>
      </c>
      <c r="E44" s="218">
        <f>IF('G011A (Şubat-Ağustos)'!C44&lt;&gt;"",'G011A (Şubat-Ağustos)'!C44,0)</f>
        <v>0</v>
      </c>
      <c r="F44" s="217">
        <f>IF('G011A (Şubat-Ağustos)'!L44&lt;&gt;"",'G011A (Şubat-Ağustos)'!L44,0)</f>
        <v>0</v>
      </c>
      <c r="G44" s="218">
        <f>IF('G011A (Mart-Eylül)'!C44&lt;&gt;"",'G011A (Mart-Eylül)'!C44,0)</f>
        <v>0</v>
      </c>
      <c r="H44" s="217">
        <f>IF('G011A (Mart-Eylül)'!L44&lt;&gt;"",'G011A (Mart-Eylül)'!L44,0)</f>
        <v>0</v>
      </c>
      <c r="I44" s="218">
        <f>IF('G011A (Nisan-Ekim)'!C44&lt;&gt;"",'G011A (Nisan-Ekim)'!C44,0)</f>
        <v>0</v>
      </c>
      <c r="J44" s="217">
        <f>IF('G011A (Nisan-Ekim)'!L44&lt;&gt;"",'G011A (Nisan-Ekim)'!L44,0)</f>
        <v>0</v>
      </c>
      <c r="K44" s="218">
        <f>IF('G011A (Mayıs-Kasım)'!C44&lt;&gt;"",'G011A (Mayıs-Kasım)'!C44,0)</f>
        <v>0</v>
      </c>
      <c r="L44" s="217">
        <f>IF('G011A (Mayıs-Kasım)'!L44&lt;&gt;"",'G011A (Mayıs-Kasım)'!L44,0)</f>
        <v>0</v>
      </c>
      <c r="M44" s="218">
        <f>IF('G011A (Haziran-Aralık)'!C44&lt;&gt;"",'G011A (Haziran-Aralık)'!C44,0)</f>
        <v>0</v>
      </c>
      <c r="N44" s="217">
        <f>IF('G011A (Haziran-Aralık)'!L44&lt;&gt;"",'G011A (Haziran-Aralık)'!L44,0)</f>
        <v>0</v>
      </c>
      <c r="O44" s="225">
        <f t="shared" si="11"/>
        <v>0</v>
      </c>
      <c r="P44" s="226">
        <f t="shared" si="12"/>
        <v>0</v>
      </c>
      <c r="Q44" s="226">
        <f t="shared" si="13"/>
        <v>0</v>
      </c>
      <c r="R44" s="227">
        <f t="shared" si="14"/>
        <v>0</v>
      </c>
      <c r="T44" s="206">
        <f t="shared" si="15"/>
        <v>0</v>
      </c>
      <c r="U44" s="206">
        <f t="shared" si="16"/>
        <v>0</v>
      </c>
      <c r="V44" s="206">
        <f t="shared" si="17"/>
        <v>0</v>
      </c>
      <c r="W44" s="206">
        <f t="shared" si="18"/>
        <v>0</v>
      </c>
      <c r="X44" s="206">
        <f t="shared" si="19"/>
        <v>0</v>
      </c>
      <c r="Y44" s="206">
        <f t="shared" si="20"/>
        <v>0</v>
      </c>
      <c r="Z44" s="206">
        <f t="shared" si="21"/>
        <v>0</v>
      </c>
    </row>
    <row r="45" spans="1:26" ht="23.1" customHeight="1" x14ac:dyDescent="0.25">
      <c r="A45" s="144">
        <v>26</v>
      </c>
      <c r="B45" s="209" t="str">
        <f>IF('Proje ve Personel Bilgileri'!C42&gt;0,'Proje ve Personel Bilgileri'!C42,"")</f>
        <v/>
      </c>
      <c r="C45" s="225">
        <f>IF('G011A (Ocak-Temmuz)'!C45&lt;&gt;"",'G011A (Ocak-Temmuz)'!C45,0)</f>
        <v>0</v>
      </c>
      <c r="D45" s="226">
        <f>IF('G011A (Ocak-Temmuz)'!L45&lt;&gt;"",'G011A (Ocak-Temmuz)'!L45,0)</f>
        <v>0</v>
      </c>
      <c r="E45" s="218">
        <f>IF('G011A (Şubat-Ağustos)'!C45&lt;&gt;"",'G011A (Şubat-Ağustos)'!C45,0)</f>
        <v>0</v>
      </c>
      <c r="F45" s="217">
        <f>IF('G011A (Şubat-Ağustos)'!L45&lt;&gt;"",'G011A (Şubat-Ağustos)'!L45,0)</f>
        <v>0</v>
      </c>
      <c r="G45" s="218">
        <f>IF('G011A (Mart-Eylül)'!C45&lt;&gt;"",'G011A (Mart-Eylül)'!C45,0)</f>
        <v>0</v>
      </c>
      <c r="H45" s="217">
        <f>IF('G011A (Mart-Eylül)'!L45&lt;&gt;"",'G011A (Mart-Eylül)'!L45,0)</f>
        <v>0</v>
      </c>
      <c r="I45" s="218">
        <f>IF('G011A (Nisan-Ekim)'!C45&lt;&gt;"",'G011A (Nisan-Ekim)'!C45,0)</f>
        <v>0</v>
      </c>
      <c r="J45" s="217">
        <f>IF('G011A (Nisan-Ekim)'!L45&lt;&gt;"",'G011A (Nisan-Ekim)'!L45,0)</f>
        <v>0</v>
      </c>
      <c r="K45" s="218">
        <f>IF('G011A (Mayıs-Kasım)'!C45&lt;&gt;"",'G011A (Mayıs-Kasım)'!C45,0)</f>
        <v>0</v>
      </c>
      <c r="L45" s="217">
        <f>IF('G011A (Mayıs-Kasım)'!L45&lt;&gt;"",'G011A (Mayıs-Kasım)'!L45,0)</f>
        <v>0</v>
      </c>
      <c r="M45" s="218">
        <f>IF('G011A (Haziran-Aralık)'!C45&lt;&gt;"",'G011A (Haziran-Aralık)'!C45,0)</f>
        <v>0</v>
      </c>
      <c r="N45" s="217">
        <f>IF('G011A (Haziran-Aralık)'!L45&lt;&gt;"",'G011A (Haziran-Aralık)'!L45,0)</f>
        <v>0</v>
      </c>
      <c r="O45" s="225">
        <f t="shared" si="11"/>
        <v>0</v>
      </c>
      <c r="P45" s="226">
        <f t="shared" si="12"/>
        <v>0</v>
      </c>
      <c r="Q45" s="226">
        <f t="shared" si="13"/>
        <v>0</v>
      </c>
      <c r="R45" s="227">
        <f t="shared" si="14"/>
        <v>0</v>
      </c>
      <c r="T45" s="206">
        <f t="shared" si="15"/>
        <v>0</v>
      </c>
      <c r="U45" s="206">
        <f t="shared" si="16"/>
        <v>0</v>
      </c>
      <c r="V45" s="206">
        <f t="shared" si="17"/>
        <v>0</v>
      </c>
      <c r="W45" s="206">
        <f t="shared" si="18"/>
        <v>0</v>
      </c>
      <c r="X45" s="206">
        <f t="shared" si="19"/>
        <v>0</v>
      </c>
      <c r="Y45" s="206">
        <f t="shared" si="20"/>
        <v>0</v>
      </c>
      <c r="Z45" s="206">
        <f t="shared" si="21"/>
        <v>0</v>
      </c>
    </row>
    <row r="46" spans="1:26" ht="23.1" customHeight="1" x14ac:dyDescent="0.25">
      <c r="A46" s="144">
        <v>27</v>
      </c>
      <c r="B46" s="209" t="str">
        <f>IF('Proje ve Personel Bilgileri'!C43&gt;0,'Proje ve Personel Bilgileri'!C43,"")</f>
        <v/>
      </c>
      <c r="C46" s="225">
        <f>IF('G011A (Ocak-Temmuz)'!C46&lt;&gt;"",'G011A (Ocak-Temmuz)'!C46,0)</f>
        <v>0</v>
      </c>
      <c r="D46" s="226">
        <f>IF('G011A (Ocak-Temmuz)'!L46&lt;&gt;"",'G011A (Ocak-Temmuz)'!L46,0)</f>
        <v>0</v>
      </c>
      <c r="E46" s="218">
        <f>IF('G011A (Şubat-Ağustos)'!C46&lt;&gt;"",'G011A (Şubat-Ağustos)'!C46,0)</f>
        <v>0</v>
      </c>
      <c r="F46" s="217">
        <f>IF('G011A (Şubat-Ağustos)'!L46&lt;&gt;"",'G011A (Şubat-Ağustos)'!L46,0)</f>
        <v>0</v>
      </c>
      <c r="G46" s="218">
        <f>IF('G011A (Mart-Eylül)'!C46&lt;&gt;"",'G011A (Mart-Eylül)'!C46,0)</f>
        <v>0</v>
      </c>
      <c r="H46" s="217">
        <f>IF('G011A (Mart-Eylül)'!L46&lt;&gt;"",'G011A (Mart-Eylül)'!L46,0)</f>
        <v>0</v>
      </c>
      <c r="I46" s="218">
        <f>IF('G011A (Nisan-Ekim)'!C46&lt;&gt;"",'G011A (Nisan-Ekim)'!C46,0)</f>
        <v>0</v>
      </c>
      <c r="J46" s="217">
        <f>IF('G011A (Nisan-Ekim)'!L46&lt;&gt;"",'G011A (Nisan-Ekim)'!L46,0)</f>
        <v>0</v>
      </c>
      <c r="K46" s="218">
        <f>IF('G011A (Mayıs-Kasım)'!C46&lt;&gt;"",'G011A (Mayıs-Kasım)'!C46,0)</f>
        <v>0</v>
      </c>
      <c r="L46" s="217">
        <f>IF('G011A (Mayıs-Kasım)'!L46&lt;&gt;"",'G011A (Mayıs-Kasım)'!L46,0)</f>
        <v>0</v>
      </c>
      <c r="M46" s="218">
        <f>IF('G011A (Haziran-Aralık)'!C46&lt;&gt;"",'G011A (Haziran-Aralık)'!C46,0)</f>
        <v>0</v>
      </c>
      <c r="N46" s="217">
        <f>IF('G011A (Haziran-Aralık)'!L46&lt;&gt;"",'G011A (Haziran-Aralık)'!L46,0)</f>
        <v>0</v>
      </c>
      <c r="O46" s="225">
        <f t="shared" si="11"/>
        <v>0</v>
      </c>
      <c r="P46" s="226">
        <f t="shared" si="12"/>
        <v>0</v>
      </c>
      <c r="Q46" s="226">
        <f t="shared" si="13"/>
        <v>0</v>
      </c>
      <c r="R46" s="227">
        <f t="shared" si="14"/>
        <v>0</v>
      </c>
      <c r="T46" s="206">
        <f t="shared" si="15"/>
        <v>0</v>
      </c>
      <c r="U46" s="206">
        <f t="shared" si="16"/>
        <v>0</v>
      </c>
      <c r="V46" s="206">
        <f t="shared" si="17"/>
        <v>0</v>
      </c>
      <c r="W46" s="206">
        <f t="shared" si="18"/>
        <v>0</v>
      </c>
      <c r="X46" s="206">
        <f t="shared" si="19"/>
        <v>0</v>
      </c>
      <c r="Y46" s="206">
        <f t="shared" si="20"/>
        <v>0</v>
      </c>
      <c r="Z46" s="206">
        <f t="shared" si="21"/>
        <v>0</v>
      </c>
    </row>
    <row r="47" spans="1:26" ht="23.1" customHeight="1" x14ac:dyDescent="0.25">
      <c r="A47" s="144">
        <v>28</v>
      </c>
      <c r="B47" s="209" t="str">
        <f>IF('Proje ve Personel Bilgileri'!C44&gt;0,'Proje ve Personel Bilgileri'!C44,"")</f>
        <v/>
      </c>
      <c r="C47" s="225">
        <f>IF('G011A (Ocak-Temmuz)'!C47&lt;&gt;"",'G011A (Ocak-Temmuz)'!C47,0)</f>
        <v>0</v>
      </c>
      <c r="D47" s="226">
        <f>IF('G011A (Ocak-Temmuz)'!L47&lt;&gt;"",'G011A (Ocak-Temmuz)'!L47,0)</f>
        <v>0</v>
      </c>
      <c r="E47" s="218">
        <f>IF('G011A (Şubat-Ağustos)'!C47&lt;&gt;"",'G011A (Şubat-Ağustos)'!C47,0)</f>
        <v>0</v>
      </c>
      <c r="F47" s="217">
        <f>IF('G011A (Şubat-Ağustos)'!L47&lt;&gt;"",'G011A (Şubat-Ağustos)'!L47,0)</f>
        <v>0</v>
      </c>
      <c r="G47" s="218">
        <f>IF('G011A (Mart-Eylül)'!C47&lt;&gt;"",'G011A (Mart-Eylül)'!C47,0)</f>
        <v>0</v>
      </c>
      <c r="H47" s="217">
        <f>IF('G011A (Mart-Eylül)'!L47&lt;&gt;"",'G011A (Mart-Eylül)'!L47,0)</f>
        <v>0</v>
      </c>
      <c r="I47" s="218">
        <f>IF('G011A (Nisan-Ekim)'!C47&lt;&gt;"",'G011A (Nisan-Ekim)'!C47,0)</f>
        <v>0</v>
      </c>
      <c r="J47" s="217">
        <f>IF('G011A (Nisan-Ekim)'!L47&lt;&gt;"",'G011A (Nisan-Ekim)'!L47,0)</f>
        <v>0</v>
      </c>
      <c r="K47" s="218">
        <f>IF('G011A (Mayıs-Kasım)'!C47&lt;&gt;"",'G011A (Mayıs-Kasım)'!C47,0)</f>
        <v>0</v>
      </c>
      <c r="L47" s="217">
        <f>IF('G011A (Mayıs-Kasım)'!L47&lt;&gt;"",'G011A (Mayıs-Kasım)'!L47,0)</f>
        <v>0</v>
      </c>
      <c r="M47" s="218">
        <f>IF('G011A (Haziran-Aralık)'!C47&lt;&gt;"",'G011A (Haziran-Aralık)'!C47,0)</f>
        <v>0</v>
      </c>
      <c r="N47" s="217">
        <f>IF('G011A (Haziran-Aralık)'!L47&lt;&gt;"",'G011A (Haziran-Aralık)'!L47,0)</f>
        <v>0</v>
      </c>
      <c r="O47" s="225">
        <f t="shared" si="11"/>
        <v>0</v>
      </c>
      <c r="P47" s="226">
        <f t="shared" si="12"/>
        <v>0</v>
      </c>
      <c r="Q47" s="226">
        <f t="shared" si="13"/>
        <v>0</v>
      </c>
      <c r="R47" s="227">
        <f t="shared" si="14"/>
        <v>0</v>
      </c>
      <c r="T47" s="206">
        <f t="shared" si="15"/>
        <v>0</v>
      </c>
      <c r="U47" s="206">
        <f t="shared" si="16"/>
        <v>0</v>
      </c>
      <c r="V47" s="206">
        <f t="shared" si="17"/>
        <v>0</v>
      </c>
      <c r="W47" s="206">
        <f t="shared" si="18"/>
        <v>0</v>
      </c>
      <c r="X47" s="206">
        <f t="shared" si="19"/>
        <v>0</v>
      </c>
      <c r="Y47" s="206">
        <f t="shared" si="20"/>
        <v>0</v>
      </c>
      <c r="Z47" s="206">
        <f t="shared" si="21"/>
        <v>0</v>
      </c>
    </row>
    <row r="48" spans="1:26" ht="23.1" customHeight="1" x14ac:dyDescent="0.25">
      <c r="A48" s="144">
        <v>29</v>
      </c>
      <c r="B48" s="209" t="str">
        <f>IF('Proje ve Personel Bilgileri'!C45&gt;0,'Proje ve Personel Bilgileri'!C45,"")</f>
        <v/>
      </c>
      <c r="C48" s="225">
        <f>IF('G011A (Ocak-Temmuz)'!C48&lt;&gt;"",'G011A (Ocak-Temmuz)'!C48,0)</f>
        <v>0</v>
      </c>
      <c r="D48" s="226">
        <f>IF('G011A (Ocak-Temmuz)'!L48&lt;&gt;"",'G011A (Ocak-Temmuz)'!L48,0)</f>
        <v>0</v>
      </c>
      <c r="E48" s="218">
        <f>IF('G011A (Şubat-Ağustos)'!C48&lt;&gt;"",'G011A (Şubat-Ağustos)'!C48,0)</f>
        <v>0</v>
      </c>
      <c r="F48" s="217">
        <f>IF('G011A (Şubat-Ağustos)'!L48&lt;&gt;"",'G011A (Şubat-Ağustos)'!L48,0)</f>
        <v>0</v>
      </c>
      <c r="G48" s="218">
        <f>IF('G011A (Mart-Eylül)'!C48&lt;&gt;"",'G011A (Mart-Eylül)'!C48,0)</f>
        <v>0</v>
      </c>
      <c r="H48" s="217">
        <f>IF('G011A (Mart-Eylül)'!L48&lt;&gt;"",'G011A (Mart-Eylül)'!L48,0)</f>
        <v>0</v>
      </c>
      <c r="I48" s="218">
        <f>IF('G011A (Nisan-Ekim)'!C48&lt;&gt;"",'G011A (Nisan-Ekim)'!C48,0)</f>
        <v>0</v>
      </c>
      <c r="J48" s="217">
        <f>IF('G011A (Nisan-Ekim)'!L48&lt;&gt;"",'G011A (Nisan-Ekim)'!L48,0)</f>
        <v>0</v>
      </c>
      <c r="K48" s="218">
        <f>IF('G011A (Mayıs-Kasım)'!C48&lt;&gt;"",'G011A (Mayıs-Kasım)'!C48,0)</f>
        <v>0</v>
      </c>
      <c r="L48" s="217">
        <f>IF('G011A (Mayıs-Kasım)'!L48&lt;&gt;"",'G011A (Mayıs-Kasım)'!L48,0)</f>
        <v>0</v>
      </c>
      <c r="M48" s="218">
        <f>IF('G011A (Haziran-Aralık)'!C48&lt;&gt;"",'G011A (Haziran-Aralık)'!C48,0)</f>
        <v>0</v>
      </c>
      <c r="N48" s="217">
        <f>IF('G011A (Haziran-Aralık)'!L48&lt;&gt;"",'G011A (Haziran-Aralık)'!L48,0)</f>
        <v>0</v>
      </c>
      <c r="O48" s="225">
        <f t="shared" si="11"/>
        <v>0</v>
      </c>
      <c r="P48" s="226">
        <f t="shared" si="12"/>
        <v>0</v>
      </c>
      <c r="Q48" s="226">
        <f t="shared" si="13"/>
        <v>0</v>
      </c>
      <c r="R48" s="227">
        <f t="shared" si="14"/>
        <v>0</v>
      </c>
      <c r="T48" s="206">
        <f t="shared" si="15"/>
        <v>0</v>
      </c>
      <c r="U48" s="206">
        <f t="shared" si="16"/>
        <v>0</v>
      </c>
      <c r="V48" s="206">
        <f t="shared" si="17"/>
        <v>0</v>
      </c>
      <c r="W48" s="206">
        <f t="shared" si="18"/>
        <v>0</v>
      </c>
      <c r="X48" s="206">
        <f t="shared" si="19"/>
        <v>0</v>
      </c>
      <c r="Y48" s="206">
        <f t="shared" si="20"/>
        <v>0</v>
      </c>
      <c r="Z48" s="206">
        <f t="shared" si="21"/>
        <v>0</v>
      </c>
    </row>
    <row r="49" spans="1:27" ht="23.1" customHeight="1" x14ac:dyDescent="0.25">
      <c r="A49" s="144">
        <v>30</v>
      </c>
      <c r="B49" s="209" t="str">
        <f>IF('Proje ve Personel Bilgileri'!C46&gt;0,'Proje ve Personel Bilgileri'!C46,"")</f>
        <v/>
      </c>
      <c r="C49" s="225">
        <f>IF('G011A (Ocak-Temmuz)'!C49&lt;&gt;"",'G011A (Ocak-Temmuz)'!C49,0)</f>
        <v>0</v>
      </c>
      <c r="D49" s="226">
        <f>IF('G011A (Ocak-Temmuz)'!L49&lt;&gt;"",'G011A (Ocak-Temmuz)'!L49,0)</f>
        <v>0</v>
      </c>
      <c r="E49" s="218">
        <f>IF('G011A (Şubat-Ağustos)'!C49&lt;&gt;"",'G011A (Şubat-Ağustos)'!C49,0)</f>
        <v>0</v>
      </c>
      <c r="F49" s="217">
        <f>IF('G011A (Şubat-Ağustos)'!L49&lt;&gt;"",'G011A (Şubat-Ağustos)'!L49,0)</f>
        <v>0</v>
      </c>
      <c r="G49" s="218">
        <f>IF('G011A (Mart-Eylül)'!C49&lt;&gt;"",'G011A (Mart-Eylül)'!C49,0)</f>
        <v>0</v>
      </c>
      <c r="H49" s="217">
        <f>IF('G011A (Mart-Eylül)'!L49&lt;&gt;"",'G011A (Mart-Eylül)'!L49,0)</f>
        <v>0</v>
      </c>
      <c r="I49" s="218">
        <f>IF('G011A (Nisan-Ekim)'!C49&lt;&gt;"",'G011A (Nisan-Ekim)'!C49,0)</f>
        <v>0</v>
      </c>
      <c r="J49" s="217">
        <f>IF('G011A (Nisan-Ekim)'!L49&lt;&gt;"",'G011A (Nisan-Ekim)'!L49,0)</f>
        <v>0</v>
      </c>
      <c r="K49" s="218">
        <f>IF('G011A (Mayıs-Kasım)'!C49&lt;&gt;"",'G011A (Mayıs-Kasım)'!C49,0)</f>
        <v>0</v>
      </c>
      <c r="L49" s="217">
        <f>IF('G011A (Mayıs-Kasım)'!L49&lt;&gt;"",'G011A (Mayıs-Kasım)'!L49,0)</f>
        <v>0</v>
      </c>
      <c r="M49" s="218">
        <f>IF('G011A (Haziran-Aralık)'!C49&lt;&gt;"",'G011A (Haziran-Aralık)'!C49,0)</f>
        <v>0</v>
      </c>
      <c r="N49" s="217">
        <f>IF('G011A (Haziran-Aralık)'!L49&lt;&gt;"",'G011A (Haziran-Aralık)'!L49,0)</f>
        <v>0</v>
      </c>
      <c r="O49" s="225">
        <f t="shared" si="11"/>
        <v>0</v>
      </c>
      <c r="P49" s="226">
        <f t="shared" si="12"/>
        <v>0</v>
      </c>
      <c r="Q49" s="226">
        <f t="shared" si="13"/>
        <v>0</v>
      </c>
      <c r="R49" s="227">
        <f t="shared" si="14"/>
        <v>0</v>
      </c>
      <c r="T49" s="206">
        <f t="shared" si="15"/>
        <v>0</v>
      </c>
      <c r="U49" s="206">
        <f t="shared" si="16"/>
        <v>0</v>
      </c>
      <c r="V49" s="206">
        <f t="shared" si="17"/>
        <v>0</v>
      </c>
      <c r="W49" s="206">
        <f t="shared" si="18"/>
        <v>0</v>
      </c>
      <c r="X49" s="206">
        <f t="shared" si="19"/>
        <v>0</v>
      </c>
      <c r="Y49" s="206">
        <f t="shared" si="20"/>
        <v>0</v>
      </c>
      <c r="Z49" s="206">
        <f t="shared" si="21"/>
        <v>0</v>
      </c>
    </row>
    <row r="50" spans="1:27" ht="23.1" customHeight="1" x14ac:dyDescent="0.25">
      <c r="A50" s="144">
        <v>31</v>
      </c>
      <c r="B50" s="209" t="str">
        <f>IF('Proje ve Personel Bilgileri'!C47&gt;0,'Proje ve Personel Bilgileri'!C47,"")</f>
        <v/>
      </c>
      <c r="C50" s="225">
        <f>IF('G011A (Ocak-Temmuz)'!C50&lt;&gt;"",'G011A (Ocak-Temmuz)'!C50,0)</f>
        <v>0</v>
      </c>
      <c r="D50" s="226">
        <f>IF('G011A (Ocak-Temmuz)'!L50&lt;&gt;"",'G011A (Ocak-Temmuz)'!L50,0)</f>
        <v>0</v>
      </c>
      <c r="E50" s="218">
        <f>IF('G011A (Şubat-Ağustos)'!C50&lt;&gt;"",'G011A (Şubat-Ağustos)'!C50,0)</f>
        <v>0</v>
      </c>
      <c r="F50" s="217">
        <f>IF('G011A (Şubat-Ağustos)'!L50&lt;&gt;"",'G011A (Şubat-Ağustos)'!L50,0)</f>
        <v>0</v>
      </c>
      <c r="G50" s="218">
        <f>IF('G011A (Mart-Eylül)'!C50&lt;&gt;"",'G011A (Mart-Eylül)'!C50,0)</f>
        <v>0</v>
      </c>
      <c r="H50" s="217">
        <f>IF('G011A (Mart-Eylül)'!L50&lt;&gt;"",'G011A (Mart-Eylül)'!L50,0)</f>
        <v>0</v>
      </c>
      <c r="I50" s="218">
        <f>IF('G011A (Nisan-Ekim)'!C50&lt;&gt;"",'G011A (Nisan-Ekim)'!C50,0)</f>
        <v>0</v>
      </c>
      <c r="J50" s="217">
        <f>IF('G011A (Nisan-Ekim)'!L50&lt;&gt;"",'G011A (Nisan-Ekim)'!L50,0)</f>
        <v>0</v>
      </c>
      <c r="K50" s="218">
        <f>IF('G011A (Mayıs-Kasım)'!C50&lt;&gt;"",'G011A (Mayıs-Kasım)'!C50,0)</f>
        <v>0</v>
      </c>
      <c r="L50" s="217">
        <f>IF('G011A (Mayıs-Kasım)'!L50&lt;&gt;"",'G011A (Mayıs-Kasım)'!L50,0)</f>
        <v>0</v>
      </c>
      <c r="M50" s="218">
        <f>IF('G011A (Haziran-Aralık)'!C50&lt;&gt;"",'G011A (Haziran-Aralık)'!C50,0)</f>
        <v>0</v>
      </c>
      <c r="N50" s="217">
        <f>IF('G011A (Haziran-Aralık)'!L50&lt;&gt;"",'G011A (Haziran-Aralık)'!L50,0)</f>
        <v>0</v>
      </c>
      <c r="O50" s="225">
        <f t="shared" si="11"/>
        <v>0</v>
      </c>
      <c r="P50" s="226">
        <f t="shared" si="12"/>
        <v>0</v>
      </c>
      <c r="Q50" s="226">
        <f t="shared" si="13"/>
        <v>0</v>
      </c>
      <c r="R50" s="227">
        <f t="shared" si="14"/>
        <v>0</v>
      </c>
      <c r="T50" s="206">
        <f t="shared" si="15"/>
        <v>0</v>
      </c>
      <c r="U50" s="206">
        <f t="shared" si="16"/>
        <v>0</v>
      </c>
      <c r="V50" s="206">
        <f t="shared" si="17"/>
        <v>0</v>
      </c>
      <c r="W50" s="206">
        <f t="shared" si="18"/>
        <v>0</v>
      </c>
      <c r="X50" s="206">
        <f t="shared" si="19"/>
        <v>0</v>
      </c>
      <c r="Y50" s="206">
        <f t="shared" si="20"/>
        <v>0</v>
      </c>
      <c r="Z50" s="206">
        <f t="shared" si="21"/>
        <v>0</v>
      </c>
    </row>
    <row r="51" spans="1:27" ht="23.1" customHeight="1" x14ac:dyDescent="0.25">
      <c r="A51" s="144">
        <v>32</v>
      </c>
      <c r="B51" s="209" t="str">
        <f>IF('Proje ve Personel Bilgileri'!C48&gt;0,'Proje ve Personel Bilgileri'!C48,"")</f>
        <v/>
      </c>
      <c r="C51" s="225">
        <f>IF('G011A (Ocak-Temmuz)'!C51&lt;&gt;"",'G011A (Ocak-Temmuz)'!C51,0)</f>
        <v>0</v>
      </c>
      <c r="D51" s="226">
        <f>IF('G011A (Ocak-Temmuz)'!L51&lt;&gt;"",'G011A (Ocak-Temmuz)'!L51,0)</f>
        <v>0</v>
      </c>
      <c r="E51" s="218">
        <f>IF('G011A (Şubat-Ağustos)'!C51&lt;&gt;"",'G011A (Şubat-Ağustos)'!C51,0)</f>
        <v>0</v>
      </c>
      <c r="F51" s="217">
        <f>IF('G011A (Şubat-Ağustos)'!L51&lt;&gt;"",'G011A (Şubat-Ağustos)'!L51,0)</f>
        <v>0</v>
      </c>
      <c r="G51" s="218">
        <f>IF('G011A (Mart-Eylül)'!C51&lt;&gt;"",'G011A (Mart-Eylül)'!C51,0)</f>
        <v>0</v>
      </c>
      <c r="H51" s="217">
        <f>IF('G011A (Mart-Eylül)'!L51&lt;&gt;"",'G011A (Mart-Eylül)'!L51,0)</f>
        <v>0</v>
      </c>
      <c r="I51" s="218">
        <f>IF('G011A (Nisan-Ekim)'!C51&lt;&gt;"",'G011A (Nisan-Ekim)'!C51,0)</f>
        <v>0</v>
      </c>
      <c r="J51" s="217">
        <f>IF('G011A (Nisan-Ekim)'!L51&lt;&gt;"",'G011A (Nisan-Ekim)'!L51,0)</f>
        <v>0</v>
      </c>
      <c r="K51" s="218">
        <f>IF('G011A (Mayıs-Kasım)'!C51&lt;&gt;"",'G011A (Mayıs-Kasım)'!C51,0)</f>
        <v>0</v>
      </c>
      <c r="L51" s="217">
        <f>IF('G011A (Mayıs-Kasım)'!L51&lt;&gt;"",'G011A (Mayıs-Kasım)'!L51,0)</f>
        <v>0</v>
      </c>
      <c r="M51" s="218">
        <f>IF('G011A (Haziran-Aralık)'!C51&lt;&gt;"",'G011A (Haziran-Aralık)'!C51,0)</f>
        <v>0</v>
      </c>
      <c r="N51" s="217">
        <f>IF('G011A (Haziran-Aralık)'!L51&lt;&gt;"",'G011A (Haziran-Aralık)'!L51,0)</f>
        <v>0</v>
      </c>
      <c r="O51" s="225">
        <f t="shared" si="11"/>
        <v>0</v>
      </c>
      <c r="P51" s="226">
        <f t="shared" si="12"/>
        <v>0</v>
      </c>
      <c r="Q51" s="226">
        <f t="shared" si="13"/>
        <v>0</v>
      </c>
      <c r="R51" s="227">
        <f t="shared" si="14"/>
        <v>0</v>
      </c>
      <c r="T51" s="206">
        <f t="shared" si="15"/>
        <v>0</v>
      </c>
      <c r="U51" s="206">
        <f t="shared" si="16"/>
        <v>0</v>
      </c>
      <c r="V51" s="206">
        <f t="shared" si="17"/>
        <v>0</v>
      </c>
      <c r="W51" s="206">
        <f t="shared" si="18"/>
        <v>0</v>
      </c>
      <c r="X51" s="206">
        <f t="shared" si="19"/>
        <v>0</v>
      </c>
      <c r="Y51" s="206">
        <f t="shared" si="20"/>
        <v>0</v>
      </c>
      <c r="Z51" s="206">
        <f t="shared" si="21"/>
        <v>0</v>
      </c>
    </row>
    <row r="52" spans="1:27" ht="23.1" customHeight="1" x14ac:dyDescent="0.25">
      <c r="A52" s="144">
        <v>33</v>
      </c>
      <c r="B52" s="209" t="str">
        <f>IF('Proje ve Personel Bilgileri'!C49&gt;0,'Proje ve Personel Bilgileri'!C49,"")</f>
        <v/>
      </c>
      <c r="C52" s="225">
        <f>IF('G011A (Ocak-Temmuz)'!C52&lt;&gt;"",'G011A (Ocak-Temmuz)'!C52,0)</f>
        <v>0</v>
      </c>
      <c r="D52" s="226">
        <f>IF('G011A (Ocak-Temmuz)'!L52&lt;&gt;"",'G011A (Ocak-Temmuz)'!L52,0)</f>
        <v>0</v>
      </c>
      <c r="E52" s="218">
        <f>IF('G011A (Şubat-Ağustos)'!C52&lt;&gt;"",'G011A (Şubat-Ağustos)'!C52,0)</f>
        <v>0</v>
      </c>
      <c r="F52" s="217">
        <f>IF('G011A (Şubat-Ağustos)'!L52&lt;&gt;"",'G011A (Şubat-Ağustos)'!L52,0)</f>
        <v>0</v>
      </c>
      <c r="G52" s="218">
        <f>IF('G011A (Mart-Eylül)'!C52&lt;&gt;"",'G011A (Mart-Eylül)'!C52,0)</f>
        <v>0</v>
      </c>
      <c r="H52" s="217">
        <f>IF('G011A (Mart-Eylül)'!L52&lt;&gt;"",'G011A (Mart-Eylül)'!L52,0)</f>
        <v>0</v>
      </c>
      <c r="I52" s="218">
        <f>IF('G011A (Nisan-Ekim)'!C52&lt;&gt;"",'G011A (Nisan-Ekim)'!C52,0)</f>
        <v>0</v>
      </c>
      <c r="J52" s="217">
        <f>IF('G011A (Nisan-Ekim)'!L52&lt;&gt;"",'G011A (Nisan-Ekim)'!L52,0)</f>
        <v>0</v>
      </c>
      <c r="K52" s="218">
        <f>IF('G011A (Mayıs-Kasım)'!C52&lt;&gt;"",'G011A (Mayıs-Kasım)'!C52,0)</f>
        <v>0</v>
      </c>
      <c r="L52" s="217">
        <f>IF('G011A (Mayıs-Kasım)'!L52&lt;&gt;"",'G011A (Mayıs-Kasım)'!L52,0)</f>
        <v>0</v>
      </c>
      <c r="M52" s="218">
        <f>IF('G011A (Haziran-Aralık)'!C52&lt;&gt;"",'G011A (Haziran-Aralık)'!C52,0)</f>
        <v>0</v>
      </c>
      <c r="N52" s="217">
        <f>IF('G011A (Haziran-Aralık)'!L52&lt;&gt;"",'G011A (Haziran-Aralık)'!L52,0)</f>
        <v>0</v>
      </c>
      <c r="O52" s="225">
        <f t="shared" si="11"/>
        <v>0</v>
      </c>
      <c r="P52" s="226">
        <f t="shared" si="12"/>
        <v>0</v>
      </c>
      <c r="Q52" s="226">
        <f t="shared" si="13"/>
        <v>0</v>
      </c>
      <c r="R52" s="227">
        <f t="shared" si="14"/>
        <v>0</v>
      </c>
      <c r="T52" s="206">
        <f t="shared" si="15"/>
        <v>0</v>
      </c>
      <c r="U52" s="206">
        <f t="shared" si="16"/>
        <v>0</v>
      </c>
      <c r="V52" s="206">
        <f t="shared" si="17"/>
        <v>0</v>
      </c>
      <c r="W52" s="206">
        <f t="shared" si="18"/>
        <v>0</v>
      </c>
      <c r="X52" s="206">
        <f t="shared" si="19"/>
        <v>0</v>
      </c>
      <c r="Y52" s="206">
        <f t="shared" si="20"/>
        <v>0</v>
      </c>
      <c r="Z52" s="206">
        <f t="shared" si="21"/>
        <v>0</v>
      </c>
    </row>
    <row r="53" spans="1:27" ht="23.1" customHeight="1" x14ac:dyDescent="0.25">
      <c r="A53" s="144">
        <v>34</v>
      </c>
      <c r="B53" s="209" t="str">
        <f>IF('Proje ve Personel Bilgileri'!C50&gt;0,'Proje ve Personel Bilgileri'!C50,"")</f>
        <v/>
      </c>
      <c r="C53" s="225">
        <f>IF('G011A (Ocak-Temmuz)'!C53&lt;&gt;"",'G011A (Ocak-Temmuz)'!C53,0)</f>
        <v>0</v>
      </c>
      <c r="D53" s="226">
        <f>IF('G011A (Ocak-Temmuz)'!L53&lt;&gt;"",'G011A (Ocak-Temmuz)'!L53,0)</f>
        <v>0</v>
      </c>
      <c r="E53" s="218">
        <f>IF('G011A (Şubat-Ağustos)'!C53&lt;&gt;"",'G011A (Şubat-Ağustos)'!C53,0)</f>
        <v>0</v>
      </c>
      <c r="F53" s="217">
        <f>IF('G011A (Şubat-Ağustos)'!L53&lt;&gt;"",'G011A (Şubat-Ağustos)'!L53,0)</f>
        <v>0</v>
      </c>
      <c r="G53" s="218">
        <f>IF('G011A (Mart-Eylül)'!C53&lt;&gt;"",'G011A (Mart-Eylül)'!C53,0)</f>
        <v>0</v>
      </c>
      <c r="H53" s="217">
        <f>IF('G011A (Mart-Eylül)'!L53&lt;&gt;"",'G011A (Mart-Eylül)'!L53,0)</f>
        <v>0</v>
      </c>
      <c r="I53" s="218">
        <f>IF('G011A (Nisan-Ekim)'!C53&lt;&gt;"",'G011A (Nisan-Ekim)'!C53,0)</f>
        <v>0</v>
      </c>
      <c r="J53" s="217">
        <f>IF('G011A (Nisan-Ekim)'!L53&lt;&gt;"",'G011A (Nisan-Ekim)'!L53,0)</f>
        <v>0</v>
      </c>
      <c r="K53" s="218">
        <f>IF('G011A (Mayıs-Kasım)'!C53&lt;&gt;"",'G011A (Mayıs-Kasım)'!C53,0)</f>
        <v>0</v>
      </c>
      <c r="L53" s="217">
        <f>IF('G011A (Mayıs-Kasım)'!L53&lt;&gt;"",'G011A (Mayıs-Kasım)'!L53,0)</f>
        <v>0</v>
      </c>
      <c r="M53" s="218">
        <f>IF('G011A (Haziran-Aralık)'!C53&lt;&gt;"",'G011A (Haziran-Aralık)'!C53,0)</f>
        <v>0</v>
      </c>
      <c r="N53" s="217">
        <f>IF('G011A (Haziran-Aralık)'!L53&lt;&gt;"",'G011A (Haziran-Aralık)'!L53,0)</f>
        <v>0</v>
      </c>
      <c r="O53" s="225">
        <f t="shared" si="11"/>
        <v>0</v>
      </c>
      <c r="P53" s="226">
        <f t="shared" si="12"/>
        <v>0</v>
      </c>
      <c r="Q53" s="226">
        <f t="shared" si="13"/>
        <v>0</v>
      </c>
      <c r="R53" s="227">
        <f t="shared" si="14"/>
        <v>0</v>
      </c>
      <c r="T53" s="206">
        <f t="shared" si="15"/>
        <v>0</v>
      </c>
      <c r="U53" s="206">
        <f t="shared" si="16"/>
        <v>0</v>
      </c>
      <c r="V53" s="206">
        <f t="shared" si="17"/>
        <v>0</v>
      </c>
      <c r="W53" s="206">
        <f t="shared" si="18"/>
        <v>0</v>
      </c>
      <c r="X53" s="206">
        <f t="shared" si="19"/>
        <v>0</v>
      </c>
      <c r="Y53" s="206">
        <f t="shared" si="20"/>
        <v>0</v>
      </c>
      <c r="Z53" s="206">
        <f t="shared" si="21"/>
        <v>0</v>
      </c>
    </row>
    <row r="54" spans="1:27" ht="23.1" customHeight="1" x14ac:dyDescent="0.25">
      <c r="A54" s="144">
        <v>35</v>
      </c>
      <c r="B54" s="209" t="str">
        <f>IF('Proje ve Personel Bilgileri'!C51&gt;0,'Proje ve Personel Bilgileri'!C51,"")</f>
        <v/>
      </c>
      <c r="C54" s="225">
        <f>IF('G011A (Ocak-Temmuz)'!C54&lt;&gt;"",'G011A (Ocak-Temmuz)'!C54,0)</f>
        <v>0</v>
      </c>
      <c r="D54" s="226">
        <f>IF('G011A (Ocak-Temmuz)'!L54&lt;&gt;"",'G011A (Ocak-Temmuz)'!L54,0)</f>
        <v>0</v>
      </c>
      <c r="E54" s="218">
        <f>IF('G011A (Şubat-Ağustos)'!C54&lt;&gt;"",'G011A (Şubat-Ağustos)'!C54,0)</f>
        <v>0</v>
      </c>
      <c r="F54" s="217">
        <f>IF('G011A (Şubat-Ağustos)'!L54&lt;&gt;"",'G011A (Şubat-Ağustos)'!L54,0)</f>
        <v>0</v>
      </c>
      <c r="G54" s="218">
        <f>IF('G011A (Mart-Eylül)'!C54&lt;&gt;"",'G011A (Mart-Eylül)'!C54,0)</f>
        <v>0</v>
      </c>
      <c r="H54" s="217">
        <f>IF('G011A (Mart-Eylül)'!L54&lt;&gt;"",'G011A (Mart-Eylül)'!L54,0)</f>
        <v>0</v>
      </c>
      <c r="I54" s="218">
        <f>IF('G011A (Nisan-Ekim)'!C54&lt;&gt;"",'G011A (Nisan-Ekim)'!C54,0)</f>
        <v>0</v>
      </c>
      <c r="J54" s="217">
        <f>IF('G011A (Nisan-Ekim)'!L54&lt;&gt;"",'G011A (Nisan-Ekim)'!L54,0)</f>
        <v>0</v>
      </c>
      <c r="K54" s="218">
        <f>IF('G011A (Mayıs-Kasım)'!C54&lt;&gt;"",'G011A (Mayıs-Kasım)'!C54,0)</f>
        <v>0</v>
      </c>
      <c r="L54" s="217">
        <f>IF('G011A (Mayıs-Kasım)'!L54&lt;&gt;"",'G011A (Mayıs-Kasım)'!L54,0)</f>
        <v>0</v>
      </c>
      <c r="M54" s="218">
        <f>IF('G011A (Haziran-Aralık)'!C54&lt;&gt;"",'G011A (Haziran-Aralık)'!C54,0)</f>
        <v>0</v>
      </c>
      <c r="N54" s="217">
        <f>IF('G011A (Haziran-Aralık)'!L54&lt;&gt;"",'G011A (Haziran-Aralık)'!L54,0)</f>
        <v>0</v>
      </c>
      <c r="O54" s="225">
        <f t="shared" si="11"/>
        <v>0</v>
      </c>
      <c r="P54" s="226">
        <f t="shared" si="12"/>
        <v>0</v>
      </c>
      <c r="Q54" s="226">
        <f t="shared" si="13"/>
        <v>0</v>
      </c>
      <c r="R54" s="227">
        <f t="shared" si="14"/>
        <v>0</v>
      </c>
      <c r="T54" s="206">
        <f t="shared" si="15"/>
        <v>0</v>
      </c>
      <c r="U54" s="206">
        <f t="shared" si="16"/>
        <v>0</v>
      </c>
      <c r="V54" s="206">
        <f t="shared" si="17"/>
        <v>0</v>
      </c>
      <c r="W54" s="206">
        <f t="shared" si="18"/>
        <v>0</v>
      </c>
      <c r="X54" s="206">
        <f t="shared" si="19"/>
        <v>0</v>
      </c>
      <c r="Y54" s="206">
        <f t="shared" si="20"/>
        <v>0</v>
      </c>
      <c r="Z54" s="206">
        <f t="shared" si="21"/>
        <v>0</v>
      </c>
    </row>
    <row r="55" spans="1:27" ht="23.1" customHeight="1" x14ac:dyDescent="0.25">
      <c r="A55" s="144">
        <v>36</v>
      </c>
      <c r="B55" s="209" t="str">
        <f>IF('Proje ve Personel Bilgileri'!C52&gt;0,'Proje ve Personel Bilgileri'!C52,"")</f>
        <v/>
      </c>
      <c r="C55" s="225">
        <f>IF('G011A (Ocak-Temmuz)'!C55&lt;&gt;"",'G011A (Ocak-Temmuz)'!C55,0)</f>
        <v>0</v>
      </c>
      <c r="D55" s="226">
        <f>IF('G011A (Ocak-Temmuz)'!L55&lt;&gt;"",'G011A (Ocak-Temmuz)'!L55,0)</f>
        <v>0</v>
      </c>
      <c r="E55" s="218">
        <f>IF('G011A (Şubat-Ağustos)'!C55&lt;&gt;"",'G011A (Şubat-Ağustos)'!C55,0)</f>
        <v>0</v>
      </c>
      <c r="F55" s="217">
        <f>IF('G011A (Şubat-Ağustos)'!L55&lt;&gt;"",'G011A (Şubat-Ağustos)'!L55,0)</f>
        <v>0</v>
      </c>
      <c r="G55" s="218">
        <f>IF('G011A (Mart-Eylül)'!C55&lt;&gt;"",'G011A (Mart-Eylül)'!C55,0)</f>
        <v>0</v>
      </c>
      <c r="H55" s="217">
        <f>IF('G011A (Mart-Eylül)'!L55&lt;&gt;"",'G011A (Mart-Eylül)'!L55,0)</f>
        <v>0</v>
      </c>
      <c r="I55" s="218">
        <f>IF('G011A (Nisan-Ekim)'!C55&lt;&gt;"",'G011A (Nisan-Ekim)'!C55,0)</f>
        <v>0</v>
      </c>
      <c r="J55" s="217">
        <f>IF('G011A (Nisan-Ekim)'!L55&lt;&gt;"",'G011A (Nisan-Ekim)'!L55,0)</f>
        <v>0</v>
      </c>
      <c r="K55" s="218">
        <f>IF('G011A (Mayıs-Kasım)'!C55&lt;&gt;"",'G011A (Mayıs-Kasım)'!C55,0)</f>
        <v>0</v>
      </c>
      <c r="L55" s="217">
        <f>IF('G011A (Mayıs-Kasım)'!L55&lt;&gt;"",'G011A (Mayıs-Kasım)'!L55,0)</f>
        <v>0</v>
      </c>
      <c r="M55" s="218">
        <f>IF('G011A (Haziran-Aralık)'!C55&lt;&gt;"",'G011A (Haziran-Aralık)'!C55,0)</f>
        <v>0</v>
      </c>
      <c r="N55" s="217">
        <f>IF('G011A (Haziran-Aralık)'!L55&lt;&gt;"",'G011A (Haziran-Aralık)'!L55,0)</f>
        <v>0</v>
      </c>
      <c r="O55" s="225">
        <f t="shared" si="11"/>
        <v>0</v>
      </c>
      <c r="P55" s="226">
        <f t="shared" si="12"/>
        <v>0</v>
      </c>
      <c r="Q55" s="226">
        <f t="shared" si="13"/>
        <v>0</v>
      </c>
      <c r="R55" s="227">
        <f t="shared" si="14"/>
        <v>0</v>
      </c>
      <c r="T55" s="206">
        <f t="shared" si="15"/>
        <v>0</v>
      </c>
      <c r="U55" s="206">
        <f t="shared" si="16"/>
        <v>0</v>
      </c>
      <c r="V55" s="206">
        <f t="shared" si="17"/>
        <v>0</v>
      </c>
      <c r="W55" s="206">
        <f t="shared" si="18"/>
        <v>0</v>
      </c>
      <c r="X55" s="206">
        <f t="shared" si="19"/>
        <v>0</v>
      </c>
      <c r="Y55" s="206">
        <f t="shared" si="20"/>
        <v>0</v>
      </c>
      <c r="Z55" s="206">
        <f t="shared" si="21"/>
        <v>0</v>
      </c>
    </row>
    <row r="56" spans="1:27" ht="23.1" customHeight="1" x14ac:dyDescent="0.25">
      <c r="A56" s="144">
        <v>37</v>
      </c>
      <c r="B56" s="209" t="str">
        <f>IF('Proje ve Personel Bilgileri'!C53&gt;0,'Proje ve Personel Bilgileri'!C53,"")</f>
        <v/>
      </c>
      <c r="C56" s="225">
        <f>IF('G011A (Ocak-Temmuz)'!C56&lt;&gt;"",'G011A (Ocak-Temmuz)'!C56,0)</f>
        <v>0</v>
      </c>
      <c r="D56" s="226">
        <f>IF('G011A (Ocak-Temmuz)'!L56&lt;&gt;"",'G011A (Ocak-Temmuz)'!L56,0)</f>
        <v>0</v>
      </c>
      <c r="E56" s="218">
        <f>IF('G011A (Şubat-Ağustos)'!C56&lt;&gt;"",'G011A (Şubat-Ağustos)'!C56,0)</f>
        <v>0</v>
      </c>
      <c r="F56" s="217">
        <f>IF('G011A (Şubat-Ağustos)'!L56&lt;&gt;"",'G011A (Şubat-Ağustos)'!L56,0)</f>
        <v>0</v>
      </c>
      <c r="G56" s="218">
        <f>IF('G011A (Mart-Eylül)'!C56&lt;&gt;"",'G011A (Mart-Eylül)'!C56,0)</f>
        <v>0</v>
      </c>
      <c r="H56" s="217">
        <f>IF('G011A (Mart-Eylül)'!L56&lt;&gt;"",'G011A (Mart-Eylül)'!L56,0)</f>
        <v>0</v>
      </c>
      <c r="I56" s="218">
        <f>IF('G011A (Nisan-Ekim)'!C56&lt;&gt;"",'G011A (Nisan-Ekim)'!C56,0)</f>
        <v>0</v>
      </c>
      <c r="J56" s="217">
        <f>IF('G011A (Nisan-Ekim)'!L56&lt;&gt;"",'G011A (Nisan-Ekim)'!L56,0)</f>
        <v>0</v>
      </c>
      <c r="K56" s="218">
        <f>IF('G011A (Mayıs-Kasım)'!C56&lt;&gt;"",'G011A (Mayıs-Kasım)'!C56,0)</f>
        <v>0</v>
      </c>
      <c r="L56" s="217">
        <f>IF('G011A (Mayıs-Kasım)'!L56&lt;&gt;"",'G011A (Mayıs-Kasım)'!L56,0)</f>
        <v>0</v>
      </c>
      <c r="M56" s="218">
        <f>IF('G011A (Haziran-Aralık)'!C56&lt;&gt;"",'G011A (Haziran-Aralık)'!C56,0)</f>
        <v>0</v>
      </c>
      <c r="N56" s="217">
        <f>IF('G011A (Haziran-Aralık)'!L56&lt;&gt;"",'G011A (Haziran-Aralık)'!L56,0)</f>
        <v>0</v>
      </c>
      <c r="O56" s="225">
        <f t="shared" si="11"/>
        <v>0</v>
      </c>
      <c r="P56" s="226">
        <f t="shared" si="12"/>
        <v>0</v>
      </c>
      <c r="Q56" s="226">
        <f t="shared" si="13"/>
        <v>0</v>
      </c>
      <c r="R56" s="227">
        <f t="shared" si="14"/>
        <v>0</v>
      </c>
      <c r="T56" s="206">
        <f t="shared" si="15"/>
        <v>0</v>
      </c>
      <c r="U56" s="206">
        <f t="shared" si="16"/>
        <v>0</v>
      </c>
      <c r="V56" s="206">
        <f t="shared" si="17"/>
        <v>0</v>
      </c>
      <c r="W56" s="206">
        <f t="shared" si="18"/>
        <v>0</v>
      </c>
      <c r="X56" s="206">
        <f t="shared" si="19"/>
        <v>0</v>
      </c>
      <c r="Y56" s="206">
        <f t="shared" si="20"/>
        <v>0</v>
      </c>
      <c r="Z56" s="206">
        <f t="shared" si="21"/>
        <v>0</v>
      </c>
    </row>
    <row r="57" spans="1:27" ht="23.1" customHeight="1" x14ac:dyDescent="0.25">
      <c r="A57" s="144">
        <v>38</v>
      </c>
      <c r="B57" s="209" t="str">
        <f>IF('Proje ve Personel Bilgileri'!C54&gt;0,'Proje ve Personel Bilgileri'!C54,"")</f>
        <v/>
      </c>
      <c r="C57" s="225">
        <f>IF('G011A (Ocak-Temmuz)'!C57&lt;&gt;"",'G011A (Ocak-Temmuz)'!C57,0)</f>
        <v>0</v>
      </c>
      <c r="D57" s="226">
        <f>IF('G011A (Ocak-Temmuz)'!L57&lt;&gt;"",'G011A (Ocak-Temmuz)'!L57,0)</f>
        <v>0</v>
      </c>
      <c r="E57" s="218">
        <f>IF('G011A (Şubat-Ağustos)'!C57&lt;&gt;"",'G011A (Şubat-Ağustos)'!C57,0)</f>
        <v>0</v>
      </c>
      <c r="F57" s="217">
        <f>IF('G011A (Şubat-Ağustos)'!L57&lt;&gt;"",'G011A (Şubat-Ağustos)'!L57,0)</f>
        <v>0</v>
      </c>
      <c r="G57" s="218">
        <f>IF('G011A (Mart-Eylül)'!C57&lt;&gt;"",'G011A (Mart-Eylül)'!C57,0)</f>
        <v>0</v>
      </c>
      <c r="H57" s="217">
        <f>IF('G011A (Mart-Eylül)'!L57&lt;&gt;"",'G011A (Mart-Eylül)'!L57,0)</f>
        <v>0</v>
      </c>
      <c r="I57" s="218">
        <f>IF('G011A (Nisan-Ekim)'!C57&lt;&gt;"",'G011A (Nisan-Ekim)'!C57,0)</f>
        <v>0</v>
      </c>
      <c r="J57" s="217">
        <f>IF('G011A (Nisan-Ekim)'!L57&lt;&gt;"",'G011A (Nisan-Ekim)'!L57,0)</f>
        <v>0</v>
      </c>
      <c r="K57" s="218">
        <f>IF('G011A (Mayıs-Kasım)'!C57&lt;&gt;"",'G011A (Mayıs-Kasım)'!C57,0)</f>
        <v>0</v>
      </c>
      <c r="L57" s="217">
        <f>IF('G011A (Mayıs-Kasım)'!L57&lt;&gt;"",'G011A (Mayıs-Kasım)'!L57,0)</f>
        <v>0</v>
      </c>
      <c r="M57" s="218">
        <f>IF('G011A (Haziran-Aralık)'!C57&lt;&gt;"",'G011A (Haziran-Aralık)'!C57,0)</f>
        <v>0</v>
      </c>
      <c r="N57" s="217">
        <f>IF('G011A (Haziran-Aralık)'!L57&lt;&gt;"",'G011A (Haziran-Aralık)'!L57,0)</f>
        <v>0</v>
      </c>
      <c r="O57" s="225">
        <f t="shared" si="11"/>
        <v>0</v>
      </c>
      <c r="P57" s="226">
        <f t="shared" si="12"/>
        <v>0</v>
      </c>
      <c r="Q57" s="226">
        <f t="shared" si="13"/>
        <v>0</v>
      </c>
      <c r="R57" s="227">
        <f t="shared" si="14"/>
        <v>0</v>
      </c>
      <c r="T57" s="206">
        <f t="shared" si="15"/>
        <v>0</v>
      </c>
      <c r="U57" s="206">
        <f t="shared" si="16"/>
        <v>0</v>
      </c>
      <c r="V57" s="206">
        <f t="shared" si="17"/>
        <v>0</v>
      </c>
      <c r="W57" s="206">
        <f t="shared" si="18"/>
        <v>0</v>
      </c>
      <c r="X57" s="206">
        <f t="shared" si="19"/>
        <v>0</v>
      </c>
      <c r="Y57" s="206">
        <f t="shared" si="20"/>
        <v>0</v>
      </c>
      <c r="Z57" s="206">
        <f t="shared" si="21"/>
        <v>0</v>
      </c>
    </row>
    <row r="58" spans="1:27" ht="23.1" customHeight="1" x14ac:dyDescent="0.25">
      <c r="A58" s="144">
        <v>39</v>
      </c>
      <c r="B58" s="209" t="str">
        <f>IF('Proje ve Personel Bilgileri'!C55&gt;0,'Proje ve Personel Bilgileri'!C55,"")</f>
        <v/>
      </c>
      <c r="C58" s="225">
        <f>IF('G011A (Ocak-Temmuz)'!C58&lt;&gt;"",'G011A (Ocak-Temmuz)'!C58,0)</f>
        <v>0</v>
      </c>
      <c r="D58" s="226">
        <f>IF('G011A (Ocak-Temmuz)'!L58&lt;&gt;"",'G011A (Ocak-Temmuz)'!L58,0)</f>
        <v>0</v>
      </c>
      <c r="E58" s="218">
        <f>IF('G011A (Şubat-Ağustos)'!C58&lt;&gt;"",'G011A (Şubat-Ağustos)'!C58,0)</f>
        <v>0</v>
      </c>
      <c r="F58" s="217">
        <f>IF('G011A (Şubat-Ağustos)'!L58&lt;&gt;"",'G011A (Şubat-Ağustos)'!L58,0)</f>
        <v>0</v>
      </c>
      <c r="G58" s="218">
        <f>IF('G011A (Mart-Eylül)'!C58&lt;&gt;"",'G011A (Mart-Eylül)'!C58,0)</f>
        <v>0</v>
      </c>
      <c r="H58" s="217">
        <f>IF('G011A (Mart-Eylül)'!L58&lt;&gt;"",'G011A (Mart-Eylül)'!L58,0)</f>
        <v>0</v>
      </c>
      <c r="I58" s="218">
        <f>IF('G011A (Nisan-Ekim)'!C58&lt;&gt;"",'G011A (Nisan-Ekim)'!C58,0)</f>
        <v>0</v>
      </c>
      <c r="J58" s="217">
        <f>IF('G011A (Nisan-Ekim)'!L58&lt;&gt;"",'G011A (Nisan-Ekim)'!L58,0)</f>
        <v>0</v>
      </c>
      <c r="K58" s="218">
        <f>IF('G011A (Mayıs-Kasım)'!C58&lt;&gt;"",'G011A (Mayıs-Kasım)'!C58,0)</f>
        <v>0</v>
      </c>
      <c r="L58" s="217">
        <f>IF('G011A (Mayıs-Kasım)'!L58&lt;&gt;"",'G011A (Mayıs-Kasım)'!L58,0)</f>
        <v>0</v>
      </c>
      <c r="M58" s="218">
        <f>IF('G011A (Haziran-Aralık)'!C58&lt;&gt;"",'G011A (Haziran-Aralık)'!C58,0)</f>
        <v>0</v>
      </c>
      <c r="N58" s="217">
        <f>IF('G011A (Haziran-Aralık)'!L58&lt;&gt;"",'G011A (Haziran-Aralık)'!L58,0)</f>
        <v>0</v>
      </c>
      <c r="O58" s="225">
        <f t="shared" si="11"/>
        <v>0</v>
      </c>
      <c r="P58" s="226">
        <f t="shared" si="12"/>
        <v>0</v>
      </c>
      <c r="Q58" s="226">
        <f t="shared" si="13"/>
        <v>0</v>
      </c>
      <c r="R58" s="227">
        <f t="shared" si="14"/>
        <v>0</v>
      </c>
      <c r="T58" s="206">
        <f t="shared" si="15"/>
        <v>0</v>
      </c>
      <c r="U58" s="206">
        <f t="shared" si="16"/>
        <v>0</v>
      </c>
      <c r="V58" s="206">
        <f t="shared" si="17"/>
        <v>0</v>
      </c>
      <c r="W58" s="206">
        <f t="shared" si="18"/>
        <v>0</v>
      </c>
      <c r="X58" s="206">
        <f t="shared" si="19"/>
        <v>0</v>
      </c>
      <c r="Y58" s="206">
        <f t="shared" si="20"/>
        <v>0</v>
      </c>
      <c r="Z58" s="206">
        <f t="shared" si="21"/>
        <v>0</v>
      </c>
    </row>
    <row r="59" spans="1:27" ht="23.1" customHeight="1" thickBot="1" x14ac:dyDescent="0.3">
      <c r="A59" s="147">
        <v>40</v>
      </c>
      <c r="B59" s="211" t="str">
        <f>IF('Proje ve Personel Bilgileri'!C56&gt;0,'Proje ve Personel Bilgileri'!C56,"")</f>
        <v/>
      </c>
      <c r="C59" s="228">
        <f>IF('G011A (Ocak-Temmuz)'!C59&lt;&gt;"",'G011A (Ocak-Temmuz)'!C59,0)</f>
        <v>0</v>
      </c>
      <c r="D59" s="229">
        <f>IF('G011A (Ocak-Temmuz)'!L59&lt;&gt;"",'G011A (Ocak-Temmuz)'!L59,0)</f>
        <v>0</v>
      </c>
      <c r="E59" s="222">
        <f>IF('G011A (Şubat-Ağustos)'!C59&lt;&gt;"",'G011A (Şubat-Ağustos)'!C59,0)</f>
        <v>0</v>
      </c>
      <c r="F59" s="221">
        <f>IF('G011A (Şubat-Ağustos)'!L59&lt;&gt;"",'G011A (Şubat-Ağustos)'!L59,0)</f>
        <v>0</v>
      </c>
      <c r="G59" s="222">
        <f>IF('G011A (Mart-Eylül)'!C59&lt;&gt;"",'G011A (Mart-Eylül)'!C59,0)</f>
        <v>0</v>
      </c>
      <c r="H59" s="221">
        <f>IF('G011A (Mart-Eylül)'!L59&lt;&gt;"",'G011A (Mart-Eylül)'!L59,0)</f>
        <v>0</v>
      </c>
      <c r="I59" s="222">
        <f>IF('G011A (Nisan-Ekim)'!C59&lt;&gt;"",'G011A (Nisan-Ekim)'!C59,0)</f>
        <v>0</v>
      </c>
      <c r="J59" s="221">
        <f>IF('G011A (Nisan-Ekim)'!L59&lt;&gt;"",'G011A (Nisan-Ekim)'!L59,0)</f>
        <v>0</v>
      </c>
      <c r="K59" s="222">
        <f>IF('G011A (Mayıs-Kasım)'!C59&lt;&gt;"",'G011A (Mayıs-Kasım)'!C59,0)</f>
        <v>0</v>
      </c>
      <c r="L59" s="221">
        <f>IF('G011A (Mayıs-Kasım)'!L59&lt;&gt;"",'G011A (Mayıs-Kasım)'!L59,0)</f>
        <v>0</v>
      </c>
      <c r="M59" s="222">
        <f>IF('G011A (Haziran-Aralık)'!C59&lt;&gt;"",'G011A (Haziran-Aralık)'!C59,0)</f>
        <v>0</v>
      </c>
      <c r="N59" s="221">
        <f>IF('G011A (Haziran-Aralık)'!L59&lt;&gt;"",'G011A (Haziran-Aralık)'!L59,0)</f>
        <v>0</v>
      </c>
      <c r="O59" s="228">
        <f t="shared" si="11"/>
        <v>0</v>
      </c>
      <c r="P59" s="229">
        <f t="shared" si="12"/>
        <v>0</v>
      </c>
      <c r="Q59" s="229">
        <f t="shared" si="13"/>
        <v>0</v>
      </c>
      <c r="R59" s="230">
        <f t="shared" si="14"/>
        <v>0</v>
      </c>
      <c r="T59" s="206">
        <f t="shared" si="15"/>
        <v>0</v>
      </c>
      <c r="U59" s="206">
        <f t="shared" si="16"/>
        <v>0</v>
      </c>
      <c r="V59" s="206">
        <f t="shared" si="17"/>
        <v>0</v>
      </c>
      <c r="W59" s="206">
        <f t="shared" si="18"/>
        <v>0</v>
      </c>
      <c r="X59" s="206">
        <f t="shared" si="19"/>
        <v>0</v>
      </c>
      <c r="Y59" s="206">
        <f t="shared" si="20"/>
        <v>0</v>
      </c>
      <c r="Z59" s="206">
        <f t="shared" si="21"/>
        <v>0</v>
      </c>
      <c r="AA59" s="206">
        <f>IF(ISERROR(IF(SUM(C40:R59)&gt;0,1,0)),1,IF(SUM(C40:R59)&gt;0,1,0))</f>
        <v>0</v>
      </c>
    </row>
    <row r="60" spans="1:27" x14ac:dyDescent="0.25">
      <c r="B60" s="7"/>
      <c r="C60" s="7"/>
      <c r="D60" s="7"/>
      <c r="E60" s="7"/>
      <c r="F60" s="7"/>
      <c r="G60" s="7"/>
      <c r="H60" s="7"/>
      <c r="I60" s="7"/>
      <c r="J60" s="4"/>
      <c r="L60" s="133"/>
      <c r="M60" s="133"/>
      <c r="N60" s="133"/>
      <c r="O60" s="133"/>
      <c r="P60" s="133"/>
      <c r="Q60" s="133"/>
    </row>
    <row r="61" spans="1:27" x14ac:dyDescent="0.25">
      <c r="A61" s="7" t="s">
        <v>154</v>
      </c>
      <c r="B61" s="7"/>
      <c r="C61" s="7"/>
      <c r="D61" s="7"/>
      <c r="E61" s="7"/>
      <c r="F61" s="7"/>
      <c r="G61" s="7"/>
      <c r="H61" s="7"/>
      <c r="I61" s="7"/>
      <c r="J61" s="4"/>
      <c r="L61" s="133"/>
      <c r="M61" s="133"/>
      <c r="N61" s="133"/>
      <c r="O61" s="133"/>
      <c r="P61" s="133"/>
      <c r="Q61" s="133"/>
    </row>
    <row r="62" spans="1:27" x14ac:dyDescent="0.25">
      <c r="C62" s="133"/>
      <c r="J62" s="4"/>
      <c r="L62" s="133"/>
      <c r="M62" s="133"/>
      <c r="N62" s="133"/>
      <c r="O62" s="133"/>
    </row>
    <row r="63" spans="1:27" s="101" customFormat="1" ht="21" x14ac:dyDescent="0.35">
      <c r="A63" s="296" t="s">
        <v>47</v>
      </c>
      <c r="B63" s="297">
        <f ca="1">IF(imzatarihi&gt;0,imzatarihi,"")</f>
        <v>46027</v>
      </c>
      <c r="C63" s="445" t="s">
        <v>48</v>
      </c>
      <c r="D63" s="445"/>
      <c r="E63" s="295" t="str">
        <f>IF(kurulusyetkilisi&gt;0,kurulusyetkilisi,"")</f>
        <v/>
      </c>
      <c r="F63" s="295"/>
      <c r="G63" s="295"/>
      <c r="H63" s="295"/>
      <c r="I63" s="295"/>
      <c r="J63" s="79"/>
      <c r="K63" s="79"/>
      <c r="L63" s="13"/>
      <c r="N63" s="151"/>
      <c r="O63" s="151"/>
      <c r="P63" s="151"/>
      <c r="Q63" s="151"/>
    </row>
    <row r="64" spans="1:27" ht="21" x14ac:dyDescent="0.35">
      <c r="A64" s="300"/>
      <c r="B64" s="300"/>
      <c r="C64" s="469" t="s">
        <v>49</v>
      </c>
      <c r="D64" s="469"/>
      <c r="E64" s="470"/>
      <c r="F64" s="470"/>
      <c r="G64" s="470"/>
      <c r="H64" s="300"/>
      <c r="I64" s="300"/>
      <c r="J64" s="4"/>
      <c r="L64" s="133"/>
      <c r="M64" s="133"/>
      <c r="N64" s="133"/>
      <c r="O64" s="133"/>
    </row>
    <row r="65" spans="1:26" ht="15.75" customHeight="1" x14ac:dyDescent="0.25">
      <c r="A65" s="465" t="s">
        <v>54</v>
      </c>
      <c r="B65" s="465"/>
      <c r="C65" s="465"/>
      <c r="D65" s="465"/>
      <c r="E65" s="465"/>
      <c r="F65" s="465"/>
      <c r="G65" s="465"/>
      <c r="H65" s="465"/>
      <c r="I65" s="465"/>
      <c r="J65" s="465"/>
      <c r="K65" s="465"/>
      <c r="L65" s="465"/>
      <c r="M65" s="465"/>
      <c r="N65" s="465"/>
      <c r="O65" s="465"/>
      <c r="P65" s="465"/>
      <c r="Q65" s="465"/>
      <c r="R65" s="465"/>
    </row>
    <row r="66" spans="1:26" x14ac:dyDescent="0.25">
      <c r="A66" s="466" t="str">
        <f>IF(YilDonem&lt;&gt;"",CONCATENATE(YilDonem," dönemine aittir."),"")</f>
        <v/>
      </c>
      <c r="B66" s="466"/>
      <c r="C66" s="466"/>
      <c r="D66" s="466"/>
      <c r="E66" s="466"/>
      <c r="F66" s="466"/>
      <c r="G66" s="466"/>
      <c r="H66" s="466"/>
      <c r="I66" s="466"/>
      <c r="J66" s="466"/>
      <c r="K66" s="466"/>
      <c r="L66" s="466"/>
      <c r="M66" s="466"/>
      <c r="N66" s="466"/>
      <c r="O66" s="466"/>
      <c r="P66" s="466"/>
      <c r="Q66" s="466"/>
      <c r="R66" s="466"/>
    </row>
    <row r="67" spans="1:26" ht="19.5" thickBot="1" x14ac:dyDescent="0.35">
      <c r="A67" s="456" t="s">
        <v>59</v>
      </c>
      <c r="B67" s="456"/>
      <c r="C67" s="456"/>
      <c r="D67" s="456"/>
      <c r="E67" s="456"/>
      <c r="F67" s="456"/>
      <c r="G67" s="456"/>
      <c r="H67" s="456"/>
      <c r="I67" s="456"/>
      <c r="J67" s="456"/>
      <c r="K67" s="456"/>
      <c r="L67" s="456"/>
      <c r="M67" s="456"/>
      <c r="N67" s="456"/>
      <c r="O67" s="456"/>
      <c r="P67" s="456"/>
      <c r="Q67" s="456"/>
      <c r="R67" s="456"/>
    </row>
    <row r="68" spans="1:26" ht="31.7" customHeight="1" thickBot="1" x14ac:dyDescent="0.3">
      <c r="A68" s="1" t="s">
        <v>1</v>
      </c>
      <c r="B68" s="457" t="str">
        <f>IF(ProjeNo&gt;0,ProjeNo,"")</f>
        <v/>
      </c>
      <c r="C68" s="458"/>
      <c r="D68" s="458"/>
      <c r="E68" s="458"/>
      <c r="F68" s="458"/>
      <c r="G68" s="458"/>
      <c r="H68" s="458"/>
      <c r="I68" s="458"/>
      <c r="J68" s="458"/>
      <c r="K68" s="458"/>
      <c r="L68" s="458"/>
      <c r="M68" s="458"/>
      <c r="N68" s="458"/>
      <c r="O68" s="458"/>
      <c r="P68" s="458"/>
      <c r="Q68" s="458"/>
      <c r="R68" s="459"/>
    </row>
    <row r="69" spans="1:26" ht="31.7" customHeight="1" thickBot="1" x14ac:dyDescent="0.3">
      <c r="A69" s="6" t="s">
        <v>14</v>
      </c>
      <c r="B69" s="460" t="str">
        <f>IF(ProjeAdi&gt;0,ProjeAdi,"")</f>
        <v/>
      </c>
      <c r="C69" s="461"/>
      <c r="D69" s="461"/>
      <c r="E69" s="461"/>
      <c r="F69" s="461"/>
      <c r="G69" s="461"/>
      <c r="H69" s="461"/>
      <c r="I69" s="461"/>
      <c r="J69" s="461"/>
      <c r="K69" s="461"/>
      <c r="L69" s="461"/>
      <c r="M69" s="461"/>
      <c r="N69" s="461"/>
      <c r="O69" s="461"/>
      <c r="P69" s="461"/>
      <c r="Q69" s="461"/>
      <c r="R69" s="462"/>
    </row>
    <row r="70" spans="1:26" ht="75.2" customHeight="1" thickBot="1" x14ac:dyDescent="0.3">
      <c r="A70" s="471" t="s">
        <v>9</v>
      </c>
      <c r="B70" s="467" t="s">
        <v>60</v>
      </c>
      <c r="C70" s="463" t="str">
        <f>IF(Dönem=1,"OCAK",IF(Dönem=2,"TEMMUZ",""))</f>
        <v/>
      </c>
      <c r="D70" s="464"/>
      <c r="E70" s="463" t="str">
        <f>IF(Dönem=1,"ŞUBAT",IF(Dönem=2,"AĞUSTOS",""))</f>
        <v/>
      </c>
      <c r="F70" s="464"/>
      <c r="G70" s="463" t="str">
        <f>IF(Dönem=1,"MART",IF(Dönem=2,"EYLÜL",""))</f>
        <v/>
      </c>
      <c r="H70" s="464"/>
      <c r="I70" s="463" t="str">
        <f>IF(Dönem=1,"NİSAN",IF(Dönem=2,"EKİM",""))</f>
        <v/>
      </c>
      <c r="J70" s="464"/>
      <c r="K70" s="463" t="str">
        <f>IF(Dönem=1,"MAYIS",IF(Dönem=2,"KASIM",""))</f>
        <v/>
      </c>
      <c r="L70" s="464"/>
      <c r="M70" s="463" t="str">
        <f>IF(Dönem=1,"HAZİRAN",IF(Dönem=2,"ARALIK",""))</f>
        <v/>
      </c>
      <c r="N70" s="464"/>
      <c r="O70" s="467" t="s">
        <v>55</v>
      </c>
      <c r="P70" s="467" t="s">
        <v>56</v>
      </c>
      <c r="Q70" s="467" t="s">
        <v>57</v>
      </c>
      <c r="R70" s="467" t="s">
        <v>144</v>
      </c>
      <c r="S70" s="5"/>
      <c r="T70" s="5"/>
    </row>
    <row r="71" spans="1:26" ht="49.7" customHeight="1" thickBot="1" x14ac:dyDescent="0.3">
      <c r="A71" s="472"/>
      <c r="B71" s="468"/>
      <c r="C71" s="3" t="s">
        <v>38</v>
      </c>
      <c r="D71" s="3" t="s">
        <v>58</v>
      </c>
      <c r="E71" s="3" t="s">
        <v>38</v>
      </c>
      <c r="F71" s="3" t="s">
        <v>58</v>
      </c>
      <c r="G71" s="3" t="s">
        <v>38</v>
      </c>
      <c r="H71" s="3" t="s">
        <v>58</v>
      </c>
      <c r="I71" s="3" t="s">
        <v>38</v>
      </c>
      <c r="J71" s="3" t="s">
        <v>58</v>
      </c>
      <c r="K71" s="3" t="s">
        <v>38</v>
      </c>
      <c r="L71" s="3" t="s">
        <v>58</v>
      </c>
      <c r="M71" s="3" t="s">
        <v>38</v>
      </c>
      <c r="N71" s="3" t="s">
        <v>58</v>
      </c>
      <c r="O71" s="468"/>
      <c r="P71" s="468"/>
      <c r="Q71" s="468"/>
      <c r="R71" s="468"/>
      <c r="Z71" s="2" t="s">
        <v>93</v>
      </c>
    </row>
    <row r="72" spans="1:26" ht="23.1" customHeight="1" x14ac:dyDescent="0.25">
      <c r="A72" s="141">
        <v>41</v>
      </c>
      <c r="B72" s="207" t="str">
        <f>IF('Proje ve Personel Bilgileri'!C57&gt;0,'Proje ve Personel Bilgileri'!C57,"")</f>
        <v/>
      </c>
      <c r="C72" s="215">
        <f>IF('G011A (Ocak-Temmuz)'!C72&lt;&gt;"",'G011A (Ocak-Temmuz)'!C72,0)</f>
        <v>0</v>
      </c>
      <c r="D72" s="214">
        <f>IF('G011A (Ocak-Temmuz)'!L72&lt;&gt;"",'G011A (Ocak-Temmuz)'!L72,0)</f>
        <v>0</v>
      </c>
      <c r="E72" s="215">
        <f>IF('G011A (Şubat-Ağustos)'!C72&lt;&gt;"",'G011A (Şubat-Ağustos)'!C72,0)</f>
        <v>0</v>
      </c>
      <c r="F72" s="214">
        <f>IF('G011A (Şubat-Ağustos)'!L72&lt;&gt;"",'G011A (Şubat-Ağustos)'!L72,0)</f>
        <v>0</v>
      </c>
      <c r="G72" s="215">
        <f>IF('G011A (Mart-Eylül)'!C72&lt;&gt;"",'G011A (Mart-Eylül)'!C72,0)</f>
        <v>0</v>
      </c>
      <c r="H72" s="214">
        <f>IF('G011A (Mart-Eylül)'!L72&lt;&gt;"",'G011A (Mart-Eylül)'!L72,0)</f>
        <v>0</v>
      </c>
      <c r="I72" s="215">
        <f>IF('G011A (Nisan-Ekim)'!C72&lt;&gt;"",'G011A (Nisan-Ekim)'!C72,0)</f>
        <v>0</v>
      </c>
      <c r="J72" s="214">
        <f>IF('G011A (Nisan-Ekim)'!L72&lt;&gt;"",'G011A (Nisan-Ekim)'!L72,0)</f>
        <v>0</v>
      </c>
      <c r="K72" s="215">
        <f>IF('G011A (Mayıs-Kasım)'!C72&lt;&gt;"",'G011A (Mayıs-Kasım)'!C72,0)</f>
        <v>0</v>
      </c>
      <c r="L72" s="214">
        <f>IF('G011A (Mayıs-Kasım)'!L72&lt;&gt;"",'G011A (Mayıs-Kasım)'!L72,0)</f>
        <v>0</v>
      </c>
      <c r="M72" s="215">
        <f>IF('G011A (Haziran-Aralık)'!C72&lt;&gt;"",'G011A (Haziran-Aralık)'!C72,0)</f>
        <v>0</v>
      </c>
      <c r="N72" s="214">
        <f>IF('G011A (Haziran-Aralık)'!L72&lt;&gt;"",'G011A (Haziran-Aralık)'!L72,0)</f>
        <v>0</v>
      </c>
      <c r="O72" s="215">
        <f>C72+E72+G72+I72+K72+M72</f>
        <v>0</v>
      </c>
      <c r="P72" s="214">
        <f>D72+F72+H72+J72+L72+N72</f>
        <v>0</v>
      </c>
      <c r="Q72" s="214">
        <f>IF(O72=0,0,O72/30)</f>
        <v>0</v>
      </c>
      <c r="R72" s="216">
        <f>IF(P72=0,0,P72/Q72)</f>
        <v>0</v>
      </c>
      <c r="T72" s="206">
        <f>IF(C72&gt;0,1,0)</f>
        <v>0</v>
      </c>
      <c r="U72" s="206">
        <f>IF(E72&gt;0,1,0)</f>
        <v>0</v>
      </c>
      <c r="V72" s="206">
        <f>IF(G72&gt;0,1,0)</f>
        <v>0</v>
      </c>
      <c r="W72" s="206">
        <f>IF(I72&gt;0,1,0)</f>
        <v>0</v>
      </c>
      <c r="X72" s="206">
        <f>IF(K72&gt;0,1,0)</f>
        <v>0</v>
      </c>
      <c r="Y72" s="206">
        <f>IF(M72&gt;0,1,0)</f>
        <v>0</v>
      </c>
      <c r="Z72" s="206">
        <f>SUM(T72:Y72)</f>
        <v>0</v>
      </c>
    </row>
    <row r="73" spans="1:26" ht="23.1" customHeight="1" x14ac:dyDescent="0.25">
      <c r="A73" s="144">
        <v>42</v>
      </c>
      <c r="B73" s="209" t="str">
        <f>IF('Proje ve Personel Bilgileri'!C58&gt;0,'Proje ve Personel Bilgileri'!C58,"")</f>
        <v/>
      </c>
      <c r="C73" s="225">
        <f>IF('G011A (Ocak-Temmuz)'!C73&lt;&gt;"",'G011A (Ocak-Temmuz)'!C73,0)</f>
        <v>0</v>
      </c>
      <c r="D73" s="226">
        <f>IF('G011A (Ocak-Temmuz)'!L73&lt;&gt;"",'G011A (Ocak-Temmuz)'!L73,0)</f>
        <v>0</v>
      </c>
      <c r="E73" s="218">
        <f>IF('G011A (Şubat-Ağustos)'!C73&lt;&gt;"",'G011A (Şubat-Ağustos)'!C73,0)</f>
        <v>0</v>
      </c>
      <c r="F73" s="217">
        <f>IF('G011A (Şubat-Ağustos)'!L73&lt;&gt;"",'G011A (Şubat-Ağustos)'!L73,0)</f>
        <v>0</v>
      </c>
      <c r="G73" s="218">
        <f>IF('G011A (Mart-Eylül)'!C73&lt;&gt;"",'G011A (Mart-Eylül)'!C73,0)</f>
        <v>0</v>
      </c>
      <c r="H73" s="217">
        <f>IF('G011A (Mart-Eylül)'!L73&lt;&gt;"",'G011A (Mart-Eylül)'!L73,0)</f>
        <v>0</v>
      </c>
      <c r="I73" s="218">
        <f>IF('G011A (Nisan-Ekim)'!C73&lt;&gt;"",'G011A (Nisan-Ekim)'!C73,0)</f>
        <v>0</v>
      </c>
      <c r="J73" s="217">
        <f>IF('G011A (Nisan-Ekim)'!L73&lt;&gt;"",'G011A (Nisan-Ekim)'!L73,0)</f>
        <v>0</v>
      </c>
      <c r="K73" s="218">
        <f>IF('G011A (Mayıs-Kasım)'!C73&lt;&gt;"",'G011A (Mayıs-Kasım)'!C73,0)</f>
        <v>0</v>
      </c>
      <c r="L73" s="217">
        <f>IF('G011A (Mayıs-Kasım)'!L73&lt;&gt;"",'G011A (Mayıs-Kasım)'!L73,0)</f>
        <v>0</v>
      </c>
      <c r="M73" s="218">
        <f>IF('G011A (Haziran-Aralık)'!C73&lt;&gt;"",'G011A (Haziran-Aralık)'!C73,0)</f>
        <v>0</v>
      </c>
      <c r="N73" s="217">
        <f>IF('G011A (Haziran-Aralık)'!L73&lt;&gt;"",'G011A (Haziran-Aralık)'!L73,0)</f>
        <v>0</v>
      </c>
      <c r="O73" s="225">
        <f t="shared" ref="O73:O91" si="22">C73+E73+G73+I73+K73+M73</f>
        <v>0</v>
      </c>
      <c r="P73" s="226">
        <f t="shared" ref="P73:P91" si="23">D73+F73+H73+J73+L73+N73</f>
        <v>0</v>
      </c>
      <c r="Q73" s="226">
        <f t="shared" ref="Q73:Q91" si="24">IF(O73=0,0,O73/30)</f>
        <v>0</v>
      </c>
      <c r="R73" s="227">
        <f t="shared" ref="R73:R91" si="25">IF(P73=0,0,P73/Q73)</f>
        <v>0</v>
      </c>
      <c r="T73" s="206">
        <f t="shared" ref="T73:T91" si="26">IF(C73&gt;0,1,0)</f>
        <v>0</v>
      </c>
      <c r="U73" s="206">
        <f t="shared" ref="U73:U91" si="27">IF(E73&gt;0,1,0)</f>
        <v>0</v>
      </c>
      <c r="V73" s="206">
        <f t="shared" ref="V73:V91" si="28">IF(G73&gt;0,1,0)</f>
        <v>0</v>
      </c>
      <c r="W73" s="206">
        <f t="shared" ref="W73:W91" si="29">IF(I73&gt;0,1,0)</f>
        <v>0</v>
      </c>
      <c r="X73" s="206">
        <f t="shared" ref="X73:X91" si="30">IF(K73&gt;0,1,0)</f>
        <v>0</v>
      </c>
      <c r="Y73" s="206">
        <f t="shared" ref="Y73:Y91" si="31">IF(M73&gt;0,1,0)</f>
        <v>0</v>
      </c>
      <c r="Z73" s="206">
        <f t="shared" ref="Z73:Z91" si="32">SUM(T73:Y73)</f>
        <v>0</v>
      </c>
    </row>
    <row r="74" spans="1:26" ht="23.1" customHeight="1" x14ac:dyDescent="0.25">
      <c r="A74" s="144">
        <v>43</v>
      </c>
      <c r="B74" s="209" t="str">
        <f>IF('Proje ve Personel Bilgileri'!C59&gt;0,'Proje ve Personel Bilgileri'!C59,"")</f>
        <v/>
      </c>
      <c r="C74" s="225">
        <f>IF('G011A (Ocak-Temmuz)'!C74&lt;&gt;"",'G011A (Ocak-Temmuz)'!C74,0)</f>
        <v>0</v>
      </c>
      <c r="D74" s="226">
        <f>IF('G011A (Ocak-Temmuz)'!L74&lt;&gt;"",'G011A (Ocak-Temmuz)'!L74,0)</f>
        <v>0</v>
      </c>
      <c r="E74" s="218">
        <f>IF('G011A (Şubat-Ağustos)'!C74&lt;&gt;"",'G011A (Şubat-Ağustos)'!C74,0)</f>
        <v>0</v>
      </c>
      <c r="F74" s="217">
        <f>IF('G011A (Şubat-Ağustos)'!L74&lt;&gt;"",'G011A (Şubat-Ağustos)'!L74,0)</f>
        <v>0</v>
      </c>
      <c r="G74" s="218">
        <f>IF('G011A (Mart-Eylül)'!C74&lt;&gt;"",'G011A (Mart-Eylül)'!C74,0)</f>
        <v>0</v>
      </c>
      <c r="H74" s="217">
        <f>IF('G011A (Mart-Eylül)'!L74&lt;&gt;"",'G011A (Mart-Eylül)'!L74,0)</f>
        <v>0</v>
      </c>
      <c r="I74" s="218">
        <f>IF('G011A (Nisan-Ekim)'!C74&lt;&gt;"",'G011A (Nisan-Ekim)'!C74,0)</f>
        <v>0</v>
      </c>
      <c r="J74" s="217">
        <f>IF('G011A (Nisan-Ekim)'!L74&lt;&gt;"",'G011A (Nisan-Ekim)'!L74,0)</f>
        <v>0</v>
      </c>
      <c r="K74" s="218">
        <f>IF('G011A (Mayıs-Kasım)'!C74&lt;&gt;"",'G011A (Mayıs-Kasım)'!C74,0)</f>
        <v>0</v>
      </c>
      <c r="L74" s="217">
        <f>IF('G011A (Mayıs-Kasım)'!L74&lt;&gt;"",'G011A (Mayıs-Kasım)'!L74,0)</f>
        <v>0</v>
      </c>
      <c r="M74" s="218">
        <f>IF('G011A (Haziran-Aralık)'!C74&lt;&gt;"",'G011A (Haziran-Aralık)'!C74,0)</f>
        <v>0</v>
      </c>
      <c r="N74" s="217">
        <f>IF('G011A (Haziran-Aralık)'!L74&lt;&gt;"",'G011A (Haziran-Aralık)'!L74,0)</f>
        <v>0</v>
      </c>
      <c r="O74" s="225">
        <f t="shared" si="22"/>
        <v>0</v>
      </c>
      <c r="P74" s="226">
        <f t="shared" si="23"/>
        <v>0</v>
      </c>
      <c r="Q74" s="226">
        <f t="shared" si="24"/>
        <v>0</v>
      </c>
      <c r="R74" s="227">
        <f t="shared" si="25"/>
        <v>0</v>
      </c>
      <c r="T74" s="206">
        <f t="shared" si="26"/>
        <v>0</v>
      </c>
      <c r="U74" s="206">
        <f t="shared" si="27"/>
        <v>0</v>
      </c>
      <c r="V74" s="206">
        <f t="shared" si="28"/>
        <v>0</v>
      </c>
      <c r="W74" s="206">
        <f t="shared" si="29"/>
        <v>0</v>
      </c>
      <c r="X74" s="206">
        <f t="shared" si="30"/>
        <v>0</v>
      </c>
      <c r="Y74" s="206">
        <f t="shared" si="31"/>
        <v>0</v>
      </c>
      <c r="Z74" s="206">
        <f t="shared" si="32"/>
        <v>0</v>
      </c>
    </row>
    <row r="75" spans="1:26" ht="23.1" customHeight="1" x14ac:dyDescent="0.25">
      <c r="A75" s="144">
        <v>44</v>
      </c>
      <c r="B75" s="209" t="str">
        <f>IF('Proje ve Personel Bilgileri'!C60&gt;0,'Proje ve Personel Bilgileri'!C60,"")</f>
        <v/>
      </c>
      <c r="C75" s="225">
        <f>IF('G011A (Ocak-Temmuz)'!C75&lt;&gt;"",'G011A (Ocak-Temmuz)'!C75,0)</f>
        <v>0</v>
      </c>
      <c r="D75" s="226">
        <f>IF('G011A (Ocak-Temmuz)'!L75&lt;&gt;"",'G011A (Ocak-Temmuz)'!L75,0)</f>
        <v>0</v>
      </c>
      <c r="E75" s="218">
        <f>IF('G011A (Şubat-Ağustos)'!C75&lt;&gt;"",'G011A (Şubat-Ağustos)'!C75,0)</f>
        <v>0</v>
      </c>
      <c r="F75" s="217">
        <f>IF('G011A (Şubat-Ağustos)'!L75&lt;&gt;"",'G011A (Şubat-Ağustos)'!L75,0)</f>
        <v>0</v>
      </c>
      <c r="G75" s="218">
        <f>IF('G011A (Mart-Eylül)'!C75&lt;&gt;"",'G011A (Mart-Eylül)'!C75,0)</f>
        <v>0</v>
      </c>
      <c r="H75" s="217">
        <f>IF('G011A (Mart-Eylül)'!L75&lt;&gt;"",'G011A (Mart-Eylül)'!L75,0)</f>
        <v>0</v>
      </c>
      <c r="I75" s="218">
        <f>IF('G011A (Nisan-Ekim)'!C75&lt;&gt;"",'G011A (Nisan-Ekim)'!C75,0)</f>
        <v>0</v>
      </c>
      <c r="J75" s="217">
        <f>IF('G011A (Nisan-Ekim)'!L75&lt;&gt;"",'G011A (Nisan-Ekim)'!L75,0)</f>
        <v>0</v>
      </c>
      <c r="K75" s="218">
        <f>IF('G011A (Mayıs-Kasım)'!C75&lt;&gt;"",'G011A (Mayıs-Kasım)'!C75,0)</f>
        <v>0</v>
      </c>
      <c r="L75" s="217">
        <f>IF('G011A (Mayıs-Kasım)'!L75&lt;&gt;"",'G011A (Mayıs-Kasım)'!L75,0)</f>
        <v>0</v>
      </c>
      <c r="M75" s="218">
        <f>IF('G011A (Haziran-Aralık)'!C75&lt;&gt;"",'G011A (Haziran-Aralık)'!C75,0)</f>
        <v>0</v>
      </c>
      <c r="N75" s="217">
        <f>IF('G011A (Haziran-Aralık)'!L75&lt;&gt;"",'G011A (Haziran-Aralık)'!L75,0)</f>
        <v>0</v>
      </c>
      <c r="O75" s="225">
        <f t="shared" si="22"/>
        <v>0</v>
      </c>
      <c r="P75" s="226">
        <f t="shared" si="23"/>
        <v>0</v>
      </c>
      <c r="Q75" s="226">
        <f t="shared" si="24"/>
        <v>0</v>
      </c>
      <c r="R75" s="227">
        <f t="shared" si="25"/>
        <v>0</v>
      </c>
      <c r="T75" s="206">
        <f t="shared" si="26"/>
        <v>0</v>
      </c>
      <c r="U75" s="206">
        <f t="shared" si="27"/>
        <v>0</v>
      </c>
      <c r="V75" s="206">
        <f t="shared" si="28"/>
        <v>0</v>
      </c>
      <c r="W75" s="206">
        <f t="shared" si="29"/>
        <v>0</v>
      </c>
      <c r="X75" s="206">
        <f t="shared" si="30"/>
        <v>0</v>
      </c>
      <c r="Y75" s="206">
        <f t="shared" si="31"/>
        <v>0</v>
      </c>
      <c r="Z75" s="206">
        <f t="shared" si="32"/>
        <v>0</v>
      </c>
    </row>
    <row r="76" spans="1:26" ht="23.1" customHeight="1" x14ac:dyDescent="0.25">
      <c r="A76" s="144">
        <v>45</v>
      </c>
      <c r="B76" s="209" t="str">
        <f>IF('Proje ve Personel Bilgileri'!C61&gt;0,'Proje ve Personel Bilgileri'!C61,"")</f>
        <v/>
      </c>
      <c r="C76" s="225">
        <f>IF('G011A (Ocak-Temmuz)'!C76&lt;&gt;"",'G011A (Ocak-Temmuz)'!C76,0)</f>
        <v>0</v>
      </c>
      <c r="D76" s="226">
        <f>IF('G011A (Ocak-Temmuz)'!L76&lt;&gt;"",'G011A (Ocak-Temmuz)'!L76,0)</f>
        <v>0</v>
      </c>
      <c r="E76" s="218">
        <f>IF('G011A (Şubat-Ağustos)'!C76&lt;&gt;"",'G011A (Şubat-Ağustos)'!C76,0)</f>
        <v>0</v>
      </c>
      <c r="F76" s="217">
        <f>IF('G011A (Şubat-Ağustos)'!L76&lt;&gt;"",'G011A (Şubat-Ağustos)'!L76,0)</f>
        <v>0</v>
      </c>
      <c r="G76" s="218">
        <f>IF('G011A (Mart-Eylül)'!C76&lt;&gt;"",'G011A (Mart-Eylül)'!C76,0)</f>
        <v>0</v>
      </c>
      <c r="H76" s="217">
        <f>IF('G011A (Mart-Eylül)'!L76&lt;&gt;"",'G011A (Mart-Eylül)'!L76,0)</f>
        <v>0</v>
      </c>
      <c r="I76" s="218">
        <f>IF('G011A (Nisan-Ekim)'!C76&lt;&gt;"",'G011A (Nisan-Ekim)'!C76,0)</f>
        <v>0</v>
      </c>
      <c r="J76" s="217">
        <f>IF('G011A (Nisan-Ekim)'!L76&lt;&gt;"",'G011A (Nisan-Ekim)'!L76,0)</f>
        <v>0</v>
      </c>
      <c r="K76" s="218">
        <f>IF('G011A (Mayıs-Kasım)'!C76&lt;&gt;"",'G011A (Mayıs-Kasım)'!C76,0)</f>
        <v>0</v>
      </c>
      <c r="L76" s="217">
        <f>IF('G011A (Mayıs-Kasım)'!L76&lt;&gt;"",'G011A (Mayıs-Kasım)'!L76,0)</f>
        <v>0</v>
      </c>
      <c r="M76" s="218">
        <f>IF('G011A (Haziran-Aralık)'!C76&lt;&gt;"",'G011A (Haziran-Aralık)'!C76,0)</f>
        <v>0</v>
      </c>
      <c r="N76" s="217">
        <f>IF('G011A (Haziran-Aralık)'!L76&lt;&gt;"",'G011A (Haziran-Aralık)'!L76,0)</f>
        <v>0</v>
      </c>
      <c r="O76" s="225">
        <f t="shared" si="22"/>
        <v>0</v>
      </c>
      <c r="P76" s="226">
        <f t="shared" si="23"/>
        <v>0</v>
      </c>
      <c r="Q76" s="226">
        <f t="shared" si="24"/>
        <v>0</v>
      </c>
      <c r="R76" s="227">
        <f t="shared" si="25"/>
        <v>0</v>
      </c>
      <c r="T76" s="206">
        <f t="shared" si="26"/>
        <v>0</v>
      </c>
      <c r="U76" s="206">
        <f t="shared" si="27"/>
        <v>0</v>
      </c>
      <c r="V76" s="206">
        <f t="shared" si="28"/>
        <v>0</v>
      </c>
      <c r="W76" s="206">
        <f t="shared" si="29"/>
        <v>0</v>
      </c>
      <c r="X76" s="206">
        <f t="shared" si="30"/>
        <v>0</v>
      </c>
      <c r="Y76" s="206">
        <f t="shared" si="31"/>
        <v>0</v>
      </c>
      <c r="Z76" s="206">
        <f t="shared" si="32"/>
        <v>0</v>
      </c>
    </row>
    <row r="77" spans="1:26" ht="23.1" customHeight="1" x14ac:dyDescent="0.25">
      <c r="A77" s="144">
        <v>46</v>
      </c>
      <c r="B77" s="209" t="str">
        <f>IF('Proje ve Personel Bilgileri'!C62&gt;0,'Proje ve Personel Bilgileri'!C62,"")</f>
        <v/>
      </c>
      <c r="C77" s="225">
        <f>IF('G011A (Ocak-Temmuz)'!C77&lt;&gt;"",'G011A (Ocak-Temmuz)'!C77,0)</f>
        <v>0</v>
      </c>
      <c r="D77" s="226">
        <f>IF('G011A (Ocak-Temmuz)'!L77&lt;&gt;"",'G011A (Ocak-Temmuz)'!L77,0)</f>
        <v>0</v>
      </c>
      <c r="E77" s="218">
        <f>IF('G011A (Şubat-Ağustos)'!C77&lt;&gt;"",'G011A (Şubat-Ağustos)'!C77,0)</f>
        <v>0</v>
      </c>
      <c r="F77" s="217">
        <f>IF('G011A (Şubat-Ağustos)'!L77&lt;&gt;"",'G011A (Şubat-Ağustos)'!L77,0)</f>
        <v>0</v>
      </c>
      <c r="G77" s="218">
        <f>IF('G011A (Mart-Eylül)'!C77&lt;&gt;"",'G011A (Mart-Eylül)'!C77,0)</f>
        <v>0</v>
      </c>
      <c r="H77" s="217">
        <f>IF('G011A (Mart-Eylül)'!L77&lt;&gt;"",'G011A (Mart-Eylül)'!L77,0)</f>
        <v>0</v>
      </c>
      <c r="I77" s="218">
        <f>IF('G011A (Nisan-Ekim)'!C77&lt;&gt;"",'G011A (Nisan-Ekim)'!C77,0)</f>
        <v>0</v>
      </c>
      <c r="J77" s="217">
        <f>IF('G011A (Nisan-Ekim)'!L77&lt;&gt;"",'G011A (Nisan-Ekim)'!L77,0)</f>
        <v>0</v>
      </c>
      <c r="K77" s="218">
        <f>IF('G011A (Mayıs-Kasım)'!C77&lt;&gt;"",'G011A (Mayıs-Kasım)'!C77,0)</f>
        <v>0</v>
      </c>
      <c r="L77" s="217">
        <f>IF('G011A (Mayıs-Kasım)'!L77&lt;&gt;"",'G011A (Mayıs-Kasım)'!L77,0)</f>
        <v>0</v>
      </c>
      <c r="M77" s="218">
        <f>IF('G011A (Haziran-Aralık)'!C77&lt;&gt;"",'G011A (Haziran-Aralık)'!C77,0)</f>
        <v>0</v>
      </c>
      <c r="N77" s="217">
        <f>IF('G011A (Haziran-Aralık)'!L77&lt;&gt;"",'G011A (Haziran-Aralık)'!L77,0)</f>
        <v>0</v>
      </c>
      <c r="O77" s="225">
        <f t="shared" si="22"/>
        <v>0</v>
      </c>
      <c r="P77" s="226">
        <f t="shared" si="23"/>
        <v>0</v>
      </c>
      <c r="Q77" s="226">
        <f t="shared" si="24"/>
        <v>0</v>
      </c>
      <c r="R77" s="227">
        <f t="shared" si="25"/>
        <v>0</v>
      </c>
      <c r="T77" s="206">
        <f t="shared" si="26"/>
        <v>0</v>
      </c>
      <c r="U77" s="206">
        <f t="shared" si="27"/>
        <v>0</v>
      </c>
      <c r="V77" s="206">
        <f t="shared" si="28"/>
        <v>0</v>
      </c>
      <c r="W77" s="206">
        <f t="shared" si="29"/>
        <v>0</v>
      </c>
      <c r="X77" s="206">
        <f t="shared" si="30"/>
        <v>0</v>
      </c>
      <c r="Y77" s="206">
        <f t="shared" si="31"/>
        <v>0</v>
      </c>
      <c r="Z77" s="206">
        <f t="shared" si="32"/>
        <v>0</v>
      </c>
    </row>
    <row r="78" spans="1:26" ht="23.1" customHeight="1" x14ac:dyDescent="0.25">
      <c r="A78" s="144">
        <v>47</v>
      </c>
      <c r="B78" s="209" t="str">
        <f>IF('Proje ve Personel Bilgileri'!C63&gt;0,'Proje ve Personel Bilgileri'!C63,"")</f>
        <v/>
      </c>
      <c r="C78" s="225">
        <f>IF('G011A (Ocak-Temmuz)'!C78&lt;&gt;"",'G011A (Ocak-Temmuz)'!C78,0)</f>
        <v>0</v>
      </c>
      <c r="D78" s="226">
        <f>IF('G011A (Ocak-Temmuz)'!L78&lt;&gt;"",'G011A (Ocak-Temmuz)'!L78,0)</f>
        <v>0</v>
      </c>
      <c r="E78" s="218">
        <f>IF('G011A (Şubat-Ağustos)'!C78&lt;&gt;"",'G011A (Şubat-Ağustos)'!C78,0)</f>
        <v>0</v>
      </c>
      <c r="F78" s="217">
        <f>IF('G011A (Şubat-Ağustos)'!L78&lt;&gt;"",'G011A (Şubat-Ağustos)'!L78,0)</f>
        <v>0</v>
      </c>
      <c r="G78" s="218">
        <f>IF('G011A (Mart-Eylül)'!C78&lt;&gt;"",'G011A (Mart-Eylül)'!C78,0)</f>
        <v>0</v>
      </c>
      <c r="H78" s="217">
        <f>IF('G011A (Mart-Eylül)'!L78&lt;&gt;"",'G011A (Mart-Eylül)'!L78,0)</f>
        <v>0</v>
      </c>
      <c r="I78" s="218">
        <f>IF('G011A (Nisan-Ekim)'!C78&lt;&gt;"",'G011A (Nisan-Ekim)'!C78,0)</f>
        <v>0</v>
      </c>
      <c r="J78" s="217">
        <f>IF('G011A (Nisan-Ekim)'!L78&lt;&gt;"",'G011A (Nisan-Ekim)'!L78,0)</f>
        <v>0</v>
      </c>
      <c r="K78" s="218">
        <f>IF('G011A (Mayıs-Kasım)'!C78&lt;&gt;"",'G011A (Mayıs-Kasım)'!C78,0)</f>
        <v>0</v>
      </c>
      <c r="L78" s="217">
        <f>IF('G011A (Mayıs-Kasım)'!L78&lt;&gt;"",'G011A (Mayıs-Kasım)'!L78,0)</f>
        <v>0</v>
      </c>
      <c r="M78" s="218">
        <f>IF('G011A (Haziran-Aralık)'!C78&lt;&gt;"",'G011A (Haziran-Aralık)'!C78,0)</f>
        <v>0</v>
      </c>
      <c r="N78" s="217">
        <f>IF('G011A (Haziran-Aralık)'!L78&lt;&gt;"",'G011A (Haziran-Aralık)'!L78,0)</f>
        <v>0</v>
      </c>
      <c r="O78" s="225">
        <f t="shared" si="22"/>
        <v>0</v>
      </c>
      <c r="P78" s="226">
        <f t="shared" si="23"/>
        <v>0</v>
      </c>
      <c r="Q78" s="226">
        <f t="shared" si="24"/>
        <v>0</v>
      </c>
      <c r="R78" s="227">
        <f t="shared" si="25"/>
        <v>0</v>
      </c>
      <c r="T78" s="206">
        <f t="shared" si="26"/>
        <v>0</v>
      </c>
      <c r="U78" s="206">
        <f t="shared" si="27"/>
        <v>0</v>
      </c>
      <c r="V78" s="206">
        <f t="shared" si="28"/>
        <v>0</v>
      </c>
      <c r="W78" s="206">
        <f t="shared" si="29"/>
        <v>0</v>
      </c>
      <c r="X78" s="206">
        <f t="shared" si="30"/>
        <v>0</v>
      </c>
      <c r="Y78" s="206">
        <f t="shared" si="31"/>
        <v>0</v>
      </c>
      <c r="Z78" s="206">
        <f t="shared" si="32"/>
        <v>0</v>
      </c>
    </row>
    <row r="79" spans="1:26" ht="23.1" customHeight="1" x14ac:dyDescent="0.25">
      <c r="A79" s="144">
        <v>48</v>
      </c>
      <c r="B79" s="209" t="str">
        <f>IF('Proje ve Personel Bilgileri'!C64&gt;0,'Proje ve Personel Bilgileri'!C64,"")</f>
        <v/>
      </c>
      <c r="C79" s="225">
        <f>IF('G011A (Ocak-Temmuz)'!C79&lt;&gt;"",'G011A (Ocak-Temmuz)'!C79,0)</f>
        <v>0</v>
      </c>
      <c r="D79" s="226">
        <f>IF('G011A (Ocak-Temmuz)'!L79&lt;&gt;"",'G011A (Ocak-Temmuz)'!L79,0)</f>
        <v>0</v>
      </c>
      <c r="E79" s="218">
        <f>IF('G011A (Şubat-Ağustos)'!C79&lt;&gt;"",'G011A (Şubat-Ağustos)'!C79,0)</f>
        <v>0</v>
      </c>
      <c r="F79" s="217">
        <f>IF('G011A (Şubat-Ağustos)'!L79&lt;&gt;"",'G011A (Şubat-Ağustos)'!L79,0)</f>
        <v>0</v>
      </c>
      <c r="G79" s="218">
        <f>IF('G011A (Mart-Eylül)'!C79&lt;&gt;"",'G011A (Mart-Eylül)'!C79,0)</f>
        <v>0</v>
      </c>
      <c r="H79" s="217">
        <f>IF('G011A (Mart-Eylül)'!L79&lt;&gt;"",'G011A (Mart-Eylül)'!L79,0)</f>
        <v>0</v>
      </c>
      <c r="I79" s="218">
        <f>IF('G011A (Nisan-Ekim)'!C79&lt;&gt;"",'G011A (Nisan-Ekim)'!C79,0)</f>
        <v>0</v>
      </c>
      <c r="J79" s="217">
        <f>IF('G011A (Nisan-Ekim)'!L79&lt;&gt;"",'G011A (Nisan-Ekim)'!L79,0)</f>
        <v>0</v>
      </c>
      <c r="K79" s="218">
        <f>IF('G011A (Mayıs-Kasım)'!C79&lt;&gt;"",'G011A (Mayıs-Kasım)'!C79,0)</f>
        <v>0</v>
      </c>
      <c r="L79" s="217">
        <f>IF('G011A (Mayıs-Kasım)'!L79&lt;&gt;"",'G011A (Mayıs-Kasım)'!L79,0)</f>
        <v>0</v>
      </c>
      <c r="M79" s="218">
        <f>IF('G011A (Haziran-Aralık)'!C79&lt;&gt;"",'G011A (Haziran-Aralık)'!C79,0)</f>
        <v>0</v>
      </c>
      <c r="N79" s="217">
        <f>IF('G011A (Haziran-Aralık)'!L79&lt;&gt;"",'G011A (Haziran-Aralık)'!L79,0)</f>
        <v>0</v>
      </c>
      <c r="O79" s="225">
        <f t="shared" si="22"/>
        <v>0</v>
      </c>
      <c r="P79" s="226">
        <f t="shared" si="23"/>
        <v>0</v>
      </c>
      <c r="Q79" s="226">
        <f t="shared" si="24"/>
        <v>0</v>
      </c>
      <c r="R79" s="227">
        <f t="shared" si="25"/>
        <v>0</v>
      </c>
      <c r="T79" s="206">
        <f t="shared" si="26"/>
        <v>0</v>
      </c>
      <c r="U79" s="206">
        <f t="shared" si="27"/>
        <v>0</v>
      </c>
      <c r="V79" s="206">
        <f t="shared" si="28"/>
        <v>0</v>
      </c>
      <c r="W79" s="206">
        <f t="shared" si="29"/>
        <v>0</v>
      </c>
      <c r="X79" s="206">
        <f t="shared" si="30"/>
        <v>0</v>
      </c>
      <c r="Y79" s="206">
        <f t="shared" si="31"/>
        <v>0</v>
      </c>
      <c r="Z79" s="206">
        <f t="shared" si="32"/>
        <v>0</v>
      </c>
    </row>
    <row r="80" spans="1:26" ht="23.1" customHeight="1" x14ac:dyDescent="0.25">
      <c r="A80" s="144">
        <v>49</v>
      </c>
      <c r="B80" s="209" t="str">
        <f>IF('Proje ve Personel Bilgileri'!C65&gt;0,'Proje ve Personel Bilgileri'!C65,"")</f>
        <v/>
      </c>
      <c r="C80" s="225">
        <f>IF('G011A (Ocak-Temmuz)'!C80&lt;&gt;"",'G011A (Ocak-Temmuz)'!C80,0)</f>
        <v>0</v>
      </c>
      <c r="D80" s="226">
        <f>IF('G011A (Ocak-Temmuz)'!L80&lt;&gt;"",'G011A (Ocak-Temmuz)'!L80,0)</f>
        <v>0</v>
      </c>
      <c r="E80" s="218">
        <f>IF('G011A (Şubat-Ağustos)'!C80&lt;&gt;"",'G011A (Şubat-Ağustos)'!C80,0)</f>
        <v>0</v>
      </c>
      <c r="F80" s="217">
        <f>IF('G011A (Şubat-Ağustos)'!L80&lt;&gt;"",'G011A (Şubat-Ağustos)'!L80,0)</f>
        <v>0</v>
      </c>
      <c r="G80" s="218">
        <f>IF('G011A (Mart-Eylül)'!C80&lt;&gt;"",'G011A (Mart-Eylül)'!C80,0)</f>
        <v>0</v>
      </c>
      <c r="H80" s="217">
        <f>IF('G011A (Mart-Eylül)'!L80&lt;&gt;"",'G011A (Mart-Eylül)'!L80,0)</f>
        <v>0</v>
      </c>
      <c r="I80" s="218">
        <f>IF('G011A (Nisan-Ekim)'!C80&lt;&gt;"",'G011A (Nisan-Ekim)'!C80,0)</f>
        <v>0</v>
      </c>
      <c r="J80" s="217">
        <f>IF('G011A (Nisan-Ekim)'!L80&lt;&gt;"",'G011A (Nisan-Ekim)'!L80,0)</f>
        <v>0</v>
      </c>
      <c r="K80" s="218">
        <f>IF('G011A (Mayıs-Kasım)'!C80&lt;&gt;"",'G011A (Mayıs-Kasım)'!C80,0)</f>
        <v>0</v>
      </c>
      <c r="L80" s="217">
        <f>IF('G011A (Mayıs-Kasım)'!L80&lt;&gt;"",'G011A (Mayıs-Kasım)'!L80,0)</f>
        <v>0</v>
      </c>
      <c r="M80" s="218">
        <f>IF('G011A (Haziran-Aralık)'!C80&lt;&gt;"",'G011A (Haziran-Aralık)'!C80,0)</f>
        <v>0</v>
      </c>
      <c r="N80" s="217">
        <f>IF('G011A (Haziran-Aralık)'!L80&lt;&gt;"",'G011A (Haziran-Aralık)'!L80,0)</f>
        <v>0</v>
      </c>
      <c r="O80" s="225">
        <f t="shared" si="22"/>
        <v>0</v>
      </c>
      <c r="P80" s="226">
        <f t="shared" si="23"/>
        <v>0</v>
      </c>
      <c r="Q80" s="226">
        <f t="shared" si="24"/>
        <v>0</v>
      </c>
      <c r="R80" s="227">
        <f t="shared" si="25"/>
        <v>0</v>
      </c>
      <c r="T80" s="206">
        <f t="shared" si="26"/>
        <v>0</v>
      </c>
      <c r="U80" s="206">
        <f t="shared" si="27"/>
        <v>0</v>
      </c>
      <c r="V80" s="206">
        <f t="shared" si="28"/>
        <v>0</v>
      </c>
      <c r="W80" s="206">
        <f t="shared" si="29"/>
        <v>0</v>
      </c>
      <c r="X80" s="206">
        <f t="shared" si="30"/>
        <v>0</v>
      </c>
      <c r="Y80" s="206">
        <f t="shared" si="31"/>
        <v>0</v>
      </c>
      <c r="Z80" s="206">
        <f t="shared" si="32"/>
        <v>0</v>
      </c>
    </row>
    <row r="81" spans="1:27" ht="23.1" customHeight="1" x14ac:dyDescent="0.25">
      <c r="A81" s="144">
        <v>50</v>
      </c>
      <c r="B81" s="209" t="str">
        <f>IF('Proje ve Personel Bilgileri'!C66&gt;0,'Proje ve Personel Bilgileri'!C66,"")</f>
        <v/>
      </c>
      <c r="C81" s="225">
        <f>IF('G011A (Ocak-Temmuz)'!C81&lt;&gt;"",'G011A (Ocak-Temmuz)'!C81,0)</f>
        <v>0</v>
      </c>
      <c r="D81" s="226">
        <f>IF('G011A (Ocak-Temmuz)'!L81&lt;&gt;"",'G011A (Ocak-Temmuz)'!L81,0)</f>
        <v>0</v>
      </c>
      <c r="E81" s="218">
        <f>IF('G011A (Şubat-Ağustos)'!C81&lt;&gt;"",'G011A (Şubat-Ağustos)'!C81,0)</f>
        <v>0</v>
      </c>
      <c r="F81" s="217">
        <f>IF('G011A (Şubat-Ağustos)'!L81&lt;&gt;"",'G011A (Şubat-Ağustos)'!L81,0)</f>
        <v>0</v>
      </c>
      <c r="G81" s="218">
        <f>IF('G011A (Mart-Eylül)'!C81&lt;&gt;"",'G011A (Mart-Eylül)'!C81,0)</f>
        <v>0</v>
      </c>
      <c r="H81" s="217">
        <f>IF('G011A (Mart-Eylül)'!L81&lt;&gt;"",'G011A (Mart-Eylül)'!L81,0)</f>
        <v>0</v>
      </c>
      <c r="I81" s="218">
        <f>IF('G011A (Nisan-Ekim)'!C81&lt;&gt;"",'G011A (Nisan-Ekim)'!C81,0)</f>
        <v>0</v>
      </c>
      <c r="J81" s="217">
        <f>IF('G011A (Nisan-Ekim)'!L81&lt;&gt;"",'G011A (Nisan-Ekim)'!L81,0)</f>
        <v>0</v>
      </c>
      <c r="K81" s="218">
        <f>IF('G011A (Mayıs-Kasım)'!C81&lt;&gt;"",'G011A (Mayıs-Kasım)'!C81,0)</f>
        <v>0</v>
      </c>
      <c r="L81" s="217">
        <f>IF('G011A (Mayıs-Kasım)'!L81&lt;&gt;"",'G011A (Mayıs-Kasım)'!L81,0)</f>
        <v>0</v>
      </c>
      <c r="M81" s="218">
        <f>IF('G011A (Haziran-Aralık)'!C81&lt;&gt;"",'G011A (Haziran-Aralık)'!C81,0)</f>
        <v>0</v>
      </c>
      <c r="N81" s="217">
        <f>IF('G011A (Haziran-Aralık)'!L81&lt;&gt;"",'G011A (Haziran-Aralık)'!L81,0)</f>
        <v>0</v>
      </c>
      <c r="O81" s="225">
        <f t="shared" si="22"/>
        <v>0</v>
      </c>
      <c r="P81" s="226">
        <f t="shared" si="23"/>
        <v>0</v>
      </c>
      <c r="Q81" s="226">
        <f t="shared" si="24"/>
        <v>0</v>
      </c>
      <c r="R81" s="227">
        <f t="shared" si="25"/>
        <v>0</v>
      </c>
      <c r="T81" s="206">
        <f t="shared" si="26"/>
        <v>0</v>
      </c>
      <c r="U81" s="206">
        <f t="shared" si="27"/>
        <v>0</v>
      </c>
      <c r="V81" s="206">
        <f t="shared" si="28"/>
        <v>0</v>
      </c>
      <c r="W81" s="206">
        <f t="shared" si="29"/>
        <v>0</v>
      </c>
      <c r="X81" s="206">
        <f t="shared" si="30"/>
        <v>0</v>
      </c>
      <c r="Y81" s="206">
        <f t="shared" si="31"/>
        <v>0</v>
      </c>
      <c r="Z81" s="206">
        <f t="shared" si="32"/>
        <v>0</v>
      </c>
    </row>
    <row r="82" spans="1:27" ht="23.1" customHeight="1" x14ac:dyDescent="0.25">
      <c r="A82" s="144">
        <v>51</v>
      </c>
      <c r="B82" s="209" t="str">
        <f>IF('Proje ve Personel Bilgileri'!C67&gt;0,'Proje ve Personel Bilgileri'!C67,"")</f>
        <v/>
      </c>
      <c r="C82" s="225">
        <f>IF('G011A (Ocak-Temmuz)'!C82&lt;&gt;"",'G011A (Ocak-Temmuz)'!C82,0)</f>
        <v>0</v>
      </c>
      <c r="D82" s="226">
        <f>IF('G011A (Ocak-Temmuz)'!L82&lt;&gt;"",'G011A (Ocak-Temmuz)'!L82,0)</f>
        <v>0</v>
      </c>
      <c r="E82" s="218">
        <f>IF('G011A (Şubat-Ağustos)'!C82&lt;&gt;"",'G011A (Şubat-Ağustos)'!C82,0)</f>
        <v>0</v>
      </c>
      <c r="F82" s="217">
        <f>IF('G011A (Şubat-Ağustos)'!L82&lt;&gt;"",'G011A (Şubat-Ağustos)'!L82,0)</f>
        <v>0</v>
      </c>
      <c r="G82" s="218">
        <f>IF('G011A (Mart-Eylül)'!C82&lt;&gt;"",'G011A (Mart-Eylül)'!C82,0)</f>
        <v>0</v>
      </c>
      <c r="H82" s="217">
        <f>IF('G011A (Mart-Eylül)'!L82&lt;&gt;"",'G011A (Mart-Eylül)'!L82,0)</f>
        <v>0</v>
      </c>
      <c r="I82" s="218">
        <f>IF('G011A (Nisan-Ekim)'!C82&lt;&gt;"",'G011A (Nisan-Ekim)'!C82,0)</f>
        <v>0</v>
      </c>
      <c r="J82" s="217">
        <f>IF('G011A (Nisan-Ekim)'!L82&lt;&gt;"",'G011A (Nisan-Ekim)'!L82,0)</f>
        <v>0</v>
      </c>
      <c r="K82" s="218">
        <f>IF('G011A (Mayıs-Kasım)'!C82&lt;&gt;"",'G011A (Mayıs-Kasım)'!C82,0)</f>
        <v>0</v>
      </c>
      <c r="L82" s="217">
        <f>IF('G011A (Mayıs-Kasım)'!L82&lt;&gt;"",'G011A (Mayıs-Kasım)'!L82,0)</f>
        <v>0</v>
      </c>
      <c r="M82" s="218">
        <f>IF('G011A (Haziran-Aralık)'!C82&lt;&gt;"",'G011A (Haziran-Aralık)'!C82,0)</f>
        <v>0</v>
      </c>
      <c r="N82" s="217">
        <f>IF('G011A (Haziran-Aralık)'!L82&lt;&gt;"",'G011A (Haziran-Aralık)'!L82,0)</f>
        <v>0</v>
      </c>
      <c r="O82" s="225">
        <f t="shared" si="22"/>
        <v>0</v>
      </c>
      <c r="P82" s="226">
        <f t="shared" si="23"/>
        <v>0</v>
      </c>
      <c r="Q82" s="226">
        <f t="shared" si="24"/>
        <v>0</v>
      </c>
      <c r="R82" s="227">
        <f t="shared" si="25"/>
        <v>0</v>
      </c>
      <c r="T82" s="206">
        <f t="shared" si="26"/>
        <v>0</v>
      </c>
      <c r="U82" s="206">
        <f t="shared" si="27"/>
        <v>0</v>
      </c>
      <c r="V82" s="206">
        <f t="shared" si="28"/>
        <v>0</v>
      </c>
      <c r="W82" s="206">
        <f t="shared" si="29"/>
        <v>0</v>
      </c>
      <c r="X82" s="206">
        <f t="shared" si="30"/>
        <v>0</v>
      </c>
      <c r="Y82" s="206">
        <f t="shared" si="31"/>
        <v>0</v>
      </c>
      <c r="Z82" s="206">
        <f t="shared" si="32"/>
        <v>0</v>
      </c>
    </row>
    <row r="83" spans="1:27" ht="23.1" customHeight="1" x14ac:dyDescent="0.25">
      <c r="A83" s="144">
        <v>52</v>
      </c>
      <c r="B83" s="209" t="str">
        <f>IF('Proje ve Personel Bilgileri'!C68&gt;0,'Proje ve Personel Bilgileri'!C68,"")</f>
        <v/>
      </c>
      <c r="C83" s="225">
        <f>IF('G011A (Ocak-Temmuz)'!C83&lt;&gt;"",'G011A (Ocak-Temmuz)'!C83,0)</f>
        <v>0</v>
      </c>
      <c r="D83" s="226">
        <f>IF('G011A (Ocak-Temmuz)'!L83&lt;&gt;"",'G011A (Ocak-Temmuz)'!L83,0)</f>
        <v>0</v>
      </c>
      <c r="E83" s="218">
        <f>IF('G011A (Şubat-Ağustos)'!C83&lt;&gt;"",'G011A (Şubat-Ağustos)'!C83,0)</f>
        <v>0</v>
      </c>
      <c r="F83" s="217">
        <f>IF('G011A (Şubat-Ağustos)'!L83&lt;&gt;"",'G011A (Şubat-Ağustos)'!L83,0)</f>
        <v>0</v>
      </c>
      <c r="G83" s="218">
        <f>IF('G011A (Mart-Eylül)'!C83&lt;&gt;"",'G011A (Mart-Eylül)'!C83,0)</f>
        <v>0</v>
      </c>
      <c r="H83" s="217">
        <f>IF('G011A (Mart-Eylül)'!L83&lt;&gt;"",'G011A (Mart-Eylül)'!L83,0)</f>
        <v>0</v>
      </c>
      <c r="I83" s="218">
        <f>IF('G011A (Nisan-Ekim)'!C83&lt;&gt;"",'G011A (Nisan-Ekim)'!C83,0)</f>
        <v>0</v>
      </c>
      <c r="J83" s="217">
        <f>IF('G011A (Nisan-Ekim)'!L83&lt;&gt;"",'G011A (Nisan-Ekim)'!L83,0)</f>
        <v>0</v>
      </c>
      <c r="K83" s="218">
        <f>IF('G011A (Mayıs-Kasım)'!C83&lt;&gt;"",'G011A (Mayıs-Kasım)'!C83,0)</f>
        <v>0</v>
      </c>
      <c r="L83" s="217">
        <f>IF('G011A (Mayıs-Kasım)'!L83&lt;&gt;"",'G011A (Mayıs-Kasım)'!L83,0)</f>
        <v>0</v>
      </c>
      <c r="M83" s="218">
        <f>IF('G011A (Haziran-Aralık)'!C83&lt;&gt;"",'G011A (Haziran-Aralık)'!C83,0)</f>
        <v>0</v>
      </c>
      <c r="N83" s="217">
        <f>IF('G011A (Haziran-Aralık)'!L83&lt;&gt;"",'G011A (Haziran-Aralık)'!L83,0)</f>
        <v>0</v>
      </c>
      <c r="O83" s="225">
        <f t="shared" si="22"/>
        <v>0</v>
      </c>
      <c r="P83" s="226">
        <f t="shared" si="23"/>
        <v>0</v>
      </c>
      <c r="Q83" s="226">
        <f t="shared" si="24"/>
        <v>0</v>
      </c>
      <c r="R83" s="227">
        <f t="shared" si="25"/>
        <v>0</v>
      </c>
      <c r="T83" s="206">
        <f t="shared" si="26"/>
        <v>0</v>
      </c>
      <c r="U83" s="206">
        <f t="shared" si="27"/>
        <v>0</v>
      </c>
      <c r="V83" s="206">
        <f t="shared" si="28"/>
        <v>0</v>
      </c>
      <c r="W83" s="206">
        <f t="shared" si="29"/>
        <v>0</v>
      </c>
      <c r="X83" s="206">
        <f t="shared" si="30"/>
        <v>0</v>
      </c>
      <c r="Y83" s="206">
        <f t="shared" si="31"/>
        <v>0</v>
      </c>
      <c r="Z83" s="206">
        <f t="shared" si="32"/>
        <v>0</v>
      </c>
    </row>
    <row r="84" spans="1:27" ht="23.1" customHeight="1" x14ac:dyDescent="0.25">
      <c r="A84" s="144">
        <v>53</v>
      </c>
      <c r="B84" s="209" t="str">
        <f>IF('Proje ve Personel Bilgileri'!C69&gt;0,'Proje ve Personel Bilgileri'!C69,"")</f>
        <v/>
      </c>
      <c r="C84" s="225">
        <f>IF('G011A (Ocak-Temmuz)'!C84&lt;&gt;"",'G011A (Ocak-Temmuz)'!C84,0)</f>
        <v>0</v>
      </c>
      <c r="D84" s="226">
        <f>IF('G011A (Ocak-Temmuz)'!L84&lt;&gt;"",'G011A (Ocak-Temmuz)'!L84,0)</f>
        <v>0</v>
      </c>
      <c r="E84" s="218">
        <f>IF('G011A (Şubat-Ağustos)'!C84&lt;&gt;"",'G011A (Şubat-Ağustos)'!C84,0)</f>
        <v>0</v>
      </c>
      <c r="F84" s="217">
        <f>IF('G011A (Şubat-Ağustos)'!L84&lt;&gt;"",'G011A (Şubat-Ağustos)'!L84,0)</f>
        <v>0</v>
      </c>
      <c r="G84" s="218">
        <f>IF('G011A (Mart-Eylül)'!C84&lt;&gt;"",'G011A (Mart-Eylül)'!C84,0)</f>
        <v>0</v>
      </c>
      <c r="H84" s="217">
        <f>IF('G011A (Mart-Eylül)'!L84&lt;&gt;"",'G011A (Mart-Eylül)'!L84,0)</f>
        <v>0</v>
      </c>
      <c r="I84" s="218">
        <f>IF('G011A (Nisan-Ekim)'!C84&lt;&gt;"",'G011A (Nisan-Ekim)'!C84,0)</f>
        <v>0</v>
      </c>
      <c r="J84" s="217">
        <f>IF('G011A (Nisan-Ekim)'!L84&lt;&gt;"",'G011A (Nisan-Ekim)'!L84,0)</f>
        <v>0</v>
      </c>
      <c r="K84" s="218">
        <f>IF('G011A (Mayıs-Kasım)'!C84&lt;&gt;"",'G011A (Mayıs-Kasım)'!C84,0)</f>
        <v>0</v>
      </c>
      <c r="L84" s="217">
        <f>IF('G011A (Mayıs-Kasım)'!L84&lt;&gt;"",'G011A (Mayıs-Kasım)'!L84,0)</f>
        <v>0</v>
      </c>
      <c r="M84" s="218">
        <f>IF('G011A (Haziran-Aralık)'!C84&lt;&gt;"",'G011A (Haziran-Aralık)'!C84,0)</f>
        <v>0</v>
      </c>
      <c r="N84" s="217">
        <f>IF('G011A (Haziran-Aralık)'!L84&lt;&gt;"",'G011A (Haziran-Aralık)'!L84,0)</f>
        <v>0</v>
      </c>
      <c r="O84" s="225">
        <f t="shared" si="22"/>
        <v>0</v>
      </c>
      <c r="P84" s="226">
        <f t="shared" si="23"/>
        <v>0</v>
      </c>
      <c r="Q84" s="226">
        <f t="shared" si="24"/>
        <v>0</v>
      </c>
      <c r="R84" s="227">
        <f t="shared" si="25"/>
        <v>0</v>
      </c>
      <c r="T84" s="206">
        <f t="shared" si="26"/>
        <v>0</v>
      </c>
      <c r="U84" s="206">
        <f t="shared" si="27"/>
        <v>0</v>
      </c>
      <c r="V84" s="206">
        <f t="shared" si="28"/>
        <v>0</v>
      </c>
      <c r="W84" s="206">
        <f t="shared" si="29"/>
        <v>0</v>
      </c>
      <c r="X84" s="206">
        <f t="shared" si="30"/>
        <v>0</v>
      </c>
      <c r="Y84" s="206">
        <f t="shared" si="31"/>
        <v>0</v>
      </c>
      <c r="Z84" s="206">
        <f t="shared" si="32"/>
        <v>0</v>
      </c>
    </row>
    <row r="85" spans="1:27" ht="23.1" customHeight="1" x14ac:dyDescent="0.25">
      <c r="A85" s="144">
        <v>54</v>
      </c>
      <c r="B85" s="209" t="str">
        <f>IF('Proje ve Personel Bilgileri'!C70&gt;0,'Proje ve Personel Bilgileri'!C70,"")</f>
        <v/>
      </c>
      <c r="C85" s="225">
        <f>IF('G011A (Ocak-Temmuz)'!C85&lt;&gt;"",'G011A (Ocak-Temmuz)'!C85,0)</f>
        <v>0</v>
      </c>
      <c r="D85" s="226">
        <f>IF('G011A (Ocak-Temmuz)'!L85&lt;&gt;"",'G011A (Ocak-Temmuz)'!L85,0)</f>
        <v>0</v>
      </c>
      <c r="E85" s="218">
        <f>IF('G011A (Şubat-Ağustos)'!C85&lt;&gt;"",'G011A (Şubat-Ağustos)'!C85,0)</f>
        <v>0</v>
      </c>
      <c r="F85" s="217">
        <f>IF('G011A (Şubat-Ağustos)'!L85&lt;&gt;"",'G011A (Şubat-Ağustos)'!L85,0)</f>
        <v>0</v>
      </c>
      <c r="G85" s="218">
        <f>IF('G011A (Mart-Eylül)'!C85&lt;&gt;"",'G011A (Mart-Eylül)'!C85,0)</f>
        <v>0</v>
      </c>
      <c r="H85" s="217">
        <f>IF('G011A (Mart-Eylül)'!L85&lt;&gt;"",'G011A (Mart-Eylül)'!L85,0)</f>
        <v>0</v>
      </c>
      <c r="I85" s="218">
        <f>IF('G011A (Nisan-Ekim)'!C85&lt;&gt;"",'G011A (Nisan-Ekim)'!C85,0)</f>
        <v>0</v>
      </c>
      <c r="J85" s="217">
        <f>IF('G011A (Nisan-Ekim)'!L85&lt;&gt;"",'G011A (Nisan-Ekim)'!L85,0)</f>
        <v>0</v>
      </c>
      <c r="K85" s="218">
        <f>IF('G011A (Mayıs-Kasım)'!C85&lt;&gt;"",'G011A (Mayıs-Kasım)'!C85,0)</f>
        <v>0</v>
      </c>
      <c r="L85" s="217">
        <f>IF('G011A (Mayıs-Kasım)'!L85&lt;&gt;"",'G011A (Mayıs-Kasım)'!L85,0)</f>
        <v>0</v>
      </c>
      <c r="M85" s="218">
        <f>IF('G011A (Haziran-Aralık)'!C85&lt;&gt;"",'G011A (Haziran-Aralık)'!C85,0)</f>
        <v>0</v>
      </c>
      <c r="N85" s="217">
        <f>IF('G011A (Haziran-Aralık)'!L85&lt;&gt;"",'G011A (Haziran-Aralık)'!L85,0)</f>
        <v>0</v>
      </c>
      <c r="O85" s="225">
        <f t="shared" si="22"/>
        <v>0</v>
      </c>
      <c r="P85" s="226">
        <f t="shared" si="23"/>
        <v>0</v>
      </c>
      <c r="Q85" s="226">
        <f t="shared" si="24"/>
        <v>0</v>
      </c>
      <c r="R85" s="227">
        <f t="shared" si="25"/>
        <v>0</v>
      </c>
      <c r="T85" s="206">
        <f t="shared" si="26"/>
        <v>0</v>
      </c>
      <c r="U85" s="206">
        <f t="shared" si="27"/>
        <v>0</v>
      </c>
      <c r="V85" s="206">
        <f t="shared" si="28"/>
        <v>0</v>
      </c>
      <c r="W85" s="206">
        <f t="shared" si="29"/>
        <v>0</v>
      </c>
      <c r="X85" s="206">
        <f t="shared" si="30"/>
        <v>0</v>
      </c>
      <c r="Y85" s="206">
        <f t="shared" si="31"/>
        <v>0</v>
      </c>
      <c r="Z85" s="206">
        <f t="shared" si="32"/>
        <v>0</v>
      </c>
    </row>
    <row r="86" spans="1:27" ht="23.1" customHeight="1" x14ac:dyDescent="0.25">
      <c r="A86" s="144">
        <v>55</v>
      </c>
      <c r="B86" s="209" t="str">
        <f>IF('Proje ve Personel Bilgileri'!C71&gt;0,'Proje ve Personel Bilgileri'!C71,"")</f>
        <v/>
      </c>
      <c r="C86" s="225">
        <f>IF('G011A (Ocak-Temmuz)'!C86&lt;&gt;"",'G011A (Ocak-Temmuz)'!C86,0)</f>
        <v>0</v>
      </c>
      <c r="D86" s="226">
        <f>IF('G011A (Ocak-Temmuz)'!L86&lt;&gt;"",'G011A (Ocak-Temmuz)'!L86,0)</f>
        <v>0</v>
      </c>
      <c r="E86" s="218">
        <f>IF('G011A (Şubat-Ağustos)'!C86&lt;&gt;"",'G011A (Şubat-Ağustos)'!C86,0)</f>
        <v>0</v>
      </c>
      <c r="F86" s="217">
        <f>IF('G011A (Şubat-Ağustos)'!L86&lt;&gt;"",'G011A (Şubat-Ağustos)'!L86,0)</f>
        <v>0</v>
      </c>
      <c r="G86" s="218">
        <f>IF('G011A (Mart-Eylül)'!C86&lt;&gt;"",'G011A (Mart-Eylül)'!C86,0)</f>
        <v>0</v>
      </c>
      <c r="H86" s="217">
        <f>IF('G011A (Mart-Eylül)'!L86&lt;&gt;"",'G011A (Mart-Eylül)'!L86,0)</f>
        <v>0</v>
      </c>
      <c r="I86" s="218">
        <f>IF('G011A (Nisan-Ekim)'!C86&lt;&gt;"",'G011A (Nisan-Ekim)'!C86,0)</f>
        <v>0</v>
      </c>
      <c r="J86" s="217">
        <f>IF('G011A (Nisan-Ekim)'!L86&lt;&gt;"",'G011A (Nisan-Ekim)'!L86,0)</f>
        <v>0</v>
      </c>
      <c r="K86" s="218">
        <f>IF('G011A (Mayıs-Kasım)'!C86&lt;&gt;"",'G011A (Mayıs-Kasım)'!C86,0)</f>
        <v>0</v>
      </c>
      <c r="L86" s="217">
        <f>IF('G011A (Mayıs-Kasım)'!L86&lt;&gt;"",'G011A (Mayıs-Kasım)'!L86,0)</f>
        <v>0</v>
      </c>
      <c r="M86" s="218">
        <f>IF('G011A (Haziran-Aralık)'!C86&lt;&gt;"",'G011A (Haziran-Aralık)'!C86,0)</f>
        <v>0</v>
      </c>
      <c r="N86" s="217">
        <f>IF('G011A (Haziran-Aralık)'!L86&lt;&gt;"",'G011A (Haziran-Aralık)'!L86,0)</f>
        <v>0</v>
      </c>
      <c r="O86" s="225">
        <f t="shared" si="22"/>
        <v>0</v>
      </c>
      <c r="P86" s="226">
        <f t="shared" si="23"/>
        <v>0</v>
      </c>
      <c r="Q86" s="226">
        <f t="shared" si="24"/>
        <v>0</v>
      </c>
      <c r="R86" s="227">
        <f t="shared" si="25"/>
        <v>0</v>
      </c>
      <c r="T86" s="206">
        <f t="shared" si="26"/>
        <v>0</v>
      </c>
      <c r="U86" s="206">
        <f t="shared" si="27"/>
        <v>0</v>
      </c>
      <c r="V86" s="206">
        <f t="shared" si="28"/>
        <v>0</v>
      </c>
      <c r="W86" s="206">
        <f t="shared" si="29"/>
        <v>0</v>
      </c>
      <c r="X86" s="206">
        <f t="shared" si="30"/>
        <v>0</v>
      </c>
      <c r="Y86" s="206">
        <f t="shared" si="31"/>
        <v>0</v>
      </c>
      <c r="Z86" s="206">
        <f t="shared" si="32"/>
        <v>0</v>
      </c>
    </row>
    <row r="87" spans="1:27" ht="23.1" customHeight="1" x14ac:dyDescent="0.25">
      <c r="A87" s="144">
        <v>56</v>
      </c>
      <c r="B87" s="209" t="str">
        <f>IF('Proje ve Personel Bilgileri'!C72&gt;0,'Proje ve Personel Bilgileri'!C72,"")</f>
        <v/>
      </c>
      <c r="C87" s="225">
        <f>IF('G011A (Ocak-Temmuz)'!C87&lt;&gt;"",'G011A (Ocak-Temmuz)'!C87,0)</f>
        <v>0</v>
      </c>
      <c r="D87" s="226">
        <f>IF('G011A (Ocak-Temmuz)'!L87&lt;&gt;"",'G011A (Ocak-Temmuz)'!L87,0)</f>
        <v>0</v>
      </c>
      <c r="E87" s="218">
        <f>IF('G011A (Şubat-Ağustos)'!C87&lt;&gt;"",'G011A (Şubat-Ağustos)'!C87,0)</f>
        <v>0</v>
      </c>
      <c r="F87" s="217">
        <f>IF('G011A (Şubat-Ağustos)'!L87&lt;&gt;"",'G011A (Şubat-Ağustos)'!L87,0)</f>
        <v>0</v>
      </c>
      <c r="G87" s="218">
        <f>IF('G011A (Mart-Eylül)'!C87&lt;&gt;"",'G011A (Mart-Eylül)'!C87,0)</f>
        <v>0</v>
      </c>
      <c r="H87" s="217">
        <f>IF('G011A (Mart-Eylül)'!L87&lt;&gt;"",'G011A (Mart-Eylül)'!L87,0)</f>
        <v>0</v>
      </c>
      <c r="I87" s="218">
        <f>IF('G011A (Nisan-Ekim)'!C87&lt;&gt;"",'G011A (Nisan-Ekim)'!C87,0)</f>
        <v>0</v>
      </c>
      <c r="J87" s="217">
        <f>IF('G011A (Nisan-Ekim)'!L87&lt;&gt;"",'G011A (Nisan-Ekim)'!L87,0)</f>
        <v>0</v>
      </c>
      <c r="K87" s="218">
        <f>IF('G011A (Mayıs-Kasım)'!C87&lt;&gt;"",'G011A (Mayıs-Kasım)'!C87,0)</f>
        <v>0</v>
      </c>
      <c r="L87" s="217">
        <f>IF('G011A (Mayıs-Kasım)'!L87&lt;&gt;"",'G011A (Mayıs-Kasım)'!L87,0)</f>
        <v>0</v>
      </c>
      <c r="M87" s="218">
        <f>IF('G011A (Haziran-Aralık)'!C87&lt;&gt;"",'G011A (Haziran-Aralık)'!C87,0)</f>
        <v>0</v>
      </c>
      <c r="N87" s="217">
        <f>IF('G011A (Haziran-Aralık)'!L87&lt;&gt;"",'G011A (Haziran-Aralık)'!L87,0)</f>
        <v>0</v>
      </c>
      <c r="O87" s="225">
        <f t="shared" si="22"/>
        <v>0</v>
      </c>
      <c r="P87" s="226">
        <f t="shared" si="23"/>
        <v>0</v>
      </c>
      <c r="Q87" s="226">
        <f t="shared" si="24"/>
        <v>0</v>
      </c>
      <c r="R87" s="227">
        <f t="shared" si="25"/>
        <v>0</v>
      </c>
      <c r="T87" s="206">
        <f t="shared" si="26"/>
        <v>0</v>
      </c>
      <c r="U87" s="206">
        <f t="shared" si="27"/>
        <v>0</v>
      </c>
      <c r="V87" s="206">
        <f t="shared" si="28"/>
        <v>0</v>
      </c>
      <c r="W87" s="206">
        <f t="shared" si="29"/>
        <v>0</v>
      </c>
      <c r="X87" s="206">
        <f t="shared" si="30"/>
        <v>0</v>
      </c>
      <c r="Y87" s="206">
        <f t="shared" si="31"/>
        <v>0</v>
      </c>
      <c r="Z87" s="206">
        <f t="shared" si="32"/>
        <v>0</v>
      </c>
    </row>
    <row r="88" spans="1:27" ht="23.1" customHeight="1" x14ac:dyDescent="0.25">
      <c r="A88" s="144">
        <v>57</v>
      </c>
      <c r="B88" s="209" t="str">
        <f>IF('Proje ve Personel Bilgileri'!C73&gt;0,'Proje ve Personel Bilgileri'!C73,"")</f>
        <v/>
      </c>
      <c r="C88" s="225">
        <f>IF('G011A (Ocak-Temmuz)'!C88&lt;&gt;"",'G011A (Ocak-Temmuz)'!C88,0)</f>
        <v>0</v>
      </c>
      <c r="D88" s="226">
        <f>IF('G011A (Ocak-Temmuz)'!L88&lt;&gt;"",'G011A (Ocak-Temmuz)'!L88,0)</f>
        <v>0</v>
      </c>
      <c r="E88" s="218">
        <f>IF('G011A (Şubat-Ağustos)'!C88&lt;&gt;"",'G011A (Şubat-Ağustos)'!C88,0)</f>
        <v>0</v>
      </c>
      <c r="F88" s="217">
        <f>IF('G011A (Şubat-Ağustos)'!L88&lt;&gt;"",'G011A (Şubat-Ağustos)'!L88,0)</f>
        <v>0</v>
      </c>
      <c r="G88" s="218">
        <f>IF('G011A (Mart-Eylül)'!C88&lt;&gt;"",'G011A (Mart-Eylül)'!C88,0)</f>
        <v>0</v>
      </c>
      <c r="H88" s="217">
        <f>IF('G011A (Mart-Eylül)'!L88&lt;&gt;"",'G011A (Mart-Eylül)'!L88,0)</f>
        <v>0</v>
      </c>
      <c r="I88" s="218">
        <f>IF('G011A (Nisan-Ekim)'!C88&lt;&gt;"",'G011A (Nisan-Ekim)'!C88,0)</f>
        <v>0</v>
      </c>
      <c r="J88" s="217">
        <f>IF('G011A (Nisan-Ekim)'!L88&lt;&gt;"",'G011A (Nisan-Ekim)'!L88,0)</f>
        <v>0</v>
      </c>
      <c r="K88" s="218">
        <f>IF('G011A (Mayıs-Kasım)'!C88&lt;&gt;"",'G011A (Mayıs-Kasım)'!C88,0)</f>
        <v>0</v>
      </c>
      <c r="L88" s="217">
        <f>IF('G011A (Mayıs-Kasım)'!L88&lt;&gt;"",'G011A (Mayıs-Kasım)'!L88,0)</f>
        <v>0</v>
      </c>
      <c r="M88" s="218">
        <f>IF('G011A (Haziran-Aralık)'!C88&lt;&gt;"",'G011A (Haziran-Aralık)'!C88,0)</f>
        <v>0</v>
      </c>
      <c r="N88" s="217">
        <f>IF('G011A (Haziran-Aralık)'!L88&lt;&gt;"",'G011A (Haziran-Aralık)'!L88,0)</f>
        <v>0</v>
      </c>
      <c r="O88" s="225">
        <f t="shared" si="22"/>
        <v>0</v>
      </c>
      <c r="P88" s="226">
        <f t="shared" si="23"/>
        <v>0</v>
      </c>
      <c r="Q88" s="226">
        <f t="shared" si="24"/>
        <v>0</v>
      </c>
      <c r="R88" s="227">
        <f t="shared" si="25"/>
        <v>0</v>
      </c>
      <c r="T88" s="206">
        <f t="shared" si="26"/>
        <v>0</v>
      </c>
      <c r="U88" s="206">
        <f t="shared" si="27"/>
        <v>0</v>
      </c>
      <c r="V88" s="206">
        <f t="shared" si="28"/>
        <v>0</v>
      </c>
      <c r="W88" s="206">
        <f t="shared" si="29"/>
        <v>0</v>
      </c>
      <c r="X88" s="206">
        <f t="shared" si="30"/>
        <v>0</v>
      </c>
      <c r="Y88" s="206">
        <f t="shared" si="31"/>
        <v>0</v>
      </c>
      <c r="Z88" s="206">
        <f t="shared" si="32"/>
        <v>0</v>
      </c>
    </row>
    <row r="89" spans="1:27" ht="23.1" customHeight="1" x14ac:dyDescent="0.25">
      <c r="A89" s="144">
        <v>58</v>
      </c>
      <c r="B89" s="209" t="str">
        <f>IF('Proje ve Personel Bilgileri'!C74&gt;0,'Proje ve Personel Bilgileri'!C74,"")</f>
        <v/>
      </c>
      <c r="C89" s="225">
        <f>IF('G011A (Ocak-Temmuz)'!C89&lt;&gt;"",'G011A (Ocak-Temmuz)'!C89,0)</f>
        <v>0</v>
      </c>
      <c r="D89" s="226">
        <f>IF('G011A (Ocak-Temmuz)'!L89&lt;&gt;"",'G011A (Ocak-Temmuz)'!L89,0)</f>
        <v>0</v>
      </c>
      <c r="E89" s="218">
        <f>IF('G011A (Şubat-Ağustos)'!C89&lt;&gt;"",'G011A (Şubat-Ağustos)'!C89,0)</f>
        <v>0</v>
      </c>
      <c r="F89" s="217">
        <f>IF('G011A (Şubat-Ağustos)'!L89&lt;&gt;"",'G011A (Şubat-Ağustos)'!L89,0)</f>
        <v>0</v>
      </c>
      <c r="G89" s="218">
        <f>IF('G011A (Mart-Eylül)'!C89&lt;&gt;"",'G011A (Mart-Eylül)'!C89,0)</f>
        <v>0</v>
      </c>
      <c r="H89" s="217">
        <f>IF('G011A (Mart-Eylül)'!L89&lt;&gt;"",'G011A (Mart-Eylül)'!L89,0)</f>
        <v>0</v>
      </c>
      <c r="I89" s="218">
        <f>IF('G011A (Nisan-Ekim)'!C89&lt;&gt;"",'G011A (Nisan-Ekim)'!C89,0)</f>
        <v>0</v>
      </c>
      <c r="J89" s="217">
        <f>IF('G011A (Nisan-Ekim)'!L89&lt;&gt;"",'G011A (Nisan-Ekim)'!L89,0)</f>
        <v>0</v>
      </c>
      <c r="K89" s="218">
        <f>IF('G011A (Mayıs-Kasım)'!C89&lt;&gt;"",'G011A (Mayıs-Kasım)'!C89,0)</f>
        <v>0</v>
      </c>
      <c r="L89" s="217">
        <f>IF('G011A (Mayıs-Kasım)'!L89&lt;&gt;"",'G011A (Mayıs-Kasım)'!L89,0)</f>
        <v>0</v>
      </c>
      <c r="M89" s="218">
        <f>IF('G011A (Haziran-Aralık)'!C89&lt;&gt;"",'G011A (Haziran-Aralık)'!C89,0)</f>
        <v>0</v>
      </c>
      <c r="N89" s="217">
        <f>IF('G011A (Haziran-Aralık)'!L89&lt;&gt;"",'G011A (Haziran-Aralık)'!L89,0)</f>
        <v>0</v>
      </c>
      <c r="O89" s="225">
        <f t="shared" si="22"/>
        <v>0</v>
      </c>
      <c r="P89" s="226">
        <f t="shared" si="23"/>
        <v>0</v>
      </c>
      <c r="Q89" s="226">
        <f t="shared" si="24"/>
        <v>0</v>
      </c>
      <c r="R89" s="227">
        <f t="shared" si="25"/>
        <v>0</v>
      </c>
      <c r="T89" s="206">
        <f t="shared" si="26"/>
        <v>0</v>
      </c>
      <c r="U89" s="206">
        <f t="shared" si="27"/>
        <v>0</v>
      </c>
      <c r="V89" s="206">
        <f t="shared" si="28"/>
        <v>0</v>
      </c>
      <c r="W89" s="206">
        <f t="shared" si="29"/>
        <v>0</v>
      </c>
      <c r="X89" s="206">
        <f t="shared" si="30"/>
        <v>0</v>
      </c>
      <c r="Y89" s="206">
        <f t="shared" si="31"/>
        <v>0</v>
      </c>
      <c r="Z89" s="206">
        <f t="shared" si="32"/>
        <v>0</v>
      </c>
    </row>
    <row r="90" spans="1:27" ht="23.1" customHeight="1" x14ac:dyDescent="0.25">
      <c r="A90" s="144">
        <v>59</v>
      </c>
      <c r="B90" s="209" t="str">
        <f>IF('Proje ve Personel Bilgileri'!C75&gt;0,'Proje ve Personel Bilgileri'!C75,"")</f>
        <v/>
      </c>
      <c r="C90" s="225">
        <f>IF('G011A (Ocak-Temmuz)'!C90&lt;&gt;"",'G011A (Ocak-Temmuz)'!C90,0)</f>
        <v>0</v>
      </c>
      <c r="D90" s="226">
        <f>IF('G011A (Ocak-Temmuz)'!L90&lt;&gt;"",'G011A (Ocak-Temmuz)'!L90,0)</f>
        <v>0</v>
      </c>
      <c r="E90" s="218">
        <f>IF('G011A (Şubat-Ağustos)'!C90&lt;&gt;"",'G011A (Şubat-Ağustos)'!C90,0)</f>
        <v>0</v>
      </c>
      <c r="F90" s="217">
        <f>IF('G011A (Şubat-Ağustos)'!L90&lt;&gt;"",'G011A (Şubat-Ağustos)'!L90,0)</f>
        <v>0</v>
      </c>
      <c r="G90" s="218">
        <f>IF('G011A (Mart-Eylül)'!C90&lt;&gt;"",'G011A (Mart-Eylül)'!C90,0)</f>
        <v>0</v>
      </c>
      <c r="H90" s="217">
        <f>IF('G011A (Mart-Eylül)'!L90&lt;&gt;"",'G011A (Mart-Eylül)'!L90,0)</f>
        <v>0</v>
      </c>
      <c r="I90" s="218">
        <f>IF('G011A (Nisan-Ekim)'!C90&lt;&gt;"",'G011A (Nisan-Ekim)'!C90,0)</f>
        <v>0</v>
      </c>
      <c r="J90" s="217">
        <f>IF('G011A (Nisan-Ekim)'!L90&lt;&gt;"",'G011A (Nisan-Ekim)'!L90,0)</f>
        <v>0</v>
      </c>
      <c r="K90" s="218">
        <f>IF('G011A (Mayıs-Kasım)'!C90&lt;&gt;"",'G011A (Mayıs-Kasım)'!C90,0)</f>
        <v>0</v>
      </c>
      <c r="L90" s="217">
        <f>IF('G011A (Mayıs-Kasım)'!L90&lt;&gt;"",'G011A (Mayıs-Kasım)'!L90,0)</f>
        <v>0</v>
      </c>
      <c r="M90" s="218">
        <f>IF('G011A (Haziran-Aralık)'!C90&lt;&gt;"",'G011A (Haziran-Aralık)'!C90,0)</f>
        <v>0</v>
      </c>
      <c r="N90" s="217">
        <f>IF('G011A (Haziran-Aralık)'!L90&lt;&gt;"",'G011A (Haziran-Aralık)'!L90,0)</f>
        <v>0</v>
      </c>
      <c r="O90" s="225">
        <f t="shared" si="22"/>
        <v>0</v>
      </c>
      <c r="P90" s="226">
        <f t="shared" si="23"/>
        <v>0</v>
      </c>
      <c r="Q90" s="226">
        <f t="shared" si="24"/>
        <v>0</v>
      </c>
      <c r="R90" s="227">
        <f t="shared" si="25"/>
        <v>0</v>
      </c>
      <c r="T90" s="206">
        <f t="shared" si="26"/>
        <v>0</v>
      </c>
      <c r="U90" s="206">
        <f t="shared" si="27"/>
        <v>0</v>
      </c>
      <c r="V90" s="206">
        <f t="shared" si="28"/>
        <v>0</v>
      </c>
      <c r="W90" s="206">
        <f t="shared" si="29"/>
        <v>0</v>
      </c>
      <c r="X90" s="206">
        <f t="shared" si="30"/>
        <v>0</v>
      </c>
      <c r="Y90" s="206">
        <f t="shared" si="31"/>
        <v>0</v>
      </c>
      <c r="Z90" s="206">
        <f t="shared" si="32"/>
        <v>0</v>
      </c>
    </row>
    <row r="91" spans="1:27" ht="23.1" customHeight="1" thickBot="1" x14ac:dyDescent="0.3">
      <c r="A91" s="147">
        <v>60</v>
      </c>
      <c r="B91" s="211" t="str">
        <f>IF('Proje ve Personel Bilgileri'!C76&gt;0,'Proje ve Personel Bilgileri'!C76,"")</f>
        <v/>
      </c>
      <c r="C91" s="228">
        <f>IF('G011A (Ocak-Temmuz)'!C91&lt;&gt;"",'G011A (Ocak-Temmuz)'!C91,0)</f>
        <v>0</v>
      </c>
      <c r="D91" s="229">
        <f>IF('G011A (Ocak-Temmuz)'!L91&lt;&gt;"",'G011A (Ocak-Temmuz)'!L91,0)</f>
        <v>0</v>
      </c>
      <c r="E91" s="222">
        <f>IF('G011A (Şubat-Ağustos)'!C91&lt;&gt;"",'G011A (Şubat-Ağustos)'!C91,0)</f>
        <v>0</v>
      </c>
      <c r="F91" s="221">
        <f>IF('G011A (Şubat-Ağustos)'!L91&lt;&gt;"",'G011A (Şubat-Ağustos)'!L91,0)</f>
        <v>0</v>
      </c>
      <c r="G91" s="222">
        <f>IF('G011A (Mart-Eylül)'!C91&lt;&gt;"",'G011A (Mart-Eylül)'!C91,0)</f>
        <v>0</v>
      </c>
      <c r="H91" s="221">
        <f>IF('G011A (Mart-Eylül)'!L91&lt;&gt;"",'G011A (Mart-Eylül)'!L91,0)</f>
        <v>0</v>
      </c>
      <c r="I91" s="222">
        <f>IF('G011A (Nisan-Ekim)'!C91&lt;&gt;"",'G011A (Nisan-Ekim)'!C91,0)</f>
        <v>0</v>
      </c>
      <c r="J91" s="221">
        <f>IF('G011A (Nisan-Ekim)'!L91&lt;&gt;"",'G011A (Nisan-Ekim)'!L91,0)</f>
        <v>0</v>
      </c>
      <c r="K91" s="222">
        <f>IF('G011A (Mayıs-Kasım)'!C91&lt;&gt;"",'G011A (Mayıs-Kasım)'!C91,0)</f>
        <v>0</v>
      </c>
      <c r="L91" s="221">
        <f>IF('G011A (Mayıs-Kasım)'!L91&lt;&gt;"",'G011A (Mayıs-Kasım)'!L91,0)</f>
        <v>0</v>
      </c>
      <c r="M91" s="222">
        <f>IF('G011A (Haziran-Aralık)'!C91&lt;&gt;"",'G011A (Haziran-Aralık)'!C91,0)</f>
        <v>0</v>
      </c>
      <c r="N91" s="221">
        <f>IF('G011A (Haziran-Aralık)'!L91&lt;&gt;"",'G011A (Haziran-Aralık)'!L91,0)</f>
        <v>0</v>
      </c>
      <c r="O91" s="228">
        <f t="shared" si="22"/>
        <v>0</v>
      </c>
      <c r="P91" s="229">
        <f t="shared" si="23"/>
        <v>0</v>
      </c>
      <c r="Q91" s="229">
        <f t="shared" si="24"/>
        <v>0</v>
      </c>
      <c r="R91" s="230">
        <f t="shared" si="25"/>
        <v>0</v>
      </c>
      <c r="T91" s="206">
        <f t="shared" si="26"/>
        <v>0</v>
      </c>
      <c r="U91" s="206">
        <f t="shared" si="27"/>
        <v>0</v>
      </c>
      <c r="V91" s="206">
        <f t="shared" si="28"/>
        <v>0</v>
      </c>
      <c r="W91" s="206">
        <f t="shared" si="29"/>
        <v>0</v>
      </c>
      <c r="X91" s="206">
        <f t="shared" si="30"/>
        <v>0</v>
      </c>
      <c r="Y91" s="206">
        <f t="shared" si="31"/>
        <v>0</v>
      </c>
      <c r="Z91" s="206">
        <f t="shared" si="32"/>
        <v>0</v>
      </c>
      <c r="AA91" s="206">
        <f>IF(ISERROR(IF(SUM(C72:R91)&gt;0,1,0)),1,IF(SUM(C72:R91)&gt;0,1,0))</f>
        <v>0</v>
      </c>
    </row>
    <row r="92" spans="1:27" x14ac:dyDescent="0.25">
      <c r="B92" s="7"/>
      <c r="C92" s="7"/>
      <c r="D92" s="7"/>
      <c r="E92" s="7"/>
      <c r="F92" s="7"/>
      <c r="G92" s="7"/>
      <c r="H92" s="7"/>
      <c r="I92" s="7"/>
      <c r="J92" s="4"/>
      <c r="L92" s="133"/>
      <c r="M92" s="133"/>
      <c r="N92" s="133"/>
      <c r="O92" s="133"/>
      <c r="P92" s="133"/>
      <c r="Q92" s="133"/>
    </row>
    <row r="93" spans="1:27" x14ac:dyDescent="0.25">
      <c r="A93" s="7" t="s">
        <v>154</v>
      </c>
      <c r="B93" s="7"/>
      <c r="C93" s="7"/>
      <c r="D93" s="7"/>
      <c r="E93" s="7"/>
      <c r="F93" s="7"/>
      <c r="G93" s="7"/>
      <c r="H93" s="7"/>
      <c r="I93" s="7"/>
      <c r="J93" s="4"/>
      <c r="L93" s="133"/>
      <c r="M93" s="133"/>
      <c r="N93" s="133"/>
      <c r="O93" s="133"/>
      <c r="P93" s="133"/>
      <c r="Q93" s="133"/>
    </row>
    <row r="94" spans="1:27" x14ac:dyDescent="0.25">
      <c r="C94" s="133"/>
      <c r="J94" s="4"/>
      <c r="L94" s="133"/>
      <c r="M94" s="133"/>
      <c r="N94" s="133"/>
      <c r="O94" s="133"/>
    </row>
    <row r="95" spans="1:27" s="101" customFormat="1" ht="21" x14ac:dyDescent="0.35">
      <c r="A95" s="296" t="s">
        <v>47</v>
      </c>
      <c r="B95" s="297">
        <f ca="1">IF(imzatarihi&gt;0,imzatarihi,"")</f>
        <v>46027</v>
      </c>
      <c r="C95" s="445" t="s">
        <v>48</v>
      </c>
      <c r="D95" s="445"/>
      <c r="E95" s="295" t="str">
        <f>IF(kurulusyetkilisi&gt;0,kurulusyetkilisi,"")</f>
        <v/>
      </c>
      <c r="F95" s="295"/>
      <c r="G95" s="295"/>
      <c r="H95" s="295"/>
      <c r="I95" s="295"/>
      <c r="J95" s="79"/>
      <c r="K95" s="79"/>
      <c r="L95" s="13"/>
      <c r="N95" s="151"/>
      <c r="O95" s="151"/>
      <c r="P95" s="151"/>
      <c r="Q95" s="151"/>
    </row>
    <row r="96" spans="1:27" ht="21" x14ac:dyDescent="0.35">
      <c r="A96" s="300"/>
      <c r="B96" s="300"/>
      <c r="C96" s="469" t="s">
        <v>49</v>
      </c>
      <c r="D96" s="469"/>
      <c r="E96" s="470"/>
      <c r="F96" s="470"/>
      <c r="G96" s="470"/>
      <c r="H96" s="300"/>
      <c r="I96" s="300"/>
      <c r="J96" s="4"/>
      <c r="L96" s="133"/>
      <c r="M96" s="133"/>
      <c r="N96" s="133"/>
      <c r="O96" s="133"/>
    </row>
    <row r="97" spans="1:26" ht="15.75" customHeight="1" x14ac:dyDescent="0.25">
      <c r="A97" s="465" t="s">
        <v>54</v>
      </c>
      <c r="B97" s="465"/>
      <c r="C97" s="465"/>
      <c r="D97" s="465"/>
      <c r="E97" s="465"/>
      <c r="F97" s="465"/>
      <c r="G97" s="465"/>
      <c r="H97" s="465"/>
      <c r="I97" s="465"/>
      <c r="J97" s="465"/>
      <c r="K97" s="465"/>
      <c r="L97" s="465"/>
      <c r="M97" s="465"/>
      <c r="N97" s="465"/>
      <c r="O97" s="465"/>
      <c r="P97" s="465"/>
      <c r="Q97" s="465"/>
      <c r="R97" s="465"/>
    </row>
    <row r="98" spans="1:26" x14ac:dyDescent="0.25">
      <c r="A98" s="466" t="str">
        <f>IF(YilDonem&lt;&gt;"",CONCATENATE(YilDonem," dönemine aittir."),"")</f>
        <v/>
      </c>
      <c r="B98" s="466"/>
      <c r="C98" s="466"/>
      <c r="D98" s="466"/>
      <c r="E98" s="466"/>
      <c r="F98" s="466"/>
      <c r="G98" s="466"/>
      <c r="H98" s="466"/>
      <c r="I98" s="466"/>
      <c r="J98" s="466"/>
      <c r="K98" s="466"/>
      <c r="L98" s="466"/>
      <c r="M98" s="466"/>
      <c r="N98" s="466"/>
      <c r="O98" s="466"/>
      <c r="P98" s="466"/>
      <c r="Q98" s="466"/>
      <c r="R98" s="466"/>
    </row>
    <row r="99" spans="1:26" ht="19.5" thickBot="1" x14ac:dyDescent="0.35">
      <c r="A99" s="456" t="s">
        <v>59</v>
      </c>
      <c r="B99" s="456"/>
      <c r="C99" s="456"/>
      <c r="D99" s="456"/>
      <c r="E99" s="456"/>
      <c r="F99" s="456"/>
      <c r="G99" s="456"/>
      <c r="H99" s="456"/>
      <c r="I99" s="456"/>
      <c r="J99" s="456"/>
      <c r="K99" s="456"/>
      <c r="L99" s="456"/>
      <c r="M99" s="456"/>
      <c r="N99" s="456"/>
      <c r="O99" s="456"/>
      <c r="P99" s="456"/>
      <c r="Q99" s="456"/>
      <c r="R99" s="456"/>
    </row>
    <row r="100" spans="1:26" ht="31.7" customHeight="1" thickBot="1" x14ac:dyDescent="0.3">
      <c r="A100" s="1" t="s">
        <v>1</v>
      </c>
      <c r="B100" s="457" t="str">
        <f>IF(ProjeNo&gt;0,ProjeNo,"")</f>
        <v/>
      </c>
      <c r="C100" s="458"/>
      <c r="D100" s="458"/>
      <c r="E100" s="458"/>
      <c r="F100" s="458"/>
      <c r="G100" s="458"/>
      <c r="H100" s="458"/>
      <c r="I100" s="458"/>
      <c r="J100" s="458"/>
      <c r="K100" s="458"/>
      <c r="L100" s="458"/>
      <c r="M100" s="458"/>
      <c r="N100" s="458"/>
      <c r="O100" s="458"/>
      <c r="P100" s="458"/>
      <c r="Q100" s="458"/>
      <c r="R100" s="459"/>
    </row>
    <row r="101" spans="1:26" ht="31.7" customHeight="1" thickBot="1" x14ac:dyDescent="0.3">
      <c r="A101" s="6" t="s">
        <v>14</v>
      </c>
      <c r="B101" s="460" t="str">
        <f>IF(ProjeAdi&gt;0,ProjeAdi,"")</f>
        <v/>
      </c>
      <c r="C101" s="461"/>
      <c r="D101" s="461"/>
      <c r="E101" s="461"/>
      <c r="F101" s="461"/>
      <c r="G101" s="461"/>
      <c r="H101" s="461"/>
      <c r="I101" s="461"/>
      <c r="J101" s="461"/>
      <c r="K101" s="461"/>
      <c r="L101" s="461"/>
      <c r="M101" s="461"/>
      <c r="N101" s="461"/>
      <c r="O101" s="461"/>
      <c r="P101" s="461"/>
      <c r="Q101" s="461"/>
      <c r="R101" s="462"/>
    </row>
    <row r="102" spans="1:26" ht="75.2" customHeight="1" thickBot="1" x14ac:dyDescent="0.3">
      <c r="A102" s="471" t="s">
        <v>9</v>
      </c>
      <c r="B102" s="467" t="s">
        <v>60</v>
      </c>
      <c r="C102" s="463" t="str">
        <f>IF(Dönem=1,"OCAK",IF(Dönem=2,"TEMMUZ",""))</f>
        <v/>
      </c>
      <c r="D102" s="464"/>
      <c r="E102" s="463" t="str">
        <f>IF(Dönem=1,"ŞUBAT",IF(Dönem=2,"AĞUSTOS",""))</f>
        <v/>
      </c>
      <c r="F102" s="464"/>
      <c r="G102" s="463" t="str">
        <f>IF(Dönem=1,"MART",IF(Dönem=2,"EYLÜL",""))</f>
        <v/>
      </c>
      <c r="H102" s="464"/>
      <c r="I102" s="463" t="str">
        <f>IF(Dönem=1,"NİSAN",IF(Dönem=2,"EKİM",""))</f>
        <v/>
      </c>
      <c r="J102" s="464"/>
      <c r="K102" s="463" t="str">
        <f>IF(Dönem=1,"MAYIS",IF(Dönem=2,"KASIM",""))</f>
        <v/>
      </c>
      <c r="L102" s="464"/>
      <c r="M102" s="463" t="str">
        <f>IF(Dönem=1,"HAZİRAN",IF(Dönem=2,"ARALIK",""))</f>
        <v/>
      </c>
      <c r="N102" s="464"/>
      <c r="O102" s="467" t="s">
        <v>55</v>
      </c>
      <c r="P102" s="467" t="s">
        <v>56</v>
      </c>
      <c r="Q102" s="467" t="s">
        <v>57</v>
      </c>
      <c r="R102" s="467" t="s">
        <v>144</v>
      </c>
      <c r="S102" s="5"/>
      <c r="T102" s="5"/>
    </row>
    <row r="103" spans="1:26" ht="49.7" customHeight="1" thickBot="1" x14ac:dyDescent="0.3">
      <c r="A103" s="472"/>
      <c r="B103" s="468"/>
      <c r="C103" s="3" t="s">
        <v>38</v>
      </c>
      <c r="D103" s="3" t="s">
        <v>58</v>
      </c>
      <c r="E103" s="3" t="s">
        <v>38</v>
      </c>
      <c r="F103" s="3" t="s">
        <v>58</v>
      </c>
      <c r="G103" s="3" t="s">
        <v>38</v>
      </c>
      <c r="H103" s="3" t="s">
        <v>58</v>
      </c>
      <c r="I103" s="3" t="s">
        <v>38</v>
      </c>
      <c r="J103" s="3" t="s">
        <v>58</v>
      </c>
      <c r="K103" s="3" t="s">
        <v>38</v>
      </c>
      <c r="L103" s="3" t="s">
        <v>58</v>
      </c>
      <c r="M103" s="3" t="s">
        <v>38</v>
      </c>
      <c r="N103" s="3" t="s">
        <v>58</v>
      </c>
      <c r="O103" s="468"/>
      <c r="P103" s="468"/>
      <c r="Q103" s="468"/>
      <c r="R103" s="468"/>
      <c r="Z103" s="2" t="s">
        <v>93</v>
      </c>
    </row>
    <row r="104" spans="1:26" ht="23.1" customHeight="1" x14ac:dyDescent="0.25">
      <c r="A104" s="141">
        <v>61</v>
      </c>
      <c r="B104" s="207" t="str">
        <f>IF('Proje ve Personel Bilgileri'!C77&gt;0,'Proje ve Personel Bilgileri'!C77,"")</f>
        <v/>
      </c>
      <c r="C104" s="215">
        <f>IF('G011A (Ocak-Temmuz)'!C104&lt;&gt;"",'G011A (Ocak-Temmuz)'!C104,0)</f>
        <v>0</v>
      </c>
      <c r="D104" s="214">
        <f>IF('G011A (Ocak-Temmuz)'!L104&lt;&gt;"",'G011A (Ocak-Temmuz)'!L104,0)</f>
        <v>0</v>
      </c>
      <c r="E104" s="215">
        <f>IF('G011A (Şubat-Ağustos)'!C104&lt;&gt;"",'G011A (Şubat-Ağustos)'!C104,0)</f>
        <v>0</v>
      </c>
      <c r="F104" s="214">
        <f>IF('G011A (Şubat-Ağustos)'!L104&lt;&gt;"",'G011A (Şubat-Ağustos)'!L104,0)</f>
        <v>0</v>
      </c>
      <c r="G104" s="215">
        <f>IF('G011A (Mart-Eylül)'!C104&lt;&gt;"",'G011A (Mart-Eylül)'!C104,0)</f>
        <v>0</v>
      </c>
      <c r="H104" s="214">
        <f>IF('G011A (Mart-Eylül)'!L104&lt;&gt;"",'G011A (Mart-Eylül)'!L104,0)</f>
        <v>0</v>
      </c>
      <c r="I104" s="215">
        <f>IF('G011A (Nisan-Ekim)'!C104&lt;&gt;"",'G011A (Nisan-Ekim)'!C104,0)</f>
        <v>0</v>
      </c>
      <c r="J104" s="214">
        <f>IF('G011A (Nisan-Ekim)'!L104&lt;&gt;"",'G011A (Nisan-Ekim)'!L104,0)</f>
        <v>0</v>
      </c>
      <c r="K104" s="215">
        <f>IF('G011A (Mayıs-Kasım)'!C104&lt;&gt;"",'G011A (Mayıs-Kasım)'!C104,0)</f>
        <v>0</v>
      </c>
      <c r="L104" s="214">
        <f>IF('G011A (Mayıs-Kasım)'!L104&lt;&gt;"",'G011A (Mayıs-Kasım)'!L104,0)</f>
        <v>0</v>
      </c>
      <c r="M104" s="215">
        <f>IF('G011A (Haziran-Aralık)'!C104&lt;&gt;"",'G011A (Haziran-Aralık)'!C104,0)</f>
        <v>0</v>
      </c>
      <c r="N104" s="214">
        <f>IF('G011A (Haziran-Aralık)'!L104&lt;&gt;"",'G011A (Haziran-Aralık)'!L104,0)</f>
        <v>0</v>
      </c>
      <c r="O104" s="215">
        <f>C104+E104+G104+I104+K104+M104</f>
        <v>0</v>
      </c>
      <c r="P104" s="214">
        <f>D104+F104+H104+J104+L104+N104</f>
        <v>0</v>
      </c>
      <c r="Q104" s="214">
        <f>IF(O104=0,0,O104/30)</f>
        <v>0</v>
      </c>
      <c r="R104" s="216">
        <f>IF(P104=0,0,P104/Q104)</f>
        <v>0</v>
      </c>
      <c r="T104" s="206">
        <f>IF(C104&gt;0,1,0)</f>
        <v>0</v>
      </c>
      <c r="U104" s="206">
        <f>IF(E104&gt;0,1,0)</f>
        <v>0</v>
      </c>
      <c r="V104" s="206">
        <f>IF(G104&gt;0,1,0)</f>
        <v>0</v>
      </c>
      <c r="W104" s="206">
        <f>IF(I104&gt;0,1,0)</f>
        <v>0</v>
      </c>
      <c r="X104" s="206">
        <f>IF(K104&gt;0,1,0)</f>
        <v>0</v>
      </c>
      <c r="Y104" s="206">
        <f>IF(M104&gt;0,1,0)</f>
        <v>0</v>
      </c>
      <c r="Z104" s="206">
        <f>SUM(T104:Y104)</f>
        <v>0</v>
      </c>
    </row>
    <row r="105" spans="1:26" ht="23.1" customHeight="1" x14ac:dyDescent="0.25">
      <c r="A105" s="144">
        <v>62</v>
      </c>
      <c r="B105" s="209" t="str">
        <f>IF('Proje ve Personel Bilgileri'!C78&gt;0,'Proje ve Personel Bilgileri'!C78,"")</f>
        <v/>
      </c>
      <c r="C105" s="225">
        <f>IF('G011A (Ocak-Temmuz)'!C105&lt;&gt;"",'G011A (Ocak-Temmuz)'!C105,0)</f>
        <v>0</v>
      </c>
      <c r="D105" s="226">
        <f>IF('G011A (Ocak-Temmuz)'!L105&lt;&gt;"",'G011A (Ocak-Temmuz)'!L105,0)</f>
        <v>0</v>
      </c>
      <c r="E105" s="218">
        <f>IF('G011A (Şubat-Ağustos)'!C105&lt;&gt;"",'G011A (Şubat-Ağustos)'!C105,0)</f>
        <v>0</v>
      </c>
      <c r="F105" s="217">
        <f>IF('G011A (Şubat-Ağustos)'!L105&lt;&gt;"",'G011A (Şubat-Ağustos)'!L105,0)</f>
        <v>0</v>
      </c>
      <c r="G105" s="218">
        <f>IF('G011A (Mart-Eylül)'!C105&lt;&gt;"",'G011A (Mart-Eylül)'!C105,0)</f>
        <v>0</v>
      </c>
      <c r="H105" s="217">
        <f>IF('G011A (Mart-Eylül)'!L105&lt;&gt;"",'G011A (Mart-Eylül)'!L105,0)</f>
        <v>0</v>
      </c>
      <c r="I105" s="218">
        <f>IF('G011A (Nisan-Ekim)'!C105&lt;&gt;"",'G011A (Nisan-Ekim)'!C105,0)</f>
        <v>0</v>
      </c>
      <c r="J105" s="217">
        <f>IF('G011A (Nisan-Ekim)'!L105&lt;&gt;"",'G011A (Nisan-Ekim)'!L105,0)</f>
        <v>0</v>
      </c>
      <c r="K105" s="218">
        <f>IF('G011A (Mayıs-Kasım)'!C105&lt;&gt;"",'G011A (Mayıs-Kasım)'!C105,0)</f>
        <v>0</v>
      </c>
      <c r="L105" s="217">
        <f>IF('G011A (Mayıs-Kasım)'!L105&lt;&gt;"",'G011A (Mayıs-Kasım)'!L105,0)</f>
        <v>0</v>
      </c>
      <c r="M105" s="218">
        <f>IF('G011A (Haziran-Aralık)'!C105&lt;&gt;"",'G011A (Haziran-Aralık)'!C105,0)</f>
        <v>0</v>
      </c>
      <c r="N105" s="217">
        <f>IF('G011A (Haziran-Aralık)'!L105&lt;&gt;"",'G011A (Haziran-Aralık)'!L105,0)</f>
        <v>0</v>
      </c>
      <c r="O105" s="225">
        <f t="shared" ref="O105:O123" si="33">C105+E105+G105+I105+K105+M105</f>
        <v>0</v>
      </c>
      <c r="P105" s="226">
        <f t="shared" ref="P105:P123" si="34">D105+F105+H105+J105+L105+N105</f>
        <v>0</v>
      </c>
      <c r="Q105" s="226">
        <f t="shared" ref="Q105:Q123" si="35">IF(O105=0,0,O105/30)</f>
        <v>0</v>
      </c>
      <c r="R105" s="227">
        <f t="shared" ref="R105:R123" si="36">IF(P105=0,0,P105/Q105)</f>
        <v>0</v>
      </c>
      <c r="T105" s="206">
        <f t="shared" ref="T105:T123" si="37">IF(C105&gt;0,1,0)</f>
        <v>0</v>
      </c>
      <c r="U105" s="206">
        <f t="shared" ref="U105:U123" si="38">IF(E105&gt;0,1,0)</f>
        <v>0</v>
      </c>
      <c r="V105" s="206">
        <f t="shared" ref="V105:V123" si="39">IF(G105&gt;0,1,0)</f>
        <v>0</v>
      </c>
      <c r="W105" s="206">
        <f t="shared" ref="W105:W123" si="40">IF(I105&gt;0,1,0)</f>
        <v>0</v>
      </c>
      <c r="X105" s="206">
        <f t="shared" ref="X105:X123" si="41">IF(K105&gt;0,1,0)</f>
        <v>0</v>
      </c>
      <c r="Y105" s="206">
        <f t="shared" ref="Y105:Y123" si="42">IF(M105&gt;0,1,0)</f>
        <v>0</v>
      </c>
      <c r="Z105" s="206">
        <f t="shared" ref="Z105:Z123" si="43">SUM(T105:Y105)</f>
        <v>0</v>
      </c>
    </row>
    <row r="106" spans="1:26" ht="23.1" customHeight="1" x14ac:dyDescent="0.25">
      <c r="A106" s="144">
        <v>63</v>
      </c>
      <c r="B106" s="209" t="str">
        <f>IF('Proje ve Personel Bilgileri'!C79&gt;0,'Proje ve Personel Bilgileri'!C79,"")</f>
        <v/>
      </c>
      <c r="C106" s="225">
        <f>IF('G011A (Ocak-Temmuz)'!C106&lt;&gt;"",'G011A (Ocak-Temmuz)'!C106,0)</f>
        <v>0</v>
      </c>
      <c r="D106" s="226">
        <f>IF('G011A (Ocak-Temmuz)'!L106&lt;&gt;"",'G011A (Ocak-Temmuz)'!L106,0)</f>
        <v>0</v>
      </c>
      <c r="E106" s="218">
        <f>IF('G011A (Şubat-Ağustos)'!C106&lt;&gt;"",'G011A (Şubat-Ağustos)'!C106,0)</f>
        <v>0</v>
      </c>
      <c r="F106" s="217">
        <f>IF('G011A (Şubat-Ağustos)'!L106&lt;&gt;"",'G011A (Şubat-Ağustos)'!L106,0)</f>
        <v>0</v>
      </c>
      <c r="G106" s="218">
        <f>IF('G011A (Mart-Eylül)'!C106&lt;&gt;"",'G011A (Mart-Eylül)'!C106,0)</f>
        <v>0</v>
      </c>
      <c r="H106" s="217">
        <f>IF('G011A (Mart-Eylül)'!L106&lt;&gt;"",'G011A (Mart-Eylül)'!L106,0)</f>
        <v>0</v>
      </c>
      <c r="I106" s="218">
        <f>IF('G011A (Nisan-Ekim)'!C106&lt;&gt;"",'G011A (Nisan-Ekim)'!C106,0)</f>
        <v>0</v>
      </c>
      <c r="J106" s="217">
        <f>IF('G011A (Nisan-Ekim)'!L106&lt;&gt;"",'G011A (Nisan-Ekim)'!L106,0)</f>
        <v>0</v>
      </c>
      <c r="K106" s="218">
        <f>IF('G011A (Mayıs-Kasım)'!C106&lt;&gt;"",'G011A (Mayıs-Kasım)'!C106,0)</f>
        <v>0</v>
      </c>
      <c r="L106" s="217">
        <f>IF('G011A (Mayıs-Kasım)'!L106&lt;&gt;"",'G011A (Mayıs-Kasım)'!L106,0)</f>
        <v>0</v>
      </c>
      <c r="M106" s="218">
        <f>IF('G011A (Haziran-Aralık)'!C106&lt;&gt;"",'G011A (Haziran-Aralık)'!C106,0)</f>
        <v>0</v>
      </c>
      <c r="N106" s="217">
        <f>IF('G011A (Haziran-Aralık)'!L106&lt;&gt;"",'G011A (Haziran-Aralık)'!L106,0)</f>
        <v>0</v>
      </c>
      <c r="O106" s="225">
        <f t="shared" si="33"/>
        <v>0</v>
      </c>
      <c r="P106" s="226">
        <f t="shared" si="34"/>
        <v>0</v>
      </c>
      <c r="Q106" s="226">
        <f t="shared" si="35"/>
        <v>0</v>
      </c>
      <c r="R106" s="227">
        <f t="shared" si="36"/>
        <v>0</v>
      </c>
      <c r="T106" s="206">
        <f t="shared" si="37"/>
        <v>0</v>
      </c>
      <c r="U106" s="206">
        <f t="shared" si="38"/>
        <v>0</v>
      </c>
      <c r="V106" s="206">
        <f t="shared" si="39"/>
        <v>0</v>
      </c>
      <c r="W106" s="206">
        <f t="shared" si="40"/>
        <v>0</v>
      </c>
      <c r="X106" s="206">
        <f t="shared" si="41"/>
        <v>0</v>
      </c>
      <c r="Y106" s="206">
        <f t="shared" si="42"/>
        <v>0</v>
      </c>
      <c r="Z106" s="206">
        <f t="shared" si="43"/>
        <v>0</v>
      </c>
    </row>
    <row r="107" spans="1:26" ht="23.1" customHeight="1" x14ac:dyDescent="0.25">
      <c r="A107" s="144">
        <v>64</v>
      </c>
      <c r="B107" s="209" t="str">
        <f>IF('Proje ve Personel Bilgileri'!C80&gt;0,'Proje ve Personel Bilgileri'!C80,"")</f>
        <v/>
      </c>
      <c r="C107" s="225">
        <f>IF('G011A (Ocak-Temmuz)'!C107&lt;&gt;"",'G011A (Ocak-Temmuz)'!C107,0)</f>
        <v>0</v>
      </c>
      <c r="D107" s="226">
        <f>IF('G011A (Ocak-Temmuz)'!L107&lt;&gt;"",'G011A (Ocak-Temmuz)'!L107,0)</f>
        <v>0</v>
      </c>
      <c r="E107" s="218">
        <f>IF('G011A (Şubat-Ağustos)'!C107&lt;&gt;"",'G011A (Şubat-Ağustos)'!C107,0)</f>
        <v>0</v>
      </c>
      <c r="F107" s="217">
        <f>IF('G011A (Şubat-Ağustos)'!L107&lt;&gt;"",'G011A (Şubat-Ağustos)'!L107,0)</f>
        <v>0</v>
      </c>
      <c r="G107" s="218">
        <f>IF('G011A (Mart-Eylül)'!C107&lt;&gt;"",'G011A (Mart-Eylül)'!C107,0)</f>
        <v>0</v>
      </c>
      <c r="H107" s="217">
        <f>IF('G011A (Mart-Eylül)'!L107&lt;&gt;"",'G011A (Mart-Eylül)'!L107,0)</f>
        <v>0</v>
      </c>
      <c r="I107" s="218">
        <f>IF('G011A (Nisan-Ekim)'!C107&lt;&gt;"",'G011A (Nisan-Ekim)'!C107,0)</f>
        <v>0</v>
      </c>
      <c r="J107" s="217">
        <f>IF('G011A (Nisan-Ekim)'!L107&lt;&gt;"",'G011A (Nisan-Ekim)'!L107,0)</f>
        <v>0</v>
      </c>
      <c r="K107" s="218">
        <f>IF('G011A (Mayıs-Kasım)'!C107&lt;&gt;"",'G011A (Mayıs-Kasım)'!C107,0)</f>
        <v>0</v>
      </c>
      <c r="L107" s="217">
        <f>IF('G011A (Mayıs-Kasım)'!L107&lt;&gt;"",'G011A (Mayıs-Kasım)'!L107,0)</f>
        <v>0</v>
      </c>
      <c r="M107" s="218">
        <f>IF('G011A (Haziran-Aralık)'!C107&lt;&gt;"",'G011A (Haziran-Aralık)'!C107,0)</f>
        <v>0</v>
      </c>
      <c r="N107" s="217">
        <f>IF('G011A (Haziran-Aralık)'!L107&lt;&gt;"",'G011A (Haziran-Aralık)'!L107,0)</f>
        <v>0</v>
      </c>
      <c r="O107" s="225">
        <f t="shared" si="33"/>
        <v>0</v>
      </c>
      <c r="P107" s="226">
        <f t="shared" si="34"/>
        <v>0</v>
      </c>
      <c r="Q107" s="226">
        <f t="shared" si="35"/>
        <v>0</v>
      </c>
      <c r="R107" s="227">
        <f t="shared" si="36"/>
        <v>0</v>
      </c>
      <c r="T107" s="206">
        <f t="shared" si="37"/>
        <v>0</v>
      </c>
      <c r="U107" s="206">
        <f t="shared" si="38"/>
        <v>0</v>
      </c>
      <c r="V107" s="206">
        <f t="shared" si="39"/>
        <v>0</v>
      </c>
      <c r="W107" s="206">
        <f t="shared" si="40"/>
        <v>0</v>
      </c>
      <c r="X107" s="206">
        <f t="shared" si="41"/>
        <v>0</v>
      </c>
      <c r="Y107" s="206">
        <f t="shared" si="42"/>
        <v>0</v>
      </c>
      <c r="Z107" s="206">
        <f t="shared" si="43"/>
        <v>0</v>
      </c>
    </row>
    <row r="108" spans="1:26" ht="23.1" customHeight="1" x14ac:dyDescent="0.25">
      <c r="A108" s="144">
        <v>65</v>
      </c>
      <c r="B108" s="209" t="str">
        <f>IF('Proje ve Personel Bilgileri'!C81&gt;0,'Proje ve Personel Bilgileri'!C81,"")</f>
        <v/>
      </c>
      <c r="C108" s="225">
        <f>IF('G011A (Ocak-Temmuz)'!C108&lt;&gt;"",'G011A (Ocak-Temmuz)'!C108,0)</f>
        <v>0</v>
      </c>
      <c r="D108" s="226">
        <f>IF('G011A (Ocak-Temmuz)'!L108&lt;&gt;"",'G011A (Ocak-Temmuz)'!L108,0)</f>
        <v>0</v>
      </c>
      <c r="E108" s="218">
        <f>IF('G011A (Şubat-Ağustos)'!C108&lt;&gt;"",'G011A (Şubat-Ağustos)'!C108,0)</f>
        <v>0</v>
      </c>
      <c r="F108" s="217">
        <f>IF('G011A (Şubat-Ağustos)'!L108&lt;&gt;"",'G011A (Şubat-Ağustos)'!L108,0)</f>
        <v>0</v>
      </c>
      <c r="G108" s="218">
        <f>IF('G011A (Mart-Eylül)'!C108&lt;&gt;"",'G011A (Mart-Eylül)'!C108,0)</f>
        <v>0</v>
      </c>
      <c r="H108" s="217">
        <f>IF('G011A (Mart-Eylül)'!L108&lt;&gt;"",'G011A (Mart-Eylül)'!L108,0)</f>
        <v>0</v>
      </c>
      <c r="I108" s="218">
        <f>IF('G011A (Nisan-Ekim)'!C108&lt;&gt;"",'G011A (Nisan-Ekim)'!C108,0)</f>
        <v>0</v>
      </c>
      <c r="J108" s="217">
        <f>IF('G011A (Nisan-Ekim)'!L108&lt;&gt;"",'G011A (Nisan-Ekim)'!L108,0)</f>
        <v>0</v>
      </c>
      <c r="K108" s="218">
        <f>IF('G011A (Mayıs-Kasım)'!C108&lt;&gt;"",'G011A (Mayıs-Kasım)'!C108,0)</f>
        <v>0</v>
      </c>
      <c r="L108" s="217">
        <f>IF('G011A (Mayıs-Kasım)'!L108&lt;&gt;"",'G011A (Mayıs-Kasım)'!L108,0)</f>
        <v>0</v>
      </c>
      <c r="M108" s="218">
        <f>IF('G011A (Haziran-Aralık)'!C108&lt;&gt;"",'G011A (Haziran-Aralık)'!C108,0)</f>
        <v>0</v>
      </c>
      <c r="N108" s="217">
        <f>IF('G011A (Haziran-Aralık)'!L108&lt;&gt;"",'G011A (Haziran-Aralık)'!L108,0)</f>
        <v>0</v>
      </c>
      <c r="O108" s="225">
        <f t="shared" si="33"/>
        <v>0</v>
      </c>
      <c r="P108" s="226">
        <f t="shared" si="34"/>
        <v>0</v>
      </c>
      <c r="Q108" s="226">
        <f t="shared" si="35"/>
        <v>0</v>
      </c>
      <c r="R108" s="227">
        <f t="shared" si="36"/>
        <v>0</v>
      </c>
      <c r="T108" s="206">
        <f t="shared" si="37"/>
        <v>0</v>
      </c>
      <c r="U108" s="206">
        <f t="shared" si="38"/>
        <v>0</v>
      </c>
      <c r="V108" s="206">
        <f t="shared" si="39"/>
        <v>0</v>
      </c>
      <c r="W108" s="206">
        <f t="shared" si="40"/>
        <v>0</v>
      </c>
      <c r="X108" s="206">
        <f t="shared" si="41"/>
        <v>0</v>
      </c>
      <c r="Y108" s="206">
        <f t="shared" si="42"/>
        <v>0</v>
      </c>
      <c r="Z108" s="206">
        <f t="shared" si="43"/>
        <v>0</v>
      </c>
    </row>
    <row r="109" spans="1:26" ht="23.1" customHeight="1" x14ac:dyDescent="0.25">
      <c r="A109" s="144">
        <v>66</v>
      </c>
      <c r="B109" s="209" t="str">
        <f>IF('Proje ve Personel Bilgileri'!C82&gt;0,'Proje ve Personel Bilgileri'!C82,"")</f>
        <v/>
      </c>
      <c r="C109" s="225">
        <f>IF('G011A (Ocak-Temmuz)'!C109&lt;&gt;"",'G011A (Ocak-Temmuz)'!C109,0)</f>
        <v>0</v>
      </c>
      <c r="D109" s="226">
        <f>IF('G011A (Ocak-Temmuz)'!L109&lt;&gt;"",'G011A (Ocak-Temmuz)'!L109,0)</f>
        <v>0</v>
      </c>
      <c r="E109" s="218">
        <f>IF('G011A (Şubat-Ağustos)'!C109&lt;&gt;"",'G011A (Şubat-Ağustos)'!C109,0)</f>
        <v>0</v>
      </c>
      <c r="F109" s="217">
        <f>IF('G011A (Şubat-Ağustos)'!L109&lt;&gt;"",'G011A (Şubat-Ağustos)'!L109,0)</f>
        <v>0</v>
      </c>
      <c r="G109" s="218">
        <f>IF('G011A (Mart-Eylül)'!C109&lt;&gt;"",'G011A (Mart-Eylül)'!C109,0)</f>
        <v>0</v>
      </c>
      <c r="H109" s="217">
        <f>IF('G011A (Mart-Eylül)'!L109&lt;&gt;"",'G011A (Mart-Eylül)'!L109,0)</f>
        <v>0</v>
      </c>
      <c r="I109" s="218">
        <f>IF('G011A (Nisan-Ekim)'!C109&lt;&gt;"",'G011A (Nisan-Ekim)'!C109,0)</f>
        <v>0</v>
      </c>
      <c r="J109" s="217">
        <f>IF('G011A (Nisan-Ekim)'!L109&lt;&gt;"",'G011A (Nisan-Ekim)'!L109,0)</f>
        <v>0</v>
      </c>
      <c r="K109" s="218">
        <f>IF('G011A (Mayıs-Kasım)'!C109&lt;&gt;"",'G011A (Mayıs-Kasım)'!C109,0)</f>
        <v>0</v>
      </c>
      <c r="L109" s="217">
        <f>IF('G011A (Mayıs-Kasım)'!L109&lt;&gt;"",'G011A (Mayıs-Kasım)'!L109,0)</f>
        <v>0</v>
      </c>
      <c r="M109" s="218">
        <f>IF('G011A (Haziran-Aralık)'!C109&lt;&gt;"",'G011A (Haziran-Aralık)'!C109,0)</f>
        <v>0</v>
      </c>
      <c r="N109" s="217">
        <f>IF('G011A (Haziran-Aralık)'!L109&lt;&gt;"",'G011A (Haziran-Aralık)'!L109,0)</f>
        <v>0</v>
      </c>
      <c r="O109" s="225">
        <f t="shared" si="33"/>
        <v>0</v>
      </c>
      <c r="P109" s="226">
        <f t="shared" si="34"/>
        <v>0</v>
      </c>
      <c r="Q109" s="226">
        <f t="shared" si="35"/>
        <v>0</v>
      </c>
      <c r="R109" s="227">
        <f t="shared" si="36"/>
        <v>0</v>
      </c>
      <c r="T109" s="206">
        <f t="shared" si="37"/>
        <v>0</v>
      </c>
      <c r="U109" s="206">
        <f t="shared" si="38"/>
        <v>0</v>
      </c>
      <c r="V109" s="206">
        <f t="shared" si="39"/>
        <v>0</v>
      </c>
      <c r="W109" s="206">
        <f t="shared" si="40"/>
        <v>0</v>
      </c>
      <c r="X109" s="206">
        <f t="shared" si="41"/>
        <v>0</v>
      </c>
      <c r="Y109" s="206">
        <f t="shared" si="42"/>
        <v>0</v>
      </c>
      <c r="Z109" s="206">
        <f t="shared" si="43"/>
        <v>0</v>
      </c>
    </row>
    <row r="110" spans="1:26" ht="23.1" customHeight="1" x14ac:dyDescent="0.25">
      <c r="A110" s="144">
        <v>67</v>
      </c>
      <c r="B110" s="209" t="str">
        <f>IF('Proje ve Personel Bilgileri'!C83&gt;0,'Proje ve Personel Bilgileri'!C83,"")</f>
        <v/>
      </c>
      <c r="C110" s="225">
        <f>IF('G011A (Ocak-Temmuz)'!C110&lt;&gt;"",'G011A (Ocak-Temmuz)'!C110,0)</f>
        <v>0</v>
      </c>
      <c r="D110" s="226">
        <f>IF('G011A (Ocak-Temmuz)'!L110&lt;&gt;"",'G011A (Ocak-Temmuz)'!L110,0)</f>
        <v>0</v>
      </c>
      <c r="E110" s="218">
        <f>IF('G011A (Şubat-Ağustos)'!C110&lt;&gt;"",'G011A (Şubat-Ağustos)'!C110,0)</f>
        <v>0</v>
      </c>
      <c r="F110" s="217">
        <f>IF('G011A (Şubat-Ağustos)'!L110&lt;&gt;"",'G011A (Şubat-Ağustos)'!L110,0)</f>
        <v>0</v>
      </c>
      <c r="G110" s="218">
        <f>IF('G011A (Mart-Eylül)'!C110&lt;&gt;"",'G011A (Mart-Eylül)'!C110,0)</f>
        <v>0</v>
      </c>
      <c r="H110" s="217">
        <f>IF('G011A (Mart-Eylül)'!L110&lt;&gt;"",'G011A (Mart-Eylül)'!L110,0)</f>
        <v>0</v>
      </c>
      <c r="I110" s="218">
        <f>IF('G011A (Nisan-Ekim)'!C110&lt;&gt;"",'G011A (Nisan-Ekim)'!C110,0)</f>
        <v>0</v>
      </c>
      <c r="J110" s="217">
        <f>IF('G011A (Nisan-Ekim)'!L110&lt;&gt;"",'G011A (Nisan-Ekim)'!L110,0)</f>
        <v>0</v>
      </c>
      <c r="K110" s="218">
        <f>IF('G011A (Mayıs-Kasım)'!C110&lt;&gt;"",'G011A (Mayıs-Kasım)'!C110,0)</f>
        <v>0</v>
      </c>
      <c r="L110" s="217">
        <f>IF('G011A (Mayıs-Kasım)'!L110&lt;&gt;"",'G011A (Mayıs-Kasım)'!L110,0)</f>
        <v>0</v>
      </c>
      <c r="M110" s="218">
        <f>IF('G011A (Haziran-Aralık)'!C110&lt;&gt;"",'G011A (Haziran-Aralık)'!C110,0)</f>
        <v>0</v>
      </c>
      <c r="N110" s="217">
        <f>IF('G011A (Haziran-Aralık)'!L110&lt;&gt;"",'G011A (Haziran-Aralık)'!L110,0)</f>
        <v>0</v>
      </c>
      <c r="O110" s="225">
        <f t="shared" si="33"/>
        <v>0</v>
      </c>
      <c r="P110" s="226">
        <f t="shared" si="34"/>
        <v>0</v>
      </c>
      <c r="Q110" s="226">
        <f t="shared" si="35"/>
        <v>0</v>
      </c>
      <c r="R110" s="227">
        <f t="shared" si="36"/>
        <v>0</v>
      </c>
      <c r="T110" s="206">
        <f t="shared" si="37"/>
        <v>0</v>
      </c>
      <c r="U110" s="206">
        <f t="shared" si="38"/>
        <v>0</v>
      </c>
      <c r="V110" s="206">
        <f t="shared" si="39"/>
        <v>0</v>
      </c>
      <c r="W110" s="206">
        <f t="shared" si="40"/>
        <v>0</v>
      </c>
      <c r="X110" s="206">
        <f t="shared" si="41"/>
        <v>0</v>
      </c>
      <c r="Y110" s="206">
        <f t="shared" si="42"/>
        <v>0</v>
      </c>
      <c r="Z110" s="206">
        <f t="shared" si="43"/>
        <v>0</v>
      </c>
    </row>
    <row r="111" spans="1:26" ht="23.1" customHeight="1" x14ac:dyDescent="0.25">
      <c r="A111" s="144">
        <v>68</v>
      </c>
      <c r="B111" s="209" t="str">
        <f>IF('Proje ve Personel Bilgileri'!C84&gt;0,'Proje ve Personel Bilgileri'!C84,"")</f>
        <v/>
      </c>
      <c r="C111" s="225">
        <f>IF('G011A (Ocak-Temmuz)'!C111&lt;&gt;"",'G011A (Ocak-Temmuz)'!C111,0)</f>
        <v>0</v>
      </c>
      <c r="D111" s="226">
        <f>IF('G011A (Ocak-Temmuz)'!L111&lt;&gt;"",'G011A (Ocak-Temmuz)'!L111,0)</f>
        <v>0</v>
      </c>
      <c r="E111" s="218">
        <f>IF('G011A (Şubat-Ağustos)'!C111&lt;&gt;"",'G011A (Şubat-Ağustos)'!C111,0)</f>
        <v>0</v>
      </c>
      <c r="F111" s="217">
        <f>IF('G011A (Şubat-Ağustos)'!L111&lt;&gt;"",'G011A (Şubat-Ağustos)'!L111,0)</f>
        <v>0</v>
      </c>
      <c r="G111" s="218">
        <f>IF('G011A (Mart-Eylül)'!C111&lt;&gt;"",'G011A (Mart-Eylül)'!C111,0)</f>
        <v>0</v>
      </c>
      <c r="H111" s="217">
        <f>IF('G011A (Mart-Eylül)'!L111&lt;&gt;"",'G011A (Mart-Eylül)'!L111,0)</f>
        <v>0</v>
      </c>
      <c r="I111" s="218">
        <f>IF('G011A (Nisan-Ekim)'!C111&lt;&gt;"",'G011A (Nisan-Ekim)'!C111,0)</f>
        <v>0</v>
      </c>
      <c r="J111" s="217">
        <f>IF('G011A (Nisan-Ekim)'!L111&lt;&gt;"",'G011A (Nisan-Ekim)'!L111,0)</f>
        <v>0</v>
      </c>
      <c r="K111" s="218">
        <f>IF('G011A (Mayıs-Kasım)'!C111&lt;&gt;"",'G011A (Mayıs-Kasım)'!C111,0)</f>
        <v>0</v>
      </c>
      <c r="L111" s="217">
        <f>IF('G011A (Mayıs-Kasım)'!L111&lt;&gt;"",'G011A (Mayıs-Kasım)'!L111,0)</f>
        <v>0</v>
      </c>
      <c r="M111" s="218">
        <f>IF('G011A (Haziran-Aralık)'!C111&lt;&gt;"",'G011A (Haziran-Aralık)'!C111,0)</f>
        <v>0</v>
      </c>
      <c r="N111" s="217">
        <f>IF('G011A (Haziran-Aralık)'!L111&lt;&gt;"",'G011A (Haziran-Aralık)'!L111,0)</f>
        <v>0</v>
      </c>
      <c r="O111" s="225">
        <f t="shared" si="33"/>
        <v>0</v>
      </c>
      <c r="P111" s="226">
        <f t="shared" si="34"/>
        <v>0</v>
      </c>
      <c r="Q111" s="226">
        <f t="shared" si="35"/>
        <v>0</v>
      </c>
      <c r="R111" s="227">
        <f t="shared" si="36"/>
        <v>0</v>
      </c>
      <c r="T111" s="206">
        <f t="shared" si="37"/>
        <v>0</v>
      </c>
      <c r="U111" s="206">
        <f t="shared" si="38"/>
        <v>0</v>
      </c>
      <c r="V111" s="206">
        <f t="shared" si="39"/>
        <v>0</v>
      </c>
      <c r="W111" s="206">
        <f t="shared" si="40"/>
        <v>0</v>
      </c>
      <c r="X111" s="206">
        <f t="shared" si="41"/>
        <v>0</v>
      </c>
      <c r="Y111" s="206">
        <f t="shared" si="42"/>
        <v>0</v>
      </c>
      <c r="Z111" s="206">
        <f t="shared" si="43"/>
        <v>0</v>
      </c>
    </row>
    <row r="112" spans="1:26" ht="23.1" customHeight="1" x14ac:dyDescent="0.25">
      <c r="A112" s="144">
        <v>69</v>
      </c>
      <c r="B112" s="209" t="str">
        <f>IF('Proje ve Personel Bilgileri'!C85&gt;0,'Proje ve Personel Bilgileri'!C85,"")</f>
        <v/>
      </c>
      <c r="C112" s="225">
        <f>IF('G011A (Ocak-Temmuz)'!C112&lt;&gt;"",'G011A (Ocak-Temmuz)'!C112,0)</f>
        <v>0</v>
      </c>
      <c r="D112" s="226">
        <f>IF('G011A (Ocak-Temmuz)'!L112&lt;&gt;"",'G011A (Ocak-Temmuz)'!L112,0)</f>
        <v>0</v>
      </c>
      <c r="E112" s="218">
        <f>IF('G011A (Şubat-Ağustos)'!C112&lt;&gt;"",'G011A (Şubat-Ağustos)'!C112,0)</f>
        <v>0</v>
      </c>
      <c r="F112" s="217">
        <f>IF('G011A (Şubat-Ağustos)'!L112&lt;&gt;"",'G011A (Şubat-Ağustos)'!L112,0)</f>
        <v>0</v>
      </c>
      <c r="G112" s="218">
        <f>IF('G011A (Mart-Eylül)'!C112&lt;&gt;"",'G011A (Mart-Eylül)'!C112,0)</f>
        <v>0</v>
      </c>
      <c r="H112" s="217">
        <f>IF('G011A (Mart-Eylül)'!L112&lt;&gt;"",'G011A (Mart-Eylül)'!L112,0)</f>
        <v>0</v>
      </c>
      <c r="I112" s="218">
        <f>IF('G011A (Nisan-Ekim)'!C112&lt;&gt;"",'G011A (Nisan-Ekim)'!C112,0)</f>
        <v>0</v>
      </c>
      <c r="J112" s="217">
        <f>IF('G011A (Nisan-Ekim)'!L112&lt;&gt;"",'G011A (Nisan-Ekim)'!L112,0)</f>
        <v>0</v>
      </c>
      <c r="K112" s="218">
        <f>IF('G011A (Mayıs-Kasım)'!C112&lt;&gt;"",'G011A (Mayıs-Kasım)'!C112,0)</f>
        <v>0</v>
      </c>
      <c r="L112" s="217">
        <f>IF('G011A (Mayıs-Kasım)'!L112&lt;&gt;"",'G011A (Mayıs-Kasım)'!L112,0)</f>
        <v>0</v>
      </c>
      <c r="M112" s="218">
        <f>IF('G011A (Haziran-Aralık)'!C112&lt;&gt;"",'G011A (Haziran-Aralık)'!C112,0)</f>
        <v>0</v>
      </c>
      <c r="N112" s="217">
        <f>IF('G011A (Haziran-Aralık)'!L112&lt;&gt;"",'G011A (Haziran-Aralık)'!L112,0)</f>
        <v>0</v>
      </c>
      <c r="O112" s="225">
        <f t="shared" si="33"/>
        <v>0</v>
      </c>
      <c r="P112" s="226">
        <f t="shared" si="34"/>
        <v>0</v>
      </c>
      <c r="Q112" s="226">
        <f t="shared" si="35"/>
        <v>0</v>
      </c>
      <c r="R112" s="227">
        <f t="shared" si="36"/>
        <v>0</v>
      </c>
      <c r="T112" s="206">
        <f t="shared" si="37"/>
        <v>0</v>
      </c>
      <c r="U112" s="206">
        <f t="shared" si="38"/>
        <v>0</v>
      </c>
      <c r="V112" s="206">
        <f t="shared" si="39"/>
        <v>0</v>
      </c>
      <c r="W112" s="206">
        <f t="shared" si="40"/>
        <v>0</v>
      </c>
      <c r="X112" s="206">
        <f t="shared" si="41"/>
        <v>0</v>
      </c>
      <c r="Y112" s="206">
        <f t="shared" si="42"/>
        <v>0</v>
      </c>
      <c r="Z112" s="206">
        <f t="shared" si="43"/>
        <v>0</v>
      </c>
    </row>
    <row r="113" spans="1:27" ht="23.1" customHeight="1" x14ac:dyDescent="0.25">
      <c r="A113" s="144">
        <v>70</v>
      </c>
      <c r="B113" s="209" t="str">
        <f>IF('Proje ve Personel Bilgileri'!C86&gt;0,'Proje ve Personel Bilgileri'!C86,"")</f>
        <v/>
      </c>
      <c r="C113" s="225">
        <f>IF('G011A (Ocak-Temmuz)'!C113&lt;&gt;"",'G011A (Ocak-Temmuz)'!C113,0)</f>
        <v>0</v>
      </c>
      <c r="D113" s="226">
        <f>IF('G011A (Ocak-Temmuz)'!L113&lt;&gt;"",'G011A (Ocak-Temmuz)'!L113,0)</f>
        <v>0</v>
      </c>
      <c r="E113" s="218">
        <f>IF('G011A (Şubat-Ağustos)'!C113&lt;&gt;"",'G011A (Şubat-Ağustos)'!C113,0)</f>
        <v>0</v>
      </c>
      <c r="F113" s="217">
        <f>IF('G011A (Şubat-Ağustos)'!L113&lt;&gt;"",'G011A (Şubat-Ağustos)'!L113,0)</f>
        <v>0</v>
      </c>
      <c r="G113" s="218">
        <f>IF('G011A (Mart-Eylül)'!C113&lt;&gt;"",'G011A (Mart-Eylül)'!C113,0)</f>
        <v>0</v>
      </c>
      <c r="H113" s="217">
        <f>IF('G011A (Mart-Eylül)'!L113&lt;&gt;"",'G011A (Mart-Eylül)'!L113,0)</f>
        <v>0</v>
      </c>
      <c r="I113" s="218">
        <f>IF('G011A (Nisan-Ekim)'!C113&lt;&gt;"",'G011A (Nisan-Ekim)'!C113,0)</f>
        <v>0</v>
      </c>
      <c r="J113" s="217">
        <f>IF('G011A (Nisan-Ekim)'!L113&lt;&gt;"",'G011A (Nisan-Ekim)'!L113,0)</f>
        <v>0</v>
      </c>
      <c r="K113" s="218">
        <f>IF('G011A (Mayıs-Kasım)'!C113&lt;&gt;"",'G011A (Mayıs-Kasım)'!C113,0)</f>
        <v>0</v>
      </c>
      <c r="L113" s="217">
        <f>IF('G011A (Mayıs-Kasım)'!L113&lt;&gt;"",'G011A (Mayıs-Kasım)'!L113,0)</f>
        <v>0</v>
      </c>
      <c r="M113" s="218">
        <f>IF('G011A (Haziran-Aralık)'!C113&lt;&gt;"",'G011A (Haziran-Aralık)'!C113,0)</f>
        <v>0</v>
      </c>
      <c r="N113" s="217">
        <f>IF('G011A (Haziran-Aralık)'!L113&lt;&gt;"",'G011A (Haziran-Aralık)'!L113,0)</f>
        <v>0</v>
      </c>
      <c r="O113" s="225">
        <f t="shared" si="33"/>
        <v>0</v>
      </c>
      <c r="P113" s="226">
        <f t="shared" si="34"/>
        <v>0</v>
      </c>
      <c r="Q113" s="226">
        <f t="shared" si="35"/>
        <v>0</v>
      </c>
      <c r="R113" s="227">
        <f t="shared" si="36"/>
        <v>0</v>
      </c>
      <c r="T113" s="206">
        <f t="shared" si="37"/>
        <v>0</v>
      </c>
      <c r="U113" s="206">
        <f t="shared" si="38"/>
        <v>0</v>
      </c>
      <c r="V113" s="206">
        <f t="shared" si="39"/>
        <v>0</v>
      </c>
      <c r="W113" s="206">
        <f t="shared" si="40"/>
        <v>0</v>
      </c>
      <c r="X113" s="206">
        <f t="shared" si="41"/>
        <v>0</v>
      </c>
      <c r="Y113" s="206">
        <f t="shared" si="42"/>
        <v>0</v>
      </c>
      <c r="Z113" s="206">
        <f t="shared" si="43"/>
        <v>0</v>
      </c>
    </row>
    <row r="114" spans="1:27" ht="23.1" customHeight="1" x14ac:dyDescent="0.25">
      <c r="A114" s="144">
        <v>71</v>
      </c>
      <c r="B114" s="209" t="str">
        <f>IF('Proje ve Personel Bilgileri'!C87&gt;0,'Proje ve Personel Bilgileri'!C87,"")</f>
        <v/>
      </c>
      <c r="C114" s="225">
        <f>IF('G011A (Ocak-Temmuz)'!C114&lt;&gt;"",'G011A (Ocak-Temmuz)'!C114,0)</f>
        <v>0</v>
      </c>
      <c r="D114" s="226">
        <f>IF('G011A (Ocak-Temmuz)'!L114&lt;&gt;"",'G011A (Ocak-Temmuz)'!L114,0)</f>
        <v>0</v>
      </c>
      <c r="E114" s="218">
        <f>IF('G011A (Şubat-Ağustos)'!C114&lt;&gt;"",'G011A (Şubat-Ağustos)'!C114,0)</f>
        <v>0</v>
      </c>
      <c r="F114" s="217">
        <f>IF('G011A (Şubat-Ağustos)'!L114&lt;&gt;"",'G011A (Şubat-Ağustos)'!L114,0)</f>
        <v>0</v>
      </c>
      <c r="G114" s="218">
        <f>IF('G011A (Mart-Eylül)'!C114&lt;&gt;"",'G011A (Mart-Eylül)'!C114,0)</f>
        <v>0</v>
      </c>
      <c r="H114" s="217">
        <f>IF('G011A (Mart-Eylül)'!L114&lt;&gt;"",'G011A (Mart-Eylül)'!L114,0)</f>
        <v>0</v>
      </c>
      <c r="I114" s="218">
        <f>IF('G011A (Nisan-Ekim)'!C114&lt;&gt;"",'G011A (Nisan-Ekim)'!C114,0)</f>
        <v>0</v>
      </c>
      <c r="J114" s="217">
        <f>IF('G011A (Nisan-Ekim)'!L114&lt;&gt;"",'G011A (Nisan-Ekim)'!L114,0)</f>
        <v>0</v>
      </c>
      <c r="K114" s="218">
        <f>IF('G011A (Mayıs-Kasım)'!C114&lt;&gt;"",'G011A (Mayıs-Kasım)'!C114,0)</f>
        <v>0</v>
      </c>
      <c r="L114" s="217">
        <f>IF('G011A (Mayıs-Kasım)'!L114&lt;&gt;"",'G011A (Mayıs-Kasım)'!L114,0)</f>
        <v>0</v>
      </c>
      <c r="M114" s="218">
        <f>IF('G011A (Haziran-Aralık)'!C114&lt;&gt;"",'G011A (Haziran-Aralık)'!C114,0)</f>
        <v>0</v>
      </c>
      <c r="N114" s="217">
        <f>IF('G011A (Haziran-Aralık)'!L114&lt;&gt;"",'G011A (Haziran-Aralık)'!L114,0)</f>
        <v>0</v>
      </c>
      <c r="O114" s="225">
        <f t="shared" si="33"/>
        <v>0</v>
      </c>
      <c r="P114" s="226">
        <f t="shared" si="34"/>
        <v>0</v>
      </c>
      <c r="Q114" s="226">
        <f t="shared" si="35"/>
        <v>0</v>
      </c>
      <c r="R114" s="227">
        <f t="shared" si="36"/>
        <v>0</v>
      </c>
      <c r="T114" s="206">
        <f t="shared" si="37"/>
        <v>0</v>
      </c>
      <c r="U114" s="206">
        <f t="shared" si="38"/>
        <v>0</v>
      </c>
      <c r="V114" s="206">
        <f t="shared" si="39"/>
        <v>0</v>
      </c>
      <c r="W114" s="206">
        <f t="shared" si="40"/>
        <v>0</v>
      </c>
      <c r="X114" s="206">
        <f t="shared" si="41"/>
        <v>0</v>
      </c>
      <c r="Y114" s="206">
        <f t="shared" si="42"/>
        <v>0</v>
      </c>
      <c r="Z114" s="206">
        <f t="shared" si="43"/>
        <v>0</v>
      </c>
    </row>
    <row r="115" spans="1:27" ht="23.1" customHeight="1" x14ac:dyDescent="0.25">
      <c r="A115" s="144">
        <v>72</v>
      </c>
      <c r="B115" s="209" t="str">
        <f>IF('Proje ve Personel Bilgileri'!C88&gt;0,'Proje ve Personel Bilgileri'!C88,"")</f>
        <v/>
      </c>
      <c r="C115" s="225">
        <f>IF('G011A (Ocak-Temmuz)'!C115&lt;&gt;"",'G011A (Ocak-Temmuz)'!C115,0)</f>
        <v>0</v>
      </c>
      <c r="D115" s="226">
        <f>IF('G011A (Ocak-Temmuz)'!L115&lt;&gt;"",'G011A (Ocak-Temmuz)'!L115,0)</f>
        <v>0</v>
      </c>
      <c r="E115" s="218">
        <f>IF('G011A (Şubat-Ağustos)'!C115&lt;&gt;"",'G011A (Şubat-Ağustos)'!C115,0)</f>
        <v>0</v>
      </c>
      <c r="F115" s="217">
        <f>IF('G011A (Şubat-Ağustos)'!L115&lt;&gt;"",'G011A (Şubat-Ağustos)'!L115,0)</f>
        <v>0</v>
      </c>
      <c r="G115" s="218">
        <f>IF('G011A (Mart-Eylül)'!C115&lt;&gt;"",'G011A (Mart-Eylül)'!C115,0)</f>
        <v>0</v>
      </c>
      <c r="H115" s="217">
        <f>IF('G011A (Mart-Eylül)'!L115&lt;&gt;"",'G011A (Mart-Eylül)'!L115,0)</f>
        <v>0</v>
      </c>
      <c r="I115" s="218">
        <f>IF('G011A (Nisan-Ekim)'!C115&lt;&gt;"",'G011A (Nisan-Ekim)'!C115,0)</f>
        <v>0</v>
      </c>
      <c r="J115" s="217">
        <f>IF('G011A (Nisan-Ekim)'!L115&lt;&gt;"",'G011A (Nisan-Ekim)'!L115,0)</f>
        <v>0</v>
      </c>
      <c r="K115" s="218">
        <f>IF('G011A (Mayıs-Kasım)'!C115&lt;&gt;"",'G011A (Mayıs-Kasım)'!C115,0)</f>
        <v>0</v>
      </c>
      <c r="L115" s="217">
        <f>IF('G011A (Mayıs-Kasım)'!L115&lt;&gt;"",'G011A (Mayıs-Kasım)'!L115,0)</f>
        <v>0</v>
      </c>
      <c r="M115" s="218">
        <f>IF('G011A (Haziran-Aralık)'!C115&lt;&gt;"",'G011A (Haziran-Aralık)'!C115,0)</f>
        <v>0</v>
      </c>
      <c r="N115" s="217">
        <f>IF('G011A (Haziran-Aralık)'!L115&lt;&gt;"",'G011A (Haziran-Aralık)'!L115,0)</f>
        <v>0</v>
      </c>
      <c r="O115" s="225">
        <f t="shared" si="33"/>
        <v>0</v>
      </c>
      <c r="P115" s="226">
        <f t="shared" si="34"/>
        <v>0</v>
      </c>
      <c r="Q115" s="226">
        <f t="shared" si="35"/>
        <v>0</v>
      </c>
      <c r="R115" s="227">
        <f t="shared" si="36"/>
        <v>0</v>
      </c>
      <c r="T115" s="206">
        <f t="shared" si="37"/>
        <v>0</v>
      </c>
      <c r="U115" s="206">
        <f t="shared" si="38"/>
        <v>0</v>
      </c>
      <c r="V115" s="206">
        <f t="shared" si="39"/>
        <v>0</v>
      </c>
      <c r="W115" s="206">
        <f t="shared" si="40"/>
        <v>0</v>
      </c>
      <c r="X115" s="206">
        <f t="shared" si="41"/>
        <v>0</v>
      </c>
      <c r="Y115" s="206">
        <f t="shared" si="42"/>
        <v>0</v>
      </c>
      <c r="Z115" s="206">
        <f t="shared" si="43"/>
        <v>0</v>
      </c>
    </row>
    <row r="116" spans="1:27" ht="23.1" customHeight="1" x14ac:dyDescent="0.25">
      <c r="A116" s="144">
        <v>73</v>
      </c>
      <c r="B116" s="209" t="str">
        <f>IF('Proje ve Personel Bilgileri'!C89&gt;0,'Proje ve Personel Bilgileri'!C89,"")</f>
        <v/>
      </c>
      <c r="C116" s="225">
        <f>IF('G011A (Ocak-Temmuz)'!C116&lt;&gt;"",'G011A (Ocak-Temmuz)'!C116,0)</f>
        <v>0</v>
      </c>
      <c r="D116" s="226">
        <f>IF('G011A (Ocak-Temmuz)'!L116&lt;&gt;"",'G011A (Ocak-Temmuz)'!L116,0)</f>
        <v>0</v>
      </c>
      <c r="E116" s="218">
        <f>IF('G011A (Şubat-Ağustos)'!C116&lt;&gt;"",'G011A (Şubat-Ağustos)'!C116,0)</f>
        <v>0</v>
      </c>
      <c r="F116" s="217">
        <f>IF('G011A (Şubat-Ağustos)'!L116&lt;&gt;"",'G011A (Şubat-Ağustos)'!L116,0)</f>
        <v>0</v>
      </c>
      <c r="G116" s="218">
        <f>IF('G011A (Mart-Eylül)'!C116&lt;&gt;"",'G011A (Mart-Eylül)'!C116,0)</f>
        <v>0</v>
      </c>
      <c r="H116" s="217">
        <f>IF('G011A (Mart-Eylül)'!L116&lt;&gt;"",'G011A (Mart-Eylül)'!L116,0)</f>
        <v>0</v>
      </c>
      <c r="I116" s="218">
        <f>IF('G011A (Nisan-Ekim)'!C116&lt;&gt;"",'G011A (Nisan-Ekim)'!C116,0)</f>
        <v>0</v>
      </c>
      <c r="J116" s="217">
        <f>IF('G011A (Nisan-Ekim)'!L116&lt;&gt;"",'G011A (Nisan-Ekim)'!L116,0)</f>
        <v>0</v>
      </c>
      <c r="K116" s="218">
        <f>IF('G011A (Mayıs-Kasım)'!C116&lt;&gt;"",'G011A (Mayıs-Kasım)'!C116,0)</f>
        <v>0</v>
      </c>
      <c r="L116" s="217">
        <f>IF('G011A (Mayıs-Kasım)'!L116&lt;&gt;"",'G011A (Mayıs-Kasım)'!L116,0)</f>
        <v>0</v>
      </c>
      <c r="M116" s="218">
        <f>IF('G011A (Haziran-Aralık)'!C116&lt;&gt;"",'G011A (Haziran-Aralık)'!C116,0)</f>
        <v>0</v>
      </c>
      <c r="N116" s="217">
        <f>IF('G011A (Haziran-Aralık)'!L116&lt;&gt;"",'G011A (Haziran-Aralık)'!L116,0)</f>
        <v>0</v>
      </c>
      <c r="O116" s="225">
        <f t="shared" si="33"/>
        <v>0</v>
      </c>
      <c r="P116" s="226">
        <f t="shared" si="34"/>
        <v>0</v>
      </c>
      <c r="Q116" s="226">
        <f t="shared" si="35"/>
        <v>0</v>
      </c>
      <c r="R116" s="227">
        <f t="shared" si="36"/>
        <v>0</v>
      </c>
      <c r="T116" s="206">
        <f t="shared" si="37"/>
        <v>0</v>
      </c>
      <c r="U116" s="206">
        <f t="shared" si="38"/>
        <v>0</v>
      </c>
      <c r="V116" s="206">
        <f t="shared" si="39"/>
        <v>0</v>
      </c>
      <c r="W116" s="206">
        <f t="shared" si="40"/>
        <v>0</v>
      </c>
      <c r="X116" s="206">
        <f t="shared" si="41"/>
        <v>0</v>
      </c>
      <c r="Y116" s="206">
        <f t="shared" si="42"/>
        <v>0</v>
      </c>
      <c r="Z116" s="206">
        <f t="shared" si="43"/>
        <v>0</v>
      </c>
    </row>
    <row r="117" spans="1:27" ht="23.1" customHeight="1" x14ac:dyDescent="0.25">
      <c r="A117" s="144">
        <v>74</v>
      </c>
      <c r="B117" s="209" t="str">
        <f>IF('Proje ve Personel Bilgileri'!C90&gt;0,'Proje ve Personel Bilgileri'!C90,"")</f>
        <v/>
      </c>
      <c r="C117" s="225">
        <f>IF('G011A (Ocak-Temmuz)'!C117&lt;&gt;"",'G011A (Ocak-Temmuz)'!C117,0)</f>
        <v>0</v>
      </c>
      <c r="D117" s="226">
        <f>IF('G011A (Ocak-Temmuz)'!L117&lt;&gt;"",'G011A (Ocak-Temmuz)'!L117,0)</f>
        <v>0</v>
      </c>
      <c r="E117" s="218">
        <f>IF('G011A (Şubat-Ağustos)'!C117&lt;&gt;"",'G011A (Şubat-Ağustos)'!C117,0)</f>
        <v>0</v>
      </c>
      <c r="F117" s="217">
        <f>IF('G011A (Şubat-Ağustos)'!L117&lt;&gt;"",'G011A (Şubat-Ağustos)'!L117,0)</f>
        <v>0</v>
      </c>
      <c r="G117" s="218">
        <f>IF('G011A (Mart-Eylül)'!C117&lt;&gt;"",'G011A (Mart-Eylül)'!C117,0)</f>
        <v>0</v>
      </c>
      <c r="H117" s="217">
        <f>IF('G011A (Mart-Eylül)'!L117&lt;&gt;"",'G011A (Mart-Eylül)'!L117,0)</f>
        <v>0</v>
      </c>
      <c r="I117" s="218">
        <f>IF('G011A (Nisan-Ekim)'!C117&lt;&gt;"",'G011A (Nisan-Ekim)'!C117,0)</f>
        <v>0</v>
      </c>
      <c r="J117" s="217">
        <f>IF('G011A (Nisan-Ekim)'!L117&lt;&gt;"",'G011A (Nisan-Ekim)'!L117,0)</f>
        <v>0</v>
      </c>
      <c r="K117" s="218">
        <f>IF('G011A (Mayıs-Kasım)'!C117&lt;&gt;"",'G011A (Mayıs-Kasım)'!C117,0)</f>
        <v>0</v>
      </c>
      <c r="L117" s="217">
        <f>IF('G011A (Mayıs-Kasım)'!L117&lt;&gt;"",'G011A (Mayıs-Kasım)'!L117,0)</f>
        <v>0</v>
      </c>
      <c r="M117" s="218">
        <f>IF('G011A (Haziran-Aralık)'!C117&lt;&gt;"",'G011A (Haziran-Aralık)'!C117,0)</f>
        <v>0</v>
      </c>
      <c r="N117" s="217">
        <f>IF('G011A (Haziran-Aralık)'!L117&lt;&gt;"",'G011A (Haziran-Aralık)'!L117,0)</f>
        <v>0</v>
      </c>
      <c r="O117" s="225">
        <f t="shared" si="33"/>
        <v>0</v>
      </c>
      <c r="P117" s="226">
        <f t="shared" si="34"/>
        <v>0</v>
      </c>
      <c r="Q117" s="226">
        <f t="shared" si="35"/>
        <v>0</v>
      </c>
      <c r="R117" s="227">
        <f t="shared" si="36"/>
        <v>0</v>
      </c>
      <c r="T117" s="206">
        <f t="shared" si="37"/>
        <v>0</v>
      </c>
      <c r="U117" s="206">
        <f t="shared" si="38"/>
        <v>0</v>
      </c>
      <c r="V117" s="206">
        <f t="shared" si="39"/>
        <v>0</v>
      </c>
      <c r="W117" s="206">
        <f t="shared" si="40"/>
        <v>0</v>
      </c>
      <c r="X117" s="206">
        <f t="shared" si="41"/>
        <v>0</v>
      </c>
      <c r="Y117" s="206">
        <f t="shared" si="42"/>
        <v>0</v>
      </c>
      <c r="Z117" s="206">
        <f t="shared" si="43"/>
        <v>0</v>
      </c>
    </row>
    <row r="118" spans="1:27" ht="23.1" customHeight="1" x14ac:dyDescent="0.25">
      <c r="A118" s="144">
        <v>75</v>
      </c>
      <c r="B118" s="209" t="str">
        <f>IF('Proje ve Personel Bilgileri'!C91&gt;0,'Proje ve Personel Bilgileri'!C91,"")</f>
        <v/>
      </c>
      <c r="C118" s="225">
        <f>IF('G011A (Ocak-Temmuz)'!C118&lt;&gt;"",'G011A (Ocak-Temmuz)'!C118,0)</f>
        <v>0</v>
      </c>
      <c r="D118" s="226">
        <f>IF('G011A (Ocak-Temmuz)'!L118&lt;&gt;"",'G011A (Ocak-Temmuz)'!L118,0)</f>
        <v>0</v>
      </c>
      <c r="E118" s="218">
        <f>IF('G011A (Şubat-Ağustos)'!C118&lt;&gt;"",'G011A (Şubat-Ağustos)'!C118,0)</f>
        <v>0</v>
      </c>
      <c r="F118" s="217">
        <f>IF('G011A (Şubat-Ağustos)'!L118&lt;&gt;"",'G011A (Şubat-Ağustos)'!L118,0)</f>
        <v>0</v>
      </c>
      <c r="G118" s="218">
        <f>IF('G011A (Mart-Eylül)'!C118&lt;&gt;"",'G011A (Mart-Eylül)'!C118,0)</f>
        <v>0</v>
      </c>
      <c r="H118" s="217">
        <f>IF('G011A (Mart-Eylül)'!L118&lt;&gt;"",'G011A (Mart-Eylül)'!L118,0)</f>
        <v>0</v>
      </c>
      <c r="I118" s="218">
        <f>IF('G011A (Nisan-Ekim)'!C118&lt;&gt;"",'G011A (Nisan-Ekim)'!C118,0)</f>
        <v>0</v>
      </c>
      <c r="J118" s="217">
        <f>IF('G011A (Nisan-Ekim)'!L118&lt;&gt;"",'G011A (Nisan-Ekim)'!L118,0)</f>
        <v>0</v>
      </c>
      <c r="K118" s="218">
        <f>IF('G011A (Mayıs-Kasım)'!C118&lt;&gt;"",'G011A (Mayıs-Kasım)'!C118,0)</f>
        <v>0</v>
      </c>
      <c r="L118" s="217">
        <f>IF('G011A (Mayıs-Kasım)'!L118&lt;&gt;"",'G011A (Mayıs-Kasım)'!L118,0)</f>
        <v>0</v>
      </c>
      <c r="M118" s="218">
        <f>IF('G011A (Haziran-Aralık)'!C118&lt;&gt;"",'G011A (Haziran-Aralık)'!C118,0)</f>
        <v>0</v>
      </c>
      <c r="N118" s="217">
        <f>IF('G011A (Haziran-Aralık)'!L118&lt;&gt;"",'G011A (Haziran-Aralık)'!L118,0)</f>
        <v>0</v>
      </c>
      <c r="O118" s="225">
        <f t="shared" si="33"/>
        <v>0</v>
      </c>
      <c r="P118" s="226">
        <f t="shared" si="34"/>
        <v>0</v>
      </c>
      <c r="Q118" s="226">
        <f t="shared" si="35"/>
        <v>0</v>
      </c>
      <c r="R118" s="227">
        <f t="shared" si="36"/>
        <v>0</v>
      </c>
      <c r="T118" s="206">
        <f t="shared" si="37"/>
        <v>0</v>
      </c>
      <c r="U118" s="206">
        <f t="shared" si="38"/>
        <v>0</v>
      </c>
      <c r="V118" s="206">
        <f t="shared" si="39"/>
        <v>0</v>
      </c>
      <c r="W118" s="206">
        <f t="shared" si="40"/>
        <v>0</v>
      </c>
      <c r="X118" s="206">
        <f t="shared" si="41"/>
        <v>0</v>
      </c>
      <c r="Y118" s="206">
        <f t="shared" si="42"/>
        <v>0</v>
      </c>
      <c r="Z118" s="206">
        <f t="shared" si="43"/>
        <v>0</v>
      </c>
    </row>
    <row r="119" spans="1:27" ht="23.1" customHeight="1" x14ac:dyDescent="0.25">
      <c r="A119" s="144">
        <v>76</v>
      </c>
      <c r="B119" s="209" t="str">
        <f>IF('Proje ve Personel Bilgileri'!C92&gt;0,'Proje ve Personel Bilgileri'!C92,"")</f>
        <v/>
      </c>
      <c r="C119" s="225">
        <f>IF('G011A (Ocak-Temmuz)'!C119&lt;&gt;"",'G011A (Ocak-Temmuz)'!C119,0)</f>
        <v>0</v>
      </c>
      <c r="D119" s="226">
        <f>IF('G011A (Ocak-Temmuz)'!L119&lt;&gt;"",'G011A (Ocak-Temmuz)'!L119,0)</f>
        <v>0</v>
      </c>
      <c r="E119" s="218">
        <f>IF('G011A (Şubat-Ağustos)'!C119&lt;&gt;"",'G011A (Şubat-Ağustos)'!C119,0)</f>
        <v>0</v>
      </c>
      <c r="F119" s="217">
        <f>IF('G011A (Şubat-Ağustos)'!L119&lt;&gt;"",'G011A (Şubat-Ağustos)'!L119,0)</f>
        <v>0</v>
      </c>
      <c r="G119" s="218">
        <f>IF('G011A (Mart-Eylül)'!C119&lt;&gt;"",'G011A (Mart-Eylül)'!C119,0)</f>
        <v>0</v>
      </c>
      <c r="H119" s="217">
        <f>IF('G011A (Mart-Eylül)'!L119&lt;&gt;"",'G011A (Mart-Eylül)'!L119,0)</f>
        <v>0</v>
      </c>
      <c r="I119" s="218">
        <f>IF('G011A (Nisan-Ekim)'!C119&lt;&gt;"",'G011A (Nisan-Ekim)'!C119,0)</f>
        <v>0</v>
      </c>
      <c r="J119" s="217">
        <f>IF('G011A (Nisan-Ekim)'!L119&lt;&gt;"",'G011A (Nisan-Ekim)'!L119,0)</f>
        <v>0</v>
      </c>
      <c r="K119" s="218">
        <f>IF('G011A (Mayıs-Kasım)'!C119&lt;&gt;"",'G011A (Mayıs-Kasım)'!C119,0)</f>
        <v>0</v>
      </c>
      <c r="L119" s="217">
        <f>IF('G011A (Mayıs-Kasım)'!L119&lt;&gt;"",'G011A (Mayıs-Kasım)'!L119,0)</f>
        <v>0</v>
      </c>
      <c r="M119" s="218">
        <f>IF('G011A (Haziran-Aralık)'!C119&lt;&gt;"",'G011A (Haziran-Aralık)'!C119,0)</f>
        <v>0</v>
      </c>
      <c r="N119" s="217">
        <f>IF('G011A (Haziran-Aralık)'!L119&lt;&gt;"",'G011A (Haziran-Aralık)'!L119,0)</f>
        <v>0</v>
      </c>
      <c r="O119" s="225">
        <f t="shared" si="33"/>
        <v>0</v>
      </c>
      <c r="P119" s="226">
        <f t="shared" si="34"/>
        <v>0</v>
      </c>
      <c r="Q119" s="226">
        <f t="shared" si="35"/>
        <v>0</v>
      </c>
      <c r="R119" s="227">
        <f t="shared" si="36"/>
        <v>0</v>
      </c>
      <c r="T119" s="206">
        <f t="shared" si="37"/>
        <v>0</v>
      </c>
      <c r="U119" s="206">
        <f t="shared" si="38"/>
        <v>0</v>
      </c>
      <c r="V119" s="206">
        <f t="shared" si="39"/>
        <v>0</v>
      </c>
      <c r="W119" s="206">
        <f t="shared" si="40"/>
        <v>0</v>
      </c>
      <c r="X119" s="206">
        <f t="shared" si="41"/>
        <v>0</v>
      </c>
      <c r="Y119" s="206">
        <f t="shared" si="42"/>
        <v>0</v>
      </c>
      <c r="Z119" s="206">
        <f t="shared" si="43"/>
        <v>0</v>
      </c>
    </row>
    <row r="120" spans="1:27" ht="23.1" customHeight="1" x14ac:dyDescent="0.25">
      <c r="A120" s="144">
        <v>77</v>
      </c>
      <c r="B120" s="209" t="str">
        <f>IF('Proje ve Personel Bilgileri'!C93&gt;0,'Proje ve Personel Bilgileri'!C93,"")</f>
        <v/>
      </c>
      <c r="C120" s="225">
        <f>IF('G011A (Ocak-Temmuz)'!C120&lt;&gt;"",'G011A (Ocak-Temmuz)'!C120,0)</f>
        <v>0</v>
      </c>
      <c r="D120" s="226">
        <f>IF('G011A (Ocak-Temmuz)'!L120&lt;&gt;"",'G011A (Ocak-Temmuz)'!L120,0)</f>
        <v>0</v>
      </c>
      <c r="E120" s="218">
        <f>IF('G011A (Şubat-Ağustos)'!C120&lt;&gt;"",'G011A (Şubat-Ağustos)'!C120,0)</f>
        <v>0</v>
      </c>
      <c r="F120" s="217">
        <f>IF('G011A (Şubat-Ağustos)'!L120&lt;&gt;"",'G011A (Şubat-Ağustos)'!L120,0)</f>
        <v>0</v>
      </c>
      <c r="G120" s="218">
        <f>IF('G011A (Mart-Eylül)'!C120&lt;&gt;"",'G011A (Mart-Eylül)'!C120,0)</f>
        <v>0</v>
      </c>
      <c r="H120" s="217">
        <f>IF('G011A (Mart-Eylül)'!L120&lt;&gt;"",'G011A (Mart-Eylül)'!L120,0)</f>
        <v>0</v>
      </c>
      <c r="I120" s="218">
        <f>IF('G011A (Nisan-Ekim)'!C120&lt;&gt;"",'G011A (Nisan-Ekim)'!C120,0)</f>
        <v>0</v>
      </c>
      <c r="J120" s="217">
        <f>IF('G011A (Nisan-Ekim)'!L120&lt;&gt;"",'G011A (Nisan-Ekim)'!L120,0)</f>
        <v>0</v>
      </c>
      <c r="K120" s="218">
        <f>IF('G011A (Mayıs-Kasım)'!C120&lt;&gt;"",'G011A (Mayıs-Kasım)'!C120,0)</f>
        <v>0</v>
      </c>
      <c r="L120" s="217">
        <f>IF('G011A (Mayıs-Kasım)'!L120&lt;&gt;"",'G011A (Mayıs-Kasım)'!L120,0)</f>
        <v>0</v>
      </c>
      <c r="M120" s="218">
        <f>IF('G011A (Haziran-Aralık)'!C120&lt;&gt;"",'G011A (Haziran-Aralık)'!C120,0)</f>
        <v>0</v>
      </c>
      <c r="N120" s="217">
        <f>IF('G011A (Haziran-Aralık)'!L120&lt;&gt;"",'G011A (Haziran-Aralık)'!L120,0)</f>
        <v>0</v>
      </c>
      <c r="O120" s="225">
        <f t="shared" si="33"/>
        <v>0</v>
      </c>
      <c r="P120" s="226">
        <f t="shared" si="34"/>
        <v>0</v>
      </c>
      <c r="Q120" s="226">
        <f t="shared" si="35"/>
        <v>0</v>
      </c>
      <c r="R120" s="227">
        <f t="shared" si="36"/>
        <v>0</v>
      </c>
      <c r="T120" s="206">
        <f t="shared" si="37"/>
        <v>0</v>
      </c>
      <c r="U120" s="206">
        <f t="shared" si="38"/>
        <v>0</v>
      </c>
      <c r="V120" s="206">
        <f t="shared" si="39"/>
        <v>0</v>
      </c>
      <c r="W120" s="206">
        <f t="shared" si="40"/>
        <v>0</v>
      </c>
      <c r="X120" s="206">
        <f t="shared" si="41"/>
        <v>0</v>
      </c>
      <c r="Y120" s="206">
        <f t="shared" si="42"/>
        <v>0</v>
      </c>
      <c r="Z120" s="206">
        <f t="shared" si="43"/>
        <v>0</v>
      </c>
    </row>
    <row r="121" spans="1:27" ht="23.1" customHeight="1" x14ac:dyDescent="0.25">
      <c r="A121" s="144">
        <v>78</v>
      </c>
      <c r="B121" s="209" t="str">
        <f>IF('Proje ve Personel Bilgileri'!C94&gt;0,'Proje ve Personel Bilgileri'!C94,"")</f>
        <v/>
      </c>
      <c r="C121" s="225">
        <f>IF('G011A (Ocak-Temmuz)'!C121&lt;&gt;"",'G011A (Ocak-Temmuz)'!C121,0)</f>
        <v>0</v>
      </c>
      <c r="D121" s="226">
        <f>IF('G011A (Ocak-Temmuz)'!L121&lt;&gt;"",'G011A (Ocak-Temmuz)'!L121,0)</f>
        <v>0</v>
      </c>
      <c r="E121" s="218">
        <f>IF('G011A (Şubat-Ağustos)'!C121&lt;&gt;"",'G011A (Şubat-Ağustos)'!C121,0)</f>
        <v>0</v>
      </c>
      <c r="F121" s="217">
        <f>IF('G011A (Şubat-Ağustos)'!L121&lt;&gt;"",'G011A (Şubat-Ağustos)'!L121,0)</f>
        <v>0</v>
      </c>
      <c r="G121" s="218">
        <f>IF('G011A (Mart-Eylül)'!C121&lt;&gt;"",'G011A (Mart-Eylül)'!C121,0)</f>
        <v>0</v>
      </c>
      <c r="H121" s="217">
        <f>IF('G011A (Mart-Eylül)'!L121&lt;&gt;"",'G011A (Mart-Eylül)'!L121,0)</f>
        <v>0</v>
      </c>
      <c r="I121" s="218">
        <f>IF('G011A (Nisan-Ekim)'!C121&lt;&gt;"",'G011A (Nisan-Ekim)'!C121,0)</f>
        <v>0</v>
      </c>
      <c r="J121" s="217">
        <f>IF('G011A (Nisan-Ekim)'!L121&lt;&gt;"",'G011A (Nisan-Ekim)'!L121,0)</f>
        <v>0</v>
      </c>
      <c r="K121" s="218">
        <f>IF('G011A (Mayıs-Kasım)'!C121&lt;&gt;"",'G011A (Mayıs-Kasım)'!C121,0)</f>
        <v>0</v>
      </c>
      <c r="L121" s="217">
        <f>IF('G011A (Mayıs-Kasım)'!L121&lt;&gt;"",'G011A (Mayıs-Kasım)'!L121,0)</f>
        <v>0</v>
      </c>
      <c r="M121" s="218">
        <f>IF('G011A (Haziran-Aralık)'!C121&lt;&gt;"",'G011A (Haziran-Aralık)'!C121,0)</f>
        <v>0</v>
      </c>
      <c r="N121" s="217">
        <f>IF('G011A (Haziran-Aralık)'!L121&lt;&gt;"",'G011A (Haziran-Aralık)'!L121,0)</f>
        <v>0</v>
      </c>
      <c r="O121" s="225">
        <f t="shared" si="33"/>
        <v>0</v>
      </c>
      <c r="P121" s="226">
        <f t="shared" si="34"/>
        <v>0</v>
      </c>
      <c r="Q121" s="226">
        <f t="shared" si="35"/>
        <v>0</v>
      </c>
      <c r="R121" s="227">
        <f t="shared" si="36"/>
        <v>0</v>
      </c>
      <c r="T121" s="206">
        <f t="shared" si="37"/>
        <v>0</v>
      </c>
      <c r="U121" s="206">
        <f t="shared" si="38"/>
        <v>0</v>
      </c>
      <c r="V121" s="206">
        <f t="shared" si="39"/>
        <v>0</v>
      </c>
      <c r="W121" s="206">
        <f t="shared" si="40"/>
        <v>0</v>
      </c>
      <c r="X121" s="206">
        <f t="shared" si="41"/>
        <v>0</v>
      </c>
      <c r="Y121" s="206">
        <f t="shared" si="42"/>
        <v>0</v>
      </c>
      <c r="Z121" s="206">
        <f t="shared" si="43"/>
        <v>0</v>
      </c>
    </row>
    <row r="122" spans="1:27" ht="23.1" customHeight="1" x14ac:dyDescent="0.25">
      <c r="A122" s="144">
        <v>79</v>
      </c>
      <c r="B122" s="209" t="str">
        <f>IF('Proje ve Personel Bilgileri'!C95&gt;0,'Proje ve Personel Bilgileri'!C95,"")</f>
        <v/>
      </c>
      <c r="C122" s="225">
        <f>IF('G011A (Ocak-Temmuz)'!C122&lt;&gt;"",'G011A (Ocak-Temmuz)'!C122,0)</f>
        <v>0</v>
      </c>
      <c r="D122" s="226">
        <f>IF('G011A (Ocak-Temmuz)'!L122&lt;&gt;"",'G011A (Ocak-Temmuz)'!L122,0)</f>
        <v>0</v>
      </c>
      <c r="E122" s="218">
        <f>IF('G011A (Şubat-Ağustos)'!C122&lt;&gt;"",'G011A (Şubat-Ağustos)'!C122,0)</f>
        <v>0</v>
      </c>
      <c r="F122" s="217">
        <f>IF('G011A (Şubat-Ağustos)'!L122&lt;&gt;"",'G011A (Şubat-Ağustos)'!L122,0)</f>
        <v>0</v>
      </c>
      <c r="G122" s="218">
        <f>IF('G011A (Mart-Eylül)'!C122&lt;&gt;"",'G011A (Mart-Eylül)'!C122,0)</f>
        <v>0</v>
      </c>
      <c r="H122" s="217">
        <f>IF('G011A (Mart-Eylül)'!L122&lt;&gt;"",'G011A (Mart-Eylül)'!L122,0)</f>
        <v>0</v>
      </c>
      <c r="I122" s="218">
        <f>IF('G011A (Nisan-Ekim)'!C122&lt;&gt;"",'G011A (Nisan-Ekim)'!C122,0)</f>
        <v>0</v>
      </c>
      <c r="J122" s="217">
        <f>IF('G011A (Nisan-Ekim)'!L122&lt;&gt;"",'G011A (Nisan-Ekim)'!L122,0)</f>
        <v>0</v>
      </c>
      <c r="K122" s="218">
        <f>IF('G011A (Mayıs-Kasım)'!C122&lt;&gt;"",'G011A (Mayıs-Kasım)'!C122,0)</f>
        <v>0</v>
      </c>
      <c r="L122" s="217">
        <f>IF('G011A (Mayıs-Kasım)'!L122&lt;&gt;"",'G011A (Mayıs-Kasım)'!L122,0)</f>
        <v>0</v>
      </c>
      <c r="M122" s="218">
        <f>IF('G011A (Haziran-Aralık)'!C122&lt;&gt;"",'G011A (Haziran-Aralık)'!C122,0)</f>
        <v>0</v>
      </c>
      <c r="N122" s="217">
        <f>IF('G011A (Haziran-Aralık)'!L122&lt;&gt;"",'G011A (Haziran-Aralık)'!L122,0)</f>
        <v>0</v>
      </c>
      <c r="O122" s="225">
        <f t="shared" si="33"/>
        <v>0</v>
      </c>
      <c r="P122" s="226">
        <f t="shared" si="34"/>
        <v>0</v>
      </c>
      <c r="Q122" s="226">
        <f t="shared" si="35"/>
        <v>0</v>
      </c>
      <c r="R122" s="227">
        <f t="shared" si="36"/>
        <v>0</v>
      </c>
      <c r="T122" s="206">
        <f t="shared" si="37"/>
        <v>0</v>
      </c>
      <c r="U122" s="206">
        <f t="shared" si="38"/>
        <v>0</v>
      </c>
      <c r="V122" s="206">
        <f t="shared" si="39"/>
        <v>0</v>
      </c>
      <c r="W122" s="206">
        <f t="shared" si="40"/>
        <v>0</v>
      </c>
      <c r="X122" s="206">
        <f t="shared" si="41"/>
        <v>0</v>
      </c>
      <c r="Y122" s="206">
        <f t="shared" si="42"/>
        <v>0</v>
      </c>
      <c r="Z122" s="206">
        <f t="shared" si="43"/>
        <v>0</v>
      </c>
    </row>
    <row r="123" spans="1:27" ht="23.1" customHeight="1" thickBot="1" x14ac:dyDescent="0.3">
      <c r="A123" s="147">
        <v>80</v>
      </c>
      <c r="B123" s="211" t="str">
        <f>IF('Proje ve Personel Bilgileri'!C96&gt;0,'Proje ve Personel Bilgileri'!C96,"")</f>
        <v/>
      </c>
      <c r="C123" s="228">
        <f>IF('G011A (Ocak-Temmuz)'!C123&lt;&gt;"",'G011A (Ocak-Temmuz)'!C123,0)</f>
        <v>0</v>
      </c>
      <c r="D123" s="229">
        <f>IF('G011A (Ocak-Temmuz)'!L123&lt;&gt;"",'G011A (Ocak-Temmuz)'!L123,0)</f>
        <v>0</v>
      </c>
      <c r="E123" s="222">
        <f>IF('G011A (Şubat-Ağustos)'!C123&lt;&gt;"",'G011A (Şubat-Ağustos)'!C123,0)</f>
        <v>0</v>
      </c>
      <c r="F123" s="221">
        <f>IF('G011A (Şubat-Ağustos)'!L123&lt;&gt;"",'G011A (Şubat-Ağustos)'!L123,0)</f>
        <v>0</v>
      </c>
      <c r="G123" s="222">
        <f>IF('G011A (Mart-Eylül)'!C123&lt;&gt;"",'G011A (Mart-Eylül)'!C123,0)</f>
        <v>0</v>
      </c>
      <c r="H123" s="221">
        <f>IF('G011A (Mart-Eylül)'!L123&lt;&gt;"",'G011A (Mart-Eylül)'!L123,0)</f>
        <v>0</v>
      </c>
      <c r="I123" s="222">
        <f>IF('G011A (Nisan-Ekim)'!C123&lt;&gt;"",'G011A (Nisan-Ekim)'!C123,0)</f>
        <v>0</v>
      </c>
      <c r="J123" s="221">
        <f>IF('G011A (Nisan-Ekim)'!L123&lt;&gt;"",'G011A (Nisan-Ekim)'!L123,0)</f>
        <v>0</v>
      </c>
      <c r="K123" s="222">
        <f>IF('G011A (Mayıs-Kasım)'!C123&lt;&gt;"",'G011A (Mayıs-Kasım)'!C123,0)</f>
        <v>0</v>
      </c>
      <c r="L123" s="221">
        <f>IF('G011A (Mayıs-Kasım)'!L123&lt;&gt;"",'G011A (Mayıs-Kasım)'!L123,0)</f>
        <v>0</v>
      </c>
      <c r="M123" s="222">
        <f>IF('G011A (Haziran-Aralık)'!C123&lt;&gt;"",'G011A (Haziran-Aralık)'!C123,0)</f>
        <v>0</v>
      </c>
      <c r="N123" s="221">
        <f>IF('G011A (Haziran-Aralık)'!L123&lt;&gt;"",'G011A (Haziran-Aralık)'!L123,0)</f>
        <v>0</v>
      </c>
      <c r="O123" s="228">
        <f t="shared" si="33"/>
        <v>0</v>
      </c>
      <c r="P123" s="229">
        <f t="shared" si="34"/>
        <v>0</v>
      </c>
      <c r="Q123" s="229">
        <f t="shared" si="35"/>
        <v>0</v>
      </c>
      <c r="R123" s="230">
        <f t="shared" si="36"/>
        <v>0</v>
      </c>
      <c r="T123" s="206">
        <f t="shared" si="37"/>
        <v>0</v>
      </c>
      <c r="U123" s="206">
        <f t="shared" si="38"/>
        <v>0</v>
      </c>
      <c r="V123" s="206">
        <f t="shared" si="39"/>
        <v>0</v>
      </c>
      <c r="W123" s="206">
        <f t="shared" si="40"/>
        <v>0</v>
      </c>
      <c r="X123" s="206">
        <f t="shared" si="41"/>
        <v>0</v>
      </c>
      <c r="Y123" s="206">
        <f t="shared" si="42"/>
        <v>0</v>
      </c>
      <c r="Z123" s="206">
        <f t="shared" si="43"/>
        <v>0</v>
      </c>
      <c r="AA123" s="206">
        <f>IF(ISERROR(IF(SUM(C104:R123)&gt;0,1,0)),1,IF(SUM(C104:R123)&gt;0,1,0))</f>
        <v>0</v>
      </c>
    </row>
    <row r="124" spans="1:27" x14ac:dyDescent="0.25">
      <c r="B124" s="7"/>
      <c r="C124" s="7"/>
      <c r="D124" s="7"/>
      <c r="E124" s="7"/>
      <c r="F124" s="7"/>
      <c r="G124" s="7"/>
      <c r="H124" s="7"/>
      <c r="I124" s="7"/>
      <c r="J124" s="4"/>
      <c r="L124" s="133"/>
      <c r="M124" s="133"/>
      <c r="N124" s="133"/>
      <c r="O124" s="133"/>
      <c r="P124" s="133"/>
      <c r="Q124" s="133"/>
    </row>
    <row r="125" spans="1:27" x14ac:dyDescent="0.25">
      <c r="A125" s="7" t="s">
        <v>154</v>
      </c>
      <c r="B125" s="7"/>
      <c r="C125" s="7"/>
      <c r="D125" s="7"/>
      <c r="E125" s="7"/>
      <c r="F125" s="7"/>
      <c r="G125" s="7"/>
      <c r="H125" s="7"/>
      <c r="I125" s="7"/>
      <c r="J125" s="4"/>
      <c r="L125" s="133"/>
      <c r="M125" s="133"/>
      <c r="N125" s="133"/>
      <c r="O125" s="133"/>
      <c r="P125" s="133"/>
      <c r="Q125" s="133"/>
    </row>
    <row r="126" spans="1:27" x14ac:dyDescent="0.25">
      <c r="C126" s="133"/>
      <c r="J126" s="4"/>
      <c r="L126" s="133"/>
      <c r="M126" s="133"/>
      <c r="N126" s="133"/>
      <c r="O126" s="133"/>
    </row>
    <row r="127" spans="1:27" s="101" customFormat="1" ht="21" x14ac:dyDescent="0.35">
      <c r="A127" s="296" t="s">
        <v>47</v>
      </c>
      <c r="B127" s="297">
        <f ca="1">IF(imzatarihi&gt;0,imzatarihi,"")</f>
        <v>46027</v>
      </c>
      <c r="C127" s="445" t="s">
        <v>48</v>
      </c>
      <c r="D127" s="445"/>
      <c r="E127" s="295" t="str">
        <f>IF(kurulusyetkilisi&gt;0,kurulusyetkilisi,"")</f>
        <v/>
      </c>
      <c r="F127" s="295"/>
      <c r="G127" s="295"/>
      <c r="H127" s="295"/>
      <c r="I127" s="295"/>
      <c r="J127" s="79"/>
      <c r="K127" s="79"/>
      <c r="L127" s="13"/>
      <c r="N127" s="151"/>
      <c r="O127" s="151"/>
      <c r="P127" s="151"/>
      <c r="Q127" s="151"/>
    </row>
    <row r="128" spans="1:27" ht="21" x14ac:dyDescent="0.35">
      <c r="A128" s="300"/>
      <c r="B128" s="300"/>
      <c r="C128" s="469" t="s">
        <v>49</v>
      </c>
      <c r="D128" s="469"/>
      <c r="E128" s="470"/>
      <c r="F128" s="470"/>
      <c r="G128" s="470"/>
      <c r="H128" s="300"/>
      <c r="I128" s="300"/>
      <c r="J128" s="4"/>
      <c r="L128" s="133"/>
      <c r="M128" s="133"/>
      <c r="N128" s="133"/>
      <c r="O128" s="133"/>
    </row>
    <row r="129" spans="1:26" ht="15.75" customHeight="1" x14ac:dyDescent="0.25">
      <c r="A129" s="465" t="s">
        <v>54</v>
      </c>
      <c r="B129" s="465"/>
      <c r="C129" s="465"/>
      <c r="D129" s="465"/>
      <c r="E129" s="465"/>
      <c r="F129" s="465"/>
      <c r="G129" s="465"/>
      <c r="H129" s="465"/>
      <c r="I129" s="465"/>
      <c r="J129" s="465"/>
      <c r="K129" s="465"/>
      <c r="L129" s="465"/>
      <c r="M129" s="465"/>
      <c r="N129" s="465"/>
      <c r="O129" s="465"/>
      <c r="P129" s="465"/>
      <c r="Q129" s="465"/>
      <c r="R129" s="465"/>
    </row>
    <row r="130" spans="1:26" x14ac:dyDescent="0.25">
      <c r="A130" s="466" t="str">
        <f>IF(YilDonem&lt;&gt;"",CONCATENATE(YilDonem," dönemine aittir."),"")</f>
        <v/>
      </c>
      <c r="B130" s="466"/>
      <c r="C130" s="466"/>
      <c r="D130" s="466"/>
      <c r="E130" s="466"/>
      <c r="F130" s="466"/>
      <c r="G130" s="466"/>
      <c r="H130" s="466"/>
      <c r="I130" s="466"/>
      <c r="J130" s="466"/>
      <c r="K130" s="466"/>
      <c r="L130" s="466"/>
      <c r="M130" s="466"/>
      <c r="N130" s="466"/>
      <c r="O130" s="466"/>
      <c r="P130" s="466"/>
      <c r="Q130" s="466"/>
      <c r="R130" s="466"/>
    </row>
    <row r="131" spans="1:26" ht="19.5" thickBot="1" x14ac:dyDescent="0.35">
      <c r="A131" s="456" t="s">
        <v>59</v>
      </c>
      <c r="B131" s="456"/>
      <c r="C131" s="456"/>
      <c r="D131" s="456"/>
      <c r="E131" s="456"/>
      <c r="F131" s="456"/>
      <c r="G131" s="456"/>
      <c r="H131" s="456"/>
      <c r="I131" s="456"/>
      <c r="J131" s="456"/>
      <c r="K131" s="456"/>
      <c r="L131" s="456"/>
      <c r="M131" s="456"/>
      <c r="N131" s="456"/>
      <c r="O131" s="456"/>
      <c r="P131" s="456"/>
      <c r="Q131" s="456"/>
      <c r="R131" s="456"/>
    </row>
    <row r="132" spans="1:26" ht="31.7" customHeight="1" thickBot="1" x14ac:dyDescent="0.3">
      <c r="A132" s="1" t="s">
        <v>1</v>
      </c>
      <c r="B132" s="457" t="str">
        <f>IF(ProjeNo&gt;0,ProjeNo,"")</f>
        <v/>
      </c>
      <c r="C132" s="458"/>
      <c r="D132" s="458"/>
      <c r="E132" s="458"/>
      <c r="F132" s="458"/>
      <c r="G132" s="458"/>
      <c r="H132" s="458"/>
      <c r="I132" s="458"/>
      <c r="J132" s="458"/>
      <c r="K132" s="458"/>
      <c r="L132" s="458"/>
      <c r="M132" s="458"/>
      <c r="N132" s="458"/>
      <c r="O132" s="458"/>
      <c r="P132" s="458"/>
      <c r="Q132" s="458"/>
      <c r="R132" s="459"/>
    </row>
    <row r="133" spans="1:26" ht="31.7" customHeight="1" thickBot="1" x14ac:dyDescent="0.3">
      <c r="A133" s="6" t="s">
        <v>14</v>
      </c>
      <c r="B133" s="460" t="str">
        <f>IF(ProjeAdi&gt;0,ProjeAdi,"")</f>
        <v/>
      </c>
      <c r="C133" s="461"/>
      <c r="D133" s="461"/>
      <c r="E133" s="461"/>
      <c r="F133" s="461"/>
      <c r="G133" s="461"/>
      <c r="H133" s="461"/>
      <c r="I133" s="461"/>
      <c r="J133" s="461"/>
      <c r="K133" s="461"/>
      <c r="L133" s="461"/>
      <c r="M133" s="461"/>
      <c r="N133" s="461"/>
      <c r="O133" s="461"/>
      <c r="P133" s="461"/>
      <c r="Q133" s="461"/>
      <c r="R133" s="462"/>
    </row>
    <row r="134" spans="1:26" ht="75.2" customHeight="1" thickBot="1" x14ac:dyDescent="0.3">
      <c r="A134" s="471" t="s">
        <v>9</v>
      </c>
      <c r="B134" s="467" t="s">
        <v>60</v>
      </c>
      <c r="C134" s="463" t="str">
        <f>IF(Dönem=1,"OCAK",IF(Dönem=2,"TEMMUZ",""))</f>
        <v/>
      </c>
      <c r="D134" s="464"/>
      <c r="E134" s="463" t="str">
        <f>IF(Dönem=1,"ŞUBAT",IF(Dönem=2,"AĞUSTOS",""))</f>
        <v/>
      </c>
      <c r="F134" s="464"/>
      <c r="G134" s="463" t="str">
        <f>IF(Dönem=1,"MART",IF(Dönem=2,"EYLÜL",""))</f>
        <v/>
      </c>
      <c r="H134" s="464"/>
      <c r="I134" s="463" t="str">
        <f>IF(Dönem=1,"NİSAN",IF(Dönem=2,"EKİM",""))</f>
        <v/>
      </c>
      <c r="J134" s="464"/>
      <c r="K134" s="463" t="str">
        <f>IF(Dönem=1,"MAYIS",IF(Dönem=2,"KASIM",""))</f>
        <v/>
      </c>
      <c r="L134" s="464"/>
      <c r="M134" s="463" t="str">
        <f>IF(Dönem=1,"HAZİRAN",IF(Dönem=2,"ARALIK",""))</f>
        <v/>
      </c>
      <c r="N134" s="464"/>
      <c r="O134" s="467" t="s">
        <v>55</v>
      </c>
      <c r="P134" s="467" t="s">
        <v>56</v>
      </c>
      <c r="Q134" s="467" t="s">
        <v>57</v>
      </c>
      <c r="R134" s="467" t="s">
        <v>144</v>
      </c>
      <c r="S134" s="5"/>
      <c r="T134" s="5"/>
    </row>
    <row r="135" spans="1:26" ht="49.7" customHeight="1" thickBot="1" x14ac:dyDescent="0.3">
      <c r="A135" s="472"/>
      <c r="B135" s="468"/>
      <c r="C135" s="3" t="s">
        <v>38</v>
      </c>
      <c r="D135" s="3" t="s">
        <v>58</v>
      </c>
      <c r="E135" s="3" t="s">
        <v>38</v>
      </c>
      <c r="F135" s="3" t="s">
        <v>58</v>
      </c>
      <c r="G135" s="3" t="s">
        <v>38</v>
      </c>
      <c r="H135" s="3" t="s">
        <v>58</v>
      </c>
      <c r="I135" s="3" t="s">
        <v>38</v>
      </c>
      <c r="J135" s="3" t="s">
        <v>58</v>
      </c>
      <c r="K135" s="3" t="s">
        <v>38</v>
      </c>
      <c r="L135" s="3" t="s">
        <v>58</v>
      </c>
      <c r="M135" s="3" t="s">
        <v>38</v>
      </c>
      <c r="N135" s="3" t="s">
        <v>58</v>
      </c>
      <c r="O135" s="468"/>
      <c r="P135" s="468"/>
      <c r="Q135" s="468"/>
      <c r="R135" s="468"/>
      <c r="Z135" s="2" t="s">
        <v>93</v>
      </c>
    </row>
    <row r="136" spans="1:26" ht="23.1" customHeight="1" x14ac:dyDescent="0.25">
      <c r="A136" s="141">
        <v>81</v>
      </c>
      <c r="B136" s="207" t="str">
        <f>IF('Proje ve Personel Bilgileri'!C97&gt;0,'Proje ve Personel Bilgileri'!C97,"")</f>
        <v/>
      </c>
      <c r="C136" s="215">
        <f>IF('G011A (Ocak-Temmuz)'!C136&lt;&gt;"",'G011A (Ocak-Temmuz)'!C136,0)</f>
        <v>0</v>
      </c>
      <c r="D136" s="214">
        <f>IF('G011A (Ocak-Temmuz)'!L136&lt;&gt;"",'G011A (Ocak-Temmuz)'!L136,0)</f>
        <v>0</v>
      </c>
      <c r="E136" s="215">
        <f>IF('G011A (Şubat-Ağustos)'!C136&lt;&gt;"",'G011A (Şubat-Ağustos)'!C136,0)</f>
        <v>0</v>
      </c>
      <c r="F136" s="214">
        <f>IF('G011A (Şubat-Ağustos)'!L136&lt;&gt;"",'G011A (Şubat-Ağustos)'!L136,0)</f>
        <v>0</v>
      </c>
      <c r="G136" s="215">
        <f>IF('G011A (Mart-Eylül)'!C136&lt;&gt;"",'G011A (Mart-Eylül)'!C136,0)</f>
        <v>0</v>
      </c>
      <c r="H136" s="214">
        <f>IF('G011A (Mart-Eylül)'!L136&lt;&gt;"",'G011A (Mart-Eylül)'!L136,0)</f>
        <v>0</v>
      </c>
      <c r="I136" s="215">
        <f>IF('G011A (Nisan-Ekim)'!C136&lt;&gt;"",'G011A (Nisan-Ekim)'!C136,0)</f>
        <v>0</v>
      </c>
      <c r="J136" s="214">
        <f>IF('G011A (Nisan-Ekim)'!L136&lt;&gt;"",'G011A (Nisan-Ekim)'!L136,0)</f>
        <v>0</v>
      </c>
      <c r="K136" s="215">
        <f>IF('G011A (Mayıs-Kasım)'!C136&lt;&gt;"",'G011A (Mayıs-Kasım)'!C136,0)</f>
        <v>0</v>
      </c>
      <c r="L136" s="214">
        <f>IF('G011A (Mayıs-Kasım)'!L136&lt;&gt;"",'G011A (Mayıs-Kasım)'!L136,0)</f>
        <v>0</v>
      </c>
      <c r="M136" s="215">
        <f>IF('G011A (Haziran-Aralık)'!C136&lt;&gt;"",'G011A (Haziran-Aralık)'!C136,0)</f>
        <v>0</v>
      </c>
      <c r="N136" s="214">
        <f>IF('G011A (Haziran-Aralık)'!L136&lt;&gt;"",'G011A (Haziran-Aralık)'!L136,0)</f>
        <v>0</v>
      </c>
      <c r="O136" s="215">
        <f>C136+E136+G136+I136+K136+M136</f>
        <v>0</v>
      </c>
      <c r="P136" s="214">
        <f>D136+F136+H136+J136+L136+N136</f>
        <v>0</v>
      </c>
      <c r="Q136" s="214">
        <f>IF(O136=0,0,O136/30)</f>
        <v>0</v>
      </c>
      <c r="R136" s="216">
        <f>IF(P136=0,0,P136/Q136)</f>
        <v>0</v>
      </c>
      <c r="T136" s="206">
        <f>IF(C136&gt;0,1,0)</f>
        <v>0</v>
      </c>
      <c r="U136" s="206">
        <f>IF(E136&gt;0,1,0)</f>
        <v>0</v>
      </c>
      <c r="V136" s="206">
        <f>IF(G136&gt;0,1,0)</f>
        <v>0</v>
      </c>
      <c r="W136" s="206">
        <f>IF(I136&gt;0,1,0)</f>
        <v>0</v>
      </c>
      <c r="X136" s="206">
        <f>IF(K136&gt;0,1,0)</f>
        <v>0</v>
      </c>
      <c r="Y136" s="206">
        <f>IF(M136&gt;0,1,0)</f>
        <v>0</v>
      </c>
      <c r="Z136" s="206">
        <f>SUM(T136:Y136)</f>
        <v>0</v>
      </c>
    </row>
    <row r="137" spans="1:26" ht="23.1" customHeight="1" x14ac:dyDescent="0.25">
      <c r="A137" s="144">
        <v>82</v>
      </c>
      <c r="B137" s="209" t="str">
        <f>IF('Proje ve Personel Bilgileri'!C98&gt;0,'Proje ve Personel Bilgileri'!C98,"")</f>
        <v/>
      </c>
      <c r="C137" s="225">
        <f>IF('G011A (Ocak-Temmuz)'!C137&lt;&gt;"",'G011A (Ocak-Temmuz)'!C137,0)</f>
        <v>0</v>
      </c>
      <c r="D137" s="226">
        <f>IF('G011A (Ocak-Temmuz)'!L137&lt;&gt;"",'G011A (Ocak-Temmuz)'!L137,0)</f>
        <v>0</v>
      </c>
      <c r="E137" s="218">
        <f>IF('G011A (Şubat-Ağustos)'!C137&lt;&gt;"",'G011A (Şubat-Ağustos)'!C137,0)</f>
        <v>0</v>
      </c>
      <c r="F137" s="217">
        <f>IF('G011A (Şubat-Ağustos)'!L137&lt;&gt;"",'G011A (Şubat-Ağustos)'!L137,0)</f>
        <v>0</v>
      </c>
      <c r="G137" s="218">
        <f>IF('G011A (Mart-Eylül)'!C137&lt;&gt;"",'G011A (Mart-Eylül)'!C137,0)</f>
        <v>0</v>
      </c>
      <c r="H137" s="217">
        <f>IF('G011A (Mart-Eylül)'!L137&lt;&gt;"",'G011A (Mart-Eylül)'!L137,0)</f>
        <v>0</v>
      </c>
      <c r="I137" s="218">
        <f>IF('G011A (Nisan-Ekim)'!C137&lt;&gt;"",'G011A (Nisan-Ekim)'!C137,0)</f>
        <v>0</v>
      </c>
      <c r="J137" s="217">
        <f>IF('G011A (Nisan-Ekim)'!L137&lt;&gt;"",'G011A (Nisan-Ekim)'!L137,0)</f>
        <v>0</v>
      </c>
      <c r="K137" s="218">
        <f>IF('G011A (Mayıs-Kasım)'!C137&lt;&gt;"",'G011A (Mayıs-Kasım)'!C137,0)</f>
        <v>0</v>
      </c>
      <c r="L137" s="217">
        <f>IF('G011A (Mayıs-Kasım)'!L137&lt;&gt;"",'G011A (Mayıs-Kasım)'!L137,0)</f>
        <v>0</v>
      </c>
      <c r="M137" s="218">
        <f>IF('G011A (Haziran-Aralık)'!C137&lt;&gt;"",'G011A (Haziran-Aralık)'!C137,0)</f>
        <v>0</v>
      </c>
      <c r="N137" s="217">
        <f>IF('G011A (Haziran-Aralık)'!L137&lt;&gt;"",'G011A (Haziran-Aralık)'!L137,0)</f>
        <v>0</v>
      </c>
      <c r="O137" s="225">
        <f t="shared" ref="O137:O155" si="44">C137+E137+G137+I137+K137+M137</f>
        <v>0</v>
      </c>
      <c r="P137" s="226">
        <f t="shared" ref="P137:P155" si="45">D137+F137+H137+J137+L137+N137</f>
        <v>0</v>
      </c>
      <c r="Q137" s="226">
        <f t="shared" ref="Q137:Q155" si="46">IF(O137=0,0,O137/30)</f>
        <v>0</v>
      </c>
      <c r="R137" s="227">
        <f t="shared" ref="R137:R155" si="47">IF(P137=0,0,P137/Q137)</f>
        <v>0</v>
      </c>
      <c r="T137" s="206">
        <f t="shared" ref="T137:T155" si="48">IF(C137&gt;0,1,0)</f>
        <v>0</v>
      </c>
      <c r="U137" s="206">
        <f t="shared" ref="U137:U155" si="49">IF(E137&gt;0,1,0)</f>
        <v>0</v>
      </c>
      <c r="V137" s="206">
        <f t="shared" ref="V137:V155" si="50">IF(G137&gt;0,1,0)</f>
        <v>0</v>
      </c>
      <c r="W137" s="206">
        <f t="shared" ref="W137:W155" si="51">IF(I137&gt;0,1,0)</f>
        <v>0</v>
      </c>
      <c r="X137" s="206">
        <f t="shared" ref="X137:X155" si="52">IF(K137&gt;0,1,0)</f>
        <v>0</v>
      </c>
      <c r="Y137" s="206">
        <f t="shared" ref="Y137:Y155" si="53">IF(M137&gt;0,1,0)</f>
        <v>0</v>
      </c>
      <c r="Z137" s="206">
        <f t="shared" ref="Z137:Z155" si="54">SUM(T137:Y137)</f>
        <v>0</v>
      </c>
    </row>
    <row r="138" spans="1:26" ht="23.1" customHeight="1" x14ac:dyDescent="0.25">
      <c r="A138" s="144">
        <v>83</v>
      </c>
      <c r="B138" s="209" t="str">
        <f>IF('Proje ve Personel Bilgileri'!C99&gt;0,'Proje ve Personel Bilgileri'!C99,"")</f>
        <v/>
      </c>
      <c r="C138" s="225">
        <f>IF('G011A (Ocak-Temmuz)'!C138&lt;&gt;"",'G011A (Ocak-Temmuz)'!C138,0)</f>
        <v>0</v>
      </c>
      <c r="D138" s="226">
        <f>IF('G011A (Ocak-Temmuz)'!L138&lt;&gt;"",'G011A (Ocak-Temmuz)'!L138,0)</f>
        <v>0</v>
      </c>
      <c r="E138" s="218">
        <f>IF('G011A (Şubat-Ağustos)'!C138&lt;&gt;"",'G011A (Şubat-Ağustos)'!C138,0)</f>
        <v>0</v>
      </c>
      <c r="F138" s="217">
        <f>IF('G011A (Şubat-Ağustos)'!L138&lt;&gt;"",'G011A (Şubat-Ağustos)'!L138,0)</f>
        <v>0</v>
      </c>
      <c r="G138" s="218">
        <f>IF('G011A (Mart-Eylül)'!C138&lt;&gt;"",'G011A (Mart-Eylül)'!C138,0)</f>
        <v>0</v>
      </c>
      <c r="H138" s="217">
        <f>IF('G011A (Mart-Eylül)'!L138&lt;&gt;"",'G011A (Mart-Eylül)'!L138,0)</f>
        <v>0</v>
      </c>
      <c r="I138" s="218">
        <f>IF('G011A (Nisan-Ekim)'!C138&lt;&gt;"",'G011A (Nisan-Ekim)'!C138,0)</f>
        <v>0</v>
      </c>
      <c r="J138" s="217">
        <f>IF('G011A (Nisan-Ekim)'!L138&lt;&gt;"",'G011A (Nisan-Ekim)'!L138,0)</f>
        <v>0</v>
      </c>
      <c r="K138" s="218">
        <f>IF('G011A (Mayıs-Kasım)'!C138&lt;&gt;"",'G011A (Mayıs-Kasım)'!C138,0)</f>
        <v>0</v>
      </c>
      <c r="L138" s="217">
        <f>IF('G011A (Mayıs-Kasım)'!L138&lt;&gt;"",'G011A (Mayıs-Kasım)'!L138,0)</f>
        <v>0</v>
      </c>
      <c r="M138" s="218">
        <f>IF('G011A (Haziran-Aralık)'!C138&lt;&gt;"",'G011A (Haziran-Aralık)'!C138,0)</f>
        <v>0</v>
      </c>
      <c r="N138" s="217">
        <f>IF('G011A (Haziran-Aralık)'!L138&lt;&gt;"",'G011A (Haziran-Aralık)'!L138,0)</f>
        <v>0</v>
      </c>
      <c r="O138" s="225">
        <f t="shared" si="44"/>
        <v>0</v>
      </c>
      <c r="P138" s="226">
        <f t="shared" si="45"/>
        <v>0</v>
      </c>
      <c r="Q138" s="226">
        <f t="shared" si="46"/>
        <v>0</v>
      </c>
      <c r="R138" s="227">
        <f t="shared" si="47"/>
        <v>0</v>
      </c>
      <c r="T138" s="206">
        <f t="shared" si="48"/>
        <v>0</v>
      </c>
      <c r="U138" s="206">
        <f t="shared" si="49"/>
        <v>0</v>
      </c>
      <c r="V138" s="206">
        <f t="shared" si="50"/>
        <v>0</v>
      </c>
      <c r="W138" s="206">
        <f t="shared" si="51"/>
        <v>0</v>
      </c>
      <c r="X138" s="206">
        <f t="shared" si="52"/>
        <v>0</v>
      </c>
      <c r="Y138" s="206">
        <f t="shared" si="53"/>
        <v>0</v>
      </c>
      <c r="Z138" s="206">
        <f t="shared" si="54"/>
        <v>0</v>
      </c>
    </row>
    <row r="139" spans="1:26" ht="23.1" customHeight="1" x14ac:dyDescent="0.25">
      <c r="A139" s="144">
        <v>84</v>
      </c>
      <c r="B139" s="209" t="str">
        <f>IF('Proje ve Personel Bilgileri'!C100&gt;0,'Proje ve Personel Bilgileri'!C100,"")</f>
        <v/>
      </c>
      <c r="C139" s="225">
        <f>IF('G011A (Ocak-Temmuz)'!C139&lt;&gt;"",'G011A (Ocak-Temmuz)'!C139,0)</f>
        <v>0</v>
      </c>
      <c r="D139" s="226">
        <f>IF('G011A (Ocak-Temmuz)'!L139&lt;&gt;"",'G011A (Ocak-Temmuz)'!L139,0)</f>
        <v>0</v>
      </c>
      <c r="E139" s="218">
        <f>IF('G011A (Şubat-Ağustos)'!C139&lt;&gt;"",'G011A (Şubat-Ağustos)'!C139,0)</f>
        <v>0</v>
      </c>
      <c r="F139" s="217">
        <f>IF('G011A (Şubat-Ağustos)'!L139&lt;&gt;"",'G011A (Şubat-Ağustos)'!L139,0)</f>
        <v>0</v>
      </c>
      <c r="G139" s="218">
        <f>IF('G011A (Mart-Eylül)'!C139&lt;&gt;"",'G011A (Mart-Eylül)'!C139,0)</f>
        <v>0</v>
      </c>
      <c r="H139" s="217">
        <f>IF('G011A (Mart-Eylül)'!L139&lt;&gt;"",'G011A (Mart-Eylül)'!L139,0)</f>
        <v>0</v>
      </c>
      <c r="I139" s="218">
        <f>IF('G011A (Nisan-Ekim)'!C139&lt;&gt;"",'G011A (Nisan-Ekim)'!C139,0)</f>
        <v>0</v>
      </c>
      <c r="J139" s="217">
        <f>IF('G011A (Nisan-Ekim)'!L139&lt;&gt;"",'G011A (Nisan-Ekim)'!L139,0)</f>
        <v>0</v>
      </c>
      <c r="K139" s="218">
        <f>IF('G011A (Mayıs-Kasım)'!C139&lt;&gt;"",'G011A (Mayıs-Kasım)'!C139,0)</f>
        <v>0</v>
      </c>
      <c r="L139" s="217">
        <f>IF('G011A (Mayıs-Kasım)'!L139&lt;&gt;"",'G011A (Mayıs-Kasım)'!L139,0)</f>
        <v>0</v>
      </c>
      <c r="M139" s="218">
        <f>IF('G011A (Haziran-Aralık)'!C139&lt;&gt;"",'G011A (Haziran-Aralık)'!C139,0)</f>
        <v>0</v>
      </c>
      <c r="N139" s="217">
        <f>IF('G011A (Haziran-Aralık)'!L139&lt;&gt;"",'G011A (Haziran-Aralık)'!L139,0)</f>
        <v>0</v>
      </c>
      <c r="O139" s="225">
        <f t="shared" si="44"/>
        <v>0</v>
      </c>
      <c r="P139" s="226">
        <f t="shared" si="45"/>
        <v>0</v>
      </c>
      <c r="Q139" s="226">
        <f t="shared" si="46"/>
        <v>0</v>
      </c>
      <c r="R139" s="227">
        <f t="shared" si="47"/>
        <v>0</v>
      </c>
      <c r="T139" s="206">
        <f t="shared" si="48"/>
        <v>0</v>
      </c>
      <c r="U139" s="206">
        <f t="shared" si="49"/>
        <v>0</v>
      </c>
      <c r="V139" s="206">
        <f t="shared" si="50"/>
        <v>0</v>
      </c>
      <c r="W139" s="206">
        <f t="shared" si="51"/>
        <v>0</v>
      </c>
      <c r="X139" s="206">
        <f t="shared" si="52"/>
        <v>0</v>
      </c>
      <c r="Y139" s="206">
        <f t="shared" si="53"/>
        <v>0</v>
      </c>
      <c r="Z139" s="206">
        <f t="shared" si="54"/>
        <v>0</v>
      </c>
    </row>
    <row r="140" spans="1:26" ht="23.1" customHeight="1" x14ac:dyDescent="0.25">
      <c r="A140" s="144">
        <v>85</v>
      </c>
      <c r="B140" s="209" t="str">
        <f>IF('Proje ve Personel Bilgileri'!C101&gt;0,'Proje ve Personel Bilgileri'!C101,"")</f>
        <v/>
      </c>
      <c r="C140" s="225">
        <f>IF('G011A (Ocak-Temmuz)'!C140&lt;&gt;"",'G011A (Ocak-Temmuz)'!C140,0)</f>
        <v>0</v>
      </c>
      <c r="D140" s="226">
        <f>IF('G011A (Ocak-Temmuz)'!L140&lt;&gt;"",'G011A (Ocak-Temmuz)'!L140,0)</f>
        <v>0</v>
      </c>
      <c r="E140" s="218">
        <f>IF('G011A (Şubat-Ağustos)'!C140&lt;&gt;"",'G011A (Şubat-Ağustos)'!C140,0)</f>
        <v>0</v>
      </c>
      <c r="F140" s="217">
        <f>IF('G011A (Şubat-Ağustos)'!L140&lt;&gt;"",'G011A (Şubat-Ağustos)'!L140,0)</f>
        <v>0</v>
      </c>
      <c r="G140" s="218">
        <f>IF('G011A (Mart-Eylül)'!C140&lt;&gt;"",'G011A (Mart-Eylül)'!C140,0)</f>
        <v>0</v>
      </c>
      <c r="H140" s="217">
        <f>IF('G011A (Mart-Eylül)'!L140&lt;&gt;"",'G011A (Mart-Eylül)'!L140,0)</f>
        <v>0</v>
      </c>
      <c r="I140" s="218">
        <f>IF('G011A (Nisan-Ekim)'!C140&lt;&gt;"",'G011A (Nisan-Ekim)'!C140,0)</f>
        <v>0</v>
      </c>
      <c r="J140" s="217">
        <f>IF('G011A (Nisan-Ekim)'!L140&lt;&gt;"",'G011A (Nisan-Ekim)'!L140,0)</f>
        <v>0</v>
      </c>
      <c r="K140" s="218">
        <f>IF('G011A (Mayıs-Kasım)'!C140&lt;&gt;"",'G011A (Mayıs-Kasım)'!C140,0)</f>
        <v>0</v>
      </c>
      <c r="L140" s="217">
        <f>IF('G011A (Mayıs-Kasım)'!L140&lt;&gt;"",'G011A (Mayıs-Kasım)'!L140,0)</f>
        <v>0</v>
      </c>
      <c r="M140" s="218">
        <f>IF('G011A (Haziran-Aralık)'!C140&lt;&gt;"",'G011A (Haziran-Aralık)'!C140,0)</f>
        <v>0</v>
      </c>
      <c r="N140" s="217">
        <f>IF('G011A (Haziran-Aralık)'!L140&lt;&gt;"",'G011A (Haziran-Aralık)'!L140,0)</f>
        <v>0</v>
      </c>
      <c r="O140" s="225">
        <f t="shared" si="44"/>
        <v>0</v>
      </c>
      <c r="P140" s="226">
        <f t="shared" si="45"/>
        <v>0</v>
      </c>
      <c r="Q140" s="226">
        <f t="shared" si="46"/>
        <v>0</v>
      </c>
      <c r="R140" s="227">
        <f t="shared" si="47"/>
        <v>0</v>
      </c>
      <c r="T140" s="206">
        <f t="shared" si="48"/>
        <v>0</v>
      </c>
      <c r="U140" s="206">
        <f t="shared" si="49"/>
        <v>0</v>
      </c>
      <c r="V140" s="206">
        <f t="shared" si="50"/>
        <v>0</v>
      </c>
      <c r="W140" s="206">
        <f t="shared" si="51"/>
        <v>0</v>
      </c>
      <c r="X140" s="206">
        <f t="shared" si="52"/>
        <v>0</v>
      </c>
      <c r="Y140" s="206">
        <f t="shared" si="53"/>
        <v>0</v>
      </c>
      <c r="Z140" s="206">
        <f t="shared" si="54"/>
        <v>0</v>
      </c>
    </row>
    <row r="141" spans="1:26" ht="23.1" customHeight="1" x14ac:dyDescent="0.25">
      <c r="A141" s="144">
        <v>86</v>
      </c>
      <c r="B141" s="209" t="str">
        <f>IF('Proje ve Personel Bilgileri'!C102&gt;0,'Proje ve Personel Bilgileri'!C102,"")</f>
        <v/>
      </c>
      <c r="C141" s="225">
        <f>IF('G011A (Ocak-Temmuz)'!C141&lt;&gt;"",'G011A (Ocak-Temmuz)'!C141,0)</f>
        <v>0</v>
      </c>
      <c r="D141" s="226">
        <f>IF('G011A (Ocak-Temmuz)'!L141&lt;&gt;"",'G011A (Ocak-Temmuz)'!L141,0)</f>
        <v>0</v>
      </c>
      <c r="E141" s="218">
        <f>IF('G011A (Şubat-Ağustos)'!C141&lt;&gt;"",'G011A (Şubat-Ağustos)'!C141,0)</f>
        <v>0</v>
      </c>
      <c r="F141" s="217">
        <f>IF('G011A (Şubat-Ağustos)'!L141&lt;&gt;"",'G011A (Şubat-Ağustos)'!L141,0)</f>
        <v>0</v>
      </c>
      <c r="G141" s="218">
        <f>IF('G011A (Mart-Eylül)'!C141&lt;&gt;"",'G011A (Mart-Eylül)'!C141,0)</f>
        <v>0</v>
      </c>
      <c r="H141" s="217">
        <f>IF('G011A (Mart-Eylül)'!L141&lt;&gt;"",'G011A (Mart-Eylül)'!L141,0)</f>
        <v>0</v>
      </c>
      <c r="I141" s="218">
        <f>IF('G011A (Nisan-Ekim)'!C141&lt;&gt;"",'G011A (Nisan-Ekim)'!C141,0)</f>
        <v>0</v>
      </c>
      <c r="J141" s="217">
        <f>IF('G011A (Nisan-Ekim)'!L141&lt;&gt;"",'G011A (Nisan-Ekim)'!L141,0)</f>
        <v>0</v>
      </c>
      <c r="K141" s="218">
        <f>IF('G011A (Mayıs-Kasım)'!C141&lt;&gt;"",'G011A (Mayıs-Kasım)'!C141,0)</f>
        <v>0</v>
      </c>
      <c r="L141" s="217">
        <f>IF('G011A (Mayıs-Kasım)'!L141&lt;&gt;"",'G011A (Mayıs-Kasım)'!L141,0)</f>
        <v>0</v>
      </c>
      <c r="M141" s="218">
        <f>IF('G011A (Haziran-Aralık)'!C141&lt;&gt;"",'G011A (Haziran-Aralık)'!C141,0)</f>
        <v>0</v>
      </c>
      <c r="N141" s="217">
        <f>IF('G011A (Haziran-Aralık)'!L141&lt;&gt;"",'G011A (Haziran-Aralık)'!L141,0)</f>
        <v>0</v>
      </c>
      <c r="O141" s="225">
        <f t="shared" si="44"/>
        <v>0</v>
      </c>
      <c r="P141" s="226">
        <f t="shared" si="45"/>
        <v>0</v>
      </c>
      <c r="Q141" s="226">
        <f t="shared" si="46"/>
        <v>0</v>
      </c>
      <c r="R141" s="227">
        <f t="shared" si="47"/>
        <v>0</v>
      </c>
      <c r="T141" s="206">
        <f t="shared" si="48"/>
        <v>0</v>
      </c>
      <c r="U141" s="206">
        <f t="shared" si="49"/>
        <v>0</v>
      </c>
      <c r="V141" s="206">
        <f t="shared" si="50"/>
        <v>0</v>
      </c>
      <c r="W141" s="206">
        <f t="shared" si="51"/>
        <v>0</v>
      </c>
      <c r="X141" s="206">
        <f t="shared" si="52"/>
        <v>0</v>
      </c>
      <c r="Y141" s="206">
        <f t="shared" si="53"/>
        <v>0</v>
      </c>
      <c r="Z141" s="206">
        <f t="shared" si="54"/>
        <v>0</v>
      </c>
    </row>
    <row r="142" spans="1:26" ht="23.1" customHeight="1" x14ac:dyDescent="0.25">
      <c r="A142" s="144">
        <v>87</v>
      </c>
      <c r="B142" s="209" t="str">
        <f>IF('Proje ve Personel Bilgileri'!C103&gt;0,'Proje ve Personel Bilgileri'!C103,"")</f>
        <v/>
      </c>
      <c r="C142" s="225">
        <f>IF('G011A (Ocak-Temmuz)'!C142&lt;&gt;"",'G011A (Ocak-Temmuz)'!C142,0)</f>
        <v>0</v>
      </c>
      <c r="D142" s="226">
        <f>IF('G011A (Ocak-Temmuz)'!L142&lt;&gt;"",'G011A (Ocak-Temmuz)'!L142,0)</f>
        <v>0</v>
      </c>
      <c r="E142" s="218">
        <f>IF('G011A (Şubat-Ağustos)'!C142&lt;&gt;"",'G011A (Şubat-Ağustos)'!C142,0)</f>
        <v>0</v>
      </c>
      <c r="F142" s="217">
        <f>IF('G011A (Şubat-Ağustos)'!L142&lt;&gt;"",'G011A (Şubat-Ağustos)'!L142,0)</f>
        <v>0</v>
      </c>
      <c r="G142" s="218">
        <f>IF('G011A (Mart-Eylül)'!C142&lt;&gt;"",'G011A (Mart-Eylül)'!C142,0)</f>
        <v>0</v>
      </c>
      <c r="H142" s="217">
        <f>IF('G011A (Mart-Eylül)'!L142&lt;&gt;"",'G011A (Mart-Eylül)'!L142,0)</f>
        <v>0</v>
      </c>
      <c r="I142" s="218">
        <f>IF('G011A (Nisan-Ekim)'!C142&lt;&gt;"",'G011A (Nisan-Ekim)'!C142,0)</f>
        <v>0</v>
      </c>
      <c r="J142" s="217">
        <f>IF('G011A (Nisan-Ekim)'!L142&lt;&gt;"",'G011A (Nisan-Ekim)'!L142,0)</f>
        <v>0</v>
      </c>
      <c r="K142" s="218">
        <f>IF('G011A (Mayıs-Kasım)'!C142&lt;&gt;"",'G011A (Mayıs-Kasım)'!C142,0)</f>
        <v>0</v>
      </c>
      <c r="L142" s="217">
        <f>IF('G011A (Mayıs-Kasım)'!L142&lt;&gt;"",'G011A (Mayıs-Kasım)'!L142,0)</f>
        <v>0</v>
      </c>
      <c r="M142" s="218">
        <f>IF('G011A (Haziran-Aralık)'!C142&lt;&gt;"",'G011A (Haziran-Aralık)'!C142,0)</f>
        <v>0</v>
      </c>
      <c r="N142" s="217">
        <f>IF('G011A (Haziran-Aralık)'!L142&lt;&gt;"",'G011A (Haziran-Aralık)'!L142,0)</f>
        <v>0</v>
      </c>
      <c r="O142" s="225">
        <f t="shared" si="44"/>
        <v>0</v>
      </c>
      <c r="P142" s="226">
        <f t="shared" si="45"/>
        <v>0</v>
      </c>
      <c r="Q142" s="226">
        <f t="shared" si="46"/>
        <v>0</v>
      </c>
      <c r="R142" s="227">
        <f t="shared" si="47"/>
        <v>0</v>
      </c>
      <c r="T142" s="206">
        <f t="shared" si="48"/>
        <v>0</v>
      </c>
      <c r="U142" s="206">
        <f t="shared" si="49"/>
        <v>0</v>
      </c>
      <c r="V142" s="206">
        <f t="shared" si="50"/>
        <v>0</v>
      </c>
      <c r="W142" s="206">
        <f t="shared" si="51"/>
        <v>0</v>
      </c>
      <c r="X142" s="206">
        <f t="shared" si="52"/>
        <v>0</v>
      </c>
      <c r="Y142" s="206">
        <f t="shared" si="53"/>
        <v>0</v>
      </c>
      <c r="Z142" s="206">
        <f t="shared" si="54"/>
        <v>0</v>
      </c>
    </row>
    <row r="143" spans="1:26" ht="23.1" customHeight="1" x14ac:dyDescent="0.25">
      <c r="A143" s="144">
        <v>88</v>
      </c>
      <c r="B143" s="209" t="str">
        <f>IF('Proje ve Personel Bilgileri'!C104&gt;0,'Proje ve Personel Bilgileri'!C104,"")</f>
        <v/>
      </c>
      <c r="C143" s="225">
        <f>IF('G011A (Ocak-Temmuz)'!C143&lt;&gt;"",'G011A (Ocak-Temmuz)'!C143,0)</f>
        <v>0</v>
      </c>
      <c r="D143" s="226">
        <f>IF('G011A (Ocak-Temmuz)'!L143&lt;&gt;"",'G011A (Ocak-Temmuz)'!L143,0)</f>
        <v>0</v>
      </c>
      <c r="E143" s="218">
        <f>IF('G011A (Şubat-Ağustos)'!C143&lt;&gt;"",'G011A (Şubat-Ağustos)'!C143,0)</f>
        <v>0</v>
      </c>
      <c r="F143" s="217">
        <f>IF('G011A (Şubat-Ağustos)'!L143&lt;&gt;"",'G011A (Şubat-Ağustos)'!L143,0)</f>
        <v>0</v>
      </c>
      <c r="G143" s="218">
        <f>IF('G011A (Mart-Eylül)'!C143&lt;&gt;"",'G011A (Mart-Eylül)'!C143,0)</f>
        <v>0</v>
      </c>
      <c r="H143" s="217">
        <f>IF('G011A (Mart-Eylül)'!L143&lt;&gt;"",'G011A (Mart-Eylül)'!L143,0)</f>
        <v>0</v>
      </c>
      <c r="I143" s="218">
        <f>IF('G011A (Nisan-Ekim)'!C143&lt;&gt;"",'G011A (Nisan-Ekim)'!C143,0)</f>
        <v>0</v>
      </c>
      <c r="J143" s="217">
        <f>IF('G011A (Nisan-Ekim)'!L143&lt;&gt;"",'G011A (Nisan-Ekim)'!L143,0)</f>
        <v>0</v>
      </c>
      <c r="K143" s="218">
        <f>IF('G011A (Mayıs-Kasım)'!C143&lt;&gt;"",'G011A (Mayıs-Kasım)'!C143,0)</f>
        <v>0</v>
      </c>
      <c r="L143" s="217">
        <f>IF('G011A (Mayıs-Kasım)'!L143&lt;&gt;"",'G011A (Mayıs-Kasım)'!L143,0)</f>
        <v>0</v>
      </c>
      <c r="M143" s="218">
        <f>IF('G011A (Haziran-Aralık)'!C143&lt;&gt;"",'G011A (Haziran-Aralık)'!C143,0)</f>
        <v>0</v>
      </c>
      <c r="N143" s="217">
        <f>IF('G011A (Haziran-Aralık)'!L143&lt;&gt;"",'G011A (Haziran-Aralık)'!L143,0)</f>
        <v>0</v>
      </c>
      <c r="O143" s="225">
        <f t="shared" si="44"/>
        <v>0</v>
      </c>
      <c r="P143" s="226">
        <f t="shared" si="45"/>
        <v>0</v>
      </c>
      <c r="Q143" s="226">
        <f t="shared" si="46"/>
        <v>0</v>
      </c>
      <c r="R143" s="227">
        <f t="shared" si="47"/>
        <v>0</v>
      </c>
      <c r="T143" s="206">
        <f t="shared" si="48"/>
        <v>0</v>
      </c>
      <c r="U143" s="206">
        <f t="shared" si="49"/>
        <v>0</v>
      </c>
      <c r="V143" s="206">
        <f t="shared" si="50"/>
        <v>0</v>
      </c>
      <c r="W143" s="206">
        <f t="shared" si="51"/>
        <v>0</v>
      </c>
      <c r="X143" s="206">
        <f t="shared" si="52"/>
        <v>0</v>
      </c>
      <c r="Y143" s="206">
        <f t="shared" si="53"/>
        <v>0</v>
      </c>
      <c r="Z143" s="206">
        <f t="shared" si="54"/>
        <v>0</v>
      </c>
    </row>
    <row r="144" spans="1:26" ht="23.1" customHeight="1" x14ac:dyDescent="0.25">
      <c r="A144" s="144">
        <v>89</v>
      </c>
      <c r="B144" s="209" t="str">
        <f>IF('Proje ve Personel Bilgileri'!C105&gt;0,'Proje ve Personel Bilgileri'!C105,"")</f>
        <v/>
      </c>
      <c r="C144" s="225">
        <f>IF('G011A (Ocak-Temmuz)'!C144&lt;&gt;"",'G011A (Ocak-Temmuz)'!C144,0)</f>
        <v>0</v>
      </c>
      <c r="D144" s="226">
        <f>IF('G011A (Ocak-Temmuz)'!L144&lt;&gt;"",'G011A (Ocak-Temmuz)'!L144,0)</f>
        <v>0</v>
      </c>
      <c r="E144" s="218">
        <f>IF('G011A (Şubat-Ağustos)'!C144&lt;&gt;"",'G011A (Şubat-Ağustos)'!C144,0)</f>
        <v>0</v>
      </c>
      <c r="F144" s="217">
        <f>IF('G011A (Şubat-Ağustos)'!L144&lt;&gt;"",'G011A (Şubat-Ağustos)'!L144,0)</f>
        <v>0</v>
      </c>
      <c r="G144" s="218">
        <f>IF('G011A (Mart-Eylül)'!C144&lt;&gt;"",'G011A (Mart-Eylül)'!C144,0)</f>
        <v>0</v>
      </c>
      <c r="H144" s="217">
        <f>IF('G011A (Mart-Eylül)'!L144&lt;&gt;"",'G011A (Mart-Eylül)'!L144,0)</f>
        <v>0</v>
      </c>
      <c r="I144" s="218">
        <f>IF('G011A (Nisan-Ekim)'!C144&lt;&gt;"",'G011A (Nisan-Ekim)'!C144,0)</f>
        <v>0</v>
      </c>
      <c r="J144" s="217">
        <f>IF('G011A (Nisan-Ekim)'!L144&lt;&gt;"",'G011A (Nisan-Ekim)'!L144,0)</f>
        <v>0</v>
      </c>
      <c r="K144" s="218">
        <f>IF('G011A (Mayıs-Kasım)'!C144&lt;&gt;"",'G011A (Mayıs-Kasım)'!C144,0)</f>
        <v>0</v>
      </c>
      <c r="L144" s="217">
        <f>IF('G011A (Mayıs-Kasım)'!L144&lt;&gt;"",'G011A (Mayıs-Kasım)'!L144,0)</f>
        <v>0</v>
      </c>
      <c r="M144" s="218">
        <f>IF('G011A (Haziran-Aralık)'!C144&lt;&gt;"",'G011A (Haziran-Aralık)'!C144,0)</f>
        <v>0</v>
      </c>
      <c r="N144" s="217">
        <f>IF('G011A (Haziran-Aralık)'!L144&lt;&gt;"",'G011A (Haziran-Aralık)'!L144,0)</f>
        <v>0</v>
      </c>
      <c r="O144" s="225">
        <f t="shared" si="44"/>
        <v>0</v>
      </c>
      <c r="P144" s="226">
        <f t="shared" si="45"/>
        <v>0</v>
      </c>
      <c r="Q144" s="226">
        <f t="shared" si="46"/>
        <v>0</v>
      </c>
      <c r="R144" s="227">
        <f t="shared" si="47"/>
        <v>0</v>
      </c>
      <c r="T144" s="206">
        <f t="shared" si="48"/>
        <v>0</v>
      </c>
      <c r="U144" s="206">
        <f t="shared" si="49"/>
        <v>0</v>
      </c>
      <c r="V144" s="206">
        <f t="shared" si="50"/>
        <v>0</v>
      </c>
      <c r="W144" s="206">
        <f t="shared" si="51"/>
        <v>0</v>
      </c>
      <c r="X144" s="206">
        <f t="shared" si="52"/>
        <v>0</v>
      </c>
      <c r="Y144" s="206">
        <f t="shared" si="53"/>
        <v>0</v>
      </c>
      <c r="Z144" s="206">
        <f t="shared" si="54"/>
        <v>0</v>
      </c>
    </row>
    <row r="145" spans="1:27" ht="23.1" customHeight="1" x14ac:dyDescent="0.25">
      <c r="A145" s="144">
        <v>90</v>
      </c>
      <c r="B145" s="209" t="str">
        <f>IF('Proje ve Personel Bilgileri'!C106&gt;0,'Proje ve Personel Bilgileri'!C106,"")</f>
        <v/>
      </c>
      <c r="C145" s="225">
        <f>IF('G011A (Ocak-Temmuz)'!C145&lt;&gt;"",'G011A (Ocak-Temmuz)'!C145,0)</f>
        <v>0</v>
      </c>
      <c r="D145" s="226">
        <f>IF('G011A (Ocak-Temmuz)'!L145&lt;&gt;"",'G011A (Ocak-Temmuz)'!L145,0)</f>
        <v>0</v>
      </c>
      <c r="E145" s="218">
        <f>IF('G011A (Şubat-Ağustos)'!C145&lt;&gt;"",'G011A (Şubat-Ağustos)'!C145,0)</f>
        <v>0</v>
      </c>
      <c r="F145" s="217">
        <f>IF('G011A (Şubat-Ağustos)'!L145&lt;&gt;"",'G011A (Şubat-Ağustos)'!L145,0)</f>
        <v>0</v>
      </c>
      <c r="G145" s="218">
        <f>IF('G011A (Mart-Eylül)'!C145&lt;&gt;"",'G011A (Mart-Eylül)'!C145,0)</f>
        <v>0</v>
      </c>
      <c r="H145" s="217">
        <f>IF('G011A (Mart-Eylül)'!L145&lt;&gt;"",'G011A (Mart-Eylül)'!L145,0)</f>
        <v>0</v>
      </c>
      <c r="I145" s="218">
        <f>IF('G011A (Nisan-Ekim)'!C145&lt;&gt;"",'G011A (Nisan-Ekim)'!C145,0)</f>
        <v>0</v>
      </c>
      <c r="J145" s="217">
        <f>IF('G011A (Nisan-Ekim)'!L145&lt;&gt;"",'G011A (Nisan-Ekim)'!L145,0)</f>
        <v>0</v>
      </c>
      <c r="K145" s="218">
        <f>IF('G011A (Mayıs-Kasım)'!C145&lt;&gt;"",'G011A (Mayıs-Kasım)'!C145,0)</f>
        <v>0</v>
      </c>
      <c r="L145" s="217">
        <f>IF('G011A (Mayıs-Kasım)'!L145&lt;&gt;"",'G011A (Mayıs-Kasım)'!L145,0)</f>
        <v>0</v>
      </c>
      <c r="M145" s="218">
        <f>IF('G011A (Haziran-Aralık)'!C145&lt;&gt;"",'G011A (Haziran-Aralık)'!C145,0)</f>
        <v>0</v>
      </c>
      <c r="N145" s="217">
        <f>IF('G011A (Haziran-Aralık)'!L145&lt;&gt;"",'G011A (Haziran-Aralık)'!L145,0)</f>
        <v>0</v>
      </c>
      <c r="O145" s="225">
        <f t="shared" si="44"/>
        <v>0</v>
      </c>
      <c r="P145" s="226">
        <f t="shared" si="45"/>
        <v>0</v>
      </c>
      <c r="Q145" s="226">
        <f t="shared" si="46"/>
        <v>0</v>
      </c>
      <c r="R145" s="227">
        <f t="shared" si="47"/>
        <v>0</v>
      </c>
      <c r="T145" s="206">
        <f t="shared" si="48"/>
        <v>0</v>
      </c>
      <c r="U145" s="206">
        <f t="shared" si="49"/>
        <v>0</v>
      </c>
      <c r="V145" s="206">
        <f t="shared" si="50"/>
        <v>0</v>
      </c>
      <c r="W145" s="206">
        <f t="shared" si="51"/>
        <v>0</v>
      </c>
      <c r="X145" s="206">
        <f t="shared" si="52"/>
        <v>0</v>
      </c>
      <c r="Y145" s="206">
        <f t="shared" si="53"/>
        <v>0</v>
      </c>
      <c r="Z145" s="206">
        <f t="shared" si="54"/>
        <v>0</v>
      </c>
    </row>
    <row r="146" spans="1:27" ht="23.1" customHeight="1" x14ac:dyDescent="0.25">
      <c r="A146" s="144">
        <v>91</v>
      </c>
      <c r="B146" s="209" t="str">
        <f>IF('Proje ve Personel Bilgileri'!C107&gt;0,'Proje ve Personel Bilgileri'!C107,"")</f>
        <v/>
      </c>
      <c r="C146" s="225">
        <f>IF('G011A (Ocak-Temmuz)'!C146&lt;&gt;"",'G011A (Ocak-Temmuz)'!C146,0)</f>
        <v>0</v>
      </c>
      <c r="D146" s="226">
        <f>IF('G011A (Ocak-Temmuz)'!L146&lt;&gt;"",'G011A (Ocak-Temmuz)'!L146,0)</f>
        <v>0</v>
      </c>
      <c r="E146" s="218">
        <f>IF('G011A (Şubat-Ağustos)'!C146&lt;&gt;"",'G011A (Şubat-Ağustos)'!C146,0)</f>
        <v>0</v>
      </c>
      <c r="F146" s="217">
        <f>IF('G011A (Şubat-Ağustos)'!L146&lt;&gt;"",'G011A (Şubat-Ağustos)'!L146,0)</f>
        <v>0</v>
      </c>
      <c r="G146" s="218">
        <f>IF('G011A (Mart-Eylül)'!C146&lt;&gt;"",'G011A (Mart-Eylül)'!C146,0)</f>
        <v>0</v>
      </c>
      <c r="H146" s="217">
        <f>IF('G011A (Mart-Eylül)'!L146&lt;&gt;"",'G011A (Mart-Eylül)'!L146,0)</f>
        <v>0</v>
      </c>
      <c r="I146" s="218">
        <f>IF('G011A (Nisan-Ekim)'!C146&lt;&gt;"",'G011A (Nisan-Ekim)'!C146,0)</f>
        <v>0</v>
      </c>
      <c r="J146" s="217">
        <f>IF('G011A (Nisan-Ekim)'!L146&lt;&gt;"",'G011A (Nisan-Ekim)'!L146,0)</f>
        <v>0</v>
      </c>
      <c r="K146" s="218">
        <f>IF('G011A (Mayıs-Kasım)'!C146&lt;&gt;"",'G011A (Mayıs-Kasım)'!C146,0)</f>
        <v>0</v>
      </c>
      <c r="L146" s="217">
        <f>IF('G011A (Mayıs-Kasım)'!L146&lt;&gt;"",'G011A (Mayıs-Kasım)'!L146,0)</f>
        <v>0</v>
      </c>
      <c r="M146" s="218">
        <f>IF('G011A (Haziran-Aralık)'!C146&lt;&gt;"",'G011A (Haziran-Aralık)'!C146,0)</f>
        <v>0</v>
      </c>
      <c r="N146" s="217">
        <f>IF('G011A (Haziran-Aralık)'!L146&lt;&gt;"",'G011A (Haziran-Aralık)'!L146,0)</f>
        <v>0</v>
      </c>
      <c r="O146" s="225">
        <f t="shared" si="44"/>
        <v>0</v>
      </c>
      <c r="P146" s="226">
        <f t="shared" si="45"/>
        <v>0</v>
      </c>
      <c r="Q146" s="226">
        <f t="shared" si="46"/>
        <v>0</v>
      </c>
      <c r="R146" s="227">
        <f t="shared" si="47"/>
        <v>0</v>
      </c>
      <c r="T146" s="206">
        <f t="shared" si="48"/>
        <v>0</v>
      </c>
      <c r="U146" s="206">
        <f t="shared" si="49"/>
        <v>0</v>
      </c>
      <c r="V146" s="206">
        <f t="shared" si="50"/>
        <v>0</v>
      </c>
      <c r="W146" s="206">
        <f t="shared" si="51"/>
        <v>0</v>
      </c>
      <c r="X146" s="206">
        <f t="shared" si="52"/>
        <v>0</v>
      </c>
      <c r="Y146" s="206">
        <f t="shared" si="53"/>
        <v>0</v>
      </c>
      <c r="Z146" s="206">
        <f t="shared" si="54"/>
        <v>0</v>
      </c>
    </row>
    <row r="147" spans="1:27" ht="23.1" customHeight="1" x14ac:dyDescent="0.25">
      <c r="A147" s="144">
        <v>92</v>
      </c>
      <c r="B147" s="209" t="str">
        <f>IF('Proje ve Personel Bilgileri'!C108&gt;0,'Proje ve Personel Bilgileri'!C108,"")</f>
        <v/>
      </c>
      <c r="C147" s="225">
        <f>IF('G011A (Ocak-Temmuz)'!C147&lt;&gt;"",'G011A (Ocak-Temmuz)'!C147,0)</f>
        <v>0</v>
      </c>
      <c r="D147" s="226">
        <f>IF('G011A (Ocak-Temmuz)'!L147&lt;&gt;"",'G011A (Ocak-Temmuz)'!L147,0)</f>
        <v>0</v>
      </c>
      <c r="E147" s="218">
        <f>IF('G011A (Şubat-Ağustos)'!C147&lt;&gt;"",'G011A (Şubat-Ağustos)'!C147,0)</f>
        <v>0</v>
      </c>
      <c r="F147" s="217">
        <f>IF('G011A (Şubat-Ağustos)'!L147&lt;&gt;"",'G011A (Şubat-Ağustos)'!L147,0)</f>
        <v>0</v>
      </c>
      <c r="G147" s="218">
        <f>IF('G011A (Mart-Eylül)'!C147&lt;&gt;"",'G011A (Mart-Eylül)'!C147,0)</f>
        <v>0</v>
      </c>
      <c r="H147" s="217">
        <f>IF('G011A (Mart-Eylül)'!L147&lt;&gt;"",'G011A (Mart-Eylül)'!L147,0)</f>
        <v>0</v>
      </c>
      <c r="I147" s="218">
        <f>IF('G011A (Nisan-Ekim)'!C147&lt;&gt;"",'G011A (Nisan-Ekim)'!C147,0)</f>
        <v>0</v>
      </c>
      <c r="J147" s="217">
        <f>IF('G011A (Nisan-Ekim)'!L147&lt;&gt;"",'G011A (Nisan-Ekim)'!L147,0)</f>
        <v>0</v>
      </c>
      <c r="K147" s="218">
        <f>IF('G011A (Mayıs-Kasım)'!C147&lt;&gt;"",'G011A (Mayıs-Kasım)'!C147,0)</f>
        <v>0</v>
      </c>
      <c r="L147" s="217">
        <f>IF('G011A (Mayıs-Kasım)'!L147&lt;&gt;"",'G011A (Mayıs-Kasım)'!L147,0)</f>
        <v>0</v>
      </c>
      <c r="M147" s="218">
        <f>IF('G011A (Haziran-Aralık)'!C147&lt;&gt;"",'G011A (Haziran-Aralık)'!C147,0)</f>
        <v>0</v>
      </c>
      <c r="N147" s="217">
        <f>IF('G011A (Haziran-Aralık)'!L147&lt;&gt;"",'G011A (Haziran-Aralık)'!L147,0)</f>
        <v>0</v>
      </c>
      <c r="O147" s="225">
        <f t="shared" si="44"/>
        <v>0</v>
      </c>
      <c r="P147" s="226">
        <f t="shared" si="45"/>
        <v>0</v>
      </c>
      <c r="Q147" s="226">
        <f t="shared" si="46"/>
        <v>0</v>
      </c>
      <c r="R147" s="227">
        <f t="shared" si="47"/>
        <v>0</v>
      </c>
      <c r="T147" s="206">
        <f t="shared" si="48"/>
        <v>0</v>
      </c>
      <c r="U147" s="206">
        <f t="shared" si="49"/>
        <v>0</v>
      </c>
      <c r="V147" s="206">
        <f t="shared" si="50"/>
        <v>0</v>
      </c>
      <c r="W147" s="206">
        <f t="shared" si="51"/>
        <v>0</v>
      </c>
      <c r="X147" s="206">
        <f t="shared" si="52"/>
        <v>0</v>
      </c>
      <c r="Y147" s="206">
        <f t="shared" si="53"/>
        <v>0</v>
      </c>
      <c r="Z147" s="206">
        <f t="shared" si="54"/>
        <v>0</v>
      </c>
    </row>
    <row r="148" spans="1:27" ht="23.1" customHeight="1" x14ac:dyDescent="0.25">
      <c r="A148" s="144">
        <v>93</v>
      </c>
      <c r="B148" s="209" t="str">
        <f>IF('Proje ve Personel Bilgileri'!C109&gt;0,'Proje ve Personel Bilgileri'!C109,"")</f>
        <v/>
      </c>
      <c r="C148" s="225">
        <f>IF('G011A (Ocak-Temmuz)'!C148&lt;&gt;"",'G011A (Ocak-Temmuz)'!C148,0)</f>
        <v>0</v>
      </c>
      <c r="D148" s="226">
        <f>IF('G011A (Ocak-Temmuz)'!L148&lt;&gt;"",'G011A (Ocak-Temmuz)'!L148,0)</f>
        <v>0</v>
      </c>
      <c r="E148" s="218">
        <f>IF('G011A (Şubat-Ağustos)'!C148&lt;&gt;"",'G011A (Şubat-Ağustos)'!C148,0)</f>
        <v>0</v>
      </c>
      <c r="F148" s="217">
        <f>IF('G011A (Şubat-Ağustos)'!L148&lt;&gt;"",'G011A (Şubat-Ağustos)'!L148,0)</f>
        <v>0</v>
      </c>
      <c r="G148" s="218">
        <f>IF('G011A (Mart-Eylül)'!C148&lt;&gt;"",'G011A (Mart-Eylül)'!C148,0)</f>
        <v>0</v>
      </c>
      <c r="H148" s="217">
        <f>IF('G011A (Mart-Eylül)'!L148&lt;&gt;"",'G011A (Mart-Eylül)'!L148,0)</f>
        <v>0</v>
      </c>
      <c r="I148" s="218">
        <f>IF('G011A (Nisan-Ekim)'!C148&lt;&gt;"",'G011A (Nisan-Ekim)'!C148,0)</f>
        <v>0</v>
      </c>
      <c r="J148" s="217">
        <f>IF('G011A (Nisan-Ekim)'!L148&lt;&gt;"",'G011A (Nisan-Ekim)'!L148,0)</f>
        <v>0</v>
      </c>
      <c r="K148" s="218">
        <f>IF('G011A (Mayıs-Kasım)'!C148&lt;&gt;"",'G011A (Mayıs-Kasım)'!C148,0)</f>
        <v>0</v>
      </c>
      <c r="L148" s="217">
        <f>IF('G011A (Mayıs-Kasım)'!L148&lt;&gt;"",'G011A (Mayıs-Kasım)'!L148,0)</f>
        <v>0</v>
      </c>
      <c r="M148" s="218">
        <f>IF('G011A (Haziran-Aralık)'!C148&lt;&gt;"",'G011A (Haziran-Aralık)'!C148,0)</f>
        <v>0</v>
      </c>
      <c r="N148" s="217">
        <f>IF('G011A (Haziran-Aralık)'!L148&lt;&gt;"",'G011A (Haziran-Aralık)'!L148,0)</f>
        <v>0</v>
      </c>
      <c r="O148" s="225">
        <f t="shared" si="44"/>
        <v>0</v>
      </c>
      <c r="P148" s="226">
        <f t="shared" si="45"/>
        <v>0</v>
      </c>
      <c r="Q148" s="226">
        <f t="shared" si="46"/>
        <v>0</v>
      </c>
      <c r="R148" s="227">
        <f t="shared" si="47"/>
        <v>0</v>
      </c>
      <c r="T148" s="206">
        <f t="shared" si="48"/>
        <v>0</v>
      </c>
      <c r="U148" s="206">
        <f t="shared" si="49"/>
        <v>0</v>
      </c>
      <c r="V148" s="206">
        <f t="shared" si="50"/>
        <v>0</v>
      </c>
      <c r="W148" s="206">
        <f t="shared" si="51"/>
        <v>0</v>
      </c>
      <c r="X148" s="206">
        <f t="shared" si="52"/>
        <v>0</v>
      </c>
      <c r="Y148" s="206">
        <f t="shared" si="53"/>
        <v>0</v>
      </c>
      <c r="Z148" s="206">
        <f t="shared" si="54"/>
        <v>0</v>
      </c>
    </row>
    <row r="149" spans="1:27" ht="23.1" customHeight="1" x14ac:dyDescent="0.25">
      <c r="A149" s="144">
        <v>94</v>
      </c>
      <c r="B149" s="209" t="str">
        <f>IF('Proje ve Personel Bilgileri'!C110&gt;0,'Proje ve Personel Bilgileri'!C110,"")</f>
        <v/>
      </c>
      <c r="C149" s="225">
        <f>IF('G011A (Ocak-Temmuz)'!C149&lt;&gt;"",'G011A (Ocak-Temmuz)'!C149,0)</f>
        <v>0</v>
      </c>
      <c r="D149" s="226">
        <f>IF('G011A (Ocak-Temmuz)'!L149&lt;&gt;"",'G011A (Ocak-Temmuz)'!L149,0)</f>
        <v>0</v>
      </c>
      <c r="E149" s="218">
        <f>IF('G011A (Şubat-Ağustos)'!C149&lt;&gt;"",'G011A (Şubat-Ağustos)'!C149,0)</f>
        <v>0</v>
      </c>
      <c r="F149" s="217">
        <f>IF('G011A (Şubat-Ağustos)'!L149&lt;&gt;"",'G011A (Şubat-Ağustos)'!L149,0)</f>
        <v>0</v>
      </c>
      <c r="G149" s="218">
        <f>IF('G011A (Mart-Eylül)'!C149&lt;&gt;"",'G011A (Mart-Eylül)'!C149,0)</f>
        <v>0</v>
      </c>
      <c r="H149" s="217">
        <f>IF('G011A (Mart-Eylül)'!L149&lt;&gt;"",'G011A (Mart-Eylül)'!L149,0)</f>
        <v>0</v>
      </c>
      <c r="I149" s="218">
        <f>IF('G011A (Nisan-Ekim)'!C149&lt;&gt;"",'G011A (Nisan-Ekim)'!C149,0)</f>
        <v>0</v>
      </c>
      <c r="J149" s="217">
        <f>IF('G011A (Nisan-Ekim)'!L149&lt;&gt;"",'G011A (Nisan-Ekim)'!L149,0)</f>
        <v>0</v>
      </c>
      <c r="K149" s="218">
        <f>IF('G011A (Mayıs-Kasım)'!C149&lt;&gt;"",'G011A (Mayıs-Kasım)'!C149,0)</f>
        <v>0</v>
      </c>
      <c r="L149" s="217">
        <f>IF('G011A (Mayıs-Kasım)'!L149&lt;&gt;"",'G011A (Mayıs-Kasım)'!L149,0)</f>
        <v>0</v>
      </c>
      <c r="M149" s="218">
        <f>IF('G011A (Haziran-Aralık)'!C149&lt;&gt;"",'G011A (Haziran-Aralık)'!C149,0)</f>
        <v>0</v>
      </c>
      <c r="N149" s="217">
        <f>IF('G011A (Haziran-Aralık)'!L149&lt;&gt;"",'G011A (Haziran-Aralık)'!L149,0)</f>
        <v>0</v>
      </c>
      <c r="O149" s="225">
        <f t="shared" si="44"/>
        <v>0</v>
      </c>
      <c r="P149" s="226">
        <f t="shared" si="45"/>
        <v>0</v>
      </c>
      <c r="Q149" s="226">
        <f t="shared" si="46"/>
        <v>0</v>
      </c>
      <c r="R149" s="227">
        <f t="shared" si="47"/>
        <v>0</v>
      </c>
      <c r="T149" s="206">
        <f t="shared" si="48"/>
        <v>0</v>
      </c>
      <c r="U149" s="206">
        <f t="shared" si="49"/>
        <v>0</v>
      </c>
      <c r="V149" s="206">
        <f t="shared" si="50"/>
        <v>0</v>
      </c>
      <c r="W149" s="206">
        <f t="shared" si="51"/>
        <v>0</v>
      </c>
      <c r="X149" s="206">
        <f t="shared" si="52"/>
        <v>0</v>
      </c>
      <c r="Y149" s="206">
        <f t="shared" si="53"/>
        <v>0</v>
      </c>
      <c r="Z149" s="206">
        <f t="shared" si="54"/>
        <v>0</v>
      </c>
    </row>
    <row r="150" spans="1:27" ht="23.1" customHeight="1" x14ac:dyDescent="0.25">
      <c r="A150" s="144">
        <v>95</v>
      </c>
      <c r="B150" s="209" t="str">
        <f>IF('Proje ve Personel Bilgileri'!C111&gt;0,'Proje ve Personel Bilgileri'!C111,"")</f>
        <v/>
      </c>
      <c r="C150" s="225">
        <f>IF('G011A (Ocak-Temmuz)'!C150&lt;&gt;"",'G011A (Ocak-Temmuz)'!C150,0)</f>
        <v>0</v>
      </c>
      <c r="D150" s="226">
        <f>IF('G011A (Ocak-Temmuz)'!L150&lt;&gt;"",'G011A (Ocak-Temmuz)'!L150,0)</f>
        <v>0</v>
      </c>
      <c r="E150" s="218">
        <f>IF('G011A (Şubat-Ağustos)'!C150&lt;&gt;"",'G011A (Şubat-Ağustos)'!C150,0)</f>
        <v>0</v>
      </c>
      <c r="F150" s="217">
        <f>IF('G011A (Şubat-Ağustos)'!L150&lt;&gt;"",'G011A (Şubat-Ağustos)'!L150,0)</f>
        <v>0</v>
      </c>
      <c r="G150" s="218">
        <f>IF('G011A (Mart-Eylül)'!C150&lt;&gt;"",'G011A (Mart-Eylül)'!C150,0)</f>
        <v>0</v>
      </c>
      <c r="H150" s="217">
        <f>IF('G011A (Mart-Eylül)'!L150&lt;&gt;"",'G011A (Mart-Eylül)'!L150,0)</f>
        <v>0</v>
      </c>
      <c r="I150" s="218">
        <f>IF('G011A (Nisan-Ekim)'!C150&lt;&gt;"",'G011A (Nisan-Ekim)'!C150,0)</f>
        <v>0</v>
      </c>
      <c r="J150" s="217">
        <f>IF('G011A (Nisan-Ekim)'!L150&lt;&gt;"",'G011A (Nisan-Ekim)'!L150,0)</f>
        <v>0</v>
      </c>
      <c r="K150" s="218">
        <f>IF('G011A (Mayıs-Kasım)'!C150&lt;&gt;"",'G011A (Mayıs-Kasım)'!C150,0)</f>
        <v>0</v>
      </c>
      <c r="L150" s="217">
        <f>IF('G011A (Mayıs-Kasım)'!L150&lt;&gt;"",'G011A (Mayıs-Kasım)'!L150,0)</f>
        <v>0</v>
      </c>
      <c r="M150" s="218">
        <f>IF('G011A (Haziran-Aralık)'!C150&lt;&gt;"",'G011A (Haziran-Aralık)'!C150,0)</f>
        <v>0</v>
      </c>
      <c r="N150" s="217">
        <f>IF('G011A (Haziran-Aralık)'!L150&lt;&gt;"",'G011A (Haziran-Aralık)'!L150,0)</f>
        <v>0</v>
      </c>
      <c r="O150" s="225">
        <f t="shared" si="44"/>
        <v>0</v>
      </c>
      <c r="P150" s="226">
        <f t="shared" si="45"/>
        <v>0</v>
      </c>
      <c r="Q150" s="226">
        <f t="shared" si="46"/>
        <v>0</v>
      </c>
      <c r="R150" s="227">
        <f t="shared" si="47"/>
        <v>0</v>
      </c>
      <c r="T150" s="206">
        <f t="shared" si="48"/>
        <v>0</v>
      </c>
      <c r="U150" s="206">
        <f t="shared" si="49"/>
        <v>0</v>
      </c>
      <c r="V150" s="206">
        <f t="shared" si="50"/>
        <v>0</v>
      </c>
      <c r="W150" s="206">
        <f t="shared" si="51"/>
        <v>0</v>
      </c>
      <c r="X150" s="206">
        <f t="shared" si="52"/>
        <v>0</v>
      </c>
      <c r="Y150" s="206">
        <f t="shared" si="53"/>
        <v>0</v>
      </c>
      <c r="Z150" s="206">
        <f t="shared" si="54"/>
        <v>0</v>
      </c>
    </row>
    <row r="151" spans="1:27" ht="23.1" customHeight="1" x14ac:dyDescent="0.25">
      <c r="A151" s="144">
        <v>96</v>
      </c>
      <c r="B151" s="209" t="str">
        <f>IF('Proje ve Personel Bilgileri'!C112&gt;0,'Proje ve Personel Bilgileri'!C112,"")</f>
        <v/>
      </c>
      <c r="C151" s="225">
        <f>IF('G011A (Ocak-Temmuz)'!C151&lt;&gt;"",'G011A (Ocak-Temmuz)'!C151,0)</f>
        <v>0</v>
      </c>
      <c r="D151" s="226">
        <f>IF('G011A (Ocak-Temmuz)'!L151&lt;&gt;"",'G011A (Ocak-Temmuz)'!L151,0)</f>
        <v>0</v>
      </c>
      <c r="E151" s="218">
        <f>IF('G011A (Şubat-Ağustos)'!C151&lt;&gt;"",'G011A (Şubat-Ağustos)'!C151,0)</f>
        <v>0</v>
      </c>
      <c r="F151" s="217">
        <f>IF('G011A (Şubat-Ağustos)'!L151&lt;&gt;"",'G011A (Şubat-Ağustos)'!L151,0)</f>
        <v>0</v>
      </c>
      <c r="G151" s="218">
        <f>IF('G011A (Mart-Eylül)'!C151&lt;&gt;"",'G011A (Mart-Eylül)'!C151,0)</f>
        <v>0</v>
      </c>
      <c r="H151" s="217">
        <f>IF('G011A (Mart-Eylül)'!L151&lt;&gt;"",'G011A (Mart-Eylül)'!L151,0)</f>
        <v>0</v>
      </c>
      <c r="I151" s="218">
        <f>IF('G011A (Nisan-Ekim)'!C151&lt;&gt;"",'G011A (Nisan-Ekim)'!C151,0)</f>
        <v>0</v>
      </c>
      <c r="J151" s="217">
        <f>IF('G011A (Nisan-Ekim)'!L151&lt;&gt;"",'G011A (Nisan-Ekim)'!L151,0)</f>
        <v>0</v>
      </c>
      <c r="K151" s="218">
        <f>IF('G011A (Mayıs-Kasım)'!C151&lt;&gt;"",'G011A (Mayıs-Kasım)'!C151,0)</f>
        <v>0</v>
      </c>
      <c r="L151" s="217">
        <f>IF('G011A (Mayıs-Kasım)'!L151&lt;&gt;"",'G011A (Mayıs-Kasım)'!L151,0)</f>
        <v>0</v>
      </c>
      <c r="M151" s="218">
        <f>IF('G011A (Haziran-Aralık)'!C151&lt;&gt;"",'G011A (Haziran-Aralık)'!C151,0)</f>
        <v>0</v>
      </c>
      <c r="N151" s="217">
        <f>IF('G011A (Haziran-Aralık)'!L151&lt;&gt;"",'G011A (Haziran-Aralık)'!L151,0)</f>
        <v>0</v>
      </c>
      <c r="O151" s="225">
        <f t="shared" si="44"/>
        <v>0</v>
      </c>
      <c r="P151" s="226">
        <f t="shared" si="45"/>
        <v>0</v>
      </c>
      <c r="Q151" s="226">
        <f t="shared" si="46"/>
        <v>0</v>
      </c>
      <c r="R151" s="227">
        <f t="shared" si="47"/>
        <v>0</v>
      </c>
      <c r="T151" s="206">
        <f t="shared" si="48"/>
        <v>0</v>
      </c>
      <c r="U151" s="206">
        <f t="shared" si="49"/>
        <v>0</v>
      </c>
      <c r="V151" s="206">
        <f t="shared" si="50"/>
        <v>0</v>
      </c>
      <c r="W151" s="206">
        <f t="shared" si="51"/>
        <v>0</v>
      </c>
      <c r="X151" s="206">
        <f t="shared" si="52"/>
        <v>0</v>
      </c>
      <c r="Y151" s="206">
        <f t="shared" si="53"/>
        <v>0</v>
      </c>
      <c r="Z151" s="206">
        <f t="shared" si="54"/>
        <v>0</v>
      </c>
    </row>
    <row r="152" spans="1:27" ht="23.1" customHeight="1" x14ac:dyDescent="0.25">
      <c r="A152" s="144">
        <v>97</v>
      </c>
      <c r="B152" s="209" t="str">
        <f>IF('Proje ve Personel Bilgileri'!C113&gt;0,'Proje ve Personel Bilgileri'!C113,"")</f>
        <v/>
      </c>
      <c r="C152" s="225">
        <f>IF('G011A (Ocak-Temmuz)'!C152&lt;&gt;"",'G011A (Ocak-Temmuz)'!C152,0)</f>
        <v>0</v>
      </c>
      <c r="D152" s="226">
        <f>IF('G011A (Ocak-Temmuz)'!L152&lt;&gt;"",'G011A (Ocak-Temmuz)'!L152,0)</f>
        <v>0</v>
      </c>
      <c r="E152" s="218">
        <f>IF('G011A (Şubat-Ağustos)'!C152&lt;&gt;"",'G011A (Şubat-Ağustos)'!C152,0)</f>
        <v>0</v>
      </c>
      <c r="F152" s="217">
        <f>IF('G011A (Şubat-Ağustos)'!L152&lt;&gt;"",'G011A (Şubat-Ağustos)'!L152,0)</f>
        <v>0</v>
      </c>
      <c r="G152" s="218">
        <f>IF('G011A (Mart-Eylül)'!C152&lt;&gt;"",'G011A (Mart-Eylül)'!C152,0)</f>
        <v>0</v>
      </c>
      <c r="H152" s="217">
        <f>IF('G011A (Mart-Eylül)'!L152&lt;&gt;"",'G011A (Mart-Eylül)'!L152,0)</f>
        <v>0</v>
      </c>
      <c r="I152" s="218">
        <f>IF('G011A (Nisan-Ekim)'!C152&lt;&gt;"",'G011A (Nisan-Ekim)'!C152,0)</f>
        <v>0</v>
      </c>
      <c r="J152" s="217">
        <f>IF('G011A (Nisan-Ekim)'!L152&lt;&gt;"",'G011A (Nisan-Ekim)'!L152,0)</f>
        <v>0</v>
      </c>
      <c r="K152" s="218">
        <f>IF('G011A (Mayıs-Kasım)'!C152&lt;&gt;"",'G011A (Mayıs-Kasım)'!C152,0)</f>
        <v>0</v>
      </c>
      <c r="L152" s="217">
        <f>IF('G011A (Mayıs-Kasım)'!L152&lt;&gt;"",'G011A (Mayıs-Kasım)'!L152,0)</f>
        <v>0</v>
      </c>
      <c r="M152" s="218">
        <f>IF('G011A (Haziran-Aralık)'!C152&lt;&gt;"",'G011A (Haziran-Aralık)'!C152,0)</f>
        <v>0</v>
      </c>
      <c r="N152" s="217">
        <f>IF('G011A (Haziran-Aralık)'!L152&lt;&gt;"",'G011A (Haziran-Aralık)'!L152,0)</f>
        <v>0</v>
      </c>
      <c r="O152" s="225">
        <f t="shared" si="44"/>
        <v>0</v>
      </c>
      <c r="P152" s="226">
        <f t="shared" si="45"/>
        <v>0</v>
      </c>
      <c r="Q152" s="226">
        <f t="shared" si="46"/>
        <v>0</v>
      </c>
      <c r="R152" s="227">
        <f t="shared" si="47"/>
        <v>0</v>
      </c>
      <c r="T152" s="206">
        <f t="shared" si="48"/>
        <v>0</v>
      </c>
      <c r="U152" s="206">
        <f t="shared" si="49"/>
        <v>0</v>
      </c>
      <c r="V152" s="206">
        <f t="shared" si="50"/>
        <v>0</v>
      </c>
      <c r="W152" s="206">
        <f t="shared" si="51"/>
        <v>0</v>
      </c>
      <c r="X152" s="206">
        <f t="shared" si="52"/>
        <v>0</v>
      </c>
      <c r="Y152" s="206">
        <f t="shared" si="53"/>
        <v>0</v>
      </c>
      <c r="Z152" s="206">
        <f t="shared" si="54"/>
        <v>0</v>
      </c>
    </row>
    <row r="153" spans="1:27" ht="23.1" customHeight="1" x14ac:dyDescent="0.25">
      <c r="A153" s="144">
        <v>98</v>
      </c>
      <c r="B153" s="209" t="str">
        <f>IF('Proje ve Personel Bilgileri'!C114&gt;0,'Proje ve Personel Bilgileri'!C114,"")</f>
        <v/>
      </c>
      <c r="C153" s="225">
        <f>IF('G011A (Ocak-Temmuz)'!C153&lt;&gt;"",'G011A (Ocak-Temmuz)'!C153,0)</f>
        <v>0</v>
      </c>
      <c r="D153" s="226">
        <f>IF('G011A (Ocak-Temmuz)'!L153&lt;&gt;"",'G011A (Ocak-Temmuz)'!L153,0)</f>
        <v>0</v>
      </c>
      <c r="E153" s="218">
        <f>IF('G011A (Şubat-Ağustos)'!C153&lt;&gt;"",'G011A (Şubat-Ağustos)'!C153,0)</f>
        <v>0</v>
      </c>
      <c r="F153" s="217">
        <f>IF('G011A (Şubat-Ağustos)'!L153&lt;&gt;"",'G011A (Şubat-Ağustos)'!L153,0)</f>
        <v>0</v>
      </c>
      <c r="G153" s="218">
        <f>IF('G011A (Mart-Eylül)'!C153&lt;&gt;"",'G011A (Mart-Eylül)'!C153,0)</f>
        <v>0</v>
      </c>
      <c r="H153" s="217">
        <f>IF('G011A (Mart-Eylül)'!L153&lt;&gt;"",'G011A (Mart-Eylül)'!L153,0)</f>
        <v>0</v>
      </c>
      <c r="I153" s="218">
        <f>IF('G011A (Nisan-Ekim)'!C153&lt;&gt;"",'G011A (Nisan-Ekim)'!C153,0)</f>
        <v>0</v>
      </c>
      <c r="J153" s="217">
        <f>IF('G011A (Nisan-Ekim)'!L153&lt;&gt;"",'G011A (Nisan-Ekim)'!L153,0)</f>
        <v>0</v>
      </c>
      <c r="K153" s="218">
        <f>IF('G011A (Mayıs-Kasım)'!C153&lt;&gt;"",'G011A (Mayıs-Kasım)'!C153,0)</f>
        <v>0</v>
      </c>
      <c r="L153" s="217">
        <f>IF('G011A (Mayıs-Kasım)'!L153&lt;&gt;"",'G011A (Mayıs-Kasım)'!L153,0)</f>
        <v>0</v>
      </c>
      <c r="M153" s="218">
        <f>IF('G011A (Haziran-Aralık)'!C153&lt;&gt;"",'G011A (Haziran-Aralık)'!C153,0)</f>
        <v>0</v>
      </c>
      <c r="N153" s="217">
        <f>IF('G011A (Haziran-Aralık)'!L153&lt;&gt;"",'G011A (Haziran-Aralık)'!L153,0)</f>
        <v>0</v>
      </c>
      <c r="O153" s="225">
        <f t="shared" si="44"/>
        <v>0</v>
      </c>
      <c r="P153" s="226">
        <f t="shared" si="45"/>
        <v>0</v>
      </c>
      <c r="Q153" s="226">
        <f t="shared" si="46"/>
        <v>0</v>
      </c>
      <c r="R153" s="227">
        <f t="shared" si="47"/>
        <v>0</v>
      </c>
      <c r="T153" s="206">
        <f t="shared" si="48"/>
        <v>0</v>
      </c>
      <c r="U153" s="206">
        <f t="shared" si="49"/>
        <v>0</v>
      </c>
      <c r="V153" s="206">
        <f t="shared" si="50"/>
        <v>0</v>
      </c>
      <c r="W153" s="206">
        <f t="shared" si="51"/>
        <v>0</v>
      </c>
      <c r="X153" s="206">
        <f t="shared" si="52"/>
        <v>0</v>
      </c>
      <c r="Y153" s="206">
        <f t="shared" si="53"/>
        <v>0</v>
      </c>
      <c r="Z153" s="206">
        <f t="shared" si="54"/>
        <v>0</v>
      </c>
    </row>
    <row r="154" spans="1:27" ht="23.1" customHeight="1" x14ac:dyDescent="0.25">
      <c r="A154" s="144">
        <v>99</v>
      </c>
      <c r="B154" s="209" t="str">
        <f>IF('Proje ve Personel Bilgileri'!C115&gt;0,'Proje ve Personel Bilgileri'!C115,"")</f>
        <v/>
      </c>
      <c r="C154" s="225">
        <f>IF('G011A (Ocak-Temmuz)'!C154&lt;&gt;"",'G011A (Ocak-Temmuz)'!C154,0)</f>
        <v>0</v>
      </c>
      <c r="D154" s="226">
        <f>IF('G011A (Ocak-Temmuz)'!L154&lt;&gt;"",'G011A (Ocak-Temmuz)'!L154,0)</f>
        <v>0</v>
      </c>
      <c r="E154" s="218">
        <f>IF('G011A (Şubat-Ağustos)'!C154&lt;&gt;"",'G011A (Şubat-Ağustos)'!C154,0)</f>
        <v>0</v>
      </c>
      <c r="F154" s="217">
        <f>IF('G011A (Şubat-Ağustos)'!L154&lt;&gt;"",'G011A (Şubat-Ağustos)'!L154,0)</f>
        <v>0</v>
      </c>
      <c r="G154" s="218">
        <f>IF('G011A (Mart-Eylül)'!C154&lt;&gt;"",'G011A (Mart-Eylül)'!C154,0)</f>
        <v>0</v>
      </c>
      <c r="H154" s="217">
        <f>IF('G011A (Mart-Eylül)'!L154&lt;&gt;"",'G011A (Mart-Eylül)'!L154,0)</f>
        <v>0</v>
      </c>
      <c r="I154" s="218">
        <f>IF('G011A (Nisan-Ekim)'!C154&lt;&gt;"",'G011A (Nisan-Ekim)'!C154,0)</f>
        <v>0</v>
      </c>
      <c r="J154" s="217">
        <f>IF('G011A (Nisan-Ekim)'!L154&lt;&gt;"",'G011A (Nisan-Ekim)'!L154,0)</f>
        <v>0</v>
      </c>
      <c r="K154" s="218">
        <f>IF('G011A (Mayıs-Kasım)'!C154&lt;&gt;"",'G011A (Mayıs-Kasım)'!C154,0)</f>
        <v>0</v>
      </c>
      <c r="L154" s="217">
        <f>IF('G011A (Mayıs-Kasım)'!L154&lt;&gt;"",'G011A (Mayıs-Kasım)'!L154,0)</f>
        <v>0</v>
      </c>
      <c r="M154" s="218">
        <f>IF('G011A (Haziran-Aralık)'!C154&lt;&gt;"",'G011A (Haziran-Aralık)'!C154,0)</f>
        <v>0</v>
      </c>
      <c r="N154" s="217">
        <f>IF('G011A (Haziran-Aralık)'!L154&lt;&gt;"",'G011A (Haziran-Aralık)'!L154,0)</f>
        <v>0</v>
      </c>
      <c r="O154" s="225">
        <f t="shared" si="44"/>
        <v>0</v>
      </c>
      <c r="P154" s="226">
        <f t="shared" si="45"/>
        <v>0</v>
      </c>
      <c r="Q154" s="226">
        <f t="shared" si="46"/>
        <v>0</v>
      </c>
      <c r="R154" s="227">
        <f t="shared" si="47"/>
        <v>0</v>
      </c>
      <c r="T154" s="206">
        <f t="shared" si="48"/>
        <v>0</v>
      </c>
      <c r="U154" s="206">
        <f t="shared" si="49"/>
        <v>0</v>
      </c>
      <c r="V154" s="206">
        <f t="shared" si="50"/>
        <v>0</v>
      </c>
      <c r="W154" s="206">
        <f t="shared" si="51"/>
        <v>0</v>
      </c>
      <c r="X154" s="206">
        <f t="shared" si="52"/>
        <v>0</v>
      </c>
      <c r="Y154" s="206">
        <f t="shared" si="53"/>
        <v>0</v>
      </c>
      <c r="Z154" s="206">
        <f t="shared" si="54"/>
        <v>0</v>
      </c>
    </row>
    <row r="155" spans="1:27" ht="23.1" customHeight="1" thickBot="1" x14ac:dyDescent="0.3">
      <c r="A155" s="147">
        <v>100</v>
      </c>
      <c r="B155" s="211" t="str">
        <f>IF('Proje ve Personel Bilgileri'!C116&gt;0,'Proje ve Personel Bilgileri'!C116,"")</f>
        <v/>
      </c>
      <c r="C155" s="228">
        <f>IF('G011A (Ocak-Temmuz)'!C155&lt;&gt;"",'G011A (Ocak-Temmuz)'!C155,0)</f>
        <v>0</v>
      </c>
      <c r="D155" s="229">
        <f>IF('G011A (Ocak-Temmuz)'!L155&lt;&gt;"",'G011A (Ocak-Temmuz)'!L155,0)</f>
        <v>0</v>
      </c>
      <c r="E155" s="222">
        <f>IF('G011A (Şubat-Ağustos)'!C155&lt;&gt;"",'G011A (Şubat-Ağustos)'!C155,0)</f>
        <v>0</v>
      </c>
      <c r="F155" s="221">
        <f>IF('G011A (Şubat-Ağustos)'!L155&lt;&gt;"",'G011A (Şubat-Ağustos)'!L155,0)</f>
        <v>0</v>
      </c>
      <c r="G155" s="222">
        <f>IF('G011A (Mart-Eylül)'!C155&lt;&gt;"",'G011A (Mart-Eylül)'!C155,0)</f>
        <v>0</v>
      </c>
      <c r="H155" s="221">
        <f>IF('G011A (Mart-Eylül)'!L155&lt;&gt;"",'G011A (Mart-Eylül)'!L155,0)</f>
        <v>0</v>
      </c>
      <c r="I155" s="222">
        <f>IF('G011A (Nisan-Ekim)'!C155&lt;&gt;"",'G011A (Nisan-Ekim)'!C155,0)</f>
        <v>0</v>
      </c>
      <c r="J155" s="221">
        <f>IF('G011A (Nisan-Ekim)'!L155&lt;&gt;"",'G011A (Nisan-Ekim)'!L155,0)</f>
        <v>0</v>
      </c>
      <c r="K155" s="222">
        <f>IF('G011A (Mayıs-Kasım)'!C155&lt;&gt;"",'G011A (Mayıs-Kasım)'!C155,0)</f>
        <v>0</v>
      </c>
      <c r="L155" s="221">
        <f>IF('G011A (Mayıs-Kasım)'!L155&lt;&gt;"",'G011A (Mayıs-Kasım)'!L155,0)</f>
        <v>0</v>
      </c>
      <c r="M155" s="222">
        <f>IF('G011A (Haziran-Aralık)'!C155&lt;&gt;"",'G011A (Haziran-Aralık)'!C155,0)</f>
        <v>0</v>
      </c>
      <c r="N155" s="221">
        <f>IF('G011A (Haziran-Aralık)'!L155&lt;&gt;"",'G011A (Haziran-Aralık)'!L155,0)</f>
        <v>0</v>
      </c>
      <c r="O155" s="228">
        <f t="shared" si="44"/>
        <v>0</v>
      </c>
      <c r="P155" s="229">
        <f t="shared" si="45"/>
        <v>0</v>
      </c>
      <c r="Q155" s="229">
        <f t="shared" si="46"/>
        <v>0</v>
      </c>
      <c r="R155" s="230">
        <f t="shared" si="47"/>
        <v>0</v>
      </c>
      <c r="T155" s="206">
        <f t="shared" si="48"/>
        <v>0</v>
      </c>
      <c r="U155" s="206">
        <f t="shared" si="49"/>
        <v>0</v>
      </c>
      <c r="V155" s="206">
        <f t="shared" si="50"/>
        <v>0</v>
      </c>
      <c r="W155" s="206">
        <f t="shared" si="51"/>
        <v>0</v>
      </c>
      <c r="X155" s="206">
        <f t="shared" si="52"/>
        <v>0</v>
      </c>
      <c r="Y155" s="206">
        <f t="shared" si="53"/>
        <v>0</v>
      </c>
      <c r="Z155" s="206">
        <f t="shared" si="54"/>
        <v>0</v>
      </c>
      <c r="AA155" s="206">
        <f>IF(ISERROR(IF(SUM(C136:R155)&gt;0,1,0)),1,IF(SUM(C136:R155)&gt;0,1,0))</f>
        <v>0</v>
      </c>
    </row>
    <row r="156" spans="1:27" x14ac:dyDescent="0.25">
      <c r="B156" s="7"/>
      <c r="C156" s="7"/>
      <c r="D156" s="7"/>
      <c r="E156" s="7"/>
      <c r="F156" s="7"/>
      <c r="G156" s="7"/>
      <c r="H156" s="7"/>
      <c r="I156" s="7"/>
      <c r="J156" s="4"/>
      <c r="L156" s="133"/>
      <c r="M156" s="133"/>
      <c r="N156" s="133"/>
      <c r="O156" s="133"/>
      <c r="P156" s="133"/>
      <c r="Q156" s="133"/>
    </row>
    <row r="157" spans="1:27" x14ac:dyDescent="0.25">
      <c r="A157" s="7" t="s">
        <v>154</v>
      </c>
      <c r="B157" s="7"/>
      <c r="C157" s="7"/>
      <c r="D157" s="7"/>
      <c r="E157" s="7"/>
      <c r="F157" s="7"/>
      <c r="G157" s="7"/>
      <c r="H157" s="7"/>
      <c r="I157" s="7"/>
      <c r="J157" s="4"/>
      <c r="L157" s="133"/>
      <c r="M157" s="133"/>
      <c r="N157" s="133"/>
      <c r="O157" s="133"/>
      <c r="P157" s="133"/>
      <c r="Q157" s="133"/>
    </row>
    <row r="158" spans="1:27" x14ac:dyDescent="0.25">
      <c r="C158" s="133"/>
      <c r="J158" s="4"/>
      <c r="L158" s="133"/>
      <c r="M158" s="133"/>
      <c r="N158" s="133"/>
      <c r="O158" s="133"/>
    </row>
    <row r="159" spans="1:27" s="101" customFormat="1" ht="21" x14ac:dyDescent="0.35">
      <c r="A159" s="296" t="s">
        <v>47</v>
      </c>
      <c r="B159" s="297">
        <f ca="1">IF(imzatarihi&gt;0,imzatarihi,"")</f>
        <v>46027</v>
      </c>
      <c r="C159" s="445" t="s">
        <v>48</v>
      </c>
      <c r="D159" s="445"/>
      <c r="E159" s="295" t="str">
        <f>IF(kurulusyetkilisi&gt;0,kurulusyetkilisi,"")</f>
        <v/>
      </c>
      <c r="F159" s="295"/>
      <c r="G159" s="295"/>
      <c r="H159" s="295"/>
      <c r="I159" s="295"/>
      <c r="J159" s="79"/>
      <c r="K159" s="79"/>
      <c r="L159" s="13"/>
      <c r="N159" s="151"/>
      <c r="O159" s="151"/>
      <c r="P159" s="151"/>
      <c r="Q159" s="151"/>
    </row>
    <row r="160" spans="1:27" ht="21" x14ac:dyDescent="0.35">
      <c r="A160" s="300"/>
      <c r="B160" s="300"/>
      <c r="C160" s="469" t="s">
        <v>49</v>
      </c>
      <c r="D160" s="469"/>
      <c r="E160" s="470"/>
      <c r="F160" s="470"/>
      <c r="G160" s="470"/>
      <c r="H160" s="300"/>
      <c r="I160" s="300"/>
      <c r="J160" s="4"/>
      <c r="L160" s="133"/>
      <c r="M160" s="133"/>
      <c r="N160" s="133"/>
      <c r="O160" s="133"/>
    </row>
    <row r="161" spans="1:26" ht="15.75" customHeight="1" x14ac:dyDescent="0.25">
      <c r="A161" s="465" t="s">
        <v>54</v>
      </c>
      <c r="B161" s="465"/>
      <c r="C161" s="465"/>
      <c r="D161" s="465"/>
      <c r="E161" s="465"/>
      <c r="F161" s="465"/>
      <c r="G161" s="465"/>
      <c r="H161" s="465"/>
      <c r="I161" s="465"/>
      <c r="J161" s="465"/>
      <c r="K161" s="465"/>
      <c r="L161" s="465"/>
      <c r="M161" s="465"/>
      <c r="N161" s="465"/>
      <c r="O161" s="465"/>
      <c r="P161" s="465"/>
      <c r="Q161" s="465"/>
      <c r="R161" s="465"/>
    </row>
    <row r="162" spans="1:26" x14ac:dyDescent="0.25">
      <c r="A162" s="466" t="str">
        <f>IF(YilDonem&lt;&gt;"",CONCATENATE(YilDonem," dönemine aittir."),"")</f>
        <v/>
      </c>
      <c r="B162" s="466"/>
      <c r="C162" s="466"/>
      <c r="D162" s="466"/>
      <c r="E162" s="466"/>
      <c r="F162" s="466"/>
      <c r="G162" s="466"/>
      <c r="H162" s="466"/>
      <c r="I162" s="466"/>
      <c r="J162" s="466"/>
      <c r="K162" s="466"/>
      <c r="L162" s="466"/>
      <c r="M162" s="466"/>
      <c r="N162" s="466"/>
      <c r="O162" s="466"/>
      <c r="P162" s="466"/>
      <c r="Q162" s="466"/>
      <c r="R162" s="466"/>
    </row>
    <row r="163" spans="1:26" ht="19.5" thickBot="1" x14ac:dyDescent="0.35">
      <c r="A163" s="456" t="s">
        <v>59</v>
      </c>
      <c r="B163" s="456"/>
      <c r="C163" s="456"/>
      <c r="D163" s="456"/>
      <c r="E163" s="456"/>
      <c r="F163" s="456"/>
      <c r="G163" s="456"/>
      <c r="H163" s="456"/>
      <c r="I163" s="456"/>
      <c r="J163" s="456"/>
      <c r="K163" s="456"/>
      <c r="L163" s="456"/>
      <c r="M163" s="456"/>
      <c r="N163" s="456"/>
      <c r="O163" s="456"/>
      <c r="P163" s="456"/>
      <c r="Q163" s="456"/>
      <c r="R163" s="456"/>
    </row>
    <row r="164" spans="1:26" ht="31.7" customHeight="1" thickBot="1" x14ac:dyDescent="0.3">
      <c r="A164" s="1" t="s">
        <v>1</v>
      </c>
      <c r="B164" s="457" t="str">
        <f>IF(ProjeNo&gt;0,ProjeNo,"")</f>
        <v/>
      </c>
      <c r="C164" s="458"/>
      <c r="D164" s="458"/>
      <c r="E164" s="458"/>
      <c r="F164" s="458"/>
      <c r="G164" s="458"/>
      <c r="H164" s="458"/>
      <c r="I164" s="458"/>
      <c r="J164" s="458"/>
      <c r="K164" s="458"/>
      <c r="L164" s="458"/>
      <c r="M164" s="458"/>
      <c r="N164" s="458"/>
      <c r="O164" s="458"/>
      <c r="P164" s="458"/>
      <c r="Q164" s="458"/>
      <c r="R164" s="459"/>
    </row>
    <row r="165" spans="1:26" ht="31.7" customHeight="1" thickBot="1" x14ac:dyDescent="0.3">
      <c r="A165" s="6" t="s">
        <v>14</v>
      </c>
      <c r="B165" s="460" t="str">
        <f>IF(ProjeAdi&gt;0,ProjeAdi,"")</f>
        <v/>
      </c>
      <c r="C165" s="461"/>
      <c r="D165" s="461"/>
      <c r="E165" s="461"/>
      <c r="F165" s="461"/>
      <c r="G165" s="461"/>
      <c r="H165" s="461"/>
      <c r="I165" s="461"/>
      <c r="J165" s="461"/>
      <c r="K165" s="461"/>
      <c r="L165" s="461"/>
      <c r="M165" s="461"/>
      <c r="N165" s="461"/>
      <c r="O165" s="461"/>
      <c r="P165" s="461"/>
      <c r="Q165" s="461"/>
      <c r="R165" s="462"/>
    </row>
    <row r="166" spans="1:26" ht="75.2" customHeight="1" thickBot="1" x14ac:dyDescent="0.3">
      <c r="A166" s="471" t="s">
        <v>9</v>
      </c>
      <c r="B166" s="467" t="s">
        <v>60</v>
      </c>
      <c r="C166" s="463" t="str">
        <f>IF(Dönem=1,"OCAK",IF(Dönem=2,"TEMMUZ",""))</f>
        <v/>
      </c>
      <c r="D166" s="464"/>
      <c r="E166" s="463" t="str">
        <f>IF(Dönem=1,"ŞUBAT",IF(Dönem=2,"AĞUSTOS",""))</f>
        <v/>
      </c>
      <c r="F166" s="464"/>
      <c r="G166" s="463" t="str">
        <f>IF(Dönem=1,"MART",IF(Dönem=2,"EYLÜL",""))</f>
        <v/>
      </c>
      <c r="H166" s="464"/>
      <c r="I166" s="463" t="str">
        <f>IF(Dönem=1,"NİSAN",IF(Dönem=2,"EKİM",""))</f>
        <v/>
      </c>
      <c r="J166" s="464"/>
      <c r="K166" s="463" t="str">
        <f>IF(Dönem=1,"MAYIS",IF(Dönem=2,"KASIM",""))</f>
        <v/>
      </c>
      <c r="L166" s="464"/>
      <c r="M166" s="463" t="str">
        <f>IF(Dönem=1,"HAZİRAN",IF(Dönem=2,"ARALIK",""))</f>
        <v/>
      </c>
      <c r="N166" s="464"/>
      <c r="O166" s="467" t="s">
        <v>55</v>
      </c>
      <c r="P166" s="467" t="s">
        <v>56</v>
      </c>
      <c r="Q166" s="467" t="s">
        <v>57</v>
      </c>
      <c r="R166" s="467" t="s">
        <v>144</v>
      </c>
      <c r="S166" s="5"/>
      <c r="T166" s="5"/>
    </row>
    <row r="167" spans="1:26" ht="49.7" customHeight="1" thickBot="1" x14ac:dyDescent="0.3">
      <c r="A167" s="472"/>
      <c r="B167" s="468"/>
      <c r="C167" s="3" t="s">
        <v>38</v>
      </c>
      <c r="D167" s="3" t="s">
        <v>58</v>
      </c>
      <c r="E167" s="3" t="s">
        <v>38</v>
      </c>
      <c r="F167" s="3" t="s">
        <v>58</v>
      </c>
      <c r="G167" s="3" t="s">
        <v>38</v>
      </c>
      <c r="H167" s="3" t="s">
        <v>58</v>
      </c>
      <c r="I167" s="3" t="s">
        <v>38</v>
      </c>
      <c r="J167" s="3" t="s">
        <v>58</v>
      </c>
      <c r="K167" s="3" t="s">
        <v>38</v>
      </c>
      <c r="L167" s="3" t="s">
        <v>58</v>
      </c>
      <c r="M167" s="3" t="s">
        <v>38</v>
      </c>
      <c r="N167" s="3" t="s">
        <v>58</v>
      </c>
      <c r="O167" s="468"/>
      <c r="P167" s="468"/>
      <c r="Q167" s="468"/>
      <c r="R167" s="468"/>
      <c r="Z167" s="2" t="s">
        <v>93</v>
      </c>
    </row>
    <row r="168" spans="1:26" ht="23.1" customHeight="1" x14ac:dyDescent="0.25">
      <c r="A168" s="141">
        <v>101</v>
      </c>
      <c r="B168" s="207" t="str">
        <f>IF('Proje ve Personel Bilgileri'!C117&gt;0,'Proje ve Personel Bilgileri'!C117,"")</f>
        <v/>
      </c>
      <c r="C168" s="215">
        <f>IF('G011A (Ocak-Temmuz)'!C168&lt;&gt;"",'G011A (Ocak-Temmuz)'!C168,0)</f>
        <v>0</v>
      </c>
      <c r="D168" s="214">
        <f>IF('G011A (Ocak-Temmuz)'!L168&lt;&gt;"",'G011A (Ocak-Temmuz)'!L168,0)</f>
        <v>0</v>
      </c>
      <c r="E168" s="215">
        <f>IF('G011A (Şubat-Ağustos)'!C168&lt;&gt;"",'G011A (Şubat-Ağustos)'!C168,0)</f>
        <v>0</v>
      </c>
      <c r="F168" s="214">
        <f>IF('G011A (Şubat-Ağustos)'!L168&lt;&gt;"",'G011A (Şubat-Ağustos)'!L168,0)</f>
        <v>0</v>
      </c>
      <c r="G168" s="215">
        <f>IF('G011A (Mart-Eylül)'!C168&lt;&gt;"",'G011A (Mart-Eylül)'!C168,0)</f>
        <v>0</v>
      </c>
      <c r="H168" s="214">
        <f>IF('G011A (Mart-Eylül)'!L168&lt;&gt;"",'G011A (Mart-Eylül)'!L168,0)</f>
        <v>0</v>
      </c>
      <c r="I168" s="215">
        <f>IF('G011A (Nisan-Ekim)'!C168&lt;&gt;"",'G011A (Nisan-Ekim)'!C168,0)</f>
        <v>0</v>
      </c>
      <c r="J168" s="214">
        <f>IF('G011A (Nisan-Ekim)'!L168&lt;&gt;"",'G011A (Nisan-Ekim)'!L168,0)</f>
        <v>0</v>
      </c>
      <c r="K168" s="215">
        <f>IF('G011A (Mayıs-Kasım)'!C168&lt;&gt;"",'G011A (Mayıs-Kasım)'!C168,0)</f>
        <v>0</v>
      </c>
      <c r="L168" s="214">
        <f>IF('G011A (Mayıs-Kasım)'!L168&lt;&gt;"",'G011A (Mayıs-Kasım)'!L168,0)</f>
        <v>0</v>
      </c>
      <c r="M168" s="215">
        <f>IF('G011A (Haziran-Aralık)'!C168&lt;&gt;"",'G011A (Haziran-Aralık)'!C168,0)</f>
        <v>0</v>
      </c>
      <c r="N168" s="214">
        <f>IF('G011A (Haziran-Aralık)'!L168&lt;&gt;"",'G011A (Haziran-Aralık)'!L168,0)</f>
        <v>0</v>
      </c>
      <c r="O168" s="215">
        <f>C168+E168+G168+I168+K168+M168</f>
        <v>0</v>
      </c>
      <c r="P168" s="214">
        <f>D168+F168+H168+J168+L168+N168</f>
        <v>0</v>
      </c>
      <c r="Q168" s="214">
        <f>IF(O168=0,0,O168/30)</f>
        <v>0</v>
      </c>
      <c r="R168" s="216">
        <f>IF(P168=0,0,P168/Q168)</f>
        <v>0</v>
      </c>
      <c r="T168" s="206">
        <f>IF(C168&gt;0,1,0)</f>
        <v>0</v>
      </c>
      <c r="U168" s="206">
        <f>IF(E168&gt;0,1,0)</f>
        <v>0</v>
      </c>
      <c r="V168" s="206">
        <f>IF(G168&gt;0,1,0)</f>
        <v>0</v>
      </c>
      <c r="W168" s="206">
        <f>IF(I168&gt;0,1,0)</f>
        <v>0</v>
      </c>
      <c r="X168" s="206">
        <f>IF(K168&gt;0,1,0)</f>
        <v>0</v>
      </c>
      <c r="Y168" s="206">
        <f>IF(M168&gt;0,1,0)</f>
        <v>0</v>
      </c>
      <c r="Z168" s="206">
        <f>SUM(T168:Y168)</f>
        <v>0</v>
      </c>
    </row>
    <row r="169" spans="1:26" ht="23.1" customHeight="1" x14ac:dyDescent="0.25">
      <c r="A169" s="144">
        <v>102</v>
      </c>
      <c r="B169" s="209" t="str">
        <f>IF('Proje ve Personel Bilgileri'!C118&gt;0,'Proje ve Personel Bilgileri'!C118,"")</f>
        <v/>
      </c>
      <c r="C169" s="225">
        <f>IF('G011A (Ocak-Temmuz)'!C169&lt;&gt;"",'G011A (Ocak-Temmuz)'!C169,0)</f>
        <v>0</v>
      </c>
      <c r="D169" s="226">
        <f>IF('G011A (Ocak-Temmuz)'!L169&lt;&gt;"",'G011A (Ocak-Temmuz)'!L169,0)</f>
        <v>0</v>
      </c>
      <c r="E169" s="218">
        <f>IF('G011A (Şubat-Ağustos)'!C169&lt;&gt;"",'G011A (Şubat-Ağustos)'!C169,0)</f>
        <v>0</v>
      </c>
      <c r="F169" s="217">
        <f>IF('G011A (Şubat-Ağustos)'!L169&lt;&gt;"",'G011A (Şubat-Ağustos)'!L169,0)</f>
        <v>0</v>
      </c>
      <c r="G169" s="218">
        <f>IF('G011A (Mart-Eylül)'!C169&lt;&gt;"",'G011A (Mart-Eylül)'!C169,0)</f>
        <v>0</v>
      </c>
      <c r="H169" s="217">
        <f>IF('G011A (Mart-Eylül)'!L169&lt;&gt;"",'G011A (Mart-Eylül)'!L169,0)</f>
        <v>0</v>
      </c>
      <c r="I169" s="218">
        <f>IF('G011A (Nisan-Ekim)'!C169&lt;&gt;"",'G011A (Nisan-Ekim)'!C169,0)</f>
        <v>0</v>
      </c>
      <c r="J169" s="217">
        <f>IF('G011A (Nisan-Ekim)'!L169&lt;&gt;"",'G011A (Nisan-Ekim)'!L169,0)</f>
        <v>0</v>
      </c>
      <c r="K169" s="218">
        <f>IF('G011A (Mayıs-Kasım)'!C169&lt;&gt;"",'G011A (Mayıs-Kasım)'!C169,0)</f>
        <v>0</v>
      </c>
      <c r="L169" s="217">
        <f>IF('G011A (Mayıs-Kasım)'!L169&lt;&gt;"",'G011A (Mayıs-Kasım)'!L169,0)</f>
        <v>0</v>
      </c>
      <c r="M169" s="218">
        <f>IF('G011A (Haziran-Aralık)'!C169&lt;&gt;"",'G011A (Haziran-Aralık)'!C169,0)</f>
        <v>0</v>
      </c>
      <c r="N169" s="217">
        <f>IF('G011A (Haziran-Aralık)'!L169&lt;&gt;"",'G011A (Haziran-Aralık)'!L169,0)</f>
        <v>0</v>
      </c>
      <c r="O169" s="225">
        <f t="shared" ref="O169:O187" si="55">C169+E169+G169+I169+K169+M169</f>
        <v>0</v>
      </c>
      <c r="P169" s="226">
        <f t="shared" ref="P169:P187" si="56">D169+F169+H169+J169+L169+N169</f>
        <v>0</v>
      </c>
      <c r="Q169" s="226">
        <f t="shared" ref="Q169:Q187" si="57">IF(O169=0,0,O169/30)</f>
        <v>0</v>
      </c>
      <c r="R169" s="227">
        <f t="shared" ref="R169:R187" si="58">IF(P169=0,0,P169/Q169)</f>
        <v>0</v>
      </c>
      <c r="T169" s="206">
        <f t="shared" ref="T169:T187" si="59">IF(C169&gt;0,1,0)</f>
        <v>0</v>
      </c>
      <c r="U169" s="206">
        <f t="shared" ref="U169:U187" si="60">IF(E169&gt;0,1,0)</f>
        <v>0</v>
      </c>
      <c r="V169" s="206">
        <f t="shared" ref="V169:V187" si="61">IF(G169&gt;0,1,0)</f>
        <v>0</v>
      </c>
      <c r="W169" s="206">
        <f t="shared" ref="W169:W187" si="62">IF(I169&gt;0,1,0)</f>
        <v>0</v>
      </c>
      <c r="X169" s="206">
        <f t="shared" ref="X169:X187" si="63">IF(K169&gt;0,1,0)</f>
        <v>0</v>
      </c>
      <c r="Y169" s="206">
        <f t="shared" ref="Y169:Y187" si="64">IF(M169&gt;0,1,0)</f>
        <v>0</v>
      </c>
      <c r="Z169" s="206">
        <f t="shared" ref="Z169:Z187" si="65">SUM(T169:Y169)</f>
        <v>0</v>
      </c>
    </row>
    <row r="170" spans="1:26" ht="23.1" customHeight="1" x14ac:dyDescent="0.25">
      <c r="A170" s="144">
        <v>103</v>
      </c>
      <c r="B170" s="209" t="str">
        <f>IF('Proje ve Personel Bilgileri'!C119&gt;0,'Proje ve Personel Bilgileri'!C119,"")</f>
        <v/>
      </c>
      <c r="C170" s="225">
        <f>IF('G011A (Ocak-Temmuz)'!C170&lt;&gt;"",'G011A (Ocak-Temmuz)'!C170,0)</f>
        <v>0</v>
      </c>
      <c r="D170" s="226">
        <f>IF('G011A (Ocak-Temmuz)'!L170&lt;&gt;"",'G011A (Ocak-Temmuz)'!L170,0)</f>
        <v>0</v>
      </c>
      <c r="E170" s="218">
        <f>IF('G011A (Şubat-Ağustos)'!C170&lt;&gt;"",'G011A (Şubat-Ağustos)'!C170,0)</f>
        <v>0</v>
      </c>
      <c r="F170" s="217">
        <f>IF('G011A (Şubat-Ağustos)'!L170&lt;&gt;"",'G011A (Şubat-Ağustos)'!L170,0)</f>
        <v>0</v>
      </c>
      <c r="G170" s="218">
        <f>IF('G011A (Mart-Eylül)'!C170&lt;&gt;"",'G011A (Mart-Eylül)'!C170,0)</f>
        <v>0</v>
      </c>
      <c r="H170" s="217">
        <f>IF('G011A (Mart-Eylül)'!L170&lt;&gt;"",'G011A (Mart-Eylül)'!L170,0)</f>
        <v>0</v>
      </c>
      <c r="I170" s="218">
        <f>IF('G011A (Nisan-Ekim)'!C170&lt;&gt;"",'G011A (Nisan-Ekim)'!C170,0)</f>
        <v>0</v>
      </c>
      <c r="J170" s="217">
        <f>IF('G011A (Nisan-Ekim)'!L170&lt;&gt;"",'G011A (Nisan-Ekim)'!L170,0)</f>
        <v>0</v>
      </c>
      <c r="K170" s="218">
        <f>IF('G011A (Mayıs-Kasım)'!C170&lt;&gt;"",'G011A (Mayıs-Kasım)'!C170,0)</f>
        <v>0</v>
      </c>
      <c r="L170" s="217">
        <f>IF('G011A (Mayıs-Kasım)'!L170&lt;&gt;"",'G011A (Mayıs-Kasım)'!L170,0)</f>
        <v>0</v>
      </c>
      <c r="M170" s="218">
        <f>IF('G011A (Haziran-Aralık)'!C170&lt;&gt;"",'G011A (Haziran-Aralık)'!C170,0)</f>
        <v>0</v>
      </c>
      <c r="N170" s="217">
        <f>IF('G011A (Haziran-Aralık)'!L170&lt;&gt;"",'G011A (Haziran-Aralık)'!L170,0)</f>
        <v>0</v>
      </c>
      <c r="O170" s="225">
        <f t="shared" si="55"/>
        <v>0</v>
      </c>
      <c r="P170" s="226">
        <f t="shared" si="56"/>
        <v>0</v>
      </c>
      <c r="Q170" s="226">
        <f t="shared" si="57"/>
        <v>0</v>
      </c>
      <c r="R170" s="227">
        <f t="shared" si="58"/>
        <v>0</v>
      </c>
      <c r="T170" s="206">
        <f t="shared" si="59"/>
        <v>0</v>
      </c>
      <c r="U170" s="206">
        <f t="shared" si="60"/>
        <v>0</v>
      </c>
      <c r="V170" s="206">
        <f t="shared" si="61"/>
        <v>0</v>
      </c>
      <c r="W170" s="206">
        <f t="shared" si="62"/>
        <v>0</v>
      </c>
      <c r="X170" s="206">
        <f t="shared" si="63"/>
        <v>0</v>
      </c>
      <c r="Y170" s="206">
        <f t="shared" si="64"/>
        <v>0</v>
      </c>
      <c r="Z170" s="206">
        <f t="shared" si="65"/>
        <v>0</v>
      </c>
    </row>
    <row r="171" spans="1:26" ht="23.1" customHeight="1" x14ac:dyDescent="0.25">
      <c r="A171" s="144">
        <v>104</v>
      </c>
      <c r="B171" s="209" t="str">
        <f>IF('Proje ve Personel Bilgileri'!C120&gt;0,'Proje ve Personel Bilgileri'!C120,"")</f>
        <v/>
      </c>
      <c r="C171" s="225">
        <f>IF('G011A (Ocak-Temmuz)'!C171&lt;&gt;"",'G011A (Ocak-Temmuz)'!C171,0)</f>
        <v>0</v>
      </c>
      <c r="D171" s="226">
        <f>IF('G011A (Ocak-Temmuz)'!L171&lt;&gt;"",'G011A (Ocak-Temmuz)'!L171,0)</f>
        <v>0</v>
      </c>
      <c r="E171" s="218">
        <f>IF('G011A (Şubat-Ağustos)'!C171&lt;&gt;"",'G011A (Şubat-Ağustos)'!C171,0)</f>
        <v>0</v>
      </c>
      <c r="F171" s="217">
        <f>IF('G011A (Şubat-Ağustos)'!L171&lt;&gt;"",'G011A (Şubat-Ağustos)'!L171,0)</f>
        <v>0</v>
      </c>
      <c r="G171" s="218">
        <f>IF('G011A (Mart-Eylül)'!C171&lt;&gt;"",'G011A (Mart-Eylül)'!C171,0)</f>
        <v>0</v>
      </c>
      <c r="H171" s="217">
        <f>IF('G011A (Mart-Eylül)'!L171&lt;&gt;"",'G011A (Mart-Eylül)'!L171,0)</f>
        <v>0</v>
      </c>
      <c r="I171" s="218">
        <f>IF('G011A (Nisan-Ekim)'!C171&lt;&gt;"",'G011A (Nisan-Ekim)'!C171,0)</f>
        <v>0</v>
      </c>
      <c r="J171" s="217">
        <f>IF('G011A (Nisan-Ekim)'!L171&lt;&gt;"",'G011A (Nisan-Ekim)'!L171,0)</f>
        <v>0</v>
      </c>
      <c r="K171" s="218">
        <f>IF('G011A (Mayıs-Kasım)'!C171&lt;&gt;"",'G011A (Mayıs-Kasım)'!C171,0)</f>
        <v>0</v>
      </c>
      <c r="L171" s="217">
        <f>IF('G011A (Mayıs-Kasım)'!L171&lt;&gt;"",'G011A (Mayıs-Kasım)'!L171,0)</f>
        <v>0</v>
      </c>
      <c r="M171" s="218">
        <f>IF('G011A (Haziran-Aralık)'!C171&lt;&gt;"",'G011A (Haziran-Aralık)'!C171,0)</f>
        <v>0</v>
      </c>
      <c r="N171" s="217">
        <f>IF('G011A (Haziran-Aralık)'!L171&lt;&gt;"",'G011A (Haziran-Aralık)'!L171,0)</f>
        <v>0</v>
      </c>
      <c r="O171" s="225">
        <f t="shared" si="55"/>
        <v>0</v>
      </c>
      <c r="P171" s="226">
        <f t="shared" si="56"/>
        <v>0</v>
      </c>
      <c r="Q171" s="226">
        <f t="shared" si="57"/>
        <v>0</v>
      </c>
      <c r="R171" s="227">
        <f t="shared" si="58"/>
        <v>0</v>
      </c>
      <c r="T171" s="206">
        <f t="shared" si="59"/>
        <v>0</v>
      </c>
      <c r="U171" s="206">
        <f t="shared" si="60"/>
        <v>0</v>
      </c>
      <c r="V171" s="206">
        <f t="shared" si="61"/>
        <v>0</v>
      </c>
      <c r="W171" s="206">
        <f t="shared" si="62"/>
        <v>0</v>
      </c>
      <c r="X171" s="206">
        <f t="shared" si="63"/>
        <v>0</v>
      </c>
      <c r="Y171" s="206">
        <f t="shared" si="64"/>
        <v>0</v>
      </c>
      <c r="Z171" s="206">
        <f t="shared" si="65"/>
        <v>0</v>
      </c>
    </row>
    <row r="172" spans="1:26" ht="23.1" customHeight="1" x14ac:dyDescent="0.25">
      <c r="A172" s="144">
        <v>105</v>
      </c>
      <c r="B172" s="209" t="str">
        <f>IF('Proje ve Personel Bilgileri'!C121&gt;0,'Proje ve Personel Bilgileri'!C121,"")</f>
        <v/>
      </c>
      <c r="C172" s="225">
        <f>IF('G011A (Ocak-Temmuz)'!C172&lt;&gt;"",'G011A (Ocak-Temmuz)'!C172,0)</f>
        <v>0</v>
      </c>
      <c r="D172" s="226">
        <f>IF('G011A (Ocak-Temmuz)'!L172&lt;&gt;"",'G011A (Ocak-Temmuz)'!L172,0)</f>
        <v>0</v>
      </c>
      <c r="E172" s="218">
        <f>IF('G011A (Şubat-Ağustos)'!C172&lt;&gt;"",'G011A (Şubat-Ağustos)'!C172,0)</f>
        <v>0</v>
      </c>
      <c r="F172" s="217">
        <f>IF('G011A (Şubat-Ağustos)'!L172&lt;&gt;"",'G011A (Şubat-Ağustos)'!L172,0)</f>
        <v>0</v>
      </c>
      <c r="G172" s="218">
        <f>IF('G011A (Mart-Eylül)'!C172&lt;&gt;"",'G011A (Mart-Eylül)'!C172,0)</f>
        <v>0</v>
      </c>
      <c r="H172" s="217">
        <f>IF('G011A (Mart-Eylül)'!L172&lt;&gt;"",'G011A (Mart-Eylül)'!L172,0)</f>
        <v>0</v>
      </c>
      <c r="I172" s="218">
        <f>IF('G011A (Nisan-Ekim)'!C172&lt;&gt;"",'G011A (Nisan-Ekim)'!C172,0)</f>
        <v>0</v>
      </c>
      <c r="J172" s="217">
        <f>IF('G011A (Nisan-Ekim)'!L172&lt;&gt;"",'G011A (Nisan-Ekim)'!L172,0)</f>
        <v>0</v>
      </c>
      <c r="K172" s="218">
        <f>IF('G011A (Mayıs-Kasım)'!C172&lt;&gt;"",'G011A (Mayıs-Kasım)'!C172,0)</f>
        <v>0</v>
      </c>
      <c r="L172" s="217">
        <f>IF('G011A (Mayıs-Kasım)'!L172&lt;&gt;"",'G011A (Mayıs-Kasım)'!L172,0)</f>
        <v>0</v>
      </c>
      <c r="M172" s="218">
        <f>IF('G011A (Haziran-Aralık)'!C172&lt;&gt;"",'G011A (Haziran-Aralık)'!C172,0)</f>
        <v>0</v>
      </c>
      <c r="N172" s="217">
        <f>IF('G011A (Haziran-Aralık)'!L172&lt;&gt;"",'G011A (Haziran-Aralık)'!L172,0)</f>
        <v>0</v>
      </c>
      <c r="O172" s="225">
        <f t="shared" si="55"/>
        <v>0</v>
      </c>
      <c r="P172" s="226">
        <f t="shared" si="56"/>
        <v>0</v>
      </c>
      <c r="Q172" s="226">
        <f t="shared" si="57"/>
        <v>0</v>
      </c>
      <c r="R172" s="227">
        <f t="shared" si="58"/>
        <v>0</v>
      </c>
      <c r="T172" s="206">
        <f t="shared" si="59"/>
        <v>0</v>
      </c>
      <c r="U172" s="206">
        <f t="shared" si="60"/>
        <v>0</v>
      </c>
      <c r="V172" s="206">
        <f t="shared" si="61"/>
        <v>0</v>
      </c>
      <c r="W172" s="206">
        <f t="shared" si="62"/>
        <v>0</v>
      </c>
      <c r="X172" s="206">
        <f t="shared" si="63"/>
        <v>0</v>
      </c>
      <c r="Y172" s="206">
        <f t="shared" si="64"/>
        <v>0</v>
      </c>
      <c r="Z172" s="206">
        <f t="shared" si="65"/>
        <v>0</v>
      </c>
    </row>
    <row r="173" spans="1:26" ht="23.1" customHeight="1" x14ac:dyDescent="0.25">
      <c r="A173" s="144">
        <v>106</v>
      </c>
      <c r="B173" s="209" t="str">
        <f>IF('Proje ve Personel Bilgileri'!C122&gt;0,'Proje ve Personel Bilgileri'!C122,"")</f>
        <v/>
      </c>
      <c r="C173" s="225">
        <f>IF('G011A (Ocak-Temmuz)'!C173&lt;&gt;"",'G011A (Ocak-Temmuz)'!C173,0)</f>
        <v>0</v>
      </c>
      <c r="D173" s="226">
        <f>IF('G011A (Ocak-Temmuz)'!L173&lt;&gt;"",'G011A (Ocak-Temmuz)'!L173,0)</f>
        <v>0</v>
      </c>
      <c r="E173" s="218">
        <f>IF('G011A (Şubat-Ağustos)'!C173&lt;&gt;"",'G011A (Şubat-Ağustos)'!C173,0)</f>
        <v>0</v>
      </c>
      <c r="F173" s="217">
        <f>IF('G011A (Şubat-Ağustos)'!L173&lt;&gt;"",'G011A (Şubat-Ağustos)'!L173,0)</f>
        <v>0</v>
      </c>
      <c r="G173" s="218">
        <f>IF('G011A (Mart-Eylül)'!C173&lt;&gt;"",'G011A (Mart-Eylül)'!C173,0)</f>
        <v>0</v>
      </c>
      <c r="H173" s="217">
        <f>IF('G011A (Mart-Eylül)'!L173&lt;&gt;"",'G011A (Mart-Eylül)'!L173,0)</f>
        <v>0</v>
      </c>
      <c r="I173" s="218">
        <f>IF('G011A (Nisan-Ekim)'!C173&lt;&gt;"",'G011A (Nisan-Ekim)'!C173,0)</f>
        <v>0</v>
      </c>
      <c r="J173" s="217">
        <f>IF('G011A (Nisan-Ekim)'!L173&lt;&gt;"",'G011A (Nisan-Ekim)'!L173,0)</f>
        <v>0</v>
      </c>
      <c r="K173" s="218">
        <f>IF('G011A (Mayıs-Kasım)'!C173&lt;&gt;"",'G011A (Mayıs-Kasım)'!C173,0)</f>
        <v>0</v>
      </c>
      <c r="L173" s="217">
        <f>IF('G011A (Mayıs-Kasım)'!L173&lt;&gt;"",'G011A (Mayıs-Kasım)'!L173,0)</f>
        <v>0</v>
      </c>
      <c r="M173" s="218">
        <f>IF('G011A (Haziran-Aralık)'!C173&lt;&gt;"",'G011A (Haziran-Aralık)'!C173,0)</f>
        <v>0</v>
      </c>
      <c r="N173" s="217">
        <f>IF('G011A (Haziran-Aralık)'!L173&lt;&gt;"",'G011A (Haziran-Aralık)'!L173,0)</f>
        <v>0</v>
      </c>
      <c r="O173" s="225">
        <f t="shared" si="55"/>
        <v>0</v>
      </c>
      <c r="P173" s="226">
        <f t="shared" si="56"/>
        <v>0</v>
      </c>
      <c r="Q173" s="226">
        <f t="shared" si="57"/>
        <v>0</v>
      </c>
      <c r="R173" s="227">
        <f t="shared" si="58"/>
        <v>0</v>
      </c>
      <c r="T173" s="206">
        <f t="shared" si="59"/>
        <v>0</v>
      </c>
      <c r="U173" s="206">
        <f t="shared" si="60"/>
        <v>0</v>
      </c>
      <c r="V173" s="206">
        <f t="shared" si="61"/>
        <v>0</v>
      </c>
      <c r="W173" s="206">
        <f t="shared" si="62"/>
        <v>0</v>
      </c>
      <c r="X173" s="206">
        <f t="shared" si="63"/>
        <v>0</v>
      </c>
      <c r="Y173" s="206">
        <f t="shared" si="64"/>
        <v>0</v>
      </c>
      <c r="Z173" s="206">
        <f t="shared" si="65"/>
        <v>0</v>
      </c>
    </row>
    <row r="174" spans="1:26" ht="23.1" customHeight="1" x14ac:dyDescent="0.25">
      <c r="A174" s="144">
        <v>107</v>
      </c>
      <c r="B174" s="209" t="str">
        <f>IF('Proje ve Personel Bilgileri'!C123&gt;0,'Proje ve Personel Bilgileri'!C123,"")</f>
        <v/>
      </c>
      <c r="C174" s="225">
        <f>IF('G011A (Ocak-Temmuz)'!C174&lt;&gt;"",'G011A (Ocak-Temmuz)'!C174,0)</f>
        <v>0</v>
      </c>
      <c r="D174" s="226">
        <f>IF('G011A (Ocak-Temmuz)'!L174&lt;&gt;"",'G011A (Ocak-Temmuz)'!L174,0)</f>
        <v>0</v>
      </c>
      <c r="E174" s="218">
        <f>IF('G011A (Şubat-Ağustos)'!C174&lt;&gt;"",'G011A (Şubat-Ağustos)'!C174,0)</f>
        <v>0</v>
      </c>
      <c r="F174" s="217">
        <f>IF('G011A (Şubat-Ağustos)'!L174&lt;&gt;"",'G011A (Şubat-Ağustos)'!L174,0)</f>
        <v>0</v>
      </c>
      <c r="G174" s="218">
        <f>IF('G011A (Mart-Eylül)'!C174&lt;&gt;"",'G011A (Mart-Eylül)'!C174,0)</f>
        <v>0</v>
      </c>
      <c r="H174" s="217">
        <f>IF('G011A (Mart-Eylül)'!L174&lt;&gt;"",'G011A (Mart-Eylül)'!L174,0)</f>
        <v>0</v>
      </c>
      <c r="I174" s="218">
        <f>IF('G011A (Nisan-Ekim)'!C174&lt;&gt;"",'G011A (Nisan-Ekim)'!C174,0)</f>
        <v>0</v>
      </c>
      <c r="J174" s="217">
        <f>IF('G011A (Nisan-Ekim)'!L174&lt;&gt;"",'G011A (Nisan-Ekim)'!L174,0)</f>
        <v>0</v>
      </c>
      <c r="K174" s="218">
        <f>IF('G011A (Mayıs-Kasım)'!C174&lt;&gt;"",'G011A (Mayıs-Kasım)'!C174,0)</f>
        <v>0</v>
      </c>
      <c r="L174" s="217">
        <f>IF('G011A (Mayıs-Kasım)'!L174&lt;&gt;"",'G011A (Mayıs-Kasım)'!L174,0)</f>
        <v>0</v>
      </c>
      <c r="M174" s="218">
        <f>IF('G011A (Haziran-Aralık)'!C174&lt;&gt;"",'G011A (Haziran-Aralık)'!C174,0)</f>
        <v>0</v>
      </c>
      <c r="N174" s="217">
        <f>IF('G011A (Haziran-Aralık)'!L174&lt;&gt;"",'G011A (Haziran-Aralık)'!L174,0)</f>
        <v>0</v>
      </c>
      <c r="O174" s="225">
        <f t="shared" si="55"/>
        <v>0</v>
      </c>
      <c r="P174" s="226">
        <f t="shared" si="56"/>
        <v>0</v>
      </c>
      <c r="Q174" s="226">
        <f t="shared" si="57"/>
        <v>0</v>
      </c>
      <c r="R174" s="227">
        <f t="shared" si="58"/>
        <v>0</v>
      </c>
      <c r="T174" s="206">
        <f t="shared" si="59"/>
        <v>0</v>
      </c>
      <c r="U174" s="206">
        <f t="shared" si="60"/>
        <v>0</v>
      </c>
      <c r="V174" s="206">
        <f t="shared" si="61"/>
        <v>0</v>
      </c>
      <c r="W174" s="206">
        <f t="shared" si="62"/>
        <v>0</v>
      </c>
      <c r="X174" s="206">
        <f t="shared" si="63"/>
        <v>0</v>
      </c>
      <c r="Y174" s="206">
        <f t="shared" si="64"/>
        <v>0</v>
      </c>
      <c r="Z174" s="206">
        <f t="shared" si="65"/>
        <v>0</v>
      </c>
    </row>
    <row r="175" spans="1:26" ht="23.1" customHeight="1" x14ac:dyDescent="0.25">
      <c r="A175" s="144">
        <v>108</v>
      </c>
      <c r="B175" s="209" t="str">
        <f>IF('Proje ve Personel Bilgileri'!C124&gt;0,'Proje ve Personel Bilgileri'!C124,"")</f>
        <v/>
      </c>
      <c r="C175" s="225">
        <f>IF('G011A (Ocak-Temmuz)'!C175&lt;&gt;"",'G011A (Ocak-Temmuz)'!C175,0)</f>
        <v>0</v>
      </c>
      <c r="D175" s="226">
        <f>IF('G011A (Ocak-Temmuz)'!L175&lt;&gt;"",'G011A (Ocak-Temmuz)'!L175,0)</f>
        <v>0</v>
      </c>
      <c r="E175" s="218">
        <f>IF('G011A (Şubat-Ağustos)'!C175&lt;&gt;"",'G011A (Şubat-Ağustos)'!C175,0)</f>
        <v>0</v>
      </c>
      <c r="F175" s="217">
        <f>IF('G011A (Şubat-Ağustos)'!L175&lt;&gt;"",'G011A (Şubat-Ağustos)'!L175,0)</f>
        <v>0</v>
      </c>
      <c r="G175" s="218">
        <f>IF('G011A (Mart-Eylül)'!C175&lt;&gt;"",'G011A (Mart-Eylül)'!C175,0)</f>
        <v>0</v>
      </c>
      <c r="H175" s="217">
        <f>IF('G011A (Mart-Eylül)'!L175&lt;&gt;"",'G011A (Mart-Eylül)'!L175,0)</f>
        <v>0</v>
      </c>
      <c r="I175" s="218">
        <f>IF('G011A (Nisan-Ekim)'!C175&lt;&gt;"",'G011A (Nisan-Ekim)'!C175,0)</f>
        <v>0</v>
      </c>
      <c r="J175" s="217">
        <f>IF('G011A (Nisan-Ekim)'!L175&lt;&gt;"",'G011A (Nisan-Ekim)'!L175,0)</f>
        <v>0</v>
      </c>
      <c r="K175" s="218">
        <f>IF('G011A (Mayıs-Kasım)'!C175&lt;&gt;"",'G011A (Mayıs-Kasım)'!C175,0)</f>
        <v>0</v>
      </c>
      <c r="L175" s="217">
        <f>IF('G011A (Mayıs-Kasım)'!L175&lt;&gt;"",'G011A (Mayıs-Kasım)'!L175,0)</f>
        <v>0</v>
      </c>
      <c r="M175" s="218">
        <f>IF('G011A (Haziran-Aralık)'!C175&lt;&gt;"",'G011A (Haziran-Aralık)'!C175,0)</f>
        <v>0</v>
      </c>
      <c r="N175" s="217">
        <f>IF('G011A (Haziran-Aralık)'!L175&lt;&gt;"",'G011A (Haziran-Aralık)'!L175,0)</f>
        <v>0</v>
      </c>
      <c r="O175" s="225">
        <f t="shared" si="55"/>
        <v>0</v>
      </c>
      <c r="P175" s="226">
        <f t="shared" si="56"/>
        <v>0</v>
      </c>
      <c r="Q175" s="226">
        <f t="shared" si="57"/>
        <v>0</v>
      </c>
      <c r="R175" s="227">
        <f t="shared" si="58"/>
        <v>0</v>
      </c>
      <c r="T175" s="206">
        <f t="shared" si="59"/>
        <v>0</v>
      </c>
      <c r="U175" s="206">
        <f t="shared" si="60"/>
        <v>0</v>
      </c>
      <c r="V175" s="206">
        <f t="shared" si="61"/>
        <v>0</v>
      </c>
      <c r="W175" s="206">
        <f t="shared" si="62"/>
        <v>0</v>
      </c>
      <c r="X175" s="206">
        <f t="shared" si="63"/>
        <v>0</v>
      </c>
      <c r="Y175" s="206">
        <f t="shared" si="64"/>
        <v>0</v>
      </c>
      <c r="Z175" s="206">
        <f t="shared" si="65"/>
        <v>0</v>
      </c>
    </row>
    <row r="176" spans="1:26" ht="23.1" customHeight="1" x14ac:dyDescent="0.25">
      <c r="A176" s="144">
        <v>109</v>
      </c>
      <c r="B176" s="209" t="str">
        <f>IF('Proje ve Personel Bilgileri'!C125&gt;0,'Proje ve Personel Bilgileri'!C125,"")</f>
        <v/>
      </c>
      <c r="C176" s="225">
        <f>IF('G011A (Ocak-Temmuz)'!C176&lt;&gt;"",'G011A (Ocak-Temmuz)'!C176,0)</f>
        <v>0</v>
      </c>
      <c r="D176" s="226">
        <f>IF('G011A (Ocak-Temmuz)'!L176&lt;&gt;"",'G011A (Ocak-Temmuz)'!L176,0)</f>
        <v>0</v>
      </c>
      <c r="E176" s="218">
        <f>IF('G011A (Şubat-Ağustos)'!C176&lt;&gt;"",'G011A (Şubat-Ağustos)'!C176,0)</f>
        <v>0</v>
      </c>
      <c r="F176" s="217">
        <f>IF('G011A (Şubat-Ağustos)'!L176&lt;&gt;"",'G011A (Şubat-Ağustos)'!L176,0)</f>
        <v>0</v>
      </c>
      <c r="G176" s="218">
        <f>IF('G011A (Mart-Eylül)'!C176&lt;&gt;"",'G011A (Mart-Eylül)'!C176,0)</f>
        <v>0</v>
      </c>
      <c r="H176" s="217">
        <f>IF('G011A (Mart-Eylül)'!L176&lt;&gt;"",'G011A (Mart-Eylül)'!L176,0)</f>
        <v>0</v>
      </c>
      <c r="I176" s="218">
        <f>IF('G011A (Nisan-Ekim)'!C176&lt;&gt;"",'G011A (Nisan-Ekim)'!C176,0)</f>
        <v>0</v>
      </c>
      <c r="J176" s="217">
        <f>IF('G011A (Nisan-Ekim)'!L176&lt;&gt;"",'G011A (Nisan-Ekim)'!L176,0)</f>
        <v>0</v>
      </c>
      <c r="K176" s="218">
        <f>IF('G011A (Mayıs-Kasım)'!C176&lt;&gt;"",'G011A (Mayıs-Kasım)'!C176,0)</f>
        <v>0</v>
      </c>
      <c r="L176" s="217">
        <f>IF('G011A (Mayıs-Kasım)'!L176&lt;&gt;"",'G011A (Mayıs-Kasım)'!L176,0)</f>
        <v>0</v>
      </c>
      <c r="M176" s="218">
        <f>IF('G011A (Haziran-Aralık)'!C176&lt;&gt;"",'G011A (Haziran-Aralık)'!C176,0)</f>
        <v>0</v>
      </c>
      <c r="N176" s="217">
        <f>IF('G011A (Haziran-Aralık)'!L176&lt;&gt;"",'G011A (Haziran-Aralık)'!L176,0)</f>
        <v>0</v>
      </c>
      <c r="O176" s="225">
        <f t="shared" si="55"/>
        <v>0</v>
      </c>
      <c r="P176" s="226">
        <f t="shared" si="56"/>
        <v>0</v>
      </c>
      <c r="Q176" s="226">
        <f t="shared" si="57"/>
        <v>0</v>
      </c>
      <c r="R176" s="227">
        <f t="shared" si="58"/>
        <v>0</v>
      </c>
      <c r="T176" s="206">
        <f t="shared" si="59"/>
        <v>0</v>
      </c>
      <c r="U176" s="206">
        <f t="shared" si="60"/>
        <v>0</v>
      </c>
      <c r="V176" s="206">
        <f t="shared" si="61"/>
        <v>0</v>
      </c>
      <c r="W176" s="206">
        <f t="shared" si="62"/>
        <v>0</v>
      </c>
      <c r="X176" s="206">
        <f t="shared" si="63"/>
        <v>0</v>
      </c>
      <c r="Y176" s="206">
        <f t="shared" si="64"/>
        <v>0</v>
      </c>
      <c r="Z176" s="206">
        <f t="shared" si="65"/>
        <v>0</v>
      </c>
    </row>
    <row r="177" spans="1:27" ht="23.1" customHeight="1" x14ac:dyDescent="0.25">
      <c r="A177" s="144">
        <v>110</v>
      </c>
      <c r="B177" s="209" t="str">
        <f>IF('Proje ve Personel Bilgileri'!C126&gt;0,'Proje ve Personel Bilgileri'!C126,"")</f>
        <v/>
      </c>
      <c r="C177" s="225">
        <f>IF('G011A (Ocak-Temmuz)'!C177&lt;&gt;"",'G011A (Ocak-Temmuz)'!C177,0)</f>
        <v>0</v>
      </c>
      <c r="D177" s="226">
        <f>IF('G011A (Ocak-Temmuz)'!L177&lt;&gt;"",'G011A (Ocak-Temmuz)'!L177,0)</f>
        <v>0</v>
      </c>
      <c r="E177" s="218">
        <f>IF('G011A (Şubat-Ağustos)'!C177&lt;&gt;"",'G011A (Şubat-Ağustos)'!C177,0)</f>
        <v>0</v>
      </c>
      <c r="F177" s="217">
        <f>IF('G011A (Şubat-Ağustos)'!L177&lt;&gt;"",'G011A (Şubat-Ağustos)'!L177,0)</f>
        <v>0</v>
      </c>
      <c r="G177" s="218">
        <f>IF('G011A (Mart-Eylül)'!C177&lt;&gt;"",'G011A (Mart-Eylül)'!C177,0)</f>
        <v>0</v>
      </c>
      <c r="H177" s="217">
        <f>IF('G011A (Mart-Eylül)'!L177&lt;&gt;"",'G011A (Mart-Eylül)'!L177,0)</f>
        <v>0</v>
      </c>
      <c r="I177" s="218">
        <f>IF('G011A (Nisan-Ekim)'!C177&lt;&gt;"",'G011A (Nisan-Ekim)'!C177,0)</f>
        <v>0</v>
      </c>
      <c r="J177" s="217">
        <f>IF('G011A (Nisan-Ekim)'!L177&lt;&gt;"",'G011A (Nisan-Ekim)'!L177,0)</f>
        <v>0</v>
      </c>
      <c r="K177" s="218">
        <f>IF('G011A (Mayıs-Kasım)'!C177&lt;&gt;"",'G011A (Mayıs-Kasım)'!C177,0)</f>
        <v>0</v>
      </c>
      <c r="L177" s="217">
        <f>IF('G011A (Mayıs-Kasım)'!L177&lt;&gt;"",'G011A (Mayıs-Kasım)'!L177,0)</f>
        <v>0</v>
      </c>
      <c r="M177" s="218">
        <f>IF('G011A (Haziran-Aralık)'!C177&lt;&gt;"",'G011A (Haziran-Aralık)'!C177,0)</f>
        <v>0</v>
      </c>
      <c r="N177" s="217">
        <f>IF('G011A (Haziran-Aralık)'!L177&lt;&gt;"",'G011A (Haziran-Aralık)'!L177,0)</f>
        <v>0</v>
      </c>
      <c r="O177" s="225">
        <f t="shared" si="55"/>
        <v>0</v>
      </c>
      <c r="P177" s="226">
        <f t="shared" si="56"/>
        <v>0</v>
      </c>
      <c r="Q177" s="226">
        <f t="shared" si="57"/>
        <v>0</v>
      </c>
      <c r="R177" s="227">
        <f t="shared" si="58"/>
        <v>0</v>
      </c>
      <c r="T177" s="206">
        <f t="shared" si="59"/>
        <v>0</v>
      </c>
      <c r="U177" s="206">
        <f t="shared" si="60"/>
        <v>0</v>
      </c>
      <c r="V177" s="206">
        <f t="shared" si="61"/>
        <v>0</v>
      </c>
      <c r="W177" s="206">
        <f t="shared" si="62"/>
        <v>0</v>
      </c>
      <c r="X177" s="206">
        <f t="shared" si="63"/>
        <v>0</v>
      </c>
      <c r="Y177" s="206">
        <f t="shared" si="64"/>
        <v>0</v>
      </c>
      <c r="Z177" s="206">
        <f t="shared" si="65"/>
        <v>0</v>
      </c>
    </row>
    <row r="178" spans="1:27" ht="23.1" customHeight="1" x14ac:dyDescent="0.25">
      <c r="A178" s="144">
        <v>111</v>
      </c>
      <c r="B178" s="209" t="str">
        <f>IF('Proje ve Personel Bilgileri'!C127&gt;0,'Proje ve Personel Bilgileri'!C127,"")</f>
        <v/>
      </c>
      <c r="C178" s="225">
        <f>IF('G011A (Ocak-Temmuz)'!C178&lt;&gt;"",'G011A (Ocak-Temmuz)'!C178,0)</f>
        <v>0</v>
      </c>
      <c r="D178" s="226">
        <f>IF('G011A (Ocak-Temmuz)'!L178&lt;&gt;"",'G011A (Ocak-Temmuz)'!L178,0)</f>
        <v>0</v>
      </c>
      <c r="E178" s="218">
        <f>IF('G011A (Şubat-Ağustos)'!C178&lt;&gt;"",'G011A (Şubat-Ağustos)'!C178,0)</f>
        <v>0</v>
      </c>
      <c r="F178" s="217">
        <f>IF('G011A (Şubat-Ağustos)'!L178&lt;&gt;"",'G011A (Şubat-Ağustos)'!L178,0)</f>
        <v>0</v>
      </c>
      <c r="G178" s="218">
        <f>IF('G011A (Mart-Eylül)'!C178&lt;&gt;"",'G011A (Mart-Eylül)'!C178,0)</f>
        <v>0</v>
      </c>
      <c r="H178" s="217">
        <f>IF('G011A (Mart-Eylül)'!L178&lt;&gt;"",'G011A (Mart-Eylül)'!L178,0)</f>
        <v>0</v>
      </c>
      <c r="I178" s="218">
        <f>IF('G011A (Nisan-Ekim)'!C178&lt;&gt;"",'G011A (Nisan-Ekim)'!C178,0)</f>
        <v>0</v>
      </c>
      <c r="J178" s="217">
        <f>IF('G011A (Nisan-Ekim)'!L178&lt;&gt;"",'G011A (Nisan-Ekim)'!L178,0)</f>
        <v>0</v>
      </c>
      <c r="K178" s="218">
        <f>IF('G011A (Mayıs-Kasım)'!C178&lt;&gt;"",'G011A (Mayıs-Kasım)'!C178,0)</f>
        <v>0</v>
      </c>
      <c r="L178" s="217">
        <f>IF('G011A (Mayıs-Kasım)'!L178&lt;&gt;"",'G011A (Mayıs-Kasım)'!L178,0)</f>
        <v>0</v>
      </c>
      <c r="M178" s="218">
        <f>IF('G011A (Haziran-Aralık)'!C178&lt;&gt;"",'G011A (Haziran-Aralık)'!C178,0)</f>
        <v>0</v>
      </c>
      <c r="N178" s="217">
        <f>IF('G011A (Haziran-Aralık)'!L178&lt;&gt;"",'G011A (Haziran-Aralık)'!L178,0)</f>
        <v>0</v>
      </c>
      <c r="O178" s="225">
        <f t="shared" si="55"/>
        <v>0</v>
      </c>
      <c r="P178" s="226">
        <f t="shared" si="56"/>
        <v>0</v>
      </c>
      <c r="Q178" s="226">
        <f t="shared" si="57"/>
        <v>0</v>
      </c>
      <c r="R178" s="227">
        <f t="shared" si="58"/>
        <v>0</v>
      </c>
      <c r="T178" s="206">
        <f t="shared" si="59"/>
        <v>0</v>
      </c>
      <c r="U178" s="206">
        <f t="shared" si="60"/>
        <v>0</v>
      </c>
      <c r="V178" s="206">
        <f t="shared" si="61"/>
        <v>0</v>
      </c>
      <c r="W178" s="206">
        <f t="shared" si="62"/>
        <v>0</v>
      </c>
      <c r="X178" s="206">
        <f t="shared" si="63"/>
        <v>0</v>
      </c>
      <c r="Y178" s="206">
        <f t="shared" si="64"/>
        <v>0</v>
      </c>
      <c r="Z178" s="206">
        <f t="shared" si="65"/>
        <v>0</v>
      </c>
    </row>
    <row r="179" spans="1:27" ht="23.1" customHeight="1" x14ac:dyDescent="0.25">
      <c r="A179" s="144">
        <v>112</v>
      </c>
      <c r="B179" s="209" t="str">
        <f>IF('Proje ve Personel Bilgileri'!C128&gt;0,'Proje ve Personel Bilgileri'!C128,"")</f>
        <v/>
      </c>
      <c r="C179" s="225">
        <f>IF('G011A (Ocak-Temmuz)'!C179&lt;&gt;"",'G011A (Ocak-Temmuz)'!C179,0)</f>
        <v>0</v>
      </c>
      <c r="D179" s="226">
        <f>IF('G011A (Ocak-Temmuz)'!L179&lt;&gt;"",'G011A (Ocak-Temmuz)'!L179,0)</f>
        <v>0</v>
      </c>
      <c r="E179" s="218">
        <f>IF('G011A (Şubat-Ağustos)'!C179&lt;&gt;"",'G011A (Şubat-Ağustos)'!C179,0)</f>
        <v>0</v>
      </c>
      <c r="F179" s="217">
        <f>IF('G011A (Şubat-Ağustos)'!L179&lt;&gt;"",'G011A (Şubat-Ağustos)'!L179,0)</f>
        <v>0</v>
      </c>
      <c r="G179" s="218">
        <f>IF('G011A (Mart-Eylül)'!C179&lt;&gt;"",'G011A (Mart-Eylül)'!C179,0)</f>
        <v>0</v>
      </c>
      <c r="H179" s="217">
        <f>IF('G011A (Mart-Eylül)'!L179&lt;&gt;"",'G011A (Mart-Eylül)'!L179,0)</f>
        <v>0</v>
      </c>
      <c r="I179" s="218">
        <f>IF('G011A (Nisan-Ekim)'!C179&lt;&gt;"",'G011A (Nisan-Ekim)'!C179,0)</f>
        <v>0</v>
      </c>
      <c r="J179" s="217">
        <f>IF('G011A (Nisan-Ekim)'!L179&lt;&gt;"",'G011A (Nisan-Ekim)'!L179,0)</f>
        <v>0</v>
      </c>
      <c r="K179" s="218">
        <f>IF('G011A (Mayıs-Kasım)'!C179&lt;&gt;"",'G011A (Mayıs-Kasım)'!C179,0)</f>
        <v>0</v>
      </c>
      <c r="L179" s="217">
        <f>IF('G011A (Mayıs-Kasım)'!L179&lt;&gt;"",'G011A (Mayıs-Kasım)'!L179,0)</f>
        <v>0</v>
      </c>
      <c r="M179" s="218">
        <f>IF('G011A (Haziran-Aralık)'!C179&lt;&gt;"",'G011A (Haziran-Aralık)'!C179,0)</f>
        <v>0</v>
      </c>
      <c r="N179" s="217">
        <f>IF('G011A (Haziran-Aralık)'!L179&lt;&gt;"",'G011A (Haziran-Aralık)'!L179,0)</f>
        <v>0</v>
      </c>
      <c r="O179" s="225">
        <f t="shared" si="55"/>
        <v>0</v>
      </c>
      <c r="P179" s="226">
        <f t="shared" si="56"/>
        <v>0</v>
      </c>
      <c r="Q179" s="226">
        <f t="shared" si="57"/>
        <v>0</v>
      </c>
      <c r="R179" s="227">
        <f t="shared" si="58"/>
        <v>0</v>
      </c>
      <c r="T179" s="206">
        <f t="shared" si="59"/>
        <v>0</v>
      </c>
      <c r="U179" s="206">
        <f t="shared" si="60"/>
        <v>0</v>
      </c>
      <c r="V179" s="206">
        <f t="shared" si="61"/>
        <v>0</v>
      </c>
      <c r="W179" s="206">
        <f t="shared" si="62"/>
        <v>0</v>
      </c>
      <c r="X179" s="206">
        <f t="shared" si="63"/>
        <v>0</v>
      </c>
      <c r="Y179" s="206">
        <f t="shared" si="64"/>
        <v>0</v>
      </c>
      <c r="Z179" s="206">
        <f t="shared" si="65"/>
        <v>0</v>
      </c>
    </row>
    <row r="180" spans="1:27" ht="23.1" customHeight="1" x14ac:dyDescent="0.25">
      <c r="A180" s="144">
        <v>113</v>
      </c>
      <c r="B180" s="209" t="str">
        <f>IF('Proje ve Personel Bilgileri'!C129&gt;0,'Proje ve Personel Bilgileri'!C129,"")</f>
        <v/>
      </c>
      <c r="C180" s="225">
        <f>IF('G011A (Ocak-Temmuz)'!C180&lt;&gt;"",'G011A (Ocak-Temmuz)'!C180,0)</f>
        <v>0</v>
      </c>
      <c r="D180" s="226">
        <f>IF('G011A (Ocak-Temmuz)'!L180&lt;&gt;"",'G011A (Ocak-Temmuz)'!L180,0)</f>
        <v>0</v>
      </c>
      <c r="E180" s="218">
        <f>IF('G011A (Şubat-Ağustos)'!C180&lt;&gt;"",'G011A (Şubat-Ağustos)'!C180,0)</f>
        <v>0</v>
      </c>
      <c r="F180" s="217">
        <f>IF('G011A (Şubat-Ağustos)'!L180&lt;&gt;"",'G011A (Şubat-Ağustos)'!L180,0)</f>
        <v>0</v>
      </c>
      <c r="G180" s="218">
        <f>IF('G011A (Mart-Eylül)'!C180&lt;&gt;"",'G011A (Mart-Eylül)'!C180,0)</f>
        <v>0</v>
      </c>
      <c r="H180" s="217">
        <f>IF('G011A (Mart-Eylül)'!L180&lt;&gt;"",'G011A (Mart-Eylül)'!L180,0)</f>
        <v>0</v>
      </c>
      <c r="I180" s="218">
        <f>IF('G011A (Nisan-Ekim)'!C180&lt;&gt;"",'G011A (Nisan-Ekim)'!C180,0)</f>
        <v>0</v>
      </c>
      <c r="J180" s="217">
        <f>IF('G011A (Nisan-Ekim)'!L180&lt;&gt;"",'G011A (Nisan-Ekim)'!L180,0)</f>
        <v>0</v>
      </c>
      <c r="K180" s="218">
        <f>IF('G011A (Mayıs-Kasım)'!C180&lt;&gt;"",'G011A (Mayıs-Kasım)'!C180,0)</f>
        <v>0</v>
      </c>
      <c r="L180" s="217">
        <f>IF('G011A (Mayıs-Kasım)'!L180&lt;&gt;"",'G011A (Mayıs-Kasım)'!L180,0)</f>
        <v>0</v>
      </c>
      <c r="M180" s="218">
        <f>IF('G011A (Haziran-Aralık)'!C180&lt;&gt;"",'G011A (Haziran-Aralık)'!C180,0)</f>
        <v>0</v>
      </c>
      <c r="N180" s="217">
        <f>IF('G011A (Haziran-Aralık)'!L180&lt;&gt;"",'G011A (Haziran-Aralık)'!L180,0)</f>
        <v>0</v>
      </c>
      <c r="O180" s="225">
        <f t="shared" si="55"/>
        <v>0</v>
      </c>
      <c r="P180" s="226">
        <f t="shared" si="56"/>
        <v>0</v>
      </c>
      <c r="Q180" s="226">
        <f t="shared" si="57"/>
        <v>0</v>
      </c>
      <c r="R180" s="227">
        <f t="shared" si="58"/>
        <v>0</v>
      </c>
      <c r="T180" s="206">
        <f t="shared" si="59"/>
        <v>0</v>
      </c>
      <c r="U180" s="206">
        <f t="shared" si="60"/>
        <v>0</v>
      </c>
      <c r="V180" s="206">
        <f t="shared" si="61"/>
        <v>0</v>
      </c>
      <c r="W180" s="206">
        <f t="shared" si="62"/>
        <v>0</v>
      </c>
      <c r="X180" s="206">
        <f t="shared" si="63"/>
        <v>0</v>
      </c>
      <c r="Y180" s="206">
        <f t="shared" si="64"/>
        <v>0</v>
      </c>
      <c r="Z180" s="206">
        <f t="shared" si="65"/>
        <v>0</v>
      </c>
    </row>
    <row r="181" spans="1:27" ht="23.1" customHeight="1" x14ac:dyDescent="0.25">
      <c r="A181" s="144">
        <v>114</v>
      </c>
      <c r="B181" s="209" t="str">
        <f>IF('Proje ve Personel Bilgileri'!C130&gt;0,'Proje ve Personel Bilgileri'!C130,"")</f>
        <v/>
      </c>
      <c r="C181" s="225">
        <f>IF('G011A (Ocak-Temmuz)'!C181&lt;&gt;"",'G011A (Ocak-Temmuz)'!C181,0)</f>
        <v>0</v>
      </c>
      <c r="D181" s="226">
        <f>IF('G011A (Ocak-Temmuz)'!L181&lt;&gt;"",'G011A (Ocak-Temmuz)'!L181,0)</f>
        <v>0</v>
      </c>
      <c r="E181" s="218">
        <f>IF('G011A (Şubat-Ağustos)'!C181&lt;&gt;"",'G011A (Şubat-Ağustos)'!C181,0)</f>
        <v>0</v>
      </c>
      <c r="F181" s="217">
        <f>IF('G011A (Şubat-Ağustos)'!L181&lt;&gt;"",'G011A (Şubat-Ağustos)'!L181,0)</f>
        <v>0</v>
      </c>
      <c r="G181" s="218">
        <f>IF('G011A (Mart-Eylül)'!C181&lt;&gt;"",'G011A (Mart-Eylül)'!C181,0)</f>
        <v>0</v>
      </c>
      <c r="H181" s="217">
        <f>IF('G011A (Mart-Eylül)'!L181&lt;&gt;"",'G011A (Mart-Eylül)'!L181,0)</f>
        <v>0</v>
      </c>
      <c r="I181" s="218">
        <f>IF('G011A (Nisan-Ekim)'!C181&lt;&gt;"",'G011A (Nisan-Ekim)'!C181,0)</f>
        <v>0</v>
      </c>
      <c r="J181" s="217">
        <f>IF('G011A (Nisan-Ekim)'!L181&lt;&gt;"",'G011A (Nisan-Ekim)'!L181,0)</f>
        <v>0</v>
      </c>
      <c r="K181" s="218">
        <f>IF('G011A (Mayıs-Kasım)'!C181&lt;&gt;"",'G011A (Mayıs-Kasım)'!C181,0)</f>
        <v>0</v>
      </c>
      <c r="L181" s="217">
        <f>IF('G011A (Mayıs-Kasım)'!L181&lt;&gt;"",'G011A (Mayıs-Kasım)'!L181,0)</f>
        <v>0</v>
      </c>
      <c r="M181" s="218">
        <f>IF('G011A (Haziran-Aralık)'!C181&lt;&gt;"",'G011A (Haziran-Aralık)'!C181,0)</f>
        <v>0</v>
      </c>
      <c r="N181" s="217">
        <f>IF('G011A (Haziran-Aralık)'!L181&lt;&gt;"",'G011A (Haziran-Aralık)'!L181,0)</f>
        <v>0</v>
      </c>
      <c r="O181" s="225">
        <f t="shared" si="55"/>
        <v>0</v>
      </c>
      <c r="P181" s="226">
        <f t="shared" si="56"/>
        <v>0</v>
      </c>
      <c r="Q181" s="226">
        <f t="shared" si="57"/>
        <v>0</v>
      </c>
      <c r="R181" s="227">
        <f t="shared" si="58"/>
        <v>0</v>
      </c>
      <c r="T181" s="206">
        <f t="shared" si="59"/>
        <v>0</v>
      </c>
      <c r="U181" s="206">
        <f t="shared" si="60"/>
        <v>0</v>
      </c>
      <c r="V181" s="206">
        <f t="shared" si="61"/>
        <v>0</v>
      </c>
      <c r="W181" s="206">
        <f t="shared" si="62"/>
        <v>0</v>
      </c>
      <c r="X181" s="206">
        <f t="shared" si="63"/>
        <v>0</v>
      </c>
      <c r="Y181" s="206">
        <f t="shared" si="64"/>
        <v>0</v>
      </c>
      <c r="Z181" s="206">
        <f t="shared" si="65"/>
        <v>0</v>
      </c>
    </row>
    <row r="182" spans="1:27" ht="23.1" customHeight="1" x14ac:dyDescent="0.25">
      <c r="A182" s="144">
        <v>115</v>
      </c>
      <c r="B182" s="209" t="str">
        <f>IF('Proje ve Personel Bilgileri'!C131&gt;0,'Proje ve Personel Bilgileri'!C131,"")</f>
        <v/>
      </c>
      <c r="C182" s="225">
        <f>IF('G011A (Ocak-Temmuz)'!C182&lt;&gt;"",'G011A (Ocak-Temmuz)'!C182,0)</f>
        <v>0</v>
      </c>
      <c r="D182" s="226">
        <f>IF('G011A (Ocak-Temmuz)'!L182&lt;&gt;"",'G011A (Ocak-Temmuz)'!L182,0)</f>
        <v>0</v>
      </c>
      <c r="E182" s="218">
        <f>IF('G011A (Şubat-Ağustos)'!C182&lt;&gt;"",'G011A (Şubat-Ağustos)'!C182,0)</f>
        <v>0</v>
      </c>
      <c r="F182" s="217">
        <f>IF('G011A (Şubat-Ağustos)'!L182&lt;&gt;"",'G011A (Şubat-Ağustos)'!L182,0)</f>
        <v>0</v>
      </c>
      <c r="G182" s="218">
        <f>IF('G011A (Mart-Eylül)'!C182&lt;&gt;"",'G011A (Mart-Eylül)'!C182,0)</f>
        <v>0</v>
      </c>
      <c r="H182" s="217">
        <f>IF('G011A (Mart-Eylül)'!L182&lt;&gt;"",'G011A (Mart-Eylül)'!L182,0)</f>
        <v>0</v>
      </c>
      <c r="I182" s="218">
        <f>IF('G011A (Nisan-Ekim)'!C182&lt;&gt;"",'G011A (Nisan-Ekim)'!C182,0)</f>
        <v>0</v>
      </c>
      <c r="J182" s="217">
        <f>IF('G011A (Nisan-Ekim)'!L182&lt;&gt;"",'G011A (Nisan-Ekim)'!L182,0)</f>
        <v>0</v>
      </c>
      <c r="K182" s="218">
        <f>IF('G011A (Mayıs-Kasım)'!C182&lt;&gt;"",'G011A (Mayıs-Kasım)'!C182,0)</f>
        <v>0</v>
      </c>
      <c r="L182" s="217">
        <f>IF('G011A (Mayıs-Kasım)'!L182&lt;&gt;"",'G011A (Mayıs-Kasım)'!L182,0)</f>
        <v>0</v>
      </c>
      <c r="M182" s="218">
        <f>IF('G011A (Haziran-Aralık)'!C182&lt;&gt;"",'G011A (Haziran-Aralık)'!C182,0)</f>
        <v>0</v>
      </c>
      <c r="N182" s="217">
        <f>IF('G011A (Haziran-Aralık)'!L182&lt;&gt;"",'G011A (Haziran-Aralık)'!L182,0)</f>
        <v>0</v>
      </c>
      <c r="O182" s="225">
        <f t="shared" si="55"/>
        <v>0</v>
      </c>
      <c r="P182" s="226">
        <f t="shared" si="56"/>
        <v>0</v>
      </c>
      <c r="Q182" s="226">
        <f t="shared" si="57"/>
        <v>0</v>
      </c>
      <c r="R182" s="227">
        <f t="shared" si="58"/>
        <v>0</v>
      </c>
      <c r="T182" s="206">
        <f t="shared" si="59"/>
        <v>0</v>
      </c>
      <c r="U182" s="206">
        <f t="shared" si="60"/>
        <v>0</v>
      </c>
      <c r="V182" s="206">
        <f t="shared" si="61"/>
        <v>0</v>
      </c>
      <c r="W182" s="206">
        <f t="shared" si="62"/>
        <v>0</v>
      </c>
      <c r="X182" s="206">
        <f t="shared" si="63"/>
        <v>0</v>
      </c>
      <c r="Y182" s="206">
        <f t="shared" si="64"/>
        <v>0</v>
      </c>
      <c r="Z182" s="206">
        <f t="shared" si="65"/>
        <v>0</v>
      </c>
    </row>
    <row r="183" spans="1:27" ht="23.1" customHeight="1" x14ac:dyDescent="0.25">
      <c r="A183" s="144">
        <v>116</v>
      </c>
      <c r="B183" s="209" t="str">
        <f>IF('Proje ve Personel Bilgileri'!C132&gt;0,'Proje ve Personel Bilgileri'!C132,"")</f>
        <v/>
      </c>
      <c r="C183" s="225">
        <f>IF('G011A (Ocak-Temmuz)'!C183&lt;&gt;"",'G011A (Ocak-Temmuz)'!C183,0)</f>
        <v>0</v>
      </c>
      <c r="D183" s="226">
        <f>IF('G011A (Ocak-Temmuz)'!L183&lt;&gt;"",'G011A (Ocak-Temmuz)'!L183,0)</f>
        <v>0</v>
      </c>
      <c r="E183" s="218">
        <f>IF('G011A (Şubat-Ağustos)'!C183&lt;&gt;"",'G011A (Şubat-Ağustos)'!C183,0)</f>
        <v>0</v>
      </c>
      <c r="F183" s="217">
        <f>IF('G011A (Şubat-Ağustos)'!L183&lt;&gt;"",'G011A (Şubat-Ağustos)'!L183,0)</f>
        <v>0</v>
      </c>
      <c r="G183" s="218">
        <f>IF('G011A (Mart-Eylül)'!C183&lt;&gt;"",'G011A (Mart-Eylül)'!C183,0)</f>
        <v>0</v>
      </c>
      <c r="H183" s="217">
        <f>IF('G011A (Mart-Eylül)'!L183&lt;&gt;"",'G011A (Mart-Eylül)'!L183,0)</f>
        <v>0</v>
      </c>
      <c r="I183" s="218">
        <f>IF('G011A (Nisan-Ekim)'!C183&lt;&gt;"",'G011A (Nisan-Ekim)'!C183,0)</f>
        <v>0</v>
      </c>
      <c r="J183" s="217">
        <f>IF('G011A (Nisan-Ekim)'!L183&lt;&gt;"",'G011A (Nisan-Ekim)'!L183,0)</f>
        <v>0</v>
      </c>
      <c r="K183" s="218">
        <f>IF('G011A (Mayıs-Kasım)'!C183&lt;&gt;"",'G011A (Mayıs-Kasım)'!C183,0)</f>
        <v>0</v>
      </c>
      <c r="L183" s="217">
        <f>IF('G011A (Mayıs-Kasım)'!L183&lt;&gt;"",'G011A (Mayıs-Kasım)'!L183,0)</f>
        <v>0</v>
      </c>
      <c r="M183" s="218">
        <f>IF('G011A (Haziran-Aralık)'!C183&lt;&gt;"",'G011A (Haziran-Aralık)'!C183,0)</f>
        <v>0</v>
      </c>
      <c r="N183" s="217">
        <f>IF('G011A (Haziran-Aralık)'!L183&lt;&gt;"",'G011A (Haziran-Aralık)'!L183,0)</f>
        <v>0</v>
      </c>
      <c r="O183" s="225">
        <f t="shared" si="55"/>
        <v>0</v>
      </c>
      <c r="P183" s="226">
        <f t="shared" si="56"/>
        <v>0</v>
      </c>
      <c r="Q183" s="226">
        <f t="shared" si="57"/>
        <v>0</v>
      </c>
      <c r="R183" s="227">
        <f t="shared" si="58"/>
        <v>0</v>
      </c>
      <c r="T183" s="206">
        <f t="shared" si="59"/>
        <v>0</v>
      </c>
      <c r="U183" s="206">
        <f t="shared" si="60"/>
        <v>0</v>
      </c>
      <c r="V183" s="206">
        <f t="shared" si="61"/>
        <v>0</v>
      </c>
      <c r="W183" s="206">
        <f t="shared" si="62"/>
        <v>0</v>
      </c>
      <c r="X183" s="206">
        <f t="shared" si="63"/>
        <v>0</v>
      </c>
      <c r="Y183" s="206">
        <f t="shared" si="64"/>
        <v>0</v>
      </c>
      <c r="Z183" s="206">
        <f t="shared" si="65"/>
        <v>0</v>
      </c>
    </row>
    <row r="184" spans="1:27" ht="23.1" customHeight="1" x14ac:dyDescent="0.25">
      <c r="A184" s="144">
        <v>117</v>
      </c>
      <c r="B184" s="209" t="str">
        <f>IF('Proje ve Personel Bilgileri'!C133&gt;0,'Proje ve Personel Bilgileri'!C133,"")</f>
        <v/>
      </c>
      <c r="C184" s="225">
        <f>IF('G011A (Ocak-Temmuz)'!C184&lt;&gt;"",'G011A (Ocak-Temmuz)'!C184,0)</f>
        <v>0</v>
      </c>
      <c r="D184" s="226">
        <f>IF('G011A (Ocak-Temmuz)'!L184&lt;&gt;"",'G011A (Ocak-Temmuz)'!L184,0)</f>
        <v>0</v>
      </c>
      <c r="E184" s="218">
        <f>IF('G011A (Şubat-Ağustos)'!C184&lt;&gt;"",'G011A (Şubat-Ağustos)'!C184,0)</f>
        <v>0</v>
      </c>
      <c r="F184" s="217">
        <f>IF('G011A (Şubat-Ağustos)'!L184&lt;&gt;"",'G011A (Şubat-Ağustos)'!L184,0)</f>
        <v>0</v>
      </c>
      <c r="G184" s="218">
        <f>IF('G011A (Mart-Eylül)'!C184&lt;&gt;"",'G011A (Mart-Eylül)'!C184,0)</f>
        <v>0</v>
      </c>
      <c r="H184" s="217">
        <f>IF('G011A (Mart-Eylül)'!L184&lt;&gt;"",'G011A (Mart-Eylül)'!L184,0)</f>
        <v>0</v>
      </c>
      <c r="I184" s="218">
        <f>IF('G011A (Nisan-Ekim)'!C184&lt;&gt;"",'G011A (Nisan-Ekim)'!C184,0)</f>
        <v>0</v>
      </c>
      <c r="J184" s="217">
        <f>IF('G011A (Nisan-Ekim)'!L184&lt;&gt;"",'G011A (Nisan-Ekim)'!L184,0)</f>
        <v>0</v>
      </c>
      <c r="K184" s="218">
        <f>IF('G011A (Mayıs-Kasım)'!C184&lt;&gt;"",'G011A (Mayıs-Kasım)'!C184,0)</f>
        <v>0</v>
      </c>
      <c r="L184" s="217">
        <f>IF('G011A (Mayıs-Kasım)'!L184&lt;&gt;"",'G011A (Mayıs-Kasım)'!L184,0)</f>
        <v>0</v>
      </c>
      <c r="M184" s="218">
        <f>IF('G011A (Haziran-Aralık)'!C184&lt;&gt;"",'G011A (Haziran-Aralık)'!C184,0)</f>
        <v>0</v>
      </c>
      <c r="N184" s="217">
        <f>IF('G011A (Haziran-Aralık)'!L184&lt;&gt;"",'G011A (Haziran-Aralık)'!L184,0)</f>
        <v>0</v>
      </c>
      <c r="O184" s="225">
        <f t="shared" si="55"/>
        <v>0</v>
      </c>
      <c r="P184" s="226">
        <f t="shared" si="56"/>
        <v>0</v>
      </c>
      <c r="Q184" s="226">
        <f t="shared" si="57"/>
        <v>0</v>
      </c>
      <c r="R184" s="227">
        <f t="shared" si="58"/>
        <v>0</v>
      </c>
      <c r="T184" s="206">
        <f t="shared" si="59"/>
        <v>0</v>
      </c>
      <c r="U184" s="206">
        <f t="shared" si="60"/>
        <v>0</v>
      </c>
      <c r="V184" s="206">
        <f t="shared" si="61"/>
        <v>0</v>
      </c>
      <c r="W184" s="206">
        <f t="shared" si="62"/>
        <v>0</v>
      </c>
      <c r="X184" s="206">
        <f t="shared" si="63"/>
        <v>0</v>
      </c>
      <c r="Y184" s="206">
        <f t="shared" si="64"/>
        <v>0</v>
      </c>
      <c r="Z184" s="206">
        <f t="shared" si="65"/>
        <v>0</v>
      </c>
    </row>
    <row r="185" spans="1:27" ht="23.1" customHeight="1" x14ac:dyDescent="0.25">
      <c r="A185" s="144">
        <v>118</v>
      </c>
      <c r="B185" s="209" t="str">
        <f>IF('Proje ve Personel Bilgileri'!C134&gt;0,'Proje ve Personel Bilgileri'!C134,"")</f>
        <v/>
      </c>
      <c r="C185" s="225">
        <f>IF('G011A (Ocak-Temmuz)'!C185&lt;&gt;"",'G011A (Ocak-Temmuz)'!C185,0)</f>
        <v>0</v>
      </c>
      <c r="D185" s="226">
        <f>IF('G011A (Ocak-Temmuz)'!L185&lt;&gt;"",'G011A (Ocak-Temmuz)'!L185,0)</f>
        <v>0</v>
      </c>
      <c r="E185" s="218">
        <f>IF('G011A (Şubat-Ağustos)'!C185&lt;&gt;"",'G011A (Şubat-Ağustos)'!C185,0)</f>
        <v>0</v>
      </c>
      <c r="F185" s="217">
        <f>IF('G011A (Şubat-Ağustos)'!L185&lt;&gt;"",'G011A (Şubat-Ağustos)'!L185,0)</f>
        <v>0</v>
      </c>
      <c r="G185" s="218">
        <f>IF('G011A (Mart-Eylül)'!C185&lt;&gt;"",'G011A (Mart-Eylül)'!C185,0)</f>
        <v>0</v>
      </c>
      <c r="H185" s="217">
        <f>IF('G011A (Mart-Eylül)'!L185&lt;&gt;"",'G011A (Mart-Eylül)'!L185,0)</f>
        <v>0</v>
      </c>
      <c r="I185" s="218">
        <f>IF('G011A (Nisan-Ekim)'!C185&lt;&gt;"",'G011A (Nisan-Ekim)'!C185,0)</f>
        <v>0</v>
      </c>
      <c r="J185" s="217">
        <f>IF('G011A (Nisan-Ekim)'!L185&lt;&gt;"",'G011A (Nisan-Ekim)'!L185,0)</f>
        <v>0</v>
      </c>
      <c r="K185" s="218">
        <f>IF('G011A (Mayıs-Kasım)'!C185&lt;&gt;"",'G011A (Mayıs-Kasım)'!C185,0)</f>
        <v>0</v>
      </c>
      <c r="L185" s="217">
        <f>IF('G011A (Mayıs-Kasım)'!L185&lt;&gt;"",'G011A (Mayıs-Kasım)'!L185,0)</f>
        <v>0</v>
      </c>
      <c r="M185" s="218">
        <f>IF('G011A (Haziran-Aralık)'!C185&lt;&gt;"",'G011A (Haziran-Aralık)'!C185,0)</f>
        <v>0</v>
      </c>
      <c r="N185" s="217">
        <f>IF('G011A (Haziran-Aralık)'!L185&lt;&gt;"",'G011A (Haziran-Aralık)'!L185,0)</f>
        <v>0</v>
      </c>
      <c r="O185" s="225">
        <f t="shared" si="55"/>
        <v>0</v>
      </c>
      <c r="P185" s="226">
        <f t="shared" si="56"/>
        <v>0</v>
      </c>
      <c r="Q185" s="226">
        <f t="shared" si="57"/>
        <v>0</v>
      </c>
      <c r="R185" s="227">
        <f t="shared" si="58"/>
        <v>0</v>
      </c>
      <c r="T185" s="206">
        <f t="shared" si="59"/>
        <v>0</v>
      </c>
      <c r="U185" s="206">
        <f t="shared" si="60"/>
        <v>0</v>
      </c>
      <c r="V185" s="206">
        <f t="shared" si="61"/>
        <v>0</v>
      </c>
      <c r="W185" s="206">
        <f t="shared" si="62"/>
        <v>0</v>
      </c>
      <c r="X185" s="206">
        <f t="shared" si="63"/>
        <v>0</v>
      </c>
      <c r="Y185" s="206">
        <f t="shared" si="64"/>
        <v>0</v>
      </c>
      <c r="Z185" s="206">
        <f t="shared" si="65"/>
        <v>0</v>
      </c>
    </row>
    <row r="186" spans="1:27" ht="23.1" customHeight="1" x14ac:dyDescent="0.25">
      <c r="A186" s="144">
        <v>119</v>
      </c>
      <c r="B186" s="209" t="str">
        <f>IF('Proje ve Personel Bilgileri'!C135&gt;0,'Proje ve Personel Bilgileri'!C135,"")</f>
        <v/>
      </c>
      <c r="C186" s="225">
        <f>IF('G011A (Ocak-Temmuz)'!C186&lt;&gt;"",'G011A (Ocak-Temmuz)'!C186,0)</f>
        <v>0</v>
      </c>
      <c r="D186" s="226">
        <f>IF('G011A (Ocak-Temmuz)'!L186&lt;&gt;"",'G011A (Ocak-Temmuz)'!L186,0)</f>
        <v>0</v>
      </c>
      <c r="E186" s="218">
        <f>IF('G011A (Şubat-Ağustos)'!C186&lt;&gt;"",'G011A (Şubat-Ağustos)'!C186,0)</f>
        <v>0</v>
      </c>
      <c r="F186" s="217">
        <f>IF('G011A (Şubat-Ağustos)'!L186&lt;&gt;"",'G011A (Şubat-Ağustos)'!L186,0)</f>
        <v>0</v>
      </c>
      <c r="G186" s="218">
        <f>IF('G011A (Mart-Eylül)'!C186&lt;&gt;"",'G011A (Mart-Eylül)'!C186,0)</f>
        <v>0</v>
      </c>
      <c r="H186" s="217">
        <f>IF('G011A (Mart-Eylül)'!L186&lt;&gt;"",'G011A (Mart-Eylül)'!L186,0)</f>
        <v>0</v>
      </c>
      <c r="I186" s="218">
        <f>IF('G011A (Nisan-Ekim)'!C186&lt;&gt;"",'G011A (Nisan-Ekim)'!C186,0)</f>
        <v>0</v>
      </c>
      <c r="J186" s="217">
        <f>IF('G011A (Nisan-Ekim)'!L186&lt;&gt;"",'G011A (Nisan-Ekim)'!L186,0)</f>
        <v>0</v>
      </c>
      <c r="K186" s="218">
        <f>IF('G011A (Mayıs-Kasım)'!C186&lt;&gt;"",'G011A (Mayıs-Kasım)'!C186,0)</f>
        <v>0</v>
      </c>
      <c r="L186" s="217">
        <f>IF('G011A (Mayıs-Kasım)'!L186&lt;&gt;"",'G011A (Mayıs-Kasım)'!L186,0)</f>
        <v>0</v>
      </c>
      <c r="M186" s="218">
        <f>IF('G011A (Haziran-Aralık)'!C186&lt;&gt;"",'G011A (Haziran-Aralık)'!C186,0)</f>
        <v>0</v>
      </c>
      <c r="N186" s="217">
        <f>IF('G011A (Haziran-Aralık)'!L186&lt;&gt;"",'G011A (Haziran-Aralık)'!L186,0)</f>
        <v>0</v>
      </c>
      <c r="O186" s="225">
        <f t="shared" si="55"/>
        <v>0</v>
      </c>
      <c r="P186" s="226">
        <f t="shared" si="56"/>
        <v>0</v>
      </c>
      <c r="Q186" s="226">
        <f t="shared" si="57"/>
        <v>0</v>
      </c>
      <c r="R186" s="227">
        <f t="shared" si="58"/>
        <v>0</v>
      </c>
      <c r="T186" s="206">
        <f t="shared" si="59"/>
        <v>0</v>
      </c>
      <c r="U186" s="206">
        <f t="shared" si="60"/>
        <v>0</v>
      </c>
      <c r="V186" s="206">
        <f t="shared" si="61"/>
        <v>0</v>
      </c>
      <c r="W186" s="206">
        <f t="shared" si="62"/>
        <v>0</v>
      </c>
      <c r="X186" s="206">
        <f t="shared" si="63"/>
        <v>0</v>
      </c>
      <c r="Y186" s="206">
        <f t="shared" si="64"/>
        <v>0</v>
      </c>
      <c r="Z186" s="206">
        <f t="shared" si="65"/>
        <v>0</v>
      </c>
    </row>
    <row r="187" spans="1:27" ht="23.1" customHeight="1" thickBot="1" x14ac:dyDescent="0.3">
      <c r="A187" s="147">
        <v>120</v>
      </c>
      <c r="B187" s="211" t="str">
        <f>IF('Proje ve Personel Bilgileri'!C136&gt;0,'Proje ve Personel Bilgileri'!C136,"")</f>
        <v/>
      </c>
      <c r="C187" s="228">
        <f>IF('G011A (Ocak-Temmuz)'!C187&lt;&gt;"",'G011A (Ocak-Temmuz)'!C187,0)</f>
        <v>0</v>
      </c>
      <c r="D187" s="229">
        <f>IF('G011A (Ocak-Temmuz)'!L187&lt;&gt;"",'G011A (Ocak-Temmuz)'!L187,0)</f>
        <v>0</v>
      </c>
      <c r="E187" s="222">
        <f>IF('G011A (Şubat-Ağustos)'!C187&lt;&gt;"",'G011A (Şubat-Ağustos)'!C187,0)</f>
        <v>0</v>
      </c>
      <c r="F187" s="221">
        <f>IF('G011A (Şubat-Ağustos)'!L187&lt;&gt;"",'G011A (Şubat-Ağustos)'!L187,0)</f>
        <v>0</v>
      </c>
      <c r="G187" s="222">
        <f>IF('G011A (Mart-Eylül)'!C187&lt;&gt;"",'G011A (Mart-Eylül)'!C187,0)</f>
        <v>0</v>
      </c>
      <c r="H187" s="221">
        <f>IF('G011A (Mart-Eylül)'!L187&lt;&gt;"",'G011A (Mart-Eylül)'!L187,0)</f>
        <v>0</v>
      </c>
      <c r="I187" s="222">
        <f>IF('G011A (Nisan-Ekim)'!C187&lt;&gt;"",'G011A (Nisan-Ekim)'!C187,0)</f>
        <v>0</v>
      </c>
      <c r="J187" s="221">
        <f>IF('G011A (Nisan-Ekim)'!L187&lt;&gt;"",'G011A (Nisan-Ekim)'!L187,0)</f>
        <v>0</v>
      </c>
      <c r="K187" s="222">
        <f>IF('G011A (Mayıs-Kasım)'!C187&lt;&gt;"",'G011A (Mayıs-Kasım)'!C187,0)</f>
        <v>0</v>
      </c>
      <c r="L187" s="221">
        <f>IF('G011A (Mayıs-Kasım)'!L187&lt;&gt;"",'G011A (Mayıs-Kasım)'!L187,0)</f>
        <v>0</v>
      </c>
      <c r="M187" s="222">
        <f>IF('G011A (Haziran-Aralık)'!C187&lt;&gt;"",'G011A (Haziran-Aralık)'!C187,0)</f>
        <v>0</v>
      </c>
      <c r="N187" s="221">
        <f>IF('G011A (Haziran-Aralık)'!L187&lt;&gt;"",'G011A (Haziran-Aralık)'!L187,0)</f>
        <v>0</v>
      </c>
      <c r="O187" s="228">
        <f t="shared" si="55"/>
        <v>0</v>
      </c>
      <c r="P187" s="229">
        <f t="shared" si="56"/>
        <v>0</v>
      </c>
      <c r="Q187" s="229">
        <f t="shared" si="57"/>
        <v>0</v>
      </c>
      <c r="R187" s="230">
        <f t="shared" si="58"/>
        <v>0</v>
      </c>
      <c r="T187" s="206">
        <f t="shared" si="59"/>
        <v>0</v>
      </c>
      <c r="U187" s="206">
        <f t="shared" si="60"/>
        <v>0</v>
      </c>
      <c r="V187" s="206">
        <f t="shared" si="61"/>
        <v>0</v>
      </c>
      <c r="W187" s="206">
        <f t="shared" si="62"/>
        <v>0</v>
      </c>
      <c r="X187" s="206">
        <f t="shared" si="63"/>
        <v>0</v>
      </c>
      <c r="Y187" s="206">
        <f t="shared" si="64"/>
        <v>0</v>
      </c>
      <c r="Z187" s="206">
        <f t="shared" si="65"/>
        <v>0</v>
      </c>
      <c r="AA187" s="206">
        <f>IF(ISERROR(IF(SUM(C168:R187)&gt;0,1,0)),1,IF(SUM(C168:R187)&gt;0,1,0))</f>
        <v>0</v>
      </c>
    </row>
    <row r="188" spans="1:27" x14ac:dyDescent="0.25">
      <c r="B188" s="7"/>
      <c r="C188" s="7"/>
      <c r="D188" s="7"/>
      <c r="E188" s="7"/>
      <c r="F188" s="7"/>
      <c r="G188" s="7"/>
      <c r="H188" s="7"/>
      <c r="I188" s="7"/>
      <c r="J188" s="4"/>
      <c r="L188" s="133"/>
      <c r="M188" s="133"/>
      <c r="N188" s="133"/>
      <c r="O188" s="133"/>
      <c r="P188" s="133"/>
      <c r="Q188" s="133"/>
    </row>
    <row r="189" spans="1:27" x14ac:dyDescent="0.25">
      <c r="A189" s="7" t="s">
        <v>154</v>
      </c>
      <c r="B189" s="7"/>
      <c r="C189" s="7"/>
      <c r="D189" s="7"/>
      <c r="E189" s="7"/>
      <c r="F189" s="7"/>
      <c r="G189" s="7"/>
      <c r="H189" s="7"/>
      <c r="I189" s="7"/>
      <c r="J189" s="4"/>
      <c r="L189" s="133"/>
      <c r="M189" s="133"/>
      <c r="N189" s="133"/>
      <c r="O189" s="133"/>
      <c r="P189" s="133"/>
      <c r="Q189" s="133"/>
    </row>
    <row r="190" spans="1:27" x14ac:dyDescent="0.25">
      <c r="C190" s="133"/>
      <c r="J190" s="4"/>
      <c r="L190" s="133"/>
      <c r="M190" s="133"/>
      <c r="N190" s="133"/>
      <c r="O190" s="133"/>
    </row>
    <row r="191" spans="1:27" s="101" customFormat="1" ht="21" x14ac:dyDescent="0.35">
      <c r="A191" s="296" t="s">
        <v>47</v>
      </c>
      <c r="B191" s="297">
        <f ca="1">IF(imzatarihi&gt;0,imzatarihi,"")</f>
        <v>46027</v>
      </c>
      <c r="C191" s="445" t="s">
        <v>48</v>
      </c>
      <c r="D191" s="445"/>
      <c r="E191" s="295" t="str">
        <f>IF(kurulusyetkilisi&gt;0,kurulusyetkilisi,"")</f>
        <v/>
      </c>
      <c r="F191" s="295"/>
      <c r="G191" s="295"/>
      <c r="H191" s="295"/>
      <c r="I191" s="295"/>
      <c r="J191" s="79"/>
      <c r="K191" s="79"/>
      <c r="L191" s="13"/>
      <c r="N191" s="151"/>
      <c r="O191" s="151"/>
      <c r="P191" s="151"/>
      <c r="Q191" s="151"/>
    </row>
    <row r="192" spans="1:27" ht="21" x14ac:dyDescent="0.35">
      <c r="A192" s="300"/>
      <c r="B192" s="300"/>
      <c r="C192" s="469" t="s">
        <v>49</v>
      </c>
      <c r="D192" s="469"/>
      <c r="E192" s="470"/>
      <c r="F192" s="470"/>
      <c r="G192" s="470"/>
      <c r="H192" s="300"/>
      <c r="I192" s="300"/>
      <c r="J192" s="4"/>
      <c r="L192" s="133"/>
      <c r="M192" s="133"/>
      <c r="N192" s="133"/>
      <c r="O192" s="133"/>
    </row>
    <row r="193" spans="1:26" ht="15.75" customHeight="1" x14ac:dyDescent="0.25">
      <c r="A193" s="465" t="s">
        <v>54</v>
      </c>
      <c r="B193" s="465"/>
      <c r="C193" s="465"/>
      <c r="D193" s="465"/>
      <c r="E193" s="465"/>
      <c r="F193" s="465"/>
      <c r="G193" s="465"/>
      <c r="H193" s="465"/>
      <c r="I193" s="465"/>
      <c r="J193" s="465"/>
      <c r="K193" s="465"/>
      <c r="L193" s="465"/>
      <c r="M193" s="465"/>
      <c r="N193" s="465"/>
      <c r="O193" s="465"/>
      <c r="P193" s="465"/>
      <c r="Q193" s="465"/>
      <c r="R193" s="465"/>
    </row>
    <row r="194" spans="1:26" x14ac:dyDescent="0.25">
      <c r="A194" s="466" t="str">
        <f>IF(YilDonem&lt;&gt;"",CONCATENATE(YilDonem," dönemine aittir."),"")</f>
        <v/>
      </c>
      <c r="B194" s="466"/>
      <c r="C194" s="466"/>
      <c r="D194" s="466"/>
      <c r="E194" s="466"/>
      <c r="F194" s="466"/>
      <c r="G194" s="466"/>
      <c r="H194" s="466"/>
      <c r="I194" s="466"/>
      <c r="J194" s="466"/>
      <c r="K194" s="466"/>
      <c r="L194" s="466"/>
      <c r="M194" s="466"/>
      <c r="N194" s="466"/>
      <c r="O194" s="466"/>
      <c r="P194" s="466"/>
      <c r="Q194" s="466"/>
      <c r="R194" s="466"/>
    </row>
    <row r="195" spans="1:26" ht="19.5" thickBot="1" x14ac:dyDescent="0.35">
      <c r="A195" s="456" t="s">
        <v>59</v>
      </c>
      <c r="B195" s="456"/>
      <c r="C195" s="456"/>
      <c r="D195" s="456"/>
      <c r="E195" s="456"/>
      <c r="F195" s="456"/>
      <c r="G195" s="456"/>
      <c r="H195" s="456"/>
      <c r="I195" s="456"/>
      <c r="J195" s="456"/>
      <c r="K195" s="456"/>
      <c r="L195" s="456"/>
      <c r="M195" s="456"/>
      <c r="N195" s="456"/>
      <c r="O195" s="456"/>
      <c r="P195" s="456"/>
      <c r="Q195" s="456"/>
      <c r="R195" s="456"/>
    </row>
    <row r="196" spans="1:26" ht="31.7" customHeight="1" thickBot="1" x14ac:dyDescent="0.3">
      <c r="A196" s="1" t="s">
        <v>1</v>
      </c>
      <c r="B196" s="457" t="str">
        <f>IF(ProjeNo&gt;0,ProjeNo,"")</f>
        <v/>
      </c>
      <c r="C196" s="458"/>
      <c r="D196" s="458"/>
      <c r="E196" s="458"/>
      <c r="F196" s="458"/>
      <c r="G196" s="458"/>
      <c r="H196" s="458"/>
      <c r="I196" s="458"/>
      <c r="J196" s="458"/>
      <c r="K196" s="458"/>
      <c r="L196" s="458"/>
      <c r="M196" s="458"/>
      <c r="N196" s="458"/>
      <c r="O196" s="458"/>
      <c r="P196" s="458"/>
      <c r="Q196" s="458"/>
      <c r="R196" s="459"/>
    </row>
    <row r="197" spans="1:26" ht="31.7" customHeight="1" thickBot="1" x14ac:dyDescent="0.3">
      <c r="A197" s="6" t="s">
        <v>14</v>
      </c>
      <c r="B197" s="460" t="str">
        <f>IF(ProjeAdi&gt;0,ProjeAdi,"")</f>
        <v/>
      </c>
      <c r="C197" s="461"/>
      <c r="D197" s="461"/>
      <c r="E197" s="461"/>
      <c r="F197" s="461"/>
      <c r="G197" s="461"/>
      <c r="H197" s="461"/>
      <c r="I197" s="461"/>
      <c r="J197" s="461"/>
      <c r="K197" s="461"/>
      <c r="L197" s="461"/>
      <c r="M197" s="461"/>
      <c r="N197" s="461"/>
      <c r="O197" s="461"/>
      <c r="P197" s="461"/>
      <c r="Q197" s="461"/>
      <c r="R197" s="462"/>
    </row>
    <row r="198" spans="1:26" ht="75.2" customHeight="1" thickBot="1" x14ac:dyDescent="0.3">
      <c r="A198" s="471" t="s">
        <v>9</v>
      </c>
      <c r="B198" s="467" t="s">
        <v>60</v>
      </c>
      <c r="C198" s="463" t="str">
        <f>IF(Dönem=1,"OCAK",IF(Dönem=2,"TEMMUZ",""))</f>
        <v/>
      </c>
      <c r="D198" s="464"/>
      <c r="E198" s="463" t="str">
        <f>IF(Dönem=1,"ŞUBAT",IF(Dönem=2,"AĞUSTOS",""))</f>
        <v/>
      </c>
      <c r="F198" s="464"/>
      <c r="G198" s="463" t="str">
        <f>IF(Dönem=1,"MART",IF(Dönem=2,"EYLÜL",""))</f>
        <v/>
      </c>
      <c r="H198" s="464"/>
      <c r="I198" s="463" t="str">
        <f>IF(Dönem=1,"NİSAN",IF(Dönem=2,"EKİM",""))</f>
        <v/>
      </c>
      <c r="J198" s="464"/>
      <c r="K198" s="463" t="str">
        <f>IF(Dönem=1,"MAYIS",IF(Dönem=2,"KASIM",""))</f>
        <v/>
      </c>
      <c r="L198" s="464"/>
      <c r="M198" s="463" t="str">
        <f>IF(Dönem=1,"HAZİRAN",IF(Dönem=2,"ARALIK",""))</f>
        <v/>
      </c>
      <c r="N198" s="464"/>
      <c r="O198" s="467" t="s">
        <v>55</v>
      </c>
      <c r="P198" s="467" t="s">
        <v>56</v>
      </c>
      <c r="Q198" s="467" t="s">
        <v>57</v>
      </c>
      <c r="R198" s="467" t="s">
        <v>144</v>
      </c>
      <c r="S198" s="5"/>
      <c r="T198" s="5"/>
    </row>
    <row r="199" spans="1:26" ht="49.7" customHeight="1" thickBot="1" x14ac:dyDescent="0.3">
      <c r="A199" s="472"/>
      <c r="B199" s="468"/>
      <c r="C199" s="3" t="s">
        <v>38</v>
      </c>
      <c r="D199" s="3" t="s">
        <v>58</v>
      </c>
      <c r="E199" s="3" t="s">
        <v>38</v>
      </c>
      <c r="F199" s="3" t="s">
        <v>58</v>
      </c>
      <c r="G199" s="3" t="s">
        <v>38</v>
      </c>
      <c r="H199" s="3" t="s">
        <v>58</v>
      </c>
      <c r="I199" s="3" t="s">
        <v>38</v>
      </c>
      <c r="J199" s="3" t="s">
        <v>58</v>
      </c>
      <c r="K199" s="3" t="s">
        <v>38</v>
      </c>
      <c r="L199" s="3" t="s">
        <v>58</v>
      </c>
      <c r="M199" s="3" t="s">
        <v>38</v>
      </c>
      <c r="N199" s="3" t="s">
        <v>58</v>
      </c>
      <c r="O199" s="468"/>
      <c r="P199" s="468"/>
      <c r="Q199" s="468"/>
      <c r="R199" s="468"/>
      <c r="Z199" s="2" t="s">
        <v>93</v>
      </c>
    </row>
    <row r="200" spans="1:26" ht="23.1" customHeight="1" x14ac:dyDescent="0.25">
      <c r="A200" s="141">
        <v>121</v>
      </c>
      <c r="B200" s="207" t="str">
        <f>IF('Proje ve Personel Bilgileri'!C137&gt;0,'Proje ve Personel Bilgileri'!C137,"")</f>
        <v/>
      </c>
      <c r="C200" s="215">
        <f>IF('G011A (Ocak-Temmuz)'!C200&lt;&gt;"",'G011A (Ocak-Temmuz)'!C200,0)</f>
        <v>0</v>
      </c>
      <c r="D200" s="214">
        <f>IF('G011A (Ocak-Temmuz)'!L200&lt;&gt;"",'G011A (Ocak-Temmuz)'!L200,0)</f>
        <v>0</v>
      </c>
      <c r="E200" s="215">
        <f>IF('G011A (Şubat-Ağustos)'!C200&lt;&gt;"",'G011A (Şubat-Ağustos)'!C200,0)</f>
        <v>0</v>
      </c>
      <c r="F200" s="214">
        <f>IF('G011A (Şubat-Ağustos)'!L200&lt;&gt;"",'G011A (Şubat-Ağustos)'!L200,0)</f>
        <v>0</v>
      </c>
      <c r="G200" s="215">
        <f>IF('G011A (Mart-Eylül)'!C200&lt;&gt;"",'G011A (Mart-Eylül)'!C200,0)</f>
        <v>0</v>
      </c>
      <c r="H200" s="214">
        <f>IF('G011A (Mart-Eylül)'!L200&lt;&gt;"",'G011A (Mart-Eylül)'!L200,0)</f>
        <v>0</v>
      </c>
      <c r="I200" s="215">
        <f>IF('G011A (Nisan-Ekim)'!C200&lt;&gt;"",'G011A (Nisan-Ekim)'!C200,0)</f>
        <v>0</v>
      </c>
      <c r="J200" s="214">
        <f>IF('G011A (Nisan-Ekim)'!L200&lt;&gt;"",'G011A (Nisan-Ekim)'!L200,0)</f>
        <v>0</v>
      </c>
      <c r="K200" s="215">
        <f>IF('G011A (Mayıs-Kasım)'!C200&lt;&gt;"",'G011A (Mayıs-Kasım)'!C200,0)</f>
        <v>0</v>
      </c>
      <c r="L200" s="214">
        <f>IF('G011A (Mayıs-Kasım)'!L200&lt;&gt;"",'G011A (Mayıs-Kasım)'!L200,0)</f>
        <v>0</v>
      </c>
      <c r="M200" s="215">
        <f>IF('G011A (Haziran-Aralık)'!C200&lt;&gt;"",'G011A (Haziran-Aralık)'!C200,0)</f>
        <v>0</v>
      </c>
      <c r="N200" s="214">
        <f>IF('G011A (Haziran-Aralık)'!L200&lt;&gt;"",'G011A (Haziran-Aralık)'!L200,0)</f>
        <v>0</v>
      </c>
      <c r="O200" s="215">
        <f>C200+E200+G200+I200+K200+M200</f>
        <v>0</v>
      </c>
      <c r="P200" s="214">
        <f>D200+F200+H200+J200+L200+N200</f>
        <v>0</v>
      </c>
      <c r="Q200" s="214">
        <f>IF(O200=0,0,O200/30)</f>
        <v>0</v>
      </c>
      <c r="R200" s="216">
        <f>IF(P200=0,0,P200/Q200)</f>
        <v>0</v>
      </c>
      <c r="T200" s="206">
        <f>IF(C200&gt;0,1,0)</f>
        <v>0</v>
      </c>
      <c r="U200" s="206">
        <f>IF(E200&gt;0,1,0)</f>
        <v>0</v>
      </c>
      <c r="V200" s="206">
        <f>IF(G200&gt;0,1,0)</f>
        <v>0</v>
      </c>
      <c r="W200" s="206">
        <f>IF(I200&gt;0,1,0)</f>
        <v>0</v>
      </c>
      <c r="X200" s="206">
        <f>IF(K200&gt;0,1,0)</f>
        <v>0</v>
      </c>
      <c r="Y200" s="206">
        <f>IF(M200&gt;0,1,0)</f>
        <v>0</v>
      </c>
      <c r="Z200" s="206">
        <f>SUM(T200:Y200)</f>
        <v>0</v>
      </c>
    </row>
    <row r="201" spans="1:26" ht="23.1" customHeight="1" x14ac:dyDescent="0.25">
      <c r="A201" s="144">
        <v>122</v>
      </c>
      <c r="B201" s="209" t="str">
        <f>IF('Proje ve Personel Bilgileri'!C138&gt;0,'Proje ve Personel Bilgileri'!C138,"")</f>
        <v/>
      </c>
      <c r="C201" s="225">
        <f>IF('G011A (Ocak-Temmuz)'!C201&lt;&gt;"",'G011A (Ocak-Temmuz)'!C201,0)</f>
        <v>0</v>
      </c>
      <c r="D201" s="226">
        <f>IF('G011A (Ocak-Temmuz)'!L201&lt;&gt;"",'G011A (Ocak-Temmuz)'!L201,0)</f>
        <v>0</v>
      </c>
      <c r="E201" s="218">
        <f>IF('G011A (Şubat-Ağustos)'!C201&lt;&gt;"",'G011A (Şubat-Ağustos)'!C201,0)</f>
        <v>0</v>
      </c>
      <c r="F201" s="217">
        <f>IF('G011A (Şubat-Ağustos)'!L201&lt;&gt;"",'G011A (Şubat-Ağustos)'!L201,0)</f>
        <v>0</v>
      </c>
      <c r="G201" s="218">
        <f>IF('G011A (Mart-Eylül)'!C201&lt;&gt;"",'G011A (Mart-Eylül)'!C201,0)</f>
        <v>0</v>
      </c>
      <c r="H201" s="217">
        <f>IF('G011A (Mart-Eylül)'!L201&lt;&gt;"",'G011A (Mart-Eylül)'!L201,0)</f>
        <v>0</v>
      </c>
      <c r="I201" s="218">
        <f>IF('G011A (Nisan-Ekim)'!C201&lt;&gt;"",'G011A (Nisan-Ekim)'!C201,0)</f>
        <v>0</v>
      </c>
      <c r="J201" s="217">
        <f>IF('G011A (Nisan-Ekim)'!L201&lt;&gt;"",'G011A (Nisan-Ekim)'!L201,0)</f>
        <v>0</v>
      </c>
      <c r="K201" s="218">
        <f>IF('G011A (Mayıs-Kasım)'!C201&lt;&gt;"",'G011A (Mayıs-Kasım)'!C201,0)</f>
        <v>0</v>
      </c>
      <c r="L201" s="217">
        <f>IF('G011A (Mayıs-Kasım)'!L201&lt;&gt;"",'G011A (Mayıs-Kasım)'!L201,0)</f>
        <v>0</v>
      </c>
      <c r="M201" s="218">
        <f>IF('G011A (Haziran-Aralık)'!C201&lt;&gt;"",'G011A (Haziran-Aralık)'!C201,0)</f>
        <v>0</v>
      </c>
      <c r="N201" s="217">
        <f>IF('G011A (Haziran-Aralık)'!L201&lt;&gt;"",'G011A (Haziran-Aralık)'!L201,0)</f>
        <v>0</v>
      </c>
      <c r="O201" s="225">
        <f t="shared" ref="O201:O219" si="66">C201+E201+G201+I201+K201+M201</f>
        <v>0</v>
      </c>
      <c r="P201" s="226">
        <f t="shared" ref="P201:P219" si="67">D201+F201+H201+J201+L201+N201</f>
        <v>0</v>
      </c>
      <c r="Q201" s="226">
        <f t="shared" ref="Q201:Q219" si="68">IF(O201=0,0,O201/30)</f>
        <v>0</v>
      </c>
      <c r="R201" s="227">
        <f t="shared" ref="R201:R219" si="69">IF(P201=0,0,P201/Q201)</f>
        <v>0</v>
      </c>
      <c r="T201" s="206">
        <f t="shared" ref="T201:T219" si="70">IF(C201&gt;0,1,0)</f>
        <v>0</v>
      </c>
      <c r="U201" s="206">
        <f t="shared" ref="U201:U219" si="71">IF(E201&gt;0,1,0)</f>
        <v>0</v>
      </c>
      <c r="V201" s="206">
        <f t="shared" ref="V201:V219" si="72">IF(G201&gt;0,1,0)</f>
        <v>0</v>
      </c>
      <c r="W201" s="206">
        <f t="shared" ref="W201:W219" si="73">IF(I201&gt;0,1,0)</f>
        <v>0</v>
      </c>
      <c r="X201" s="206">
        <f t="shared" ref="X201:X219" si="74">IF(K201&gt;0,1,0)</f>
        <v>0</v>
      </c>
      <c r="Y201" s="206">
        <f t="shared" ref="Y201:Y219" si="75">IF(M201&gt;0,1,0)</f>
        <v>0</v>
      </c>
      <c r="Z201" s="206">
        <f t="shared" ref="Z201:Z219" si="76">SUM(T201:Y201)</f>
        <v>0</v>
      </c>
    </row>
    <row r="202" spans="1:26" ht="23.1" customHeight="1" x14ac:dyDescent="0.25">
      <c r="A202" s="144">
        <v>123</v>
      </c>
      <c r="B202" s="209" t="str">
        <f>IF('Proje ve Personel Bilgileri'!C139&gt;0,'Proje ve Personel Bilgileri'!C139,"")</f>
        <v/>
      </c>
      <c r="C202" s="225">
        <f>IF('G011A (Ocak-Temmuz)'!C202&lt;&gt;"",'G011A (Ocak-Temmuz)'!C202,0)</f>
        <v>0</v>
      </c>
      <c r="D202" s="226">
        <f>IF('G011A (Ocak-Temmuz)'!L202&lt;&gt;"",'G011A (Ocak-Temmuz)'!L202,0)</f>
        <v>0</v>
      </c>
      <c r="E202" s="218">
        <f>IF('G011A (Şubat-Ağustos)'!C202&lt;&gt;"",'G011A (Şubat-Ağustos)'!C202,0)</f>
        <v>0</v>
      </c>
      <c r="F202" s="217">
        <f>IF('G011A (Şubat-Ağustos)'!L202&lt;&gt;"",'G011A (Şubat-Ağustos)'!L202,0)</f>
        <v>0</v>
      </c>
      <c r="G202" s="218">
        <f>IF('G011A (Mart-Eylül)'!C202&lt;&gt;"",'G011A (Mart-Eylül)'!C202,0)</f>
        <v>0</v>
      </c>
      <c r="H202" s="217">
        <f>IF('G011A (Mart-Eylül)'!L202&lt;&gt;"",'G011A (Mart-Eylül)'!L202,0)</f>
        <v>0</v>
      </c>
      <c r="I202" s="218">
        <f>IF('G011A (Nisan-Ekim)'!C202&lt;&gt;"",'G011A (Nisan-Ekim)'!C202,0)</f>
        <v>0</v>
      </c>
      <c r="J202" s="217">
        <f>IF('G011A (Nisan-Ekim)'!L202&lt;&gt;"",'G011A (Nisan-Ekim)'!L202,0)</f>
        <v>0</v>
      </c>
      <c r="K202" s="218">
        <f>IF('G011A (Mayıs-Kasım)'!C202&lt;&gt;"",'G011A (Mayıs-Kasım)'!C202,0)</f>
        <v>0</v>
      </c>
      <c r="L202" s="217">
        <f>IF('G011A (Mayıs-Kasım)'!L202&lt;&gt;"",'G011A (Mayıs-Kasım)'!L202,0)</f>
        <v>0</v>
      </c>
      <c r="M202" s="218">
        <f>IF('G011A (Haziran-Aralık)'!C202&lt;&gt;"",'G011A (Haziran-Aralık)'!C202,0)</f>
        <v>0</v>
      </c>
      <c r="N202" s="217">
        <f>IF('G011A (Haziran-Aralık)'!L202&lt;&gt;"",'G011A (Haziran-Aralık)'!L202,0)</f>
        <v>0</v>
      </c>
      <c r="O202" s="225">
        <f t="shared" si="66"/>
        <v>0</v>
      </c>
      <c r="P202" s="226">
        <f t="shared" si="67"/>
        <v>0</v>
      </c>
      <c r="Q202" s="226">
        <f t="shared" si="68"/>
        <v>0</v>
      </c>
      <c r="R202" s="227">
        <f t="shared" si="69"/>
        <v>0</v>
      </c>
      <c r="T202" s="206">
        <f t="shared" si="70"/>
        <v>0</v>
      </c>
      <c r="U202" s="206">
        <f t="shared" si="71"/>
        <v>0</v>
      </c>
      <c r="V202" s="206">
        <f t="shared" si="72"/>
        <v>0</v>
      </c>
      <c r="W202" s="206">
        <f t="shared" si="73"/>
        <v>0</v>
      </c>
      <c r="X202" s="206">
        <f t="shared" si="74"/>
        <v>0</v>
      </c>
      <c r="Y202" s="206">
        <f t="shared" si="75"/>
        <v>0</v>
      </c>
      <c r="Z202" s="206">
        <f t="shared" si="76"/>
        <v>0</v>
      </c>
    </row>
    <row r="203" spans="1:26" ht="23.1" customHeight="1" x14ac:dyDescent="0.25">
      <c r="A203" s="144">
        <v>124</v>
      </c>
      <c r="B203" s="209" t="str">
        <f>IF('Proje ve Personel Bilgileri'!C140&gt;0,'Proje ve Personel Bilgileri'!C140,"")</f>
        <v/>
      </c>
      <c r="C203" s="225">
        <f>IF('G011A (Ocak-Temmuz)'!C203&lt;&gt;"",'G011A (Ocak-Temmuz)'!C203,0)</f>
        <v>0</v>
      </c>
      <c r="D203" s="226">
        <f>IF('G011A (Ocak-Temmuz)'!L203&lt;&gt;"",'G011A (Ocak-Temmuz)'!L203,0)</f>
        <v>0</v>
      </c>
      <c r="E203" s="218">
        <f>IF('G011A (Şubat-Ağustos)'!C203&lt;&gt;"",'G011A (Şubat-Ağustos)'!C203,0)</f>
        <v>0</v>
      </c>
      <c r="F203" s="217">
        <f>IF('G011A (Şubat-Ağustos)'!L203&lt;&gt;"",'G011A (Şubat-Ağustos)'!L203,0)</f>
        <v>0</v>
      </c>
      <c r="G203" s="218">
        <f>IF('G011A (Mart-Eylül)'!C203&lt;&gt;"",'G011A (Mart-Eylül)'!C203,0)</f>
        <v>0</v>
      </c>
      <c r="H203" s="217">
        <f>IF('G011A (Mart-Eylül)'!L203&lt;&gt;"",'G011A (Mart-Eylül)'!L203,0)</f>
        <v>0</v>
      </c>
      <c r="I203" s="218">
        <f>IF('G011A (Nisan-Ekim)'!C203&lt;&gt;"",'G011A (Nisan-Ekim)'!C203,0)</f>
        <v>0</v>
      </c>
      <c r="J203" s="217">
        <f>IF('G011A (Nisan-Ekim)'!L203&lt;&gt;"",'G011A (Nisan-Ekim)'!L203,0)</f>
        <v>0</v>
      </c>
      <c r="K203" s="218">
        <f>IF('G011A (Mayıs-Kasım)'!C203&lt;&gt;"",'G011A (Mayıs-Kasım)'!C203,0)</f>
        <v>0</v>
      </c>
      <c r="L203" s="217">
        <f>IF('G011A (Mayıs-Kasım)'!L203&lt;&gt;"",'G011A (Mayıs-Kasım)'!L203,0)</f>
        <v>0</v>
      </c>
      <c r="M203" s="218">
        <f>IF('G011A (Haziran-Aralık)'!C203&lt;&gt;"",'G011A (Haziran-Aralık)'!C203,0)</f>
        <v>0</v>
      </c>
      <c r="N203" s="217">
        <f>IF('G011A (Haziran-Aralık)'!L203&lt;&gt;"",'G011A (Haziran-Aralık)'!L203,0)</f>
        <v>0</v>
      </c>
      <c r="O203" s="225">
        <f t="shared" si="66"/>
        <v>0</v>
      </c>
      <c r="P203" s="226">
        <f t="shared" si="67"/>
        <v>0</v>
      </c>
      <c r="Q203" s="226">
        <f t="shared" si="68"/>
        <v>0</v>
      </c>
      <c r="R203" s="227">
        <f t="shared" si="69"/>
        <v>0</v>
      </c>
      <c r="T203" s="206">
        <f t="shared" si="70"/>
        <v>0</v>
      </c>
      <c r="U203" s="206">
        <f t="shared" si="71"/>
        <v>0</v>
      </c>
      <c r="V203" s="206">
        <f t="shared" si="72"/>
        <v>0</v>
      </c>
      <c r="W203" s="206">
        <f t="shared" si="73"/>
        <v>0</v>
      </c>
      <c r="X203" s="206">
        <f t="shared" si="74"/>
        <v>0</v>
      </c>
      <c r="Y203" s="206">
        <f t="shared" si="75"/>
        <v>0</v>
      </c>
      <c r="Z203" s="206">
        <f t="shared" si="76"/>
        <v>0</v>
      </c>
    </row>
    <row r="204" spans="1:26" ht="23.1" customHeight="1" x14ac:dyDescent="0.25">
      <c r="A204" s="144">
        <v>125</v>
      </c>
      <c r="B204" s="209" t="str">
        <f>IF('Proje ve Personel Bilgileri'!C141&gt;0,'Proje ve Personel Bilgileri'!C141,"")</f>
        <v/>
      </c>
      <c r="C204" s="225">
        <f>IF('G011A (Ocak-Temmuz)'!C204&lt;&gt;"",'G011A (Ocak-Temmuz)'!C204,0)</f>
        <v>0</v>
      </c>
      <c r="D204" s="226">
        <f>IF('G011A (Ocak-Temmuz)'!L204&lt;&gt;"",'G011A (Ocak-Temmuz)'!L204,0)</f>
        <v>0</v>
      </c>
      <c r="E204" s="218">
        <f>IF('G011A (Şubat-Ağustos)'!C204&lt;&gt;"",'G011A (Şubat-Ağustos)'!C204,0)</f>
        <v>0</v>
      </c>
      <c r="F204" s="217">
        <f>IF('G011A (Şubat-Ağustos)'!L204&lt;&gt;"",'G011A (Şubat-Ağustos)'!L204,0)</f>
        <v>0</v>
      </c>
      <c r="G204" s="218">
        <f>IF('G011A (Mart-Eylül)'!C204&lt;&gt;"",'G011A (Mart-Eylül)'!C204,0)</f>
        <v>0</v>
      </c>
      <c r="H204" s="217">
        <f>IF('G011A (Mart-Eylül)'!L204&lt;&gt;"",'G011A (Mart-Eylül)'!L204,0)</f>
        <v>0</v>
      </c>
      <c r="I204" s="218">
        <f>IF('G011A (Nisan-Ekim)'!C204&lt;&gt;"",'G011A (Nisan-Ekim)'!C204,0)</f>
        <v>0</v>
      </c>
      <c r="J204" s="217">
        <f>IF('G011A (Nisan-Ekim)'!L204&lt;&gt;"",'G011A (Nisan-Ekim)'!L204,0)</f>
        <v>0</v>
      </c>
      <c r="K204" s="218">
        <f>IF('G011A (Mayıs-Kasım)'!C204&lt;&gt;"",'G011A (Mayıs-Kasım)'!C204,0)</f>
        <v>0</v>
      </c>
      <c r="L204" s="217">
        <f>IF('G011A (Mayıs-Kasım)'!L204&lt;&gt;"",'G011A (Mayıs-Kasım)'!L204,0)</f>
        <v>0</v>
      </c>
      <c r="M204" s="218">
        <f>IF('G011A (Haziran-Aralık)'!C204&lt;&gt;"",'G011A (Haziran-Aralık)'!C204,0)</f>
        <v>0</v>
      </c>
      <c r="N204" s="217">
        <f>IF('G011A (Haziran-Aralık)'!L204&lt;&gt;"",'G011A (Haziran-Aralık)'!L204,0)</f>
        <v>0</v>
      </c>
      <c r="O204" s="225">
        <f t="shared" si="66"/>
        <v>0</v>
      </c>
      <c r="P204" s="226">
        <f t="shared" si="67"/>
        <v>0</v>
      </c>
      <c r="Q204" s="226">
        <f t="shared" si="68"/>
        <v>0</v>
      </c>
      <c r="R204" s="227">
        <f t="shared" si="69"/>
        <v>0</v>
      </c>
      <c r="T204" s="206">
        <f t="shared" si="70"/>
        <v>0</v>
      </c>
      <c r="U204" s="206">
        <f t="shared" si="71"/>
        <v>0</v>
      </c>
      <c r="V204" s="206">
        <f t="shared" si="72"/>
        <v>0</v>
      </c>
      <c r="W204" s="206">
        <f t="shared" si="73"/>
        <v>0</v>
      </c>
      <c r="X204" s="206">
        <f t="shared" si="74"/>
        <v>0</v>
      </c>
      <c r="Y204" s="206">
        <f t="shared" si="75"/>
        <v>0</v>
      </c>
      <c r="Z204" s="206">
        <f t="shared" si="76"/>
        <v>0</v>
      </c>
    </row>
    <row r="205" spans="1:26" ht="23.1" customHeight="1" x14ac:dyDescent="0.25">
      <c r="A205" s="144">
        <v>126</v>
      </c>
      <c r="B205" s="209" t="str">
        <f>IF('Proje ve Personel Bilgileri'!C142&gt;0,'Proje ve Personel Bilgileri'!C142,"")</f>
        <v/>
      </c>
      <c r="C205" s="225">
        <f>IF('G011A (Ocak-Temmuz)'!C205&lt;&gt;"",'G011A (Ocak-Temmuz)'!C205,0)</f>
        <v>0</v>
      </c>
      <c r="D205" s="226">
        <f>IF('G011A (Ocak-Temmuz)'!L205&lt;&gt;"",'G011A (Ocak-Temmuz)'!L205,0)</f>
        <v>0</v>
      </c>
      <c r="E205" s="218">
        <f>IF('G011A (Şubat-Ağustos)'!C205&lt;&gt;"",'G011A (Şubat-Ağustos)'!C205,0)</f>
        <v>0</v>
      </c>
      <c r="F205" s="217">
        <f>IF('G011A (Şubat-Ağustos)'!L205&lt;&gt;"",'G011A (Şubat-Ağustos)'!L205,0)</f>
        <v>0</v>
      </c>
      <c r="G205" s="218">
        <f>IF('G011A (Mart-Eylül)'!C205&lt;&gt;"",'G011A (Mart-Eylül)'!C205,0)</f>
        <v>0</v>
      </c>
      <c r="H205" s="217">
        <f>IF('G011A (Mart-Eylül)'!L205&lt;&gt;"",'G011A (Mart-Eylül)'!L205,0)</f>
        <v>0</v>
      </c>
      <c r="I205" s="218">
        <f>IF('G011A (Nisan-Ekim)'!C205&lt;&gt;"",'G011A (Nisan-Ekim)'!C205,0)</f>
        <v>0</v>
      </c>
      <c r="J205" s="217">
        <f>IF('G011A (Nisan-Ekim)'!L205&lt;&gt;"",'G011A (Nisan-Ekim)'!L205,0)</f>
        <v>0</v>
      </c>
      <c r="K205" s="218">
        <f>IF('G011A (Mayıs-Kasım)'!C205&lt;&gt;"",'G011A (Mayıs-Kasım)'!C205,0)</f>
        <v>0</v>
      </c>
      <c r="L205" s="217">
        <f>IF('G011A (Mayıs-Kasım)'!L205&lt;&gt;"",'G011A (Mayıs-Kasım)'!L205,0)</f>
        <v>0</v>
      </c>
      <c r="M205" s="218">
        <f>IF('G011A (Haziran-Aralık)'!C205&lt;&gt;"",'G011A (Haziran-Aralık)'!C205,0)</f>
        <v>0</v>
      </c>
      <c r="N205" s="217">
        <f>IF('G011A (Haziran-Aralık)'!L205&lt;&gt;"",'G011A (Haziran-Aralık)'!L205,0)</f>
        <v>0</v>
      </c>
      <c r="O205" s="225">
        <f t="shared" si="66"/>
        <v>0</v>
      </c>
      <c r="P205" s="226">
        <f t="shared" si="67"/>
        <v>0</v>
      </c>
      <c r="Q205" s="226">
        <f t="shared" si="68"/>
        <v>0</v>
      </c>
      <c r="R205" s="227">
        <f t="shared" si="69"/>
        <v>0</v>
      </c>
      <c r="T205" s="206">
        <f t="shared" si="70"/>
        <v>0</v>
      </c>
      <c r="U205" s="206">
        <f t="shared" si="71"/>
        <v>0</v>
      </c>
      <c r="V205" s="206">
        <f t="shared" si="72"/>
        <v>0</v>
      </c>
      <c r="W205" s="206">
        <f t="shared" si="73"/>
        <v>0</v>
      </c>
      <c r="X205" s="206">
        <f t="shared" si="74"/>
        <v>0</v>
      </c>
      <c r="Y205" s="206">
        <f t="shared" si="75"/>
        <v>0</v>
      </c>
      <c r="Z205" s="206">
        <f t="shared" si="76"/>
        <v>0</v>
      </c>
    </row>
    <row r="206" spans="1:26" ht="23.1" customHeight="1" x14ac:dyDescent="0.25">
      <c r="A206" s="144">
        <v>127</v>
      </c>
      <c r="B206" s="209" t="str">
        <f>IF('Proje ve Personel Bilgileri'!C143&gt;0,'Proje ve Personel Bilgileri'!C143,"")</f>
        <v/>
      </c>
      <c r="C206" s="225">
        <f>IF('G011A (Ocak-Temmuz)'!C206&lt;&gt;"",'G011A (Ocak-Temmuz)'!C206,0)</f>
        <v>0</v>
      </c>
      <c r="D206" s="226">
        <f>IF('G011A (Ocak-Temmuz)'!L206&lt;&gt;"",'G011A (Ocak-Temmuz)'!L206,0)</f>
        <v>0</v>
      </c>
      <c r="E206" s="218">
        <f>IF('G011A (Şubat-Ağustos)'!C206&lt;&gt;"",'G011A (Şubat-Ağustos)'!C206,0)</f>
        <v>0</v>
      </c>
      <c r="F206" s="217">
        <f>IF('G011A (Şubat-Ağustos)'!L206&lt;&gt;"",'G011A (Şubat-Ağustos)'!L206,0)</f>
        <v>0</v>
      </c>
      <c r="G206" s="218">
        <f>IF('G011A (Mart-Eylül)'!C206&lt;&gt;"",'G011A (Mart-Eylül)'!C206,0)</f>
        <v>0</v>
      </c>
      <c r="H206" s="217">
        <f>IF('G011A (Mart-Eylül)'!L206&lt;&gt;"",'G011A (Mart-Eylül)'!L206,0)</f>
        <v>0</v>
      </c>
      <c r="I206" s="218">
        <f>IF('G011A (Nisan-Ekim)'!C206&lt;&gt;"",'G011A (Nisan-Ekim)'!C206,0)</f>
        <v>0</v>
      </c>
      <c r="J206" s="217">
        <f>IF('G011A (Nisan-Ekim)'!L206&lt;&gt;"",'G011A (Nisan-Ekim)'!L206,0)</f>
        <v>0</v>
      </c>
      <c r="K206" s="218">
        <f>IF('G011A (Mayıs-Kasım)'!C206&lt;&gt;"",'G011A (Mayıs-Kasım)'!C206,0)</f>
        <v>0</v>
      </c>
      <c r="L206" s="217">
        <f>IF('G011A (Mayıs-Kasım)'!L206&lt;&gt;"",'G011A (Mayıs-Kasım)'!L206,0)</f>
        <v>0</v>
      </c>
      <c r="M206" s="218">
        <f>IF('G011A (Haziran-Aralık)'!C206&lt;&gt;"",'G011A (Haziran-Aralık)'!C206,0)</f>
        <v>0</v>
      </c>
      <c r="N206" s="217">
        <f>IF('G011A (Haziran-Aralık)'!L206&lt;&gt;"",'G011A (Haziran-Aralık)'!L206,0)</f>
        <v>0</v>
      </c>
      <c r="O206" s="225">
        <f t="shared" si="66"/>
        <v>0</v>
      </c>
      <c r="P206" s="226">
        <f t="shared" si="67"/>
        <v>0</v>
      </c>
      <c r="Q206" s="226">
        <f t="shared" si="68"/>
        <v>0</v>
      </c>
      <c r="R206" s="227">
        <f t="shared" si="69"/>
        <v>0</v>
      </c>
      <c r="T206" s="206">
        <f t="shared" si="70"/>
        <v>0</v>
      </c>
      <c r="U206" s="206">
        <f t="shared" si="71"/>
        <v>0</v>
      </c>
      <c r="V206" s="206">
        <f t="shared" si="72"/>
        <v>0</v>
      </c>
      <c r="W206" s="206">
        <f t="shared" si="73"/>
        <v>0</v>
      </c>
      <c r="X206" s="206">
        <f t="shared" si="74"/>
        <v>0</v>
      </c>
      <c r="Y206" s="206">
        <f t="shared" si="75"/>
        <v>0</v>
      </c>
      <c r="Z206" s="206">
        <f t="shared" si="76"/>
        <v>0</v>
      </c>
    </row>
    <row r="207" spans="1:26" ht="23.1" customHeight="1" x14ac:dyDescent="0.25">
      <c r="A207" s="144">
        <v>128</v>
      </c>
      <c r="B207" s="209" t="str">
        <f>IF('Proje ve Personel Bilgileri'!C144&gt;0,'Proje ve Personel Bilgileri'!C144,"")</f>
        <v/>
      </c>
      <c r="C207" s="225">
        <f>IF('G011A (Ocak-Temmuz)'!C207&lt;&gt;"",'G011A (Ocak-Temmuz)'!C207,0)</f>
        <v>0</v>
      </c>
      <c r="D207" s="226">
        <f>IF('G011A (Ocak-Temmuz)'!L207&lt;&gt;"",'G011A (Ocak-Temmuz)'!L207,0)</f>
        <v>0</v>
      </c>
      <c r="E207" s="218">
        <f>IF('G011A (Şubat-Ağustos)'!C207&lt;&gt;"",'G011A (Şubat-Ağustos)'!C207,0)</f>
        <v>0</v>
      </c>
      <c r="F207" s="217">
        <f>IF('G011A (Şubat-Ağustos)'!L207&lt;&gt;"",'G011A (Şubat-Ağustos)'!L207,0)</f>
        <v>0</v>
      </c>
      <c r="G207" s="218">
        <f>IF('G011A (Mart-Eylül)'!C207&lt;&gt;"",'G011A (Mart-Eylül)'!C207,0)</f>
        <v>0</v>
      </c>
      <c r="H207" s="217">
        <f>IF('G011A (Mart-Eylül)'!L207&lt;&gt;"",'G011A (Mart-Eylül)'!L207,0)</f>
        <v>0</v>
      </c>
      <c r="I207" s="218">
        <f>IF('G011A (Nisan-Ekim)'!C207&lt;&gt;"",'G011A (Nisan-Ekim)'!C207,0)</f>
        <v>0</v>
      </c>
      <c r="J207" s="217">
        <f>IF('G011A (Nisan-Ekim)'!L207&lt;&gt;"",'G011A (Nisan-Ekim)'!L207,0)</f>
        <v>0</v>
      </c>
      <c r="K207" s="218">
        <f>IF('G011A (Mayıs-Kasım)'!C207&lt;&gt;"",'G011A (Mayıs-Kasım)'!C207,0)</f>
        <v>0</v>
      </c>
      <c r="L207" s="217">
        <f>IF('G011A (Mayıs-Kasım)'!L207&lt;&gt;"",'G011A (Mayıs-Kasım)'!L207,0)</f>
        <v>0</v>
      </c>
      <c r="M207" s="218">
        <f>IF('G011A (Haziran-Aralık)'!C207&lt;&gt;"",'G011A (Haziran-Aralık)'!C207,0)</f>
        <v>0</v>
      </c>
      <c r="N207" s="217">
        <f>IF('G011A (Haziran-Aralık)'!L207&lt;&gt;"",'G011A (Haziran-Aralık)'!L207,0)</f>
        <v>0</v>
      </c>
      <c r="O207" s="225">
        <f t="shared" si="66"/>
        <v>0</v>
      </c>
      <c r="P207" s="226">
        <f t="shared" si="67"/>
        <v>0</v>
      </c>
      <c r="Q207" s="226">
        <f t="shared" si="68"/>
        <v>0</v>
      </c>
      <c r="R207" s="227">
        <f t="shared" si="69"/>
        <v>0</v>
      </c>
      <c r="T207" s="206">
        <f t="shared" si="70"/>
        <v>0</v>
      </c>
      <c r="U207" s="206">
        <f t="shared" si="71"/>
        <v>0</v>
      </c>
      <c r="V207" s="206">
        <f t="shared" si="72"/>
        <v>0</v>
      </c>
      <c r="W207" s="206">
        <f t="shared" si="73"/>
        <v>0</v>
      </c>
      <c r="X207" s="206">
        <f t="shared" si="74"/>
        <v>0</v>
      </c>
      <c r="Y207" s="206">
        <f t="shared" si="75"/>
        <v>0</v>
      </c>
      <c r="Z207" s="206">
        <f t="shared" si="76"/>
        <v>0</v>
      </c>
    </row>
    <row r="208" spans="1:26" ht="23.1" customHeight="1" x14ac:dyDescent="0.25">
      <c r="A208" s="144">
        <v>129</v>
      </c>
      <c r="B208" s="209" t="str">
        <f>IF('Proje ve Personel Bilgileri'!C145&gt;0,'Proje ve Personel Bilgileri'!C145,"")</f>
        <v/>
      </c>
      <c r="C208" s="225">
        <f>IF('G011A (Ocak-Temmuz)'!C208&lt;&gt;"",'G011A (Ocak-Temmuz)'!C208,0)</f>
        <v>0</v>
      </c>
      <c r="D208" s="226">
        <f>IF('G011A (Ocak-Temmuz)'!L208&lt;&gt;"",'G011A (Ocak-Temmuz)'!L208,0)</f>
        <v>0</v>
      </c>
      <c r="E208" s="218">
        <f>IF('G011A (Şubat-Ağustos)'!C208&lt;&gt;"",'G011A (Şubat-Ağustos)'!C208,0)</f>
        <v>0</v>
      </c>
      <c r="F208" s="217">
        <f>IF('G011A (Şubat-Ağustos)'!L208&lt;&gt;"",'G011A (Şubat-Ağustos)'!L208,0)</f>
        <v>0</v>
      </c>
      <c r="G208" s="218">
        <f>IF('G011A (Mart-Eylül)'!C208&lt;&gt;"",'G011A (Mart-Eylül)'!C208,0)</f>
        <v>0</v>
      </c>
      <c r="H208" s="217">
        <f>IF('G011A (Mart-Eylül)'!L208&lt;&gt;"",'G011A (Mart-Eylül)'!L208,0)</f>
        <v>0</v>
      </c>
      <c r="I208" s="218">
        <f>IF('G011A (Nisan-Ekim)'!C208&lt;&gt;"",'G011A (Nisan-Ekim)'!C208,0)</f>
        <v>0</v>
      </c>
      <c r="J208" s="217">
        <f>IF('G011A (Nisan-Ekim)'!L208&lt;&gt;"",'G011A (Nisan-Ekim)'!L208,0)</f>
        <v>0</v>
      </c>
      <c r="K208" s="218">
        <f>IF('G011A (Mayıs-Kasım)'!C208&lt;&gt;"",'G011A (Mayıs-Kasım)'!C208,0)</f>
        <v>0</v>
      </c>
      <c r="L208" s="217">
        <f>IF('G011A (Mayıs-Kasım)'!L208&lt;&gt;"",'G011A (Mayıs-Kasım)'!L208,0)</f>
        <v>0</v>
      </c>
      <c r="M208" s="218">
        <f>IF('G011A (Haziran-Aralık)'!C208&lt;&gt;"",'G011A (Haziran-Aralık)'!C208,0)</f>
        <v>0</v>
      </c>
      <c r="N208" s="217">
        <f>IF('G011A (Haziran-Aralık)'!L208&lt;&gt;"",'G011A (Haziran-Aralık)'!L208,0)</f>
        <v>0</v>
      </c>
      <c r="O208" s="225">
        <f t="shared" si="66"/>
        <v>0</v>
      </c>
      <c r="P208" s="226">
        <f t="shared" si="67"/>
        <v>0</v>
      </c>
      <c r="Q208" s="226">
        <f t="shared" si="68"/>
        <v>0</v>
      </c>
      <c r="R208" s="227">
        <f t="shared" si="69"/>
        <v>0</v>
      </c>
      <c r="T208" s="206">
        <f t="shared" si="70"/>
        <v>0</v>
      </c>
      <c r="U208" s="206">
        <f t="shared" si="71"/>
        <v>0</v>
      </c>
      <c r="V208" s="206">
        <f t="shared" si="72"/>
        <v>0</v>
      </c>
      <c r="W208" s="206">
        <f t="shared" si="73"/>
        <v>0</v>
      </c>
      <c r="X208" s="206">
        <f t="shared" si="74"/>
        <v>0</v>
      </c>
      <c r="Y208" s="206">
        <f t="shared" si="75"/>
        <v>0</v>
      </c>
      <c r="Z208" s="206">
        <f t="shared" si="76"/>
        <v>0</v>
      </c>
    </row>
    <row r="209" spans="1:27" ht="23.1" customHeight="1" x14ac:dyDescent="0.25">
      <c r="A209" s="144">
        <v>130</v>
      </c>
      <c r="B209" s="209" t="str">
        <f>IF('Proje ve Personel Bilgileri'!C146&gt;0,'Proje ve Personel Bilgileri'!C146,"")</f>
        <v/>
      </c>
      <c r="C209" s="225">
        <f>IF('G011A (Ocak-Temmuz)'!C209&lt;&gt;"",'G011A (Ocak-Temmuz)'!C209,0)</f>
        <v>0</v>
      </c>
      <c r="D209" s="226">
        <f>IF('G011A (Ocak-Temmuz)'!L209&lt;&gt;"",'G011A (Ocak-Temmuz)'!L209,0)</f>
        <v>0</v>
      </c>
      <c r="E209" s="218">
        <f>IF('G011A (Şubat-Ağustos)'!C209&lt;&gt;"",'G011A (Şubat-Ağustos)'!C209,0)</f>
        <v>0</v>
      </c>
      <c r="F209" s="217">
        <f>IF('G011A (Şubat-Ağustos)'!L209&lt;&gt;"",'G011A (Şubat-Ağustos)'!L209,0)</f>
        <v>0</v>
      </c>
      <c r="G209" s="218">
        <f>IF('G011A (Mart-Eylül)'!C209&lt;&gt;"",'G011A (Mart-Eylül)'!C209,0)</f>
        <v>0</v>
      </c>
      <c r="H209" s="217">
        <f>IF('G011A (Mart-Eylül)'!L209&lt;&gt;"",'G011A (Mart-Eylül)'!L209,0)</f>
        <v>0</v>
      </c>
      <c r="I209" s="218">
        <f>IF('G011A (Nisan-Ekim)'!C209&lt;&gt;"",'G011A (Nisan-Ekim)'!C209,0)</f>
        <v>0</v>
      </c>
      <c r="J209" s="217">
        <f>IF('G011A (Nisan-Ekim)'!L209&lt;&gt;"",'G011A (Nisan-Ekim)'!L209,0)</f>
        <v>0</v>
      </c>
      <c r="K209" s="218">
        <f>IF('G011A (Mayıs-Kasım)'!C209&lt;&gt;"",'G011A (Mayıs-Kasım)'!C209,0)</f>
        <v>0</v>
      </c>
      <c r="L209" s="217">
        <f>IF('G011A (Mayıs-Kasım)'!L209&lt;&gt;"",'G011A (Mayıs-Kasım)'!L209,0)</f>
        <v>0</v>
      </c>
      <c r="M209" s="218">
        <f>IF('G011A (Haziran-Aralık)'!C209&lt;&gt;"",'G011A (Haziran-Aralık)'!C209,0)</f>
        <v>0</v>
      </c>
      <c r="N209" s="217">
        <f>IF('G011A (Haziran-Aralık)'!L209&lt;&gt;"",'G011A (Haziran-Aralık)'!L209,0)</f>
        <v>0</v>
      </c>
      <c r="O209" s="225">
        <f t="shared" si="66"/>
        <v>0</v>
      </c>
      <c r="P209" s="226">
        <f t="shared" si="67"/>
        <v>0</v>
      </c>
      <c r="Q209" s="226">
        <f t="shared" si="68"/>
        <v>0</v>
      </c>
      <c r="R209" s="227">
        <f t="shared" si="69"/>
        <v>0</v>
      </c>
      <c r="T209" s="206">
        <f t="shared" si="70"/>
        <v>0</v>
      </c>
      <c r="U209" s="206">
        <f t="shared" si="71"/>
        <v>0</v>
      </c>
      <c r="V209" s="206">
        <f t="shared" si="72"/>
        <v>0</v>
      </c>
      <c r="W209" s="206">
        <f t="shared" si="73"/>
        <v>0</v>
      </c>
      <c r="X209" s="206">
        <f t="shared" si="74"/>
        <v>0</v>
      </c>
      <c r="Y209" s="206">
        <f t="shared" si="75"/>
        <v>0</v>
      </c>
      <c r="Z209" s="206">
        <f t="shared" si="76"/>
        <v>0</v>
      </c>
    </row>
    <row r="210" spans="1:27" ht="23.1" customHeight="1" x14ac:dyDescent="0.25">
      <c r="A210" s="144">
        <v>131</v>
      </c>
      <c r="B210" s="209" t="str">
        <f>IF('Proje ve Personel Bilgileri'!C147&gt;0,'Proje ve Personel Bilgileri'!C147,"")</f>
        <v/>
      </c>
      <c r="C210" s="225">
        <f>IF('G011A (Ocak-Temmuz)'!C210&lt;&gt;"",'G011A (Ocak-Temmuz)'!C210,0)</f>
        <v>0</v>
      </c>
      <c r="D210" s="226">
        <f>IF('G011A (Ocak-Temmuz)'!L210&lt;&gt;"",'G011A (Ocak-Temmuz)'!L210,0)</f>
        <v>0</v>
      </c>
      <c r="E210" s="218">
        <f>IF('G011A (Şubat-Ağustos)'!C210&lt;&gt;"",'G011A (Şubat-Ağustos)'!C210,0)</f>
        <v>0</v>
      </c>
      <c r="F210" s="217">
        <f>IF('G011A (Şubat-Ağustos)'!L210&lt;&gt;"",'G011A (Şubat-Ağustos)'!L210,0)</f>
        <v>0</v>
      </c>
      <c r="G210" s="218">
        <f>IF('G011A (Mart-Eylül)'!C210&lt;&gt;"",'G011A (Mart-Eylül)'!C210,0)</f>
        <v>0</v>
      </c>
      <c r="H210" s="217">
        <f>IF('G011A (Mart-Eylül)'!L210&lt;&gt;"",'G011A (Mart-Eylül)'!L210,0)</f>
        <v>0</v>
      </c>
      <c r="I210" s="218">
        <f>IF('G011A (Nisan-Ekim)'!C210&lt;&gt;"",'G011A (Nisan-Ekim)'!C210,0)</f>
        <v>0</v>
      </c>
      <c r="J210" s="217">
        <f>IF('G011A (Nisan-Ekim)'!L210&lt;&gt;"",'G011A (Nisan-Ekim)'!L210,0)</f>
        <v>0</v>
      </c>
      <c r="K210" s="218">
        <f>IF('G011A (Mayıs-Kasım)'!C210&lt;&gt;"",'G011A (Mayıs-Kasım)'!C210,0)</f>
        <v>0</v>
      </c>
      <c r="L210" s="217">
        <f>IF('G011A (Mayıs-Kasım)'!L210&lt;&gt;"",'G011A (Mayıs-Kasım)'!L210,0)</f>
        <v>0</v>
      </c>
      <c r="M210" s="218">
        <f>IF('G011A (Haziran-Aralık)'!C210&lt;&gt;"",'G011A (Haziran-Aralık)'!C210,0)</f>
        <v>0</v>
      </c>
      <c r="N210" s="217">
        <f>IF('G011A (Haziran-Aralık)'!L210&lt;&gt;"",'G011A (Haziran-Aralık)'!L210,0)</f>
        <v>0</v>
      </c>
      <c r="O210" s="225">
        <f t="shared" si="66"/>
        <v>0</v>
      </c>
      <c r="P210" s="226">
        <f t="shared" si="67"/>
        <v>0</v>
      </c>
      <c r="Q210" s="226">
        <f t="shared" si="68"/>
        <v>0</v>
      </c>
      <c r="R210" s="227">
        <f t="shared" si="69"/>
        <v>0</v>
      </c>
      <c r="T210" s="206">
        <f t="shared" si="70"/>
        <v>0</v>
      </c>
      <c r="U210" s="206">
        <f t="shared" si="71"/>
        <v>0</v>
      </c>
      <c r="V210" s="206">
        <f t="shared" si="72"/>
        <v>0</v>
      </c>
      <c r="W210" s="206">
        <f t="shared" si="73"/>
        <v>0</v>
      </c>
      <c r="X210" s="206">
        <f t="shared" si="74"/>
        <v>0</v>
      </c>
      <c r="Y210" s="206">
        <f t="shared" si="75"/>
        <v>0</v>
      </c>
      <c r="Z210" s="206">
        <f t="shared" si="76"/>
        <v>0</v>
      </c>
    </row>
    <row r="211" spans="1:27" ht="23.1" customHeight="1" x14ac:dyDescent="0.25">
      <c r="A211" s="144">
        <v>132</v>
      </c>
      <c r="B211" s="209" t="str">
        <f>IF('Proje ve Personel Bilgileri'!C148&gt;0,'Proje ve Personel Bilgileri'!C148,"")</f>
        <v/>
      </c>
      <c r="C211" s="225">
        <f>IF('G011A (Ocak-Temmuz)'!C211&lt;&gt;"",'G011A (Ocak-Temmuz)'!C211,0)</f>
        <v>0</v>
      </c>
      <c r="D211" s="226">
        <f>IF('G011A (Ocak-Temmuz)'!L211&lt;&gt;"",'G011A (Ocak-Temmuz)'!L211,0)</f>
        <v>0</v>
      </c>
      <c r="E211" s="218">
        <f>IF('G011A (Şubat-Ağustos)'!C211&lt;&gt;"",'G011A (Şubat-Ağustos)'!C211,0)</f>
        <v>0</v>
      </c>
      <c r="F211" s="217">
        <f>IF('G011A (Şubat-Ağustos)'!L211&lt;&gt;"",'G011A (Şubat-Ağustos)'!L211,0)</f>
        <v>0</v>
      </c>
      <c r="G211" s="218">
        <f>IF('G011A (Mart-Eylül)'!C211&lt;&gt;"",'G011A (Mart-Eylül)'!C211,0)</f>
        <v>0</v>
      </c>
      <c r="H211" s="217">
        <f>IF('G011A (Mart-Eylül)'!L211&lt;&gt;"",'G011A (Mart-Eylül)'!L211,0)</f>
        <v>0</v>
      </c>
      <c r="I211" s="218">
        <f>IF('G011A (Nisan-Ekim)'!C211&lt;&gt;"",'G011A (Nisan-Ekim)'!C211,0)</f>
        <v>0</v>
      </c>
      <c r="J211" s="217">
        <f>IF('G011A (Nisan-Ekim)'!L211&lt;&gt;"",'G011A (Nisan-Ekim)'!L211,0)</f>
        <v>0</v>
      </c>
      <c r="K211" s="218">
        <f>IF('G011A (Mayıs-Kasım)'!C211&lt;&gt;"",'G011A (Mayıs-Kasım)'!C211,0)</f>
        <v>0</v>
      </c>
      <c r="L211" s="217">
        <f>IF('G011A (Mayıs-Kasım)'!L211&lt;&gt;"",'G011A (Mayıs-Kasım)'!L211,0)</f>
        <v>0</v>
      </c>
      <c r="M211" s="218">
        <f>IF('G011A (Haziran-Aralık)'!C211&lt;&gt;"",'G011A (Haziran-Aralık)'!C211,0)</f>
        <v>0</v>
      </c>
      <c r="N211" s="217">
        <f>IF('G011A (Haziran-Aralık)'!L211&lt;&gt;"",'G011A (Haziran-Aralık)'!L211,0)</f>
        <v>0</v>
      </c>
      <c r="O211" s="225">
        <f t="shared" si="66"/>
        <v>0</v>
      </c>
      <c r="P211" s="226">
        <f t="shared" si="67"/>
        <v>0</v>
      </c>
      <c r="Q211" s="226">
        <f t="shared" si="68"/>
        <v>0</v>
      </c>
      <c r="R211" s="227">
        <f t="shared" si="69"/>
        <v>0</v>
      </c>
      <c r="T211" s="206">
        <f t="shared" si="70"/>
        <v>0</v>
      </c>
      <c r="U211" s="206">
        <f t="shared" si="71"/>
        <v>0</v>
      </c>
      <c r="V211" s="206">
        <f t="shared" si="72"/>
        <v>0</v>
      </c>
      <c r="W211" s="206">
        <f t="shared" si="73"/>
        <v>0</v>
      </c>
      <c r="X211" s="206">
        <f t="shared" si="74"/>
        <v>0</v>
      </c>
      <c r="Y211" s="206">
        <f t="shared" si="75"/>
        <v>0</v>
      </c>
      <c r="Z211" s="206">
        <f t="shared" si="76"/>
        <v>0</v>
      </c>
    </row>
    <row r="212" spans="1:27" ht="23.1" customHeight="1" x14ac:dyDescent="0.25">
      <c r="A212" s="144">
        <v>133</v>
      </c>
      <c r="B212" s="209" t="str">
        <f>IF('Proje ve Personel Bilgileri'!C149&gt;0,'Proje ve Personel Bilgileri'!C149,"")</f>
        <v/>
      </c>
      <c r="C212" s="225">
        <f>IF('G011A (Ocak-Temmuz)'!C212&lt;&gt;"",'G011A (Ocak-Temmuz)'!C212,0)</f>
        <v>0</v>
      </c>
      <c r="D212" s="226">
        <f>IF('G011A (Ocak-Temmuz)'!L212&lt;&gt;"",'G011A (Ocak-Temmuz)'!L212,0)</f>
        <v>0</v>
      </c>
      <c r="E212" s="218">
        <f>IF('G011A (Şubat-Ağustos)'!C212&lt;&gt;"",'G011A (Şubat-Ağustos)'!C212,0)</f>
        <v>0</v>
      </c>
      <c r="F212" s="217">
        <f>IF('G011A (Şubat-Ağustos)'!L212&lt;&gt;"",'G011A (Şubat-Ağustos)'!L212,0)</f>
        <v>0</v>
      </c>
      <c r="G212" s="218">
        <f>IF('G011A (Mart-Eylül)'!C212&lt;&gt;"",'G011A (Mart-Eylül)'!C212,0)</f>
        <v>0</v>
      </c>
      <c r="H212" s="217">
        <f>IF('G011A (Mart-Eylül)'!L212&lt;&gt;"",'G011A (Mart-Eylül)'!L212,0)</f>
        <v>0</v>
      </c>
      <c r="I212" s="218">
        <f>IF('G011A (Nisan-Ekim)'!C212&lt;&gt;"",'G011A (Nisan-Ekim)'!C212,0)</f>
        <v>0</v>
      </c>
      <c r="J212" s="217">
        <f>IF('G011A (Nisan-Ekim)'!L212&lt;&gt;"",'G011A (Nisan-Ekim)'!L212,0)</f>
        <v>0</v>
      </c>
      <c r="K212" s="218">
        <f>IF('G011A (Mayıs-Kasım)'!C212&lt;&gt;"",'G011A (Mayıs-Kasım)'!C212,0)</f>
        <v>0</v>
      </c>
      <c r="L212" s="217">
        <f>IF('G011A (Mayıs-Kasım)'!L212&lt;&gt;"",'G011A (Mayıs-Kasım)'!L212,0)</f>
        <v>0</v>
      </c>
      <c r="M212" s="218">
        <f>IF('G011A (Haziran-Aralık)'!C212&lt;&gt;"",'G011A (Haziran-Aralık)'!C212,0)</f>
        <v>0</v>
      </c>
      <c r="N212" s="217">
        <f>IF('G011A (Haziran-Aralık)'!L212&lt;&gt;"",'G011A (Haziran-Aralık)'!L212,0)</f>
        <v>0</v>
      </c>
      <c r="O212" s="225">
        <f t="shared" si="66"/>
        <v>0</v>
      </c>
      <c r="P212" s="226">
        <f t="shared" si="67"/>
        <v>0</v>
      </c>
      <c r="Q212" s="226">
        <f t="shared" si="68"/>
        <v>0</v>
      </c>
      <c r="R212" s="227">
        <f t="shared" si="69"/>
        <v>0</v>
      </c>
      <c r="T212" s="206">
        <f t="shared" si="70"/>
        <v>0</v>
      </c>
      <c r="U212" s="206">
        <f t="shared" si="71"/>
        <v>0</v>
      </c>
      <c r="V212" s="206">
        <f t="shared" si="72"/>
        <v>0</v>
      </c>
      <c r="W212" s="206">
        <f t="shared" si="73"/>
        <v>0</v>
      </c>
      <c r="X212" s="206">
        <f t="shared" si="74"/>
        <v>0</v>
      </c>
      <c r="Y212" s="206">
        <f t="shared" si="75"/>
        <v>0</v>
      </c>
      <c r="Z212" s="206">
        <f t="shared" si="76"/>
        <v>0</v>
      </c>
    </row>
    <row r="213" spans="1:27" ht="23.1" customHeight="1" x14ac:dyDescent="0.25">
      <c r="A213" s="144">
        <v>134</v>
      </c>
      <c r="B213" s="209" t="str">
        <f>IF('Proje ve Personel Bilgileri'!C150&gt;0,'Proje ve Personel Bilgileri'!C150,"")</f>
        <v/>
      </c>
      <c r="C213" s="225">
        <f>IF('G011A (Ocak-Temmuz)'!C213&lt;&gt;"",'G011A (Ocak-Temmuz)'!C213,0)</f>
        <v>0</v>
      </c>
      <c r="D213" s="226">
        <f>IF('G011A (Ocak-Temmuz)'!L213&lt;&gt;"",'G011A (Ocak-Temmuz)'!L213,0)</f>
        <v>0</v>
      </c>
      <c r="E213" s="218">
        <f>IF('G011A (Şubat-Ağustos)'!C213&lt;&gt;"",'G011A (Şubat-Ağustos)'!C213,0)</f>
        <v>0</v>
      </c>
      <c r="F213" s="217">
        <f>IF('G011A (Şubat-Ağustos)'!L213&lt;&gt;"",'G011A (Şubat-Ağustos)'!L213,0)</f>
        <v>0</v>
      </c>
      <c r="G213" s="218">
        <f>IF('G011A (Mart-Eylül)'!C213&lt;&gt;"",'G011A (Mart-Eylül)'!C213,0)</f>
        <v>0</v>
      </c>
      <c r="H213" s="217">
        <f>IF('G011A (Mart-Eylül)'!L213&lt;&gt;"",'G011A (Mart-Eylül)'!L213,0)</f>
        <v>0</v>
      </c>
      <c r="I213" s="218">
        <f>IF('G011A (Nisan-Ekim)'!C213&lt;&gt;"",'G011A (Nisan-Ekim)'!C213,0)</f>
        <v>0</v>
      </c>
      <c r="J213" s="217">
        <f>IF('G011A (Nisan-Ekim)'!L213&lt;&gt;"",'G011A (Nisan-Ekim)'!L213,0)</f>
        <v>0</v>
      </c>
      <c r="K213" s="218">
        <f>IF('G011A (Mayıs-Kasım)'!C213&lt;&gt;"",'G011A (Mayıs-Kasım)'!C213,0)</f>
        <v>0</v>
      </c>
      <c r="L213" s="217">
        <f>IF('G011A (Mayıs-Kasım)'!L213&lt;&gt;"",'G011A (Mayıs-Kasım)'!L213,0)</f>
        <v>0</v>
      </c>
      <c r="M213" s="218">
        <f>IF('G011A (Haziran-Aralık)'!C213&lt;&gt;"",'G011A (Haziran-Aralık)'!C213,0)</f>
        <v>0</v>
      </c>
      <c r="N213" s="217">
        <f>IF('G011A (Haziran-Aralık)'!L213&lt;&gt;"",'G011A (Haziran-Aralık)'!L213,0)</f>
        <v>0</v>
      </c>
      <c r="O213" s="225">
        <f t="shared" si="66"/>
        <v>0</v>
      </c>
      <c r="P213" s="226">
        <f t="shared" si="67"/>
        <v>0</v>
      </c>
      <c r="Q213" s="226">
        <f t="shared" si="68"/>
        <v>0</v>
      </c>
      <c r="R213" s="227">
        <f t="shared" si="69"/>
        <v>0</v>
      </c>
      <c r="T213" s="206">
        <f t="shared" si="70"/>
        <v>0</v>
      </c>
      <c r="U213" s="206">
        <f t="shared" si="71"/>
        <v>0</v>
      </c>
      <c r="V213" s="206">
        <f t="shared" si="72"/>
        <v>0</v>
      </c>
      <c r="W213" s="206">
        <f t="shared" si="73"/>
        <v>0</v>
      </c>
      <c r="X213" s="206">
        <f t="shared" si="74"/>
        <v>0</v>
      </c>
      <c r="Y213" s="206">
        <f t="shared" si="75"/>
        <v>0</v>
      </c>
      <c r="Z213" s="206">
        <f t="shared" si="76"/>
        <v>0</v>
      </c>
    </row>
    <row r="214" spans="1:27" ht="23.1" customHeight="1" x14ac:dyDescent="0.25">
      <c r="A214" s="144">
        <v>135</v>
      </c>
      <c r="B214" s="209" t="str">
        <f>IF('Proje ve Personel Bilgileri'!C151&gt;0,'Proje ve Personel Bilgileri'!C151,"")</f>
        <v/>
      </c>
      <c r="C214" s="225">
        <f>IF('G011A (Ocak-Temmuz)'!C214&lt;&gt;"",'G011A (Ocak-Temmuz)'!C214,0)</f>
        <v>0</v>
      </c>
      <c r="D214" s="226">
        <f>IF('G011A (Ocak-Temmuz)'!L214&lt;&gt;"",'G011A (Ocak-Temmuz)'!L214,0)</f>
        <v>0</v>
      </c>
      <c r="E214" s="218">
        <f>IF('G011A (Şubat-Ağustos)'!C214&lt;&gt;"",'G011A (Şubat-Ağustos)'!C214,0)</f>
        <v>0</v>
      </c>
      <c r="F214" s="217">
        <f>IF('G011A (Şubat-Ağustos)'!L214&lt;&gt;"",'G011A (Şubat-Ağustos)'!L214,0)</f>
        <v>0</v>
      </c>
      <c r="G214" s="218">
        <f>IF('G011A (Mart-Eylül)'!C214&lt;&gt;"",'G011A (Mart-Eylül)'!C214,0)</f>
        <v>0</v>
      </c>
      <c r="H214" s="217">
        <f>IF('G011A (Mart-Eylül)'!L214&lt;&gt;"",'G011A (Mart-Eylül)'!L214,0)</f>
        <v>0</v>
      </c>
      <c r="I214" s="218">
        <f>IF('G011A (Nisan-Ekim)'!C214&lt;&gt;"",'G011A (Nisan-Ekim)'!C214,0)</f>
        <v>0</v>
      </c>
      <c r="J214" s="217">
        <f>IF('G011A (Nisan-Ekim)'!L214&lt;&gt;"",'G011A (Nisan-Ekim)'!L214,0)</f>
        <v>0</v>
      </c>
      <c r="K214" s="218">
        <f>IF('G011A (Mayıs-Kasım)'!C214&lt;&gt;"",'G011A (Mayıs-Kasım)'!C214,0)</f>
        <v>0</v>
      </c>
      <c r="L214" s="217">
        <f>IF('G011A (Mayıs-Kasım)'!L214&lt;&gt;"",'G011A (Mayıs-Kasım)'!L214,0)</f>
        <v>0</v>
      </c>
      <c r="M214" s="218">
        <f>IF('G011A (Haziran-Aralık)'!C214&lt;&gt;"",'G011A (Haziran-Aralık)'!C214,0)</f>
        <v>0</v>
      </c>
      <c r="N214" s="217">
        <f>IF('G011A (Haziran-Aralık)'!L214&lt;&gt;"",'G011A (Haziran-Aralık)'!L214,0)</f>
        <v>0</v>
      </c>
      <c r="O214" s="225">
        <f t="shared" si="66"/>
        <v>0</v>
      </c>
      <c r="P214" s="226">
        <f t="shared" si="67"/>
        <v>0</v>
      </c>
      <c r="Q214" s="226">
        <f t="shared" si="68"/>
        <v>0</v>
      </c>
      <c r="R214" s="227">
        <f t="shared" si="69"/>
        <v>0</v>
      </c>
      <c r="T214" s="206">
        <f t="shared" si="70"/>
        <v>0</v>
      </c>
      <c r="U214" s="206">
        <f t="shared" si="71"/>
        <v>0</v>
      </c>
      <c r="V214" s="206">
        <f t="shared" si="72"/>
        <v>0</v>
      </c>
      <c r="W214" s="206">
        <f t="shared" si="73"/>
        <v>0</v>
      </c>
      <c r="X214" s="206">
        <f t="shared" si="74"/>
        <v>0</v>
      </c>
      <c r="Y214" s="206">
        <f t="shared" si="75"/>
        <v>0</v>
      </c>
      <c r="Z214" s="206">
        <f t="shared" si="76"/>
        <v>0</v>
      </c>
    </row>
    <row r="215" spans="1:27" ht="23.1" customHeight="1" x14ac:dyDescent="0.25">
      <c r="A215" s="144">
        <v>136</v>
      </c>
      <c r="B215" s="209" t="str">
        <f>IF('Proje ve Personel Bilgileri'!C152&gt;0,'Proje ve Personel Bilgileri'!C152,"")</f>
        <v/>
      </c>
      <c r="C215" s="225">
        <f>IF('G011A (Ocak-Temmuz)'!C215&lt;&gt;"",'G011A (Ocak-Temmuz)'!C215,0)</f>
        <v>0</v>
      </c>
      <c r="D215" s="226">
        <f>IF('G011A (Ocak-Temmuz)'!L215&lt;&gt;"",'G011A (Ocak-Temmuz)'!L215,0)</f>
        <v>0</v>
      </c>
      <c r="E215" s="218">
        <f>IF('G011A (Şubat-Ağustos)'!C215&lt;&gt;"",'G011A (Şubat-Ağustos)'!C215,0)</f>
        <v>0</v>
      </c>
      <c r="F215" s="217">
        <f>IF('G011A (Şubat-Ağustos)'!L215&lt;&gt;"",'G011A (Şubat-Ağustos)'!L215,0)</f>
        <v>0</v>
      </c>
      <c r="G215" s="218">
        <f>IF('G011A (Mart-Eylül)'!C215&lt;&gt;"",'G011A (Mart-Eylül)'!C215,0)</f>
        <v>0</v>
      </c>
      <c r="H215" s="217">
        <f>IF('G011A (Mart-Eylül)'!L215&lt;&gt;"",'G011A (Mart-Eylül)'!L215,0)</f>
        <v>0</v>
      </c>
      <c r="I215" s="218">
        <f>IF('G011A (Nisan-Ekim)'!C215&lt;&gt;"",'G011A (Nisan-Ekim)'!C215,0)</f>
        <v>0</v>
      </c>
      <c r="J215" s="217">
        <f>IF('G011A (Nisan-Ekim)'!L215&lt;&gt;"",'G011A (Nisan-Ekim)'!L215,0)</f>
        <v>0</v>
      </c>
      <c r="K215" s="218">
        <f>IF('G011A (Mayıs-Kasım)'!C215&lt;&gt;"",'G011A (Mayıs-Kasım)'!C215,0)</f>
        <v>0</v>
      </c>
      <c r="L215" s="217">
        <f>IF('G011A (Mayıs-Kasım)'!L215&lt;&gt;"",'G011A (Mayıs-Kasım)'!L215,0)</f>
        <v>0</v>
      </c>
      <c r="M215" s="218">
        <f>IF('G011A (Haziran-Aralık)'!C215&lt;&gt;"",'G011A (Haziran-Aralık)'!C215,0)</f>
        <v>0</v>
      </c>
      <c r="N215" s="217">
        <f>IF('G011A (Haziran-Aralık)'!L215&lt;&gt;"",'G011A (Haziran-Aralık)'!L215,0)</f>
        <v>0</v>
      </c>
      <c r="O215" s="225">
        <f t="shared" si="66"/>
        <v>0</v>
      </c>
      <c r="P215" s="226">
        <f t="shared" si="67"/>
        <v>0</v>
      </c>
      <c r="Q215" s="226">
        <f t="shared" si="68"/>
        <v>0</v>
      </c>
      <c r="R215" s="227">
        <f t="shared" si="69"/>
        <v>0</v>
      </c>
      <c r="T215" s="206">
        <f t="shared" si="70"/>
        <v>0</v>
      </c>
      <c r="U215" s="206">
        <f t="shared" si="71"/>
        <v>0</v>
      </c>
      <c r="V215" s="206">
        <f t="shared" si="72"/>
        <v>0</v>
      </c>
      <c r="W215" s="206">
        <f t="shared" si="73"/>
        <v>0</v>
      </c>
      <c r="X215" s="206">
        <f t="shared" si="74"/>
        <v>0</v>
      </c>
      <c r="Y215" s="206">
        <f t="shared" si="75"/>
        <v>0</v>
      </c>
      <c r="Z215" s="206">
        <f t="shared" si="76"/>
        <v>0</v>
      </c>
    </row>
    <row r="216" spans="1:27" ht="23.1" customHeight="1" x14ac:dyDescent="0.25">
      <c r="A216" s="144">
        <v>137</v>
      </c>
      <c r="B216" s="209" t="str">
        <f>IF('Proje ve Personel Bilgileri'!C153&gt;0,'Proje ve Personel Bilgileri'!C153,"")</f>
        <v/>
      </c>
      <c r="C216" s="225">
        <f>IF('G011A (Ocak-Temmuz)'!C216&lt;&gt;"",'G011A (Ocak-Temmuz)'!C216,0)</f>
        <v>0</v>
      </c>
      <c r="D216" s="226">
        <f>IF('G011A (Ocak-Temmuz)'!L216&lt;&gt;"",'G011A (Ocak-Temmuz)'!L216,0)</f>
        <v>0</v>
      </c>
      <c r="E216" s="218">
        <f>IF('G011A (Şubat-Ağustos)'!C216&lt;&gt;"",'G011A (Şubat-Ağustos)'!C216,0)</f>
        <v>0</v>
      </c>
      <c r="F216" s="217">
        <f>IF('G011A (Şubat-Ağustos)'!L216&lt;&gt;"",'G011A (Şubat-Ağustos)'!L216,0)</f>
        <v>0</v>
      </c>
      <c r="G216" s="218">
        <f>IF('G011A (Mart-Eylül)'!C216&lt;&gt;"",'G011A (Mart-Eylül)'!C216,0)</f>
        <v>0</v>
      </c>
      <c r="H216" s="217">
        <f>IF('G011A (Mart-Eylül)'!L216&lt;&gt;"",'G011A (Mart-Eylül)'!L216,0)</f>
        <v>0</v>
      </c>
      <c r="I216" s="218">
        <f>IF('G011A (Nisan-Ekim)'!C216&lt;&gt;"",'G011A (Nisan-Ekim)'!C216,0)</f>
        <v>0</v>
      </c>
      <c r="J216" s="217">
        <f>IF('G011A (Nisan-Ekim)'!L216&lt;&gt;"",'G011A (Nisan-Ekim)'!L216,0)</f>
        <v>0</v>
      </c>
      <c r="K216" s="218">
        <f>IF('G011A (Mayıs-Kasım)'!C216&lt;&gt;"",'G011A (Mayıs-Kasım)'!C216,0)</f>
        <v>0</v>
      </c>
      <c r="L216" s="217">
        <f>IF('G011A (Mayıs-Kasım)'!L216&lt;&gt;"",'G011A (Mayıs-Kasım)'!L216,0)</f>
        <v>0</v>
      </c>
      <c r="M216" s="218">
        <f>IF('G011A (Haziran-Aralık)'!C216&lt;&gt;"",'G011A (Haziran-Aralık)'!C216,0)</f>
        <v>0</v>
      </c>
      <c r="N216" s="217">
        <f>IF('G011A (Haziran-Aralık)'!L216&lt;&gt;"",'G011A (Haziran-Aralık)'!L216,0)</f>
        <v>0</v>
      </c>
      <c r="O216" s="225">
        <f t="shared" si="66"/>
        <v>0</v>
      </c>
      <c r="P216" s="226">
        <f t="shared" si="67"/>
        <v>0</v>
      </c>
      <c r="Q216" s="226">
        <f t="shared" si="68"/>
        <v>0</v>
      </c>
      <c r="R216" s="227">
        <f t="shared" si="69"/>
        <v>0</v>
      </c>
      <c r="T216" s="206">
        <f t="shared" si="70"/>
        <v>0</v>
      </c>
      <c r="U216" s="206">
        <f t="shared" si="71"/>
        <v>0</v>
      </c>
      <c r="V216" s="206">
        <f t="shared" si="72"/>
        <v>0</v>
      </c>
      <c r="W216" s="206">
        <f t="shared" si="73"/>
        <v>0</v>
      </c>
      <c r="X216" s="206">
        <f t="shared" si="74"/>
        <v>0</v>
      </c>
      <c r="Y216" s="206">
        <f t="shared" si="75"/>
        <v>0</v>
      </c>
      <c r="Z216" s="206">
        <f t="shared" si="76"/>
        <v>0</v>
      </c>
    </row>
    <row r="217" spans="1:27" ht="23.1" customHeight="1" x14ac:dyDescent="0.25">
      <c r="A217" s="144">
        <v>138</v>
      </c>
      <c r="B217" s="209" t="str">
        <f>IF('Proje ve Personel Bilgileri'!C154&gt;0,'Proje ve Personel Bilgileri'!C154,"")</f>
        <v/>
      </c>
      <c r="C217" s="225">
        <f>IF('G011A (Ocak-Temmuz)'!C217&lt;&gt;"",'G011A (Ocak-Temmuz)'!C217,0)</f>
        <v>0</v>
      </c>
      <c r="D217" s="226">
        <f>IF('G011A (Ocak-Temmuz)'!L217&lt;&gt;"",'G011A (Ocak-Temmuz)'!L217,0)</f>
        <v>0</v>
      </c>
      <c r="E217" s="218">
        <f>IF('G011A (Şubat-Ağustos)'!C217&lt;&gt;"",'G011A (Şubat-Ağustos)'!C217,0)</f>
        <v>0</v>
      </c>
      <c r="F217" s="217">
        <f>IF('G011A (Şubat-Ağustos)'!L217&lt;&gt;"",'G011A (Şubat-Ağustos)'!L217,0)</f>
        <v>0</v>
      </c>
      <c r="G217" s="218">
        <f>IF('G011A (Mart-Eylül)'!C217&lt;&gt;"",'G011A (Mart-Eylül)'!C217,0)</f>
        <v>0</v>
      </c>
      <c r="H217" s="217">
        <f>IF('G011A (Mart-Eylül)'!L217&lt;&gt;"",'G011A (Mart-Eylül)'!L217,0)</f>
        <v>0</v>
      </c>
      <c r="I217" s="218">
        <f>IF('G011A (Nisan-Ekim)'!C217&lt;&gt;"",'G011A (Nisan-Ekim)'!C217,0)</f>
        <v>0</v>
      </c>
      <c r="J217" s="217">
        <f>IF('G011A (Nisan-Ekim)'!L217&lt;&gt;"",'G011A (Nisan-Ekim)'!L217,0)</f>
        <v>0</v>
      </c>
      <c r="K217" s="218">
        <f>IF('G011A (Mayıs-Kasım)'!C217&lt;&gt;"",'G011A (Mayıs-Kasım)'!C217,0)</f>
        <v>0</v>
      </c>
      <c r="L217" s="217">
        <f>IF('G011A (Mayıs-Kasım)'!L217&lt;&gt;"",'G011A (Mayıs-Kasım)'!L217,0)</f>
        <v>0</v>
      </c>
      <c r="M217" s="218">
        <f>IF('G011A (Haziran-Aralık)'!C217&lt;&gt;"",'G011A (Haziran-Aralık)'!C217,0)</f>
        <v>0</v>
      </c>
      <c r="N217" s="217">
        <f>IF('G011A (Haziran-Aralık)'!L217&lt;&gt;"",'G011A (Haziran-Aralık)'!L217,0)</f>
        <v>0</v>
      </c>
      <c r="O217" s="225">
        <f t="shared" si="66"/>
        <v>0</v>
      </c>
      <c r="P217" s="226">
        <f t="shared" si="67"/>
        <v>0</v>
      </c>
      <c r="Q217" s="226">
        <f t="shared" si="68"/>
        <v>0</v>
      </c>
      <c r="R217" s="227">
        <f t="shared" si="69"/>
        <v>0</v>
      </c>
      <c r="T217" s="206">
        <f t="shared" si="70"/>
        <v>0</v>
      </c>
      <c r="U217" s="206">
        <f t="shared" si="71"/>
        <v>0</v>
      </c>
      <c r="V217" s="206">
        <f t="shared" si="72"/>
        <v>0</v>
      </c>
      <c r="W217" s="206">
        <f t="shared" si="73"/>
        <v>0</v>
      </c>
      <c r="X217" s="206">
        <f t="shared" si="74"/>
        <v>0</v>
      </c>
      <c r="Y217" s="206">
        <f t="shared" si="75"/>
        <v>0</v>
      </c>
      <c r="Z217" s="206">
        <f t="shared" si="76"/>
        <v>0</v>
      </c>
    </row>
    <row r="218" spans="1:27" ht="23.1" customHeight="1" x14ac:dyDescent="0.25">
      <c r="A218" s="144">
        <v>139</v>
      </c>
      <c r="B218" s="209" t="str">
        <f>IF('Proje ve Personel Bilgileri'!C155&gt;0,'Proje ve Personel Bilgileri'!C155,"")</f>
        <v/>
      </c>
      <c r="C218" s="225">
        <f>IF('G011A (Ocak-Temmuz)'!C218&lt;&gt;"",'G011A (Ocak-Temmuz)'!C218,0)</f>
        <v>0</v>
      </c>
      <c r="D218" s="226">
        <f>IF('G011A (Ocak-Temmuz)'!L218&lt;&gt;"",'G011A (Ocak-Temmuz)'!L218,0)</f>
        <v>0</v>
      </c>
      <c r="E218" s="218">
        <f>IF('G011A (Şubat-Ağustos)'!C218&lt;&gt;"",'G011A (Şubat-Ağustos)'!C218,0)</f>
        <v>0</v>
      </c>
      <c r="F218" s="217">
        <f>IF('G011A (Şubat-Ağustos)'!L218&lt;&gt;"",'G011A (Şubat-Ağustos)'!L218,0)</f>
        <v>0</v>
      </c>
      <c r="G218" s="218">
        <f>IF('G011A (Mart-Eylül)'!C218&lt;&gt;"",'G011A (Mart-Eylül)'!C218,0)</f>
        <v>0</v>
      </c>
      <c r="H218" s="217">
        <f>IF('G011A (Mart-Eylül)'!L218&lt;&gt;"",'G011A (Mart-Eylül)'!L218,0)</f>
        <v>0</v>
      </c>
      <c r="I218" s="218">
        <f>IF('G011A (Nisan-Ekim)'!C218&lt;&gt;"",'G011A (Nisan-Ekim)'!C218,0)</f>
        <v>0</v>
      </c>
      <c r="J218" s="217">
        <f>IF('G011A (Nisan-Ekim)'!L218&lt;&gt;"",'G011A (Nisan-Ekim)'!L218,0)</f>
        <v>0</v>
      </c>
      <c r="K218" s="218">
        <f>IF('G011A (Mayıs-Kasım)'!C218&lt;&gt;"",'G011A (Mayıs-Kasım)'!C218,0)</f>
        <v>0</v>
      </c>
      <c r="L218" s="217">
        <f>IF('G011A (Mayıs-Kasım)'!L218&lt;&gt;"",'G011A (Mayıs-Kasım)'!L218,0)</f>
        <v>0</v>
      </c>
      <c r="M218" s="218">
        <f>IF('G011A (Haziran-Aralık)'!C218&lt;&gt;"",'G011A (Haziran-Aralık)'!C218,0)</f>
        <v>0</v>
      </c>
      <c r="N218" s="217">
        <f>IF('G011A (Haziran-Aralık)'!L218&lt;&gt;"",'G011A (Haziran-Aralık)'!L218,0)</f>
        <v>0</v>
      </c>
      <c r="O218" s="225">
        <f t="shared" si="66"/>
        <v>0</v>
      </c>
      <c r="P218" s="226">
        <f t="shared" si="67"/>
        <v>0</v>
      </c>
      <c r="Q218" s="226">
        <f t="shared" si="68"/>
        <v>0</v>
      </c>
      <c r="R218" s="227">
        <f t="shared" si="69"/>
        <v>0</v>
      </c>
      <c r="T218" s="206">
        <f t="shared" si="70"/>
        <v>0</v>
      </c>
      <c r="U218" s="206">
        <f t="shared" si="71"/>
        <v>0</v>
      </c>
      <c r="V218" s="206">
        <f t="shared" si="72"/>
        <v>0</v>
      </c>
      <c r="W218" s="206">
        <f t="shared" si="73"/>
        <v>0</v>
      </c>
      <c r="X218" s="206">
        <f t="shared" si="74"/>
        <v>0</v>
      </c>
      <c r="Y218" s="206">
        <f t="shared" si="75"/>
        <v>0</v>
      </c>
      <c r="Z218" s="206">
        <f t="shared" si="76"/>
        <v>0</v>
      </c>
    </row>
    <row r="219" spans="1:27" ht="23.1" customHeight="1" thickBot="1" x14ac:dyDescent="0.3">
      <c r="A219" s="147">
        <v>140</v>
      </c>
      <c r="B219" s="211" t="str">
        <f>IF('Proje ve Personel Bilgileri'!C156&gt;0,'Proje ve Personel Bilgileri'!C156,"")</f>
        <v/>
      </c>
      <c r="C219" s="228">
        <f>IF('G011A (Ocak-Temmuz)'!C219&lt;&gt;"",'G011A (Ocak-Temmuz)'!C219,0)</f>
        <v>0</v>
      </c>
      <c r="D219" s="229">
        <f>IF('G011A (Ocak-Temmuz)'!L219&lt;&gt;"",'G011A (Ocak-Temmuz)'!L219,0)</f>
        <v>0</v>
      </c>
      <c r="E219" s="222">
        <f>IF('G011A (Şubat-Ağustos)'!C219&lt;&gt;"",'G011A (Şubat-Ağustos)'!C219,0)</f>
        <v>0</v>
      </c>
      <c r="F219" s="221">
        <f>IF('G011A (Şubat-Ağustos)'!L219&lt;&gt;"",'G011A (Şubat-Ağustos)'!L219,0)</f>
        <v>0</v>
      </c>
      <c r="G219" s="222">
        <f>IF('G011A (Mart-Eylül)'!C219&lt;&gt;"",'G011A (Mart-Eylül)'!C219,0)</f>
        <v>0</v>
      </c>
      <c r="H219" s="221">
        <f>IF('G011A (Mart-Eylül)'!L219&lt;&gt;"",'G011A (Mart-Eylül)'!L219,0)</f>
        <v>0</v>
      </c>
      <c r="I219" s="222">
        <f>IF('G011A (Nisan-Ekim)'!C219&lt;&gt;"",'G011A (Nisan-Ekim)'!C219,0)</f>
        <v>0</v>
      </c>
      <c r="J219" s="221">
        <f>IF('G011A (Nisan-Ekim)'!L219&lt;&gt;"",'G011A (Nisan-Ekim)'!L219,0)</f>
        <v>0</v>
      </c>
      <c r="K219" s="222">
        <f>IF('G011A (Mayıs-Kasım)'!C219&lt;&gt;"",'G011A (Mayıs-Kasım)'!C219,0)</f>
        <v>0</v>
      </c>
      <c r="L219" s="221">
        <f>IF('G011A (Mayıs-Kasım)'!L219&lt;&gt;"",'G011A (Mayıs-Kasım)'!L219,0)</f>
        <v>0</v>
      </c>
      <c r="M219" s="222">
        <f>IF('G011A (Haziran-Aralık)'!C219&lt;&gt;"",'G011A (Haziran-Aralık)'!C219,0)</f>
        <v>0</v>
      </c>
      <c r="N219" s="221">
        <f>IF('G011A (Haziran-Aralık)'!L219&lt;&gt;"",'G011A (Haziran-Aralık)'!L219,0)</f>
        <v>0</v>
      </c>
      <c r="O219" s="228">
        <f t="shared" si="66"/>
        <v>0</v>
      </c>
      <c r="P219" s="229">
        <f t="shared" si="67"/>
        <v>0</v>
      </c>
      <c r="Q219" s="229">
        <f t="shared" si="68"/>
        <v>0</v>
      </c>
      <c r="R219" s="230">
        <f t="shared" si="69"/>
        <v>0</v>
      </c>
      <c r="T219" s="206">
        <f t="shared" si="70"/>
        <v>0</v>
      </c>
      <c r="U219" s="206">
        <f t="shared" si="71"/>
        <v>0</v>
      </c>
      <c r="V219" s="206">
        <f t="shared" si="72"/>
        <v>0</v>
      </c>
      <c r="W219" s="206">
        <f t="shared" si="73"/>
        <v>0</v>
      </c>
      <c r="X219" s="206">
        <f t="shared" si="74"/>
        <v>0</v>
      </c>
      <c r="Y219" s="206">
        <f t="shared" si="75"/>
        <v>0</v>
      </c>
      <c r="Z219" s="206">
        <f t="shared" si="76"/>
        <v>0</v>
      </c>
      <c r="AA219" s="206">
        <f>IF(ISERROR(IF(SUM(C200:R219)&gt;0,1,0)),1,IF(SUM(C200:R219)&gt;0,1,0))</f>
        <v>0</v>
      </c>
    </row>
    <row r="220" spans="1:27" x14ac:dyDescent="0.25">
      <c r="B220" s="7"/>
      <c r="C220" s="7"/>
      <c r="D220" s="7"/>
      <c r="E220" s="7"/>
      <c r="F220" s="7"/>
      <c r="G220" s="7"/>
      <c r="H220" s="7"/>
      <c r="I220" s="7"/>
      <c r="J220" s="4"/>
      <c r="L220" s="133"/>
      <c r="M220" s="133"/>
      <c r="N220" s="133"/>
      <c r="O220" s="133"/>
      <c r="P220" s="133"/>
      <c r="Q220" s="133"/>
    </row>
    <row r="221" spans="1:27" x14ac:dyDescent="0.25">
      <c r="A221" s="7" t="s">
        <v>154</v>
      </c>
      <c r="B221" s="7"/>
      <c r="C221" s="7"/>
      <c r="D221" s="7"/>
      <c r="E221" s="7"/>
      <c r="F221" s="7"/>
      <c r="G221" s="7"/>
      <c r="H221" s="7"/>
      <c r="I221" s="7"/>
      <c r="J221" s="4"/>
      <c r="L221" s="133"/>
      <c r="M221" s="133"/>
      <c r="N221" s="133"/>
      <c r="O221" s="133"/>
      <c r="P221" s="133"/>
      <c r="Q221" s="133"/>
    </row>
    <row r="222" spans="1:27" x14ac:dyDescent="0.25">
      <c r="C222" s="133"/>
      <c r="J222" s="4"/>
      <c r="L222" s="133"/>
      <c r="M222" s="133"/>
      <c r="N222" s="133"/>
      <c r="O222" s="133"/>
    </row>
    <row r="223" spans="1:27" s="101" customFormat="1" ht="21" x14ac:dyDescent="0.35">
      <c r="A223" s="296" t="s">
        <v>47</v>
      </c>
      <c r="B223" s="297">
        <f ca="1">IF(imzatarihi&gt;0,imzatarihi,"")</f>
        <v>46027</v>
      </c>
      <c r="C223" s="445" t="s">
        <v>48</v>
      </c>
      <c r="D223" s="445"/>
      <c r="E223" s="295" t="str">
        <f>IF(kurulusyetkilisi&gt;0,kurulusyetkilisi,"")</f>
        <v/>
      </c>
      <c r="F223" s="295"/>
      <c r="G223" s="295"/>
      <c r="H223" s="295"/>
      <c r="I223" s="295"/>
      <c r="J223" s="79"/>
      <c r="K223" s="79"/>
      <c r="L223" s="13"/>
      <c r="N223" s="151"/>
      <c r="O223" s="151"/>
      <c r="P223" s="151"/>
      <c r="Q223" s="151"/>
    </row>
    <row r="224" spans="1:27" ht="21" x14ac:dyDescent="0.35">
      <c r="A224" s="300"/>
      <c r="B224" s="300"/>
      <c r="C224" s="469" t="s">
        <v>49</v>
      </c>
      <c r="D224" s="469"/>
      <c r="E224" s="470"/>
      <c r="F224" s="470"/>
      <c r="G224" s="470"/>
      <c r="H224" s="300"/>
      <c r="I224" s="300"/>
      <c r="J224" s="4"/>
      <c r="L224" s="133"/>
      <c r="M224" s="133"/>
      <c r="N224" s="133"/>
      <c r="O224" s="133"/>
    </row>
    <row r="225" spans="1:26" ht="15.75" customHeight="1" x14ac:dyDescent="0.25">
      <c r="A225" s="465" t="s">
        <v>54</v>
      </c>
      <c r="B225" s="465"/>
      <c r="C225" s="465"/>
      <c r="D225" s="465"/>
      <c r="E225" s="465"/>
      <c r="F225" s="465"/>
      <c r="G225" s="465"/>
      <c r="H225" s="465"/>
      <c r="I225" s="465"/>
      <c r="J225" s="465"/>
      <c r="K225" s="465"/>
      <c r="L225" s="465"/>
      <c r="M225" s="465"/>
      <c r="N225" s="465"/>
      <c r="O225" s="465"/>
      <c r="P225" s="465"/>
      <c r="Q225" s="465"/>
      <c r="R225" s="465"/>
    </row>
    <row r="226" spans="1:26" x14ac:dyDescent="0.25">
      <c r="A226" s="466" t="str">
        <f>IF(YilDonem&lt;&gt;"",CONCATENATE(YilDonem," dönemine aittir."),"")</f>
        <v/>
      </c>
      <c r="B226" s="466"/>
      <c r="C226" s="466"/>
      <c r="D226" s="466"/>
      <c r="E226" s="466"/>
      <c r="F226" s="466"/>
      <c r="G226" s="466"/>
      <c r="H226" s="466"/>
      <c r="I226" s="466"/>
      <c r="J226" s="466"/>
      <c r="K226" s="466"/>
      <c r="L226" s="466"/>
      <c r="M226" s="466"/>
      <c r="N226" s="466"/>
      <c r="O226" s="466"/>
      <c r="P226" s="466"/>
      <c r="Q226" s="466"/>
      <c r="R226" s="466"/>
    </row>
    <row r="227" spans="1:26" ht="19.5" thickBot="1" x14ac:dyDescent="0.35">
      <c r="A227" s="456" t="s">
        <v>59</v>
      </c>
      <c r="B227" s="456"/>
      <c r="C227" s="456"/>
      <c r="D227" s="456"/>
      <c r="E227" s="456"/>
      <c r="F227" s="456"/>
      <c r="G227" s="456"/>
      <c r="H227" s="456"/>
      <c r="I227" s="456"/>
      <c r="J227" s="456"/>
      <c r="K227" s="456"/>
      <c r="L227" s="456"/>
      <c r="M227" s="456"/>
      <c r="N227" s="456"/>
      <c r="O227" s="456"/>
      <c r="P227" s="456"/>
      <c r="Q227" s="456"/>
      <c r="R227" s="456"/>
    </row>
    <row r="228" spans="1:26" ht="31.7" customHeight="1" thickBot="1" x14ac:dyDescent="0.3">
      <c r="A228" s="1" t="s">
        <v>1</v>
      </c>
      <c r="B228" s="457" t="str">
        <f>IF(ProjeNo&gt;0,ProjeNo,"")</f>
        <v/>
      </c>
      <c r="C228" s="458"/>
      <c r="D228" s="458"/>
      <c r="E228" s="458"/>
      <c r="F228" s="458"/>
      <c r="G228" s="458"/>
      <c r="H228" s="458"/>
      <c r="I228" s="458"/>
      <c r="J228" s="458"/>
      <c r="K228" s="458"/>
      <c r="L228" s="458"/>
      <c r="M228" s="458"/>
      <c r="N228" s="458"/>
      <c r="O228" s="458"/>
      <c r="P228" s="458"/>
      <c r="Q228" s="458"/>
      <c r="R228" s="459"/>
    </row>
    <row r="229" spans="1:26" ht="31.7" customHeight="1" thickBot="1" x14ac:dyDescent="0.3">
      <c r="A229" s="6" t="s">
        <v>14</v>
      </c>
      <c r="B229" s="460" t="str">
        <f>IF(ProjeAdi&gt;0,ProjeAdi,"")</f>
        <v/>
      </c>
      <c r="C229" s="461"/>
      <c r="D229" s="461"/>
      <c r="E229" s="461"/>
      <c r="F229" s="461"/>
      <c r="G229" s="461"/>
      <c r="H229" s="461"/>
      <c r="I229" s="461"/>
      <c r="J229" s="461"/>
      <c r="K229" s="461"/>
      <c r="L229" s="461"/>
      <c r="M229" s="461"/>
      <c r="N229" s="461"/>
      <c r="O229" s="461"/>
      <c r="P229" s="461"/>
      <c r="Q229" s="461"/>
      <c r="R229" s="462"/>
    </row>
    <row r="230" spans="1:26" ht="75.2" customHeight="1" thickBot="1" x14ac:dyDescent="0.3">
      <c r="A230" s="471" t="s">
        <v>9</v>
      </c>
      <c r="B230" s="467" t="s">
        <v>60</v>
      </c>
      <c r="C230" s="463" t="str">
        <f>IF(Dönem=1,"OCAK",IF(Dönem=2,"TEMMUZ",""))</f>
        <v/>
      </c>
      <c r="D230" s="464"/>
      <c r="E230" s="463" t="str">
        <f>IF(Dönem=1,"ŞUBAT",IF(Dönem=2,"AĞUSTOS",""))</f>
        <v/>
      </c>
      <c r="F230" s="464"/>
      <c r="G230" s="463" t="str">
        <f>IF(Dönem=1,"MART",IF(Dönem=2,"EYLÜL",""))</f>
        <v/>
      </c>
      <c r="H230" s="464"/>
      <c r="I230" s="463" t="str">
        <f>IF(Dönem=1,"NİSAN",IF(Dönem=2,"EKİM",""))</f>
        <v/>
      </c>
      <c r="J230" s="464"/>
      <c r="K230" s="463" t="str">
        <f>IF(Dönem=1,"MAYIS",IF(Dönem=2,"KASIM",""))</f>
        <v/>
      </c>
      <c r="L230" s="464"/>
      <c r="M230" s="463" t="str">
        <f>IF(Dönem=1,"HAZİRAN",IF(Dönem=2,"ARALIK",""))</f>
        <v/>
      </c>
      <c r="N230" s="464"/>
      <c r="O230" s="467" t="s">
        <v>55</v>
      </c>
      <c r="P230" s="467" t="s">
        <v>56</v>
      </c>
      <c r="Q230" s="467" t="s">
        <v>57</v>
      </c>
      <c r="R230" s="467" t="s">
        <v>144</v>
      </c>
      <c r="S230" s="5"/>
      <c r="T230" s="5"/>
    </row>
    <row r="231" spans="1:26" ht="49.7" customHeight="1" thickBot="1" x14ac:dyDescent="0.3">
      <c r="A231" s="472"/>
      <c r="B231" s="468"/>
      <c r="C231" s="3" t="s">
        <v>38</v>
      </c>
      <c r="D231" s="3" t="s">
        <v>58</v>
      </c>
      <c r="E231" s="3" t="s">
        <v>38</v>
      </c>
      <c r="F231" s="3" t="s">
        <v>58</v>
      </c>
      <c r="G231" s="3" t="s">
        <v>38</v>
      </c>
      <c r="H231" s="3" t="s">
        <v>58</v>
      </c>
      <c r="I231" s="3" t="s">
        <v>38</v>
      </c>
      <c r="J231" s="3" t="s">
        <v>58</v>
      </c>
      <c r="K231" s="3" t="s">
        <v>38</v>
      </c>
      <c r="L231" s="3" t="s">
        <v>58</v>
      </c>
      <c r="M231" s="3" t="s">
        <v>38</v>
      </c>
      <c r="N231" s="3" t="s">
        <v>58</v>
      </c>
      <c r="O231" s="468"/>
      <c r="P231" s="468"/>
      <c r="Q231" s="468"/>
      <c r="R231" s="468"/>
      <c r="Z231" s="2" t="s">
        <v>93</v>
      </c>
    </row>
    <row r="232" spans="1:26" ht="23.1" customHeight="1" x14ac:dyDescent="0.25">
      <c r="A232" s="141">
        <v>141</v>
      </c>
      <c r="B232" s="207" t="str">
        <f>IF('Proje ve Personel Bilgileri'!C157&gt;0,'Proje ve Personel Bilgileri'!C157,"")</f>
        <v/>
      </c>
      <c r="C232" s="215">
        <f>IF('G011A (Ocak-Temmuz)'!C232&lt;&gt;"",'G011A (Ocak-Temmuz)'!C232,0)</f>
        <v>0</v>
      </c>
      <c r="D232" s="214">
        <f>IF('G011A (Ocak-Temmuz)'!L232&lt;&gt;"",'G011A (Ocak-Temmuz)'!L232,0)</f>
        <v>0</v>
      </c>
      <c r="E232" s="215">
        <f>IF('G011A (Şubat-Ağustos)'!C232&lt;&gt;"",'G011A (Şubat-Ağustos)'!C232,0)</f>
        <v>0</v>
      </c>
      <c r="F232" s="214">
        <f>IF('G011A (Şubat-Ağustos)'!L232&lt;&gt;"",'G011A (Şubat-Ağustos)'!L232,0)</f>
        <v>0</v>
      </c>
      <c r="G232" s="215">
        <f>IF('G011A (Mart-Eylül)'!C232&lt;&gt;"",'G011A (Mart-Eylül)'!C232,0)</f>
        <v>0</v>
      </c>
      <c r="H232" s="214">
        <f>IF('G011A (Mart-Eylül)'!L232&lt;&gt;"",'G011A (Mart-Eylül)'!L232,0)</f>
        <v>0</v>
      </c>
      <c r="I232" s="215">
        <f>IF('G011A (Nisan-Ekim)'!C232&lt;&gt;"",'G011A (Nisan-Ekim)'!C232,0)</f>
        <v>0</v>
      </c>
      <c r="J232" s="214">
        <f>IF('G011A (Nisan-Ekim)'!L232&lt;&gt;"",'G011A (Nisan-Ekim)'!L232,0)</f>
        <v>0</v>
      </c>
      <c r="K232" s="215">
        <f>IF('G011A (Mayıs-Kasım)'!C232&lt;&gt;"",'G011A (Mayıs-Kasım)'!C232,0)</f>
        <v>0</v>
      </c>
      <c r="L232" s="214">
        <f>IF('G011A (Mayıs-Kasım)'!L232&lt;&gt;"",'G011A (Mayıs-Kasım)'!L232,0)</f>
        <v>0</v>
      </c>
      <c r="M232" s="215">
        <f>IF('G011A (Haziran-Aralık)'!C232&lt;&gt;"",'G011A (Haziran-Aralık)'!C232,0)</f>
        <v>0</v>
      </c>
      <c r="N232" s="214">
        <f>IF('G011A (Haziran-Aralık)'!L232&lt;&gt;"",'G011A (Haziran-Aralık)'!L232,0)</f>
        <v>0</v>
      </c>
      <c r="O232" s="215">
        <f>C232+E232+G232+I232+K232+M232</f>
        <v>0</v>
      </c>
      <c r="P232" s="214">
        <f>D232+F232+H232+J232+L232+N232</f>
        <v>0</v>
      </c>
      <c r="Q232" s="214">
        <f>IF(O232=0,0,O232/30)</f>
        <v>0</v>
      </c>
      <c r="R232" s="216">
        <f>IF(P232=0,0,P232/Q232)</f>
        <v>0</v>
      </c>
      <c r="T232" s="206">
        <f>IF(C232&gt;0,1,0)</f>
        <v>0</v>
      </c>
      <c r="U232" s="206">
        <f>IF(E232&gt;0,1,0)</f>
        <v>0</v>
      </c>
      <c r="V232" s="206">
        <f>IF(G232&gt;0,1,0)</f>
        <v>0</v>
      </c>
      <c r="W232" s="206">
        <f>IF(I232&gt;0,1,0)</f>
        <v>0</v>
      </c>
      <c r="X232" s="206">
        <f>IF(K232&gt;0,1,0)</f>
        <v>0</v>
      </c>
      <c r="Y232" s="206">
        <f>IF(M232&gt;0,1,0)</f>
        <v>0</v>
      </c>
      <c r="Z232" s="206">
        <f>SUM(T232:Y232)</f>
        <v>0</v>
      </c>
    </row>
    <row r="233" spans="1:26" ht="23.1" customHeight="1" x14ac:dyDescent="0.25">
      <c r="A233" s="144">
        <v>142</v>
      </c>
      <c r="B233" s="209" t="str">
        <f>IF('Proje ve Personel Bilgileri'!C158&gt;0,'Proje ve Personel Bilgileri'!C158,"")</f>
        <v/>
      </c>
      <c r="C233" s="225">
        <f>IF('G011A (Ocak-Temmuz)'!C233&lt;&gt;"",'G011A (Ocak-Temmuz)'!C233,0)</f>
        <v>0</v>
      </c>
      <c r="D233" s="226">
        <f>IF('G011A (Ocak-Temmuz)'!L233&lt;&gt;"",'G011A (Ocak-Temmuz)'!L233,0)</f>
        <v>0</v>
      </c>
      <c r="E233" s="218">
        <f>IF('G011A (Şubat-Ağustos)'!C233&lt;&gt;"",'G011A (Şubat-Ağustos)'!C233,0)</f>
        <v>0</v>
      </c>
      <c r="F233" s="217">
        <f>IF('G011A (Şubat-Ağustos)'!L233&lt;&gt;"",'G011A (Şubat-Ağustos)'!L233,0)</f>
        <v>0</v>
      </c>
      <c r="G233" s="218">
        <f>IF('G011A (Mart-Eylül)'!C233&lt;&gt;"",'G011A (Mart-Eylül)'!C233,0)</f>
        <v>0</v>
      </c>
      <c r="H233" s="217">
        <f>IF('G011A (Mart-Eylül)'!L233&lt;&gt;"",'G011A (Mart-Eylül)'!L233,0)</f>
        <v>0</v>
      </c>
      <c r="I233" s="218">
        <f>IF('G011A (Nisan-Ekim)'!C233&lt;&gt;"",'G011A (Nisan-Ekim)'!C233,0)</f>
        <v>0</v>
      </c>
      <c r="J233" s="217">
        <f>IF('G011A (Nisan-Ekim)'!L233&lt;&gt;"",'G011A (Nisan-Ekim)'!L233,0)</f>
        <v>0</v>
      </c>
      <c r="K233" s="218">
        <f>IF('G011A (Mayıs-Kasım)'!C233&lt;&gt;"",'G011A (Mayıs-Kasım)'!C233,0)</f>
        <v>0</v>
      </c>
      <c r="L233" s="217">
        <f>IF('G011A (Mayıs-Kasım)'!L233&lt;&gt;"",'G011A (Mayıs-Kasım)'!L233,0)</f>
        <v>0</v>
      </c>
      <c r="M233" s="218">
        <f>IF('G011A (Haziran-Aralık)'!C233&lt;&gt;"",'G011A (Haziran-Aralık)'!C233,0)</f>
        <v>0</v>
      </c>
      <c r="N233" s="217">
        <f>IF('G011A (Haziran-Aralık)'!L233&lt;&gt;"",'G011A (Haziran-Aralık)'!L233,0)</f>
        <v>0</v>
      </c>
      <c r="O233" s="225">
        <f t="shared" ref="O233:O251" si="77">C233+E233+G233+I233+K233+M233</f>
        <v>0</v>
      </c>
      <c r="P233" s="226">
        <f t="shared" ref="P233:P251" si="78">D233+F233+H233+J233+L233+N233</f>
        <v>0</v>
      </c>
      <c r="Q233" s="226">
        <f t="shared" ref="Q233:Q251" si="79">IF(O233=0,0,O233/30)</f>
        <v>0</v>
      </c>
      <c r="R233" s="227">
        <f t="shared" ref="R233:R251" si="80">IF(P233=0,0,P233/Q233)</f>
        <v>0</v>
      </c>
      <c r="T233" s="206">
        <f t="shared" ref="T233:T251" si="81">IF(C233&gt;0,1,0)</f>
        <v>0</v>
      </c>
      <c r="U233" s="206">
        <f t="shared" ref="U233:U251" si="82">IF(E233&gt;0,1,0)</f>
        <v>0</v>
      </c>
      <c r="V233" s="206">
        <f t="shared" ref="V233:V251" si="83">IF(G233&gt;0,1,0)</f>
        <v>0</v>
      </c>
      <c r="W233" s="206">
        <f t="shared" ref="W233:W251" si="84">IF(I233&gt;0,1,0)</f>
        <v>0</v>
      </c>
      <c r="X233" s="206">
        <f t="shared" ref="X233:X251" si="85">IF(K233&gt;0,1,0)</f>
        <v>0</v>
      </c>
      <c r="Y233" s="206">
        <f t="shared" ref="Y233:Y251" si="86">IF(M233&gt;0,1,0)</f>
        <v>0</v>
      </c>
      <c r="Z233" s="206">
        <f t="shared" ref="Z233:Z251" si="87">SUM(T233:Y233)</f>
        <v>0</v>
      </c>
    </row>
    <row r="234" spans="1:26" ht="23.1" customHeight="1" x14ac:dyDescent="0.25">
      <c r="A234" s="144">
        <v>143</v>
      </c>
      <c r="B234" s="209" t="str">
        <f>IF('Proje ve Personel Bilgileri'!C159&gt;0,'Proje ve Personel Bilgileri'!C159,"")</f>
        <v/>
      </c>
      <c r="C234" s="225">
        <f>IF('G011A (Ocak-Temmuz)'!C234&lt;&gt;"",'G011A (Ocak-Temmuz)'!C234,0)</f>
        <v>0</v>
      </c>
      <c r="D234" s="226">
        <f>IF('G011A (Ocak-Temmuz)'!L234&lt;&gt;"",'G011A (Ocak-Temmuz)'!L234,0)</f>
        <v>0</v>
      </c>
      <c r="E234" s="218">
        <f>IF('G011A (Şubat-Ağustos)'!C234&lt;&gt;"",'G011A (Şubat-Ağustos)'!C234,0)</f>
        <v>0</v>
      </c>
      <c r="F234" s="217">
        <f>IF('G011A (Şubat-Ağustos)'!L234&lt;&gt;"",'G011A (Şubat-Ağustos)'!L234,0)</f>
        <v>0</v>
      </c>
      <c r="G234" s="218">
        <f>IF('G011A (Mart-Eylül)'!C234&lt;&gt;"",'G011A (Mart-Eylül)'!C234,0)</f>
        <v>0</v>
      </c>
      <c r="H234" s="217">
        <f>IF('G011A (Mart-Eylül)'!L234&lt;&gt;"",'G011A (Mart-Eylül)'!L234,0)</f>
        <v>0</v>
      </c>
      <c r="I234" s="218">
        <f>IF('G011A (Nisan-Ekim)'!C234&lt;&gt;"",'G011A (Nisan-Ekim)'!C234,0)</f>
        <v>0</v>
      </c>
      <c r="J234" s="217">
        <f>IF('G011A (Nisan-Ekim)'!L234&lt;&gt;"",'G011A (Nisan-Ekim)'!L234,0)</f>
        <v>0</v>
      </c>
      <c r="K234" s="218">
        <f>IF('G011A (Mayıs-Kasım)'!C234&lt;&gt;"",'G011A (Mayıs-Kasım)'!C234,0)</f>
        <v>0</v>
      </c>
      <c r="L234" s="217">
        <f>IF('G011A (Mayıs-Kasım)'!L234&lt;&gt;"",'G011A (Mayıs-Kasım)'!L234,0)</f>
        <v>0</v>
      </c>
      <c r="M234" s="218">
        <f>IF('G011A (Haziran-Aralık)'!C234&lt;&gt;"",'G011A (Haziran-Aralık)'!C234,0)</f>
        <v>0</v>
      </c>
      <c r="N234" s="217">
        <f>IF('G011A (Haziran-Aralık)'!L234&lt;&gt;"",'G011A (Haziran-Aralık)'!L234,0)</f>
        <v>0</v>
      </c>
      <c r="O234" s="225">
        <f t="shared" si="77"/>
        <v>0</v>
      </c>
      <c r="P234" s="226">
        <f t="shared" si="78"/>
        <v>0</v>
      </c>
      <c r="Q234" s="226">
        <f t="shared" si="79"/>
        <v>0</v>
      </c>
      <c r="R234" s="227">
        <f t="shared" si="80"/>
        <v>0</v>
      </c>
      <c r="T234" s="206">
        <f t="shared" si="81"/>
        <v>0</v>
      </c>
      <c r="U234" s="206">
        <f t="shared" si="82"/>
        <v>0</v>
      </c>
      <c r="V234" s="206">
        <f t="shared" si="83"/>
        <v>0</v>
      </c>
      <c r="W234" s="206">
        <f t="shared" si="84"/>
        <v>0</v>
      </c>
      <c r="X234" s="206">
        <f t="shared" si="85"/>
        <v>0</v>
      </c>
      <c r="Y234" s="206">
        <f t="shared" si="86"/>
        <v>0</v>
      </c>
      <c r="Z234" s="206">
        <f t="shared" si="87"/>
        <v>0</v>
      </c>
    </row>
    <row r="235" spans="1:26" ht="23.1" customHeight="1" x14ac:dyDescent="0.25">
      <c r="A235" s="144">
        <v>144</v>
      </c>
      <c r="B235" s="209" t="str">
        <f>IF('Proje ve Personel Bilgileri'!C160&gt;0,'Proje ve Personel Bilgileri'!C160,"")</f>
        <v/>
      </c>
      <c r="C235" s="225">
        <f>IF('G011A (Ocak-Temmuz)'!C235&lt;&gt;"",'G011A (Ocak-Temmuz)'!C235,0)</f>
        <v>0</v>
      </c>
      <c r="D235" s="226">
        <f>IF('G011A (Ocak-Temmuz)'!L235&lt;&gt;"",'G011A (Ocak-Temmuz)'!L235,0)</f>
        <v>0</v>
      </c>
      <c r="E235" s="218">
        <f>IF('G011A (Şubat-Ağustos)'!C235&lt;&gt;"",'G011A (Şubat-Ağustos)'!C235,0)</f>
        <v>0</v>
      </c>
      <c r="F235" s="217">
        <f>IF('G011A (Şubat-Ağustos)'!L235&lt;&gt;"",'G011A (Şubat-Ağustos)'!L235,0)</f>
        <v>0</v>
      </c>
      <c r="G235" s="218">
        <f>IF('G011A (Mart-Eylül)'!C235&lt;&gt;"",'G011A (Mart-Eylül)'!C235,0)</f>
        <v>0</v>
      </c>
      <c r="H235" s="217">
        <f>IF('G011A (Mart-Eylül)'!L235&lt;&gt;"",'G011A (Mart-Eylül)'!L235,0)</f>
        <v>0</v>
      </c>
      <c r="I235" s="218">
        <f>IF('G011A (Nisan-Ekim)'!C235&lt;&gt;"",'G011A (Nisan-Ekim)'!C235,0)</f>
        <v>0</v>
      </c>
      <c r="J235" s="217">
        <f>IF('G011A (Nisan-Ekim)'!L235&lt;&gt;"",'G011A (Nisan-Ekim)'!L235,0)</f>
        <v>0</v>
      </c>
      <c r="K235" s="218">
        <f>IF('G011A (Mayıs-Kasım)'!C235&lt;&gt;"",'G011A (Mayıs-Kasım)'!C235,0)</f>
        <v>0</v>
      </c>
      <c r="L235" s="217">
        <f>IF('G011A (Mayıs-Kasım)'!L235&lt;&gt;"",'G011A (Mayıs-Kasım)'!L235,0)</f>
        <v>0</v>
      </c>
      <c r="M235" s="218">
        <f>IF('G011A (Haziran-Aralık)'!C235&lt;&gt;"",'G011A (Haziran-Aralık)'!C235,0)</f>
        <v>0</v>
      </c>
      <c r="N235" s="217">
        <f>IF('G011A (Haziran-Aralık)'!L235&lt;&gt;"",'G011A (Haziran-Aralık)'!L235,0)</f>
        <v>0</v>
      </c>
      <c r="O235" s="225">
        <f t="shared" si="77"/>
        <v>0</v>
      </c>
      <c r="P235" s="226">
        <f t="shared" si="78"/>
        <v>0</v>
      </c>
      <c r="Q235" s="226">
        <f t="shared" si="79"/>
        <v>0</v>
      </c>
      <c r="R235" s="227">
        <f t="shared" si="80"/>
        <v>0</v>
      </c>
      <c r="T235" s="206">
        <f t="shared" si="81"/>
        <v>0</v>
      </c>
      <c r="U235" s="206">
        <f t="shared" si="82"/>
        <v>0</v>
      </c>
      <c r="V235" s="206">
        <f t="shared" si="83"/>
        <v>0</v>
      </c>
      <c r="W235" s="206">
        <f t="shared" si="84"/>
        <v>0</v>
      </c>
      <c r="X235" s="206">
        <f t="shared" si="85"/>
        <v>0</v>
      </c>
      <c r="Y235" s="206">
        <f t="shared" si="86"/>
        <v>0</v>
      </c>
      <c r="Z235" s="206">
        <f t="shared" si="87"/>
        <v>0</v>
      </c>
    </row>
    <row r="236" spans="1:26" ht="23.1" customHeight="1" x14ac:dyDescent="0.25">
      <c r="A236" s="144">
        <v>145</v>
      </c>
      <c r="B236" s="209" t="str">
        <f>IF('Proje ve Personel Bilgileri'!C161&gt;0,'Proje ve Personel Bilgileri'!C161,"")</f>
        <v/>
      </c>
      <c r="C236" s="225">
        <f>IF('G011A (Ocak-Temmuz)'!C236&lt;&gt;"",'G011A (Ocak-Temmuz)'!C236,0)</f>
        <v>0</v>
      </c>
      <c r="D236" s="226">
        <f>IF('G011A (Ocak-Temmuz)'!L236&lt;&gt;"",'G011A (Ocak-Temmuz)'!L236,0)</f>
        <v>0</v>
      </c>
      <c r="E236" s="218">
        <f>IF('G011A (Şubat-Ağustos)'!C236&lt;&gt;"",'G011A (Şubat-Ağustos)'!C236,0)</f>
        <v>0</v>
      </c>
      <c r="F236" s="217">
        <f>IF('G011A (Şubat-Ağustos)'!L236&lt;&gt;"",'G011A (Şubat-Ağustos)'!L236,0)</f>
        <v>0</v>
      </c>
      <c r="G236" s="218">
        <f>IF('G011A (Mart-Eylül)'!C236&lt;&gt;"",'G011A (Mart-Eylül)'!C236,0)</f>
        <v>0</v>
      </c>
      <c r="H236" s="217">
        <f>IF('G011A (Mart-Eylül)'!L236&lt;&gt;"",'G011A (Mart-Eylül)'!L236,0)</f>
        <v>0</v>
      </c>
      <c r="I236" s="218">
        <f>IF('G011A (Nisan-Ekim)'!C236&lt;&gt;"",'G011A (Nisan-Ekim)'!C236,0)</f>
        <v>0</v>
      </c>
      <c r="J236" s="217">
        <f>IF('G011A (Nisan-Ekim)'!L236&lt;&gt;"",'G011A (Nisan-Ekim)'!L236,0)</f>
        <v>0</v>
      </c>
      <c r="K236" s="218">
        <f>IF('G011A (Mayıs-Kasım)'!C236&lt;&gt;"",'G011A (Mayıs-Kasım)'!C236,0)</f>
        <v>0</v>
      </c>
      <c r="L236" s="217">
        <f>IF('G011A (Mayıs-Kasım)'!L236&lt;&gt;"",'G011A (Mayıs-Kasım)'!L236,0)</f>
        <v>0</v>
      </c>
      <c r="M236" s="218">
        <f>IF('G011A (Haziran-Aralık)'!C236&lt;&gt;"",'G011A (Haziran-Aralık)'!C236,0)</f>
        <v>0</v>
      </c>
      <c r="N236" s="217">
        <f>IF('G011A (Haziran-Aralık)'!L236&lt;&gt;"",'G011A (Haziran-Aralık)'!L236,0)</f>
        <v>0</v>
      </c>
      <c r="O236" s="225">
        <f t="shared" si="77"/>
        <v>0</v>
      </c>
      <c r="P236" s="226">
        <f t="shared" si="78"/>
        <v>0</v>
      </c>
      <c r="Q236" s="226">
        <f t="shared" si="79"/>
        <v>0</v>
      </c>
      <c r="R236" s="227">
        <f t="shared" si="80"/>
        <v>0</v>
      </c>
      <c r="T236" s="206">
        <f t="shared" si="81"/>
        <v>0</v>
      </c>
      <c r="U236" s="206">
        <f t="shared" si="82"/>
        <v>0</v>
      </c>
      <c r="V236" s="206">
        <f t="shared" si="83"/>
        <v>0</v>
      </c>
      <c r="W236" s="206">
        <f t="shared" si="84"/>
        <v>0</v>
      </c>
      <c r="X236" s="206">
        <f t="shared" si="85"/>
        <v>0</v>
      </c>
      <c r="Y236" s="206">
        <f t="shared" si="86"/>
        <v>0</v>
      </c>
      <c r="Z236" s="206">
        <f t="shared" si="87"/>
        <v>0</v>
      </c>
    </row>
    <row r="237" spans="1:26" ht="23.1" customHeight="1" x14ac:dyDescent="0.25">
      <c r="A237" s="144">
        <v>146</v>
      </c>
      <c r="B237" s="209" t="str">
        <f>IF('Proje ve Personel Bilgileri'!C162&gt;0,'Proje ve Personel Bilgileri'!C162,"")</f>
        <v/>
      </c>
      <c r="C237" s="225">
        <f>IF('G011A (Ocak-Temmuz)'!C237&lt;&gt;"",'G011A (Ocak-Temmuz)'!C237,0)</f>
        <v>0</v>
      </c>
      <c r="D237" s="226">
        <f>IF('G011A (Ocak-Temmuz)'!L237&lt;&gt;"",'G011A (Ocak-Temmuz)'!L237,0)</f>
        <v>0</v>
      </c>
      <c r="E237" s="218">
        <f>IF('G011A (Şubat-Ağustos)'!C237&lt;&gt;"",'G011A (Şubat-Ağustos)'!C237,0)</f>
        <v>0</v>
      </c>
      <c r="F237" s="217">
        <f>IF('G011A (Şubat-Ağustos)'!L237&lt;&gt;"",'G011A (Şubat-Ağustos)'!L237,0)</f>
        <v>0</v>
      </c>
      <c r="G237" s="218">
        <f>IF('G011A (Mart-Eylül)'!C237&lt;&gt;"",'G011A (Mart-Eylül)'!C237,0)</f>
        <v>0</v>
      </c>
      <c r="H237" s="217">
        <f>IF('G011A (Mart-Eylül)'!L237&lt;&gt;"",'G011A (Mart-Eylül)'!L237,0)</f>
        <v>0</v>
      </c>
      <c r="I237" s="218">
        <f>IF('G011A (Nisan-Ekim)'!C237&lt;&gt;"",'G011A (Nisan-Ekim)'!C237,0)</f>
        <v>0</v>
      </c>
      <c r="J237" s="217">
        <f>IF('G011A (Nisan-Ekim)'!L237&lt;&gt;"",'G011A (Nisan-Ekim)'!L237,0)</f>
        <v>0</v>
      </c>
      <c r="K237" s="218">
        <f>IF('G011A (Mayıs-Kasım)'!C237&lt;&gt;"",'G011A (Mayıs-Kasım)'!C237,0)</f>
        <v>0</v>
      </c>
      <c r="L237" s="217">
        <f>IF('G011A (Mayıs-Kasım)'!L237&lt;&gt;"",'G011A (Mayıs-Kasım)'!L237,0)</f>
        <v>0</v>
      </c>
      <c r="M237" s="218">
        <f>IF('G011A (Haziran-Aralık)'!C237&lt;&gt;"",'G011A (Haziran-Aralık)'!C237,0)</f>
        <v>0</v>
      </c>
      <c r="N237" s="217">
        <f>IF('G011A (Haziran-Aralık)'!L237&lt;&gt;"",'G011A (Haziran-Aralık)'!L237,0)</f>
        <v>0</v>
      </c>
      <c r="O237" s="225">
        <f t="shared" si="77"/>
        <v>0</v>
      </c>
      <c r="P237" s="226">
        <f t="shared" si="78"/>
        <v>0</v>
      </c>
      <c r="Q237" s="226">
        <f t="shared" si="79"/>
        <v>0</v>
      </c>
      <c r="R237" s="227">
        <f t="shared" si="80"/>
        <v>0</v>
      </c>
      <c r="T237" s="206">
        <f t="shared" si="81"/>
        <v>0</v>
      </c>
      <c r="U237" s="206">
        <f t="shared" si="82"/>
        <v>0</v>
      </c>
      <c r="V237" s="206">
        <f t="shared" si="83"/>
        <v>0</v>
      </c>
      <c r="W237" s="206">
        <f t="shared" si="84"/>
        <v>0</v>
      </c>
      <c r="X237" s="206">
        <f t="shared" si="85"/>
        <v>0</v>
      </c>
      <c r="Y237" s="206">
        <f t="shared" si="86"/>
        <v>0</v>
      </c>
      <c r="Z237" s="206">
        <f t="shared" si="87"/>
        <v>0</v>
      </c>
    </row>
    <row r="238" spans="1:26" ht="23.1" customHeight="1" x14ac:dyDescent="0.25">
      <c r="A238" s="144">
        <v>147</v>
      </c>
      <c r="B238" s="209" t="str">
        <f>IF('Proje ve Personel Bilgileri'!C163&gt;0,'Proje ve Personel Bilgileri'!C163,"")</f>
        <v/>
      </c>
      <c r="C238" s="225">
        <f>IF('G011A (Ocak-Temmuz)'!C238&lt;&gt;"",'G011A (Ocak-Temmuz)'!C238,0)</f>
        <v>0</v>
      </c>
      <c r="D238" s="226">
        <f>IF('G011A (Ocak-Temmuz)'!L238&lt;&gt;"",'G011A (Ocak-Temmuz)'!L238,0)</f>
        <v>0</v>
      </c>
      <c r="E238" s="218">
        <f>IF('G011A (Şubat-Ağustos)'!C238&lt;&gt;"",'G011A (Şubat-Ağustos)'!C238,0)</f>
        <v>0</v>
      </c>
      <c r="F238" s="217">
        <f>IF('G011A (Şubat-Ağustos)'!L238&lt;&gt;"",'G011A (Şubat-Ağustos)'!L238,0)</f>
        <v>0</v>
      </c>
      <c r="G238" s="218">
        <f>IF('G011A (Mart-Eylül)'!C238&lt;&gt;"",'G011A (Mart-Eylül)'!C238,0)</f>
        <v>0</v>
      </c>
      <c r="H238" s="217">
        <f>IF('G011A (Mart-Eylül)'!L238&lt;&gt;"",'G011A (Mart-Eylül)'!L238,0)</f>
        <v>0</v>
      </c>
      <c r="I238" s="218">
        <f>IF('G011A (Nisan-Ekim)'!C238&lt;&gt;"",'G011A (Nisan-Ekim)'!C238,0)</f>
        <v>0</v>
      </c>
      <c r="J238" s="217">
        <f>IF('G011A (Nisan-Ekim)'!L238&lt;&gt;"",'G011A (Nisan-Ekim)'!L238,0)</f>
        <v>0</v>
      </c>
      <c r="K238" s="218">
        <f>IF('G011A (Mayıs-Kasım)'!C238&lt;&gt;"",'G011A (Mayıs-Kasım)'!C238,0)</f>
        <v>0</v>
      </c>
      <c r="L238" s="217">
        <f>IF('G011A (Mayıs-Kasım)'!L238&lt;&gt;"",'G011A (Mayıs-Kasım)'!L238,0)</f>
        <v>0</v>
      </c>
      <c r="M238" s="218">
        <f>IF('G011A (Haziran-Aralık)'!C238&lt;&gt;"",'G011A (Haziran-Aralık)'!C238,0)</f>
        <v>0</v>
      </c>
      <c r="N238" s="217">
        <f>IF('G011A (Haziran-Aralık)'!L238&lt;&gt;"",'G011A (Haziran-Aralık)'!L238,0)</f>
        <v>0</v>
      </c>
      <c r="O238" s="225">
        <f t="shared" si="77"/>
        <v>0</v>
      </c>
      <c r="P238" s="226">
        <f t="shared" si="78"/>
        <v>0</v>
      </c>
      <c r="Q238" s="226">
        <f t="shared" si="79"/>
        <v>0</v>
      </c>
      <c r="R238" s="227">
        <f t="shared" si="80"/>
        <v>0</v>
      </c>
      <c r="T238" s="206">
        <f t="shared" si="81"/>
        <v>0</v>
      </c>
      <c r="U238" s="206">
        <f t="shared" si="82"/>
        <v>0</v>
      </c>
      <c r="V238" s="206">
        <f t="shared" si="83"/>
        <v>0</v>
      </c>
      <c r="W238" s="206">
        <f t="shared" si="84"/>
        <v>0</v>
      </c>
      <c r="X238" s="206">
        <f t="shared" si="85"/>
        <v>0</v>
      </c>
      <c r="Y238" s="206">
        <f t="shared" si="86"/>
        <v>0</v>
      </c>
      <c r="Z238" s="206">
        <f t="shared" si="87"/>
        <v>0</v>
      </c>
    </row>
    <row r="239" spans="1:26" ht="23.1" customHeight="1" x14ac:dyDescent="0.25">
      <c r="A239" s="144">
        <v>148</v>
      </c>
      <c r="B239" s="209" t="str">
        <f>IF('Proje ve Personel Bilgileri'!C164&gt;0,'Proje ve Personel Bilgileri'!C164,"")</f>
        <v/>
      </c>
      <c r="C239" s="225">
        <f>IF('G011A (Ocak-Temmuz)'!C239&lt;&gt;"",'G011A (Ocak-Temmuz)'!C239,0)</f>
        <v>0</v>
      </c>
      <c r="D239" s="226">
        <f>IF('G011A (Ocak-Temmuz)'!L239&lt;&gt;"",'G011A (Ocak-Temmuz)'!L239,0)</f>
        <v>0</v>
      </c>
      <c r="E239" s="218">
        <f>IF('G011A (Şubat-Ağustos)'!C239&lt;&gt;"",'G011A (Şubat-Ağustos)'!C239,0)</f>
        <v>0</v>
      </c>
      <c r="F239" s="217">
        <f>IF('G011A (Şubat-Ağustos)'!L239&lt;&gt;"",'G011A (Şubat-Ağustos)'!L239,0)</f>
        <v>0</v>
      </c>
      <c r="G239" s="218">
        <f>IF('G011A (Mart-Eylül)'!C239&lt;&gt;"",'G011A (Mart-Eylül)'!C239,0)</f>
        <v>0</v>
      </c>
      <c r="H239" s="217">
        <f>IF('G011A (Mart-Eylül)'!L239&lt;&gt;"",'G011A (Mart-Eylül)'!L239,0)</f>
        <v>0</v>
      </c>
      <c r="I239" s="218">
        <f>IF('G011A (Nisan-Ekim)'!C239&lt;&gt;"",'G011A (Nisan-Ekim)'!C239,0)</f>
        <v>0</v>
      </c>
      <c r="J239" s="217">
        <f>IF('G011A (Nisan-Ekim)'!L239&lt;&gt;"",'G011A (Nisan-Ekim)'!L239,0)</f>
        <v>0</v>
      </c>
      <c r="K239" s="218">
        <f>IF('G011A (Mayıs-Kasım)'!C239&lt;&gt;"",'G011A (Mayıs-Kasım)'!C239,0)</f>
        <v>0</v>
      </c>
      <c r="L239" s="217">
        <f>IF('G011A (Mayıs-Kasım)'!L239&lt;&gt;"",'G011A (Mayıs-Kasım)'!L239,0)</f>
        <v>0</v>
      </c>
      <c r="M239" s="218">
        <f>IF('G011A (Haziran-Aralık)'!C239&lt;&gt;"",'G011A (Haziran-Aralık)'!C239,0)</f>
        <v>0</v>
      </c>
      <c r="N239" s="217">
        <f>IF('G011A (Haziran-Aralık)'!L239&lt;&gt;"",'G011A (Haziran-Aralık)'!L239,0)</f>
        <v>0</v>
      </c>
      <c r="O239" s="225">
        <f t="shared" si="77"/>
        <v>0</v>
      </c>
      <c r="P239" s="226">
        <f t="shared" si="78"/>
        <v>0</v>
      </c>
      <c r="Q239" s="226">
        <f t="shared" si="79"/>
        <v>0</v>
      </c>
      <c r="R239" s="227">
        <f t="shared" si="80"/>
        <v>0</v>
      </c>
      <c r="T239" s="206">
        <f t="shared" si="81"/>
        <v>0</v>
      </c>
      <c r="U239" s="206">
        <f t="shared" si="82"/>
        <v>0</v>
      </c>
      <c r="V239" s="206">
        <f t="shared" si="83"/>
        <v>0</v>
      </c>
      <c r="W239" s="206">
        <f t="shared" si="84"/>
        <v>0</v>
      </c>
      <c r="X239" s="206">
        <f t="shared" si="85"/>
        <v>0</v>
      </c>
      <c r="Y239" s="206">
        <f t="shared" si="86"/>
        <v>0</v>
      </c>
      <c r="Z239" s="206">
        <f t="shared" si="87"/>
        <v>0</v>
      </c>
    </row>
    <row r="240" spans="1:26" ht="23.1" customHeight="1" x14ac:dyDescent="0.25">
      <c r="A240" s="144">
        <v>149</v>
      </c>
      <c r="B240" s="209" t="str">
        <f>IF('Proje ve Personel Bilgileri'!C165&gt;0,'Proje ve Personel Bilgileri'!C165,"")</f>
        <v/>
      </c>
      <c r="C240" s="225">
        <f>IF('G011A (Ocak-Temmuz)'!C240&lt;&gt;"",'G011A (Ocak-Temmuz)'!C240,0)</f>
        <v>0</v>
      </c>
      <c r="D240" s="226">
        <f>IF('G011A (Ocak-Temmuz)'!L240&lt;&gt;"",'G011A (Ocak-Temmuz)'!L240,0)</f>
        <v>0</v>
      </c>
      <c r="E240" s="218">
        <f>IF('G011A (Şubat-Ağustos)'!C240&lt;&gt;"",'G011A (Şubat-Ağustos)'!C240,0)</f>
        <v>0</v>
      </c>
      <c r="F240" s="217">
        <f>IF('G011A (Şubat-Ağustos)'!L240&lt;&gt;"",'G011A (Şubat-Ağustos)'!L240,0)</f>
        <v>0</v>
      </c>
      <c r="G240" s="218">
        <f>IF('G011A (Mart-Eylül)'!C240&lt;&gt;"",'G011A (Mart-Eylül)'!C240,0)</f>
        <v>0</v>
      </c>
      <c r="H240" s="217">
        <f>IF('G011A (Mart-Eylül)'!L240&lt;&gt;"",'G011A (Mart-Eylül)'!L240,0)</f>
        <v>0</v>
      </c>
      <c r="I240" s="218">
        <f>IF('G011A (Nisan-Ekim)'!C240&lt;&gt;"",'G011A (Nisan-Ekim)'!C240,0)</f>
        <v>0</v>
      </c>
      <c r="J240" s="217">
        <f>IF('G011A (Nisan-Ekim)'!L240&lt;&gt;"",'G011A (Nisan-Ekim)'!L240,0)</f>
        <v>0</v>
      </c>
      <c r="K240" s="218">
        <f>IF('G011A (Mayıs-Kasım)'!C240&lt;&gt;"",'G011A (Mayıs-Kasım)'!C240,0)</f>
        <v>0</v>
      </c>
      <c r="L240" s="217">
        <f>IF('G011A (Mayıs-Kasım)'!L240&lt;&gt;"",'G011A (Mayıs-Kasım)'!L240,0)</f>
        <v>0</v>
      </c>
      <c r="M240" s="218">
        <f>IF('G011A (Haziran-Aralık)'!C240&lt;&gt;"",'G011A (Haziran-Aralık)'!C240,0)</f>
        <v>0</v>
      </c>
      <c r="N240" s="217">
        <f>IF('G011A (Haziran-Aralık)'!L240&lt;&gt;"",'G011A (Haziran-Aralık)'!L240,0)</f>
        <v>0</v>
      </c>
      <c r="O240" s="225">
        <f t="shared" si="77"/>
        <v>0</v>
      </c>
      <c r="P240" s="226">
        <f t="shared" si="78"/>
        <v>0</v>
      </c>
      <c r="Q240" s="226">
        <f t="shared" si="79"/>
        <v>0</v>
      </c>
      <c r="R240" s="227">
        <f t="shared" si="80"/>
        <v>0</v>
      </c>
      <c r="T240" s="206">
        <f t="shared" si="81"/>
        <v>0</v>
      </c>
      <c r="U240" s="206">
        <f t="shared" si="82"/>
        <v>0</v>
      </c>
      <c r="V240" s="206">
        <f t="shared" si="83"/>
        <v>0</v>
      </c>
      <c r="W240" s="206">
        <f t="shared" si="84"/>
        <v>0</v>
      </c>
      <c r="X240" s="206">
        <f t="shared" si="85"/>
        <v>0</v>
      </c>
      <c r="Y240" s="206">
        <f t="shared" si="86"/>
        <v>0</v>
      </c>
      <c r="Z240" s="206">
        <f t="shared" si="87"/>
        <v>0</v>
      </c>
    </row>
    <row r="241" spans="1:27" ht="23.1" customHeight="1" x14ac:dyDescent="0.25">
      <c r="A241" s="144">
        <v>150</v>
      </c>
      <c r="B241" s="209" t="str">
        <f>IF('Proje ve Personel Bilgileri'!C166&gt;0,'Proje ve Personel Bilgileri'!C166,"")</f>
        <v/>
      </c>
      <c r="C241" s="225">
        <f>IF('G011A (Ocak-Temmuz)'!C241&lt;&gt;"",'G011A (Ocak-Temmuz)'!C241,0)</f>
        <v>0</v>
      </c>
      <c r="D241" s="226">
        <f>IF('G011A (Ocak-Temmuz)'!L241&lt;&gt;"",'G011A (Ocak-Temmuz)'!L241,0)</f>
        <v>0</v>
      </c>
      <c r="E241" s="218">
        <f>IF('G011A (Şubat-Ağustos)'!C241&lt;&gt;"",'G011A (Şubat-Ağustos)'!C241,0)</f>
        <v>0</v>
      </c>
      <c r="F241" s="217">
        <f>IF('G011A (Şubat-Ağustos)'!L241&lt;&gt;"",'G011A (Şubat-Ağustos)'!L241,0)</f>
        <v>0</v>
      </c>
      <c r="G241" s="218">
        <f>IF('G011A (Mart-Eylül)'!C241&lt;&gt;"",'G011A (Mart-Eylül)'!C241,0)</f>
        <v>0</v>
      </c>
      <c r="H241" s="217">
        <f>IF('G011A (Mart-Eylül)'!L241&lt;&gt;"",'G011A (Mart-Eylül)'!L241,0)</f>
        <v>0</v>
      </c>
      <c r="I241" s="218">
        <f>IF('G011A (Nisan-Ekim)'!C241&lt;&gt;"",'G011A (Nisan-Ekim)'!C241,0)</f>
        <v>0</v>
      </c>
      <c r="J241" s="217">
        <f>IF('G011A (Nisan-Ekim)'!L241&lt;&gt;"",'G011A (Nisan-Ekim)'!L241,0)</f>
        <v>0</v>
      </c>
      <c r="K241" s="218">
        <f>IF('G011A (Mayıs-Kasım)'!C241&lt;&gt;"",'G011A (Mayıs-Kasım)'!C241,0)</f>
        <v>0</v>
      </c>
      <c r="L241" s="217">
        <f>IF('G011A (Mayıs-Kasım)'!L241&lt;&gt;"",'G011A (Mayıs-Kasım)'!L241,0)</f>
        <v>0</v>
      </c>
      <c r="M241" s="218">
        <f>IF('G011A (Haziran-Aralık)'!C241&lt;&gt;"",'G011A (Haziran-Aralık)'!C241,0)</f>
        <v>0</v>
      </c>
      <c r="N241" s="217">
        <f>IF('G011A (Haziran-Aralık)'!L241&lt;&gt;"",'G011A (Haziran-Aralık)'!L241,0)</f>
        <v>0</v>
      </c>
      <c r="O241" s="225">
        <f t="shared" si="77"/>
        <v>0</v>
      </c>
      <c r="P241" s="226">
        <f t="shared" si="78"/>
        <v>0</v>
      </c>
      <c r="Q241" s="226">
        <f t="shared" si="79"/>
        <v>0</v>
      </c>
      <c r="R241" s="227">
        <f t="shared" si="80"/>
        <v>0</v>
      </c>
      <c r="T241" s="206">
        <f t="shared" si="81"/>
        <v>0</v>
      </c>
      <c r="U241" s="206">
        <f t="shared" si="82"/>
        <v>0</v>
      </c>
      <c r="V241" s="206">
        <f t="shared" si="83"/>
        <v>0</v>
      </c>
      <c r="W241" s="206">
        <f t="shared" si="84"/>
        <v>0</v>
      </c>
      <c r="X241" s="206">
        <f t="shared" si="85"/>
        <v>0</v>
      </c>
      <c r="Y241" s="206">
        <f t="shared" si="86"/>
        <v>0</v>
      </c>
      <c r="Z241" s="206">
        <f t="shared" si="87"/>
        <v>0</v>
      </c>
    </row>
    <row r="242" spans="1:27" ht="23.1" customHeight="1" x14ac:dyDescent="0.25">
      <c r="A242" s="144">
        <v>151</v>
      </c>
      <c r="B242" s="209" t="str">
        <f>IF('Proje ve Personel Bilgileri'!C167&gt;0,'Proje ve Personel Bilgileri'!C167,"")</f>
        <v/>
      </c>
      <c r="C242" s="225">
        <f>IF('G011A (Ocak-Temmuz)'!C242&lt;&gt;"",'G011A (Ocak-Temmuz)'!C242,0)</f>
        <v>0</v>
      </c>
      <c r="D242" s="226">
        <f>IF('G011A (Ocak-Temmuz)'!L242&lt;&gt;"",'G011A (Ocak-Temmuz)'!L242,0)</f>
        <v>0</v>
      </c>
      <c r="E242" s="218">
        <f>IF('G011A (Şubat-Ağustos)'!C242&lt;&gt;"",'G011A (Şubat-Ağustos)'!C242,0)</f>
        <v>0</v>
      </c>
      <c r="F242" s="217">
        <f>IF('G011A (Şubat-Ağustos)'!L242&lt;&gt;"",'G011A (Şubat-Ağustos)'!L242,0)</f>
        <v>0</v>
      </c>
      <c r="G242" s="218">
        <f>IF('G011A (Mart-Eylül)'!C242&lt;&gt;"",'G011A (Mart-Eylül)'!C242,0)</f>
        <v>0</v>
      </c>
      <c r="H242" s="217">
        <f>IF('G011A (Mart-Eylül)'!L242&lt;&gt;"",'G011A (Mart-Eylül)'!L242,0)</f>
        <v>0</v>
      </c>
      <c r="I242" s="218">
        <f>IF('G011A (Nisan-Ekim)'!C242&lt;&gt;"",'G011A (Nisan-Ekim)'!C242,0)</f>
        <v>0</v>
      </c>
      <c r="J242" s="217">
        <f>IF('G011A (Nisan-Ekim)'!L242&lt;&gt;"",'G011A (Nisan-Ekim)'!L242,0)</f>
        <v>0</v>
      </c>
      <c r="K242" s="218">
        <f>IF('G011A (Mayıs-Kasım)'!C242&lt;&gt;"",'G011A (Mayıs-Kasım)'!C242,0)</f>
        <v>0</v>
      </c>
      <c r="L242" s="217">
        <f>IF('G011A (Mayıs-Kasım)'!L242&lt;&gt;"",'G011A (Mayıs-Kasım)'!L242,0)</f>
        <v>0</v>
      </c>
      <c r="M242" s="218">
        <f>IF('G011A (Haziran-Aralık)'!C242&lt;&gt;"",'G011A (Haziran-Aralık)'!C242,0)</f>
        <v>0</v>
      </c>
      <c r="N242" s="217">
        <f>IF('G011A (Haziran-Aralık)'!L242&lt;&gt;"",'G011A (Haziran-Aralık)'!L242,0)</f>
        <v>0</v>
      </c>
      <c r="O242" s="225">
        <f t="shared" si="77"/>
        <v>0</v>
      </c>
      <c r="P242" s="226">
        <f t="shared" si="78"/>
        <v>0</v>
      </c>
      <c r="Q242" s="226">
        <f t="shared" si="79"/>
        <v>0</v>
      </c>
      <c r="R242" s="227">
        <f t="shared" si="80"/>
        <v>0</v>
      </c>
      <c r="T242" s="206">
        <f t="shared" si="81"/>
        <v>0</v>
      </c>
      <c r="U242" s="206">
        <f t="shared" si="82"/>
        <v>0</v>
      </c>
      <c r="V242" s="206">
        <f t="shared" si="83"/>
        <v>0</v>
      </c>
      <c r="W242" s="206">
        <f t="shared" si="84"/>
        <v>0</v>
      </c>
      <c r="X242" s="206">
        <f t="shared" si="85"/>
        <v>0</v>
      </c>
      <c r="Y242" s="206">
        <f t="shared" si="86"/>
        <v>0</v>
      </c>
      <c r="Z242" s="206">
        <f t="shared" si="87"/>
        <v>0</v>
      </c>
    </row>
    <row r="243" spans="1:27" ht="23.1" customHeight="1" x14ac:dyDescent="0.25">
      <c r="A243" s="144">
        <v>152</v>
      </c>
      <c r="B243" s="209" t="str">
        <f>IF('Proje ve Personel Bilgileri'!C168&gt;0,'Proje ve Personel Bilgileri'!C168,"")</f>
        <v/>
      </c>
      <c r="C243" s="225">
        <f>IF('G011A (Ocak-Temmuz)'!C243&lt;&gt;"",'G011A (Ocak-Temmuz)'!C243,0)</f>
        <v>0</v>
      </c>
      <c r="D243" s="226">
        <f>IF('G011A (Ocak-Temmuz)'!L243&lt;&gt;"",'G011A (Ocak-Temmuz)'!L243,0)</f>
        <v>0</v>
      </c>
      <c r="E243" s="218">
        <f>IF('G011A (Şubat-Ağustos)'!C243&lt;&gt;"",'G011A (Şubat-Ağustos)'!C243,0)</f>
        <v>0</v>
      </c>
      <c r="F243" s="217">
        <f>IF('G011A (Şubat-Ağustos)'!L243&lt;&gt;"",'G011A (Şubat-Ağustos)'!L243,0)</f>
        <v>0</v>
      </c>
      <c r="G243" s="218">
        <f>IF('G011A (Mart-Eylül)'!C243&lt;&gt;"",'G011A (Mart-Eylül)'!C243,0)</f>
        <v>0</v>
      </c>
      <c r="H243" s="217">
        <f>IF('G011A (Mart-Eylül)'!L243&lt;&gt;"",'G011A (Mart-Eylül)'!L243,0)</f>
        <v>0</v>
      </c>
      <c r="I243" s="218">
        <f>IF('G011A (Nisan-Ekim)'!C243&lt;&gt;"",'G011A (Nisan-Ekim)'!C243,0)</f>
        <v>0</v>
      </c>
      <c r="J243" s="217">
        <f>IF('G011A (Nisan-Ekim)'!L243&lt;&gt;"",'G011A (Nisan-Ekim)'!L243,0)</f>
        <v>0</v>
      </c>
      <c r="K243" s="218">
        <f>IF('G011A (Mayıs-Kasım)'!C243&lt;&gt;"",'G011A (Mayıs-Kasım)'!C243,0)</f>
        <v>0</v>
      </c>
      <c r="L243" s="217">
        <f>IF('G011A (Mayıs-Kasım)'!L243&lt;&gt;"",'G011A (Mayıs-Kasım)'!L243,0)</f>
        <v>0</v>
      </c>
      <c r="M243" s="218">
        <f>IF('G011A (Haziran-Aralık)'!C243&lt;&gt;"",'G011A (Haziran-Aralık)'!C243,0)</f>
        <v>0</v>
      </c>
      <c r="N243" s="217">
        <f>IF('G011A (Haziran-Aralık)'!L243&lt;&gt;"",'G011A (Haziran-Aralık)'!L243,0)</f>
        <v>0</v>
      </c>
      <c r="O243" s="225">
        <f t="shared" si="77"/>
        <v>0</v>
      </c>
      <c r="P243" s="226">
        <f t="shared" si="78"/>
        <v>0</v>
      </c>
      <c r="Q243" s="226">
        <f t="shared" si="79"/>
        <v>0</v>
      </c>
      <c r="R243" s="227">
        <f t="shared" si="80"/>
        <v>0</v>
      </c>
      <c r="T243" s="206">
        <f t="shared" si="81"/>
        <v>0</v>
      </c>
      <c r="U243" s="206">
        <f t="shared" si="82"/>
        <v>0</v>
      </c>
      <c r="V243" s="206">
        <f t="shared" si="83"/>
        <v>0</v>
      </c>
      <c r="W243" s="206">
        <f t="shared" si="84"/>
        <v>0</v>
      </c>
      <c r="X243" s="206">
        <f t="shared" si="85"/>
        <v>0</v>
      </c>
      <c r="Y243" s="206">
        <f t="shared" si="86"/>
        <v>0</v>
      </c>
      <c r="Z243" s="206">
        <f t="shared" si="87"/>
        <v>0</v>
      </c>
    </row>
    <row r="244" spans="1:27" ht="23.1" customHeight="1" x14ac:dyDescent="0.25">
      <c r="A244" s="144">
        <v>153</v>
      </c>
      <c r="B244" s="209" t="str">
        <f>IF('Proje ve Personel Bilgileri'!C169&gt;0,'Proje ve Personel Bilgileri'!C169,"")</f>
        <v/>
      </c>
      <c r="C244" s="225">
        <f>IF('G011A (Ocak-Temmuz)'!C244&lt;&gt;"",'G011A (Ocak-Temmuz)'!C244,0)</f>
        <v>0</v>
      </c>
      <c r="D244" s="226">
        <f>IF('G011A (Ocak-Temmuz)'!L244&lt;&gt;"",'G011A (Ocak-Temmuz)'!L244,0)</f>
        <v>0</v>
      </c>
      <c r="E244" s="218">
        <f>IF('G011A (Şubat-Ağustos)'!C244&lt;&gt;"",'G011A (Şubat-Ağustos)'!C244,0)</f>
        <v>0</v>
      </c>
      <c r="F244" s="217">
        <f>IF('G011A (Şubat-Ağustos)'!L244&lt;&gt;"",'G011A (Şubat-Ağustos)'!L244,0)</f>
        <v>0</v>
      </c>
      <c r="G244" s="218">
        <f>IF('G011A (Mart-Eylül)'!C244&lt;&gt;"",'G011A (Mart-Eylül)'!C244,0)</f>
        <v>0</v>
      </c>
      <c r="H244" s="217">
        <f>IF('G011A (Mart-Eylül)'!L244&lt;&gt;"",'G011A (Mart-Eylül)'!L244,0)</f>
        <v>0</v>
      </c>
      <c r="I244" s="218">
        <f>IF('G011A (Nisan-Ekim)'!C244&lt;&gt;"",'G011A (Nisan-Ekim)'!C244,0)</f>
        <v>0</v>
      </c>
      <c r="J244" s="217">
        <f>IF('G011A (Nisan-Ekim)'!L244&lt;&gt;"",'G011A (Nisan-Ekim)'!L244,0)</f>
        <v>0</v>
      </c>
      <c r="K244" s="218">
        <f>IF('G011A (Mayıs-Kasım)'!C244&lt;&gt;"",'G011A (Mayıs-Kasım)'!C244,0)</f>
        <v>0</v>
      </c>
      <c r="L244" s="217">
        <f>IF('G011A (Mayıs-Kasım)'!L244&lt;&gt;"",'G011A (Mayıs-Kasım)'!L244,0)</f>
        <v>0</v>
      </c>
      <c r="M244" s="218">
        <f>IF('G011A (Haziran-Aralık)'!C244&lt;&gt;"",'G011A (Haziran-Aralık)'!C244,0)</f>
        <v>0</v>
      </c>
      <c r="N244" s="217">
        <f>IF('G011A (Haziran-Aralık)'!L244&lt;&gt;"",'G011A (Haziran-Aralık)'!L244,0)</f>
        <v>0</v>
      </c>
      <c r="O244" s="225">
        <f t="shared" si="77"/>
        <v>0</v>
      </c>
      <c r="P244" s="226">
        <f t="shared" si="78"/>
        <v>0</v>
      </c>
      <c r="Q244" s="226">
        <f t="shared" si="79"/>
        <v>0</v>
      </c>
      <c r="R244" s="227">
        <f t="shared" si="80"/>
        <v>0</v>
      </c>
      <c r="T244" s="206">
        <f t="shared" si="81"/>
        <v>0</v>
      </c>
      <c r="U244" s="206">
        <f t="shared" si="82"/>
        <v>0</v>
      </c>
      <c r="V244" s="206">
        <f t="shared" si="83"/>
        <v>0</v>
      </c>
      <c r="W244" s="206">
        <f t="shared" si="84"/>
        <v>0</v>
      </c>
      <c r="X244" s="206">
        <f t="shared" si="85"/>
        <v>0</v>
      </c>
      <c r="Y244" s="206">
        <f t="shared" si="86"/>
        <v>0</v>
      </c>
      <c r="Z244" s="206">
        <f t="shared" si="87"/>
        <v>0</v>
      </c>
    </row>
    <row r="245" spans="1:27" ht="23.1" customHeight="1" x14ac:dyDescent="0.25">
      <c r="A245" s="144">
        <v>154</v>
      </c>
      <c r="B245" s="209" t="str">
        <f>IF('Proje ve Personel Bilgileri'!C170&gt;0,'Proje ve Personel Bilgileri'!C170,"")</f>
        <v/>
      </c>
      <c r="C245" s="225">
        <f>IF('G011A (Ocak-Temmuz)'!C245&lt;&gt;"",'G011A (Ocak-Temmuz)'!C245,0)</f>
        <v>0</v>
      </c>
      <c r="D245" s="226">
        <f>IF('G011A (Ocak-Temmuz)'!L245&lt;&gt;"",'G011A (Ocak-Temmuz)'!L245,0)</f>
        <v>0</v>
      </c>
      <c r="E245" s="218">
        <f>IF('G011A (Şubat-Ağustos)'!C245&lt;&gt;"",'G011A (Şubat-Ağustos)'!C245,0)</f>
        <v>0</v>
      </c>
      <c r="F245" s="217">
        <f>IF('G011A (Şubat-Ağustos)'!L245&lt;&gt;"",'G011A (Şubat-Ağustos)'!L245,0)</f>
        <v>0</v>
      </c>
      <c r="G245" s="218">
        <f>IF('G011A (Mart-Eylül)'!C245&lt;&gt;"",'G011A (Mart-Eylül)'!C245,0)</f>
        <v>0</v>
      </c>
      <c r="H245" s="217">
        <f>IF('G011A (Mart-Eylül)'!L245&lt;&gt;"",'G011A (Mart-Eylül)'!L245,0)</f>
        <v>0</v>
      </c>
      <c r="I245" s="218">
        <f>IF('G011A (Nisan-Ekim)'!C245&lt;&gt;"",'G011A (Nisan-Ekim)'!C245,0)</f>
        <v>0</v>
      </c>
      <c r="J245" s="217">
        <f>IF('G011A (Nisan-Ekim)'!L245&lt;&gt;"",'G011A (Nisan-Ekim)'!L245,0)</f>
        <v>0</v>
      </c>
      <c r="K245" s="218">
        <f>IF('G011A (Mayıs-Kasım)'!C245&lt;&gt;"",'G011A (Mayıs-Kasım)'!C245,0)</f>
        <v>0</v>
      </c>
      <c r="L245" s="217">
        <f>IF('G011A (Mayıs-Kasım)'!L245&lt;&gt;"",'G011A (Mayıs-Kasım)'!L245,0)</f>
        <v>0</v>
      </c>
      <c r="M245" s="218">
        <f>IF('G011A (Haziran-Aralık)'!C245&lt;&gt;"",'G011A (Haziran-Aralık)'!C245,0)</f>
        <v>0</v>
      </c>
      <c r="N245" s="217">
        <f>IF('G011A (Haziran-Aralık)'!L245&lt;&gt;"",'G011A (Haziran-Aralık)'!L245,0)</f>
        <v>0</v>
      </c>
      <c r="O245" s="225">
        <f t="shared" si="77"/>
        <v>0</v>
      </c>
      <c r="P245" s="226">
        <f t="shared" si="78"/>
        <v>0</v>
      </c>
      <c r="Q245" s="226">
        <f t="shared" si="79"/>
        <v>0</v>
      </c>
      <c r="R245" s="227">
        <f t="shared" si="80"/>
        <v>0</v>
      </c>
      <c r="T245" s="206">
        <f t="shared" si="81"/>
        <v>0</v>
      </c>
      <c r="U245" s="206">
        <f t="shared" si="82"/>
        <v>0</v>
      </c>
      <c r="V245" s="206">
        <f t="shared" si="83"/>
        <v>0</v>
      </c>
      <c r="W245" s="206">
        <f t="shared" si="84"/>
        <v>0</v>
      </c>
      <c r="X245" s="206">
        <f t="shared" si="85"/>
        <v>0</v>
      </c>
      <c r="Y245" s="206">
        <f t="shared" si="86"/>
        <v>0</v>
      </c>
      <c r="Z245" s="206">
        <f t="shared" si="87"/>
        <v>0</v>
      </c>
    </row>
    <row r="246" spans="1:27" ht="23.1" customHeight="1" x14ac:dyDescent="0.25">
      <c r="A246" s="144">
        <v>155</v>
      </c>
      <c r="B246" s="209" t="str">
        <f>IF('Proje ve Personel Bilgileri'!C171&gt;0,'Proje ve Personel Bilgileri'!C171,"")</f>
        <v/>
      </c>
      <c r="C246" s="225">
        <f>IF('G011A (Ocak-Temmuz)'!C246&lt;&gt;"",'G011A (Ocak-Temmuz)'!C246,0)</f>
        <v>0</v>
      </c>
      <c r="D246" s="226">
        <f>IF('G011A (Ocak-Temmuz)'!L246&lt;&gt;"",'G011A (Ocak-Temmuz)'!L246,0)</f>
        <v>0</v>
      </c>
      <c r="E246" s="218">
        <f>IF('G011A (Şubat-Ağustos)'!C246&lt;&gt;"",'G011A (Şubat-Ağustos)'!C246,0)</f>
        <v>0</v>
      </c>
      <c r="F246" s="217">
        <f>IF('G011A (Şubat-Ağustos)'!L246&lt;&gt;"",'G011A (Şubat-Ağustos)'!L246,0)</f>
        <v>0</v>
      </c>
      <c r="G246" s="218">
        <f>IF('G011A (Mart-Eylül)'!C246&lt;&gt;"",'G011A (Mart-Eylül)'!C246,0)</f>
        <v>0</v>
      </c>
      <c r="H246" s="217">
        <f>IF('G011A (Mart-Eylül)'!L246&lt;&gt;"",'G011A (Mart-Eylül)'!L246,0)</f>
        <v>0</v>
      </c>
      <c r="I246" s="218">
        <f>IF('G011A (Nisan-Ekim)'!C246&lt;&gt;"",'G011A (Nisan-Ekim)'!C246,0)</f>
        <v>0</v>
      </c>
      <c r="J246" s="217">
        <f>IF('G011A (Nisan-Ekim)'!L246&lt;&gt;"",'G011A (Nisan-Ekim)'!L246,0)</f>
        <v>0</v>
      </c>
      <c r="K246" s="218">
        <f>IF('G011A (Mayıs-Kasım)'!C246&lt;&gt;"",'G011A (Mayıs-Kasım)'!C246,0)</f>
        <v>0</v>
      </c>
      <c r="L246" s="217">
        <f>IF('G011A (Mayıs-Kasım)'!L246&lt;&gt;"",'G011A (Mayıs-Kasım)'!L246,0)</f>
        <v>0</v>
      </c>
      <c r="M246" s="218">
        <f>IF('G011A (Haziran-Aralık)'!C246&lt;&gt;"",'G011A (Haziran-Aralık)'!C246,0)</f>
        <v>0</v>
      </c>
      <c r="N246" s="217">
        <f>IF('G011A (Haziran-Aralık)'!L246&lt;&gt;"",'G011A (Haziran-Aralık)'!L246,0)</f>
        <v>0</v>
      </c>
      <c r="O246" s="225">
        <f t="shared" si="77"/>
        <v>0</v>
      </c>
      <c r="P246" s="226">
        <f t="shared" si="78"/>
        <v>0</v>
      </c>
      <c r="Q246" s="226">
        <f t="shared" si="79"/>
        <v>0</v>
      </c>
      <c r="R246" s="227">
        <f t="shared" si="80"/>
        <v>0</v>
      </c>
      <c r="T246" s="206">
        <f t="shared" si="81"/>
        <v>0</v>
      </c>
      <c r="U246" s="206">
        <f t="shared" si="82"/>
        <v>0</v>
      </c>
      <c r="V246" s="206">
        <f t="shared" si="83"/>
        <v>0</v>
      </c>
      <c r="W246" s="206">
        <f t="shared" si="84"/>
        <v>0</v>
      </c>
      <c r="X246" s="206">
        <f t="shared" si="85"/>
        <v>0</v>
      </c>
      <c r="Y246" s="206">
        <f t="shared" si="86"/>
        <v>0</v>
      </c>
      <c r="Z246" s="206">
        <f t="shared" si="87"/>
        <v>0</v>
      </c>
    </row>
    <row r="247" spans="1:27" ht="23.1" customHeight="1" x14ac:dyDescent="0.25">
      <c r="A247" s="144">
        <v>156</v>
      </c>
      <c r="B247" s="209" t="str">
        <f>IF('Proje ve Personel Bilgileri'!C172&gt;0,'Proje ve Personel Bilgileri'!C172,"")</f>
        <v/>
      </c>
      <c r="C247" s="225">
        <f>IF('G011A (Ocak-Temmuz)'!C247&lt;&gt;"",'G011A (Ocak-Temmuz)'!C247,0)</f>
        <v>0</v>
      </c>
      <c r="D247" s="226">
        <f>IF('G011A (Ocak-Temmuz)'!L247&lt;&gt;"",'G011A (Ocak-Temmuz)'!L247,0)</f>
        <v>0</v>
      </c>
      <c r="E247" s="218">
        <f>IF('G011A (Şubat-Ağustos)'!C247&lt;&gt;"",'G011A (Şubat-Ağustos)'!C247,0)</f>
        <v>0</v>
      </c>
      <c r="F247" s="217">
        <f>IF('G011A (Şubat-Ağustos)'!L247&lt;&gt;"",'G011A (Şubat-Ağustos)'!L247,0)</f>
        <v>0</v>
      </c>
      <c r="G247" s="218">
        <f>IF('G011A (Mart-Eylül)'!C247&lt;&gt;"",'G011A (Mart-Eylül)'!C247,0)</f>
        <v>0</v>
      </c>
      <c r="H247" s="217">
        <f>IF('G011A (Mart-Eylül)'!L247&lt;&gt;"",'G011A (Mart-Eylül)'!L247,0)</f>
        <v>0</v>
      </c>
      <c r="I247" s="218">
        <f>IF('G011A (Nisan-Ekim)'!C247&lt;&gt;"",'G011A (Nisan-Ekim)'!C247,0)</f>
        <v>0</v>
      </c>
      <c r="J247" s="217">
        <f>IF('G011A (Nisan-Ekim)'!L247&lt;&gt;"",'G011A (Nisan-Ekim)'!L247,0)</f>
        <v>0</v>
      </c>
      <c r="K247" s="218">
        <f>IF('G011A (Mayıs-Kasım)'!C247&lt;&gt;"",'G011A (Mayıs-Kasım)'!C247,0)</f>
        <v>0</v>
      </c>
      <c r="L247" s="217">
        <f>IF('G011A (Mayıs-Kasım)'!L247&lt;&gt;"",'G011A (Mayıs-Kasım)'!L247,0)</f>
        <v>0</v>
      </c>
      <c r="M247" s="218">
        <f>IF('G011A (Haziran-Aralık)'!C247&lt;&gt;"",'G011A (Haziran-Aralık)'!C247,0)</f>
        <v>0</v>
      </c>
      <c r="N247" s="217">
        <f>IF('G011A (Haziran-Aralık)'!L247&lt;&gt;"",'G011A (Haziran-Aralık)'!L247,0)</f>
        <v>0</v>
      </c>
      <c r="O247" s="225">
        <f t="shared" si="77"/>
        <v>0</v>
      </c>
      <c r="P247" s="226">
        <f t="shared" si="78"/>
        <v>0</v>
      </c>
      <c r="Q247" s="226">
        <f t="shared" si="79"/>
        <v>0</v>
      </c>
      <c r="R247" s="227">
        <f t="shared" si="80"/>
        <v>0</v>
      </c>
      <c r="T247" s="206">
        <f t="shared" si="81"/>
        <v>0</v>
      </c>
      <c r="U247" s="206">
        <f t="shared" si="82"/>
        <v>0</v>
      </c>
      <c r="V247" s="206">
        <f t="shared" si="83"/>
        <v>0</v>
      </c>
      <c r="W247" s="206">
        <f t="shared" si="84"/>
        <v>0</v>
      </c>
      <c r="X247" s="206">
        <f t="shared" si="85"/>
        <v>0</v>
      </c>
      <c r="Y247" s="206">
        <f t="shared" si="86"/>
        <v>0</v>
      </c>
      <c r="Z247" s="206">
        <f t="shared" si="87"/>
        <v>0</v>
      </c>
    </row>
    <row r="248" spans="1:27" ht="23.1" customHeight="1" x14ac:dyDescent="0.25">
      <c r="A248" s="144">
        <v>157</v>
      </c>
      <c r="B248" s="209" t="str">
        <f>IF('Proje ve Personel Bilgileri'!C173&gt;0,'Proje ve Personel Bilgileri'!C173,"")</f>
        <v/>
      </c>
      <c r="C248" s="225">
        <f>IF('G011A (Ocak-Temmuz)'!C248&lt;&gt;"",'G011A (Ocak-Temmuz)'!C248,0)</f>
        <v>0</v>
      </c>
      <c r="D248" s="226">
        <f>IF('G011A (Ocak-Temmuz)'!L248&lt;&gt;"",'G011A (Ocak-Temmuz)'!L248,0)</f>
        <v>0</v>
      </c>
      <c r="E248" s="218">
        <f>IF('G011A (Şubat-Ağustos)'!C248&lt;&gt;"",'G011A (Şubat-Ağustos)'!C248,0)</f>
        <v>0</v>
      </c>
      <c r="F248" s="217">
        <f>IF('G011A (Şubat-Ağustos)'!L248&lt;&gt;"",'G011A (Şubat-Ağustos)'!L248,0)</f>
        <v>0</v>
      </c>
      <c r="G248" s="218">
        <f>IF('G011A (Mart-Eylül)'!C248&lt;&gt;"",'G011A (Mart-Eylül)'!C248,0)</f>
        <v>0</v>
      </c>
      <c r="H248" s="217">
        <f>IF('G011A (Mart-Eylül)'!L248&lt;&gt;"",'G011A (Mart-Eylül)'!L248,0)</f>
        <v>0</v>
      </c>
      <c r="I248" s="218">
        <f>IF('G011A (Nisan-Ekim)'!C248&lt;&gt;"",'G011A (Nisan-Ekim)'!C248,0)</f>
        <v>0</v>
      </c>
      <c r="J248" s="217">
        <f>IF('G011A (Nisan-Ekim)'!L248&lt;&gt;"",'G011A (Nisan-Ekim)'!L248,0)</f>
        <v>0</v>
      </c>
      <c r="K248" s="218">
        <f>IF('G011A (Mayıs-Kasım)'!C248&lt;&gt;"",'G011A (Mayıs-Kasım)'!C248,0)</f>
        <v>0</v>
      </c>
      <c r="L248" s="217">
        <f>IF('G011A (Mayıs-Kasım)'!L248&lt;&gt;"",'G011A (Mayıs-Kasım)'!L248,0)</f>
        <v>0</v>
      </c>
      <c r="M248" s="218">
        <f>IF('G011A (Haziran-Aralık)'!C248&lt;&gt;"",'G011A (Haziran-Aralık)'!C248,0)</f>
        <v>0</v>
      </c>
      <c r="N248" s="217">
        <f>IF('G011A (Haziran-Aralık)'!L248&lt;&gt;"",'G011A (Haziran-Aralık)'!L248,0)</f>
        <v>0</v>
      </c>
      <c r="O248" s="225">
        <f t="shared" si="77"/>
        <v>0</v>
      </c>
      <c r="P248" s="226">
        <f t="shared" si="78"/>
        <v>0</v>
      </c>
      <c r="Q248" s="226">
        <f t="shared" si="79"/>
        <v>0</v>
      </c>
      <c r="R248" s="227">
        <f t="shared" si="80"/>
        <v>0</v>
      </c>
      <c r="T248" s="206">
        <f t="shared" si="81"/>
        <v>0</v>
      </c>
      <c r="U248" s="206">
        <f t="shared" si="82"/>
        <v>0</v>
      </c>
      <c r="V248" s="206">
        <f t="shared" si="83"/>
        <v>0</v>
      </c>
      <c r="W248" s="206">
        <f t="shared" si="84"/>
        <v>0</v>
      </c>
      <c r="X248" s="206">
        <f t="shared" si="85"/>
        <v>0</v>
      </c>
      <c r="Y248" s="206">
        <f t="shared" si="86"/>
        <v>0</v>
      </c>
      <c r="Z248" s="206">
        <f t="shared" si="87"/>
        <v>0</v>
      </c>
    </row>
    <row r="249" spans="1:27" ht="23.1" customHeight="1" x14ac:dyDescent="0.25">
      <c r="A249" s="144">
        <v>158</v>
      </c>
      <c r="B249" s="209" t="str">
        <f>IF('Proje ve Personel Bilgileri'!C174&gt;0,'Proje ve Personel Bilgileri'!C174,"")</f>
        <v/>
      </c>
      <c r="C249" s="225">
        <f>IF('G011A (Ocak-Temmuz)'!C249&lt;&gt;"",'G011A (Ocak-Temmuz)'!C249,0)</f>
        <v>0</v>
      </c>
      <c r="D249" s="226">
        <f>IF('G011A (Ocak-Temmuz)'!L249&lt;&gt;"",'G011A (Ocak-Temmuz)'!L249,0)</f>
        <v>0</v>
      </c>
      <c r="E249" s="218">
        <f>IF('G011A (Şubat-Ağustos)'!C249&lt;&gt;"",'G011A (Şubat-Ağustos)'!C249,0)</f>
        <v>0</v>
      </c>
      <c r="F249" s="217">
        <f>IF('G011A (Şubat-Ağustos)'!L249&lt;&gt;"",'G011A (Şubat-Ağustos)'!L249,0)</f>
        <v>0</v>
      </c>
      <c r="G249" s="218">
        <f>IF('G011A (Mart-Eylül)'!C249&lt;&gt;"",'G011A (Mart-Eylül)'!C249,0)</f>
        <v>0</v>
      </c>
      <c r="H249" s="217">
        <f>IF('G011A (Mart-Eylül)'!L249&lt;&gt;"",'G011A (Mart-Eylül)'!L249,0)</f>
        <v>0</v>
      </c>
      <c r="I249" s="218">
        <f>IF('G011A (Nisan-Ekim)'!C249&lt;&gt;"",'G011A (Nisan-Ekim)'!C249,0)</f>
        <v>0</v>
      </c>
      <c r="J249" s="217">
        <f>IF('G011A (Nisan-Ekim)'!L249&lt;&gt;"",'G011A (Nisan-Ekim)'!L249,0)</f>
        <v>0</v>
      </c>
      <c r="K249" s="218">
        <f>IF('G011A (Mayıs-Kasım)'!C249&lt;&gt;"",'G011A (Mayıs-Kasım)'!C249,0)</f>
        <v>0</v>
      </c>
      <c r="L249" s="217">
        <f>IF('G011A (Mayıs-Kasım)'!L249&lt;&gt;"",'G011A (Mayıs-Kasım)'!L249,0)</f>
        <v>0</v>
      </c>
      <c r="M249" s="218">
        <f>IF('G011A (Haziran-Aralık)'!C249&lt;&gt;"",'G011A (Haziran-Aralık)'!C249,0)</f>
        <v>0</v>
      </c>
      <c r="N249" s="217">
        <f>IF('G011A (Haziran-Aralık)'!L249&lt;&gt;"",'G011A (Haziran-Aralık)'!L249,0)</f>
        <v>0</v>
      </c>
      <c r="O249" s="225">
        <f t="shared" si="77"/>
        <v>0</v>
      </c>
      <c r="P249" s="226">
        <f t="shared" si="78"/>
        <v>0</v>
      </c>
      <c r="Q249" s="226">
        <f t="shared" si="79"/>
        <v>0</v>
      </c>
      <c r="R249" s="227">
        <f t="shared" si="80"/>
        <v>0</v>
      </c>
      <c r="T249" s="206">
        <f t="shared" si="81"/>
        <v>0</v>
      </c>
      <c r="U249" s="206">
        <f t="shared" si="82"/>
        <v>0</v>
      </c>
      <c r="V249" s="206">
        <f t="shared" si="83"/>
        <v>0</v>
      </c>
      <c r="W249" s="206">
        <f t="shared" si="84"/>
        <v>0</v>
      </c>
      <c r="X249" s="206">
        <f t="shared" si="85"/>
        <v>0</v>
      </c>
      <c r="Y249" s="206">
        <f t="shared" si="86"/>
        <v>0</v>
      </c>
      <c r="Z249" s="206">
        <f t="shared" si="87"/>
        <v>0</v>
      </c>
    </row>
    <row r="250" spans="1:27" ht="23.1" customHeight="1" x14ac:dyDescent="0.25">
      <c r="A250" s="144">
        <v>159</v>
      </c>
      <c r="B250" s="209" t="str">
        <f>IF('Proje ve Personel Bilgileri'!C175&gt;0,'Proje ve Personel Bilgileri'!C175,"")</f>
        <v/>
      </c>
      <c r="C250" s="225">
        <f>IF('G011A (Ocak-Temmuz)'!C250&lt;&gt;"",'G011A (Ocak-Temmuz)'!C250,0)</f>
        <v>0</v>
      </c>
      <c r="D250" s="226">
        <f>IF('G011A (Ocak-Temmuz)'!L250&lt;&gt;"",'G011A (Ocak-Temmuz)'!L250,0)</f>
        <v>0</v>
      </c>
      <c r="E250" s="218">
        <f>IF('G011A (Şubat-Ağustos)'!C250&lt;&gt;"",'G011A (Şubat-Ağustos)'!C250,0)</f>
        <v>0</v>
      </c>
      <c r="F250" s="217">
        <f>IF('G011A (Şubat-Ağustos)'!L250&lt;&gt;"",'G011A (Şubat-Ağustos)'!L250,0)</f>
        <v>0</v>
      </c>
      <c r="G250" s="218">
        <f>IF('G011A (Mart-Eylül)'!C250&lt;&gt;"",'G011A (Mart-Eylül)'!C250,0)</f>
        <v>0</v>
      </c>
      <c r="H250" s="217">
        <f>IF('G011A (Mart-Eylül)'!L250&lt;&gt;"",'G011A (Mart-Eylül)'!L250,0)</f>
        <v>0</v>
      </c>
      <c r="I250" s="218">
        <f>IF('G011A (Nisan-Ekim)'!C250&lt;&gt;"",'G011A (Nisan-Ekim)'!C250,0)</f>
        <v>0</v>
      </c>
      <c r="J250" s="217">
        <f>IF('G011A (Nisan-Ekim)'!L250&lt;&gt;"",'G011A (Nisan-Ekim)'!L250,0)</f>
        <v>0</v>
      </c>
      <c r="K250" s="218">
        <f>IF('G011A (Mayıs-Kasım)'!C250&lt;&gt;"",'G011A (Mayıs-Kasım)'!C250,0)</f>
        <v>0</v>
      </c>
      <c r="L250" s="217">
        <f>IF('G011A (Mayıs-Kasım)'!L250&lt;&gt;"",'G011A (Mayıs-Kasım)'!L250,0)</f>
        <v>0</v>
      </c>
      <c r="M250" s="218">
        <f>IF('G011A (Haziran-Aralık)'!C250&lt;&gt;"",'G011A (Haziran-Aralık)'!C250,0)</f>
        <v>0</v>
      </c>
      <c r="N250" s="217">
        <f>IF('G011A (Haziran-Aralık)'!L250&lt;&gt;"",'G011A (Haziran-Aralık)'!L250,0)</f>
        <v>0</v>
      </c>
      <c r="O250" s="225">
        <f t="shared" si="77"/>
        <v>0</v>
      </c>
      <c r="P250" s="226">
        <f t="shared" si="78"/>
        <v>0</v>
      </c>
      <c r="Q250" s="226">
        <f t="shared" si="79"/>
        <v>0</v>
      </c>
      <c r="R250" s="227">
        <f t="shared" si="80"/>
        <v>0</v>
      </c>
      <c r="T250" s="206">
        <f t="shared" si="81"/>
        <v>0</v>
      </c>
      <c r="U250" s="206">
        <f t="shared" si="82"/>
        <v>0</v>
      </c>
      <c r="V250" s="206">
        <f t="shared" si="83"/>
        <v>0</v>
      </c>
      <c r="W250" s="206">
        <f t="shared" si="84"/>
        <v>0</v>
      </c>
      <c r="X250" s="206">
        <f t="shared" si="85"/>
        <v>0</v>
      </c>
      <c r="Y250" s="206">
        <f t="shared" si="86"/>
        <v>0</v>
      </c>
      <c r="Z250" s="206">
        <f t="shared" si="87"/>
        <v>0</v>
      </c>
    </row>
    <row r="251" spans="1:27" ht="23.1" customHeight="1" thickBot="1" x14ac:dyDescent="0.3">
      <c r="A251" s="147">
        <v>160</v>
      </c>
      <c r="B251" s="211" t="str">
        <f>IF('Proje ve Personel Bilgileri'!C176&gt;0,'Proje ve Personel Bilgileri'!C176,"")</f>
        <v/>
      </c>
      <c r="C251" s="228">
        <f>IF('G011A (Ocak-Temmuz)'!C251&lt;&gt;"",'G011A (Ocak-Temmuz)'!C251,0)</f>
        <v>0</v>
      </c>
      <c r="D251" s="229">
        <f>IF('G011A (Ocak-Temmuz)'!L251&lt;&gt;"",'G011A (Ocak-Temmuz)'!L251,0)</f>
        <v>0</v>
      </c>
      <c r="E251" s="222">
        <f>IF('G011A (Şubat-Ağustos)'!C251&lt;&gt;"",'G011A (Şubat-Ağustos)'!C251,0)</f>
        <v>0</v>
      </c>
      <c r="F251" s="221">
        <f>IF('G011A (Şubat-Ağustos)'!L251&lt;&gt;"",'G011A (Şubat-Ağustos)'!L251,0)</f>
        <v>0</v>
      </c>
      <c r="G251" s="222">
        <f>IF('G011A (Mart-Eylül)'!C251&lt;&gt;"",'G011A (Mart-Eylül)'!C251,0)</f>
        <v>0</v>
      </c>
      <c r="H251" s="221">
        <f>IF('G011A (Mart-Eylül)'!L251&lt;&gt;"",'G011A (Mart-Eylül)'!L251,0)</f>
        <v>0</v>
      </c>
      <c r="I251" s="222">
        <f>IF('G011A (Nisan-Ekim)'!C251&lt;&gt;"",'G011A (Nisan-Ekim)'!C251,0)</f>
        <v>0</v>
      </c>
      <c r="J251" s="221">
        <f>IF('G011A (Nisan-Ekim)'!L251&lt;&gt;"",'G011A (Nisan-Ekim)'!L251,0)</f>
        <v>0</v>
      </c>
      <c r="K251" s="222">
        <f>IF('G011A (Mayıs-Kasım)'!C251&lt;&gt;"",'G011A (Mayıs-Kasım)'!C251,0)</f>
        <v>0</v>
      </c>
      <c r="L251" s="221">
        <f>IF('G011A (Mayıs-Kasım)'!L251&lt;&gt;"",'G011A (Mayıs-Kasım)'!L251,0)</f>
        <v>0</v>
      </c>
      <c r="M251" s="222">
        <f>IF('G011A (Haziran-Aralık)'!C251&lt;&gt;"",'G011A (Haziran-Aralık)'!C251,0)</f>
        <v>0</v>
      </c>
      <c r="N251" s="221">
        <f>IF('G011A (Haziran-Aralık)'!L251&lt;&gt;"",'G011A (Haziran-Aralık)'!L251,0)</f>
        <v>0</v>
      </c>
      <c r="O251" s="228">
        <f t="shared" si="77"/>
        <v>0</v>
      </c>
      <c r="P251" s="229">
        <f t="shared" si="78"/>
        <v>0</v>
      </c>
      <c r="Q251" s="229">
        <f t="shared" si="79"/>
        <v>0</v>
      </c>
      <c r="R251" s="230">
        <f t="shared" si="80"/>
        <v>0</v>
      </c>
      <c r="T251" s="206">
        <f t="shared" si="81"/>
        <v>0</v>
      </c>
      <c r="U251" s="206">
        <f t="shared" si="82"/>
        <v>0</v>
      </c>
      <c r="V251" s="206">
        <f t="shared" si="83"/>
        <v>0</v>
      </c>
      <c r="W251" s="206">
        <f t="shared" si="84"/>
        <v>0</v>
      </c>
      <c r="X251" s="206">
        <f t="shared" si="85"/>
        <v>0</v>
      </c>
      <c r="Y251" s="206">
        <f t="shared" si="86"/>
        <v>0</v>
      </c>
      <c r="Z251" s="206">
        <f t="shared" si="87"/>
        <v>0</v>
      </c>
      <c r="AA251" s="206">
        <f>IF(ISERROR(IF(SUM(C232:R251)&gt;0,1,0)),1,IF(SUM(C232:R251)&gt;0,1,0))</f>
        <v>0</v>
      </c>
    </row>
    <row r="252" spans="1:27" x14ac:dyDescent="0.25">
      <c r="B252" s="7"/>
      <c r="C252" s="7"/>
      <c r="D252" s="7"/>
      <c r="E252" s="7"/>
      <c r="F252" s="7"/>
      <c r="G252" s="7"/>
      <c r="H252" s="7"/>
      <c r="I252" s="7"/>
      <c r="J252" s="4"/>
      <c r="L252" s="133"/>
      <c r="M252" s="133"/>
      <c r="N252" s="133"/>
      <c r="O252" s="133"/>
      <c r="P252" s="133"/>
      <c r="Q252" s="133"/>
    </row>
    <row r="253" spans="1:27" x14ac:dyDescent="0.25">
      <c r="A253" s="7" t="s">
        <v>154</v>
      </c>
      <c r="B253" s="7"/>
      <c r="C253" s="7"/>
      <c r="D253" s="7"/>
      <c r="E253" s="7"/>
      <c r="F253" s="7"/>
      <c r="G253" s="7"/>
      <c r="H253" s="7"/>
      <c r="I253" s="7"/>
      <c r="J253" s="4"/>
      <c r="L253" s="133"/>
      <c r="M253" s="133"/>
      <c r="N253" s="133"/>
      <c r="O253" s="133"/>
      <c r="P253" s="133"/>
      <c r="Q253" s="133"/>
    </row>
    <row r="254" spans="1:27" x14ac:dyDescent="0.25">
      <c r="C254" s="133"/>
      <c r="J254" s="4"/>
      <c r="L254" s="133"/>
      <c r="M254" s="133"/>
      <c r="N254" s="133"/>
      <c r="O254" s="133"/>
    </row>
    <row r="255" spans="1:27" s="101" customFormat="1" ht="21" x14ac:dyDescent="0.35">
      <c r="A255" s="296" t="s">
        <v>47</v>
      </c>
      <c r="B255" s="297">
        <f ca="1">IF(imzatarihi&gt;0,imzatarihi,"")</f>
        <v>46027</v>
      </c>
      <c r="C255" s="445" t="s">
        <v>48</v>
      </c>
      <c r="D255" s="445"/>
      <c r="E255" s="295" t="str">
        <f>IF(kurulusyetkilisi&gt;0,kurulusyetkilisi,"")</f>
        <v/>
      </c>
      <c r="F255" s="295"/>
      <c r="G255" s="295"/>
      <c r="H255" s="295"/>
      <c r="I255" s="295"/>
      <c r="J255" s="79"/>
      <c r="K255" s="79"/>
      <c r="L255" s="13"/>
      <c r="N255" s="151"/>
      <c r="O255" s="151"/>
      <c r="P255" s="151"/>
      <c r="Q255" s="151"/>
    </row>
    <row r="256" spans="1:27" ht="21" x14ac:dyDescent="0.35">
      <c r="A256" s="300"/>
      <c r="B256" s="300"/>
      <c r="C256" s="469" t="s">
        <v>49</v>
      </c>
      <c r="D256" s="469"/>
      <c r="E256" s="470"/>
      <c r="F256" s="470"/>
      <c r="G256" s="470"/>
      <c r="H256" s="300"/>
      <c r="I256" s="300"/>
      <c r="J256" s="4"/>
      <c r="L256" s="133"/>
      <c r="M256" s="133"/>
      <c r="N256" s="133"/>
      <c r="O256" s="133"/>
    </row>
    <row r="257" spans="1:26" ht="15.75" customHeight="1" x14ac:dyDescent="0.25">
      <c r="A257" s="465" t="s">
        <v>54</v>
      </c>
      <c r="B257" s="465"/>
      <c r="C257" s="465"/>
      <c r="D257" s="465"/>
      <c r="E257" s="465"/>
      <c r="F257" s="465"/>
      <c r="G257" s="465"/>
      <c r="H257" s="465"/>
      <c r="I257" s="465"/>
      <c r="J257" s="465"/>
      <c r="K257" s="465"/>
      <c r="L257" s="465"/>
      <c r="M257" s="465"/>
      <c r="N257" s="465"/>
      <c r="O257" s="465"/>
      <c r="P257" s="465"/>
      <c r="Q257" s="465"/>
      <c r="R257" s="465"/>
    </row>
    <row r="258" spans="1:26" x14ac:dyDescent="0.25">
      <c r="A258" s="466" t="str">
        <f>IF(YilDonem&lt;&gt;"",CONCATENATE(YilDonem," dönemine aittir."),"")</f>
        <v/>
      </c>
      <c r="B258" s="466"/>
      <c r="C258" s="466"/>
      <c r="D258" s="466"/>
      <c r="E258" s="466"/>
      <c r="F258" s="466"/>
      <c r="G258" s="466"/>
      <c r="H258" s="466"/>
      <c r="I258" s="466"/>
      <c r="J258" s="466"/>
      <c r="K258" s="466"/>
      <c r="L258" s="466"/>
      <c r="M258" s="466"/>
      <c r="N258" s="466"/>
      <c r="O258" s="466"/>
      <c r="P258" s="466"/>
      <c r="Q258" s="466"/>
      <c r="R258" s="466"/>
    </row>
    <row r="259" spans="1:26" ht="19.5" thickBot="1" x14ac:dyDescent="0.35">
      <c r="A259" s="456" t="s">
        <v>59</v>
      </c>
      <c r="B259" s="456"/>
      <c r="C259" s="456"/>
      <c r="D259" s="456"/>
      <c r="E259" s="456"/>
      <c r="F259" s="456"/>
      <c r="G259" s="456"/>
      <c r="H259" s="456"/>
      <c r="I259" s="456"/>
      <c r="J259" s="456"/>
      <c r="K259" s="456"/>
      <c r="L259" s="456"/>
      <c r="M259" s="456"/>
      <c r="N259" s="456"/>
      <c r="O259" s="456"/>
      <c r="P259" s="456"/>
      <c r="Q259" s="456"/>
      <c r="R259" s="456"/>
    </row>
    <row r="260" spans="1:26" ht="31.7" customHeight="1" thickBot="1" x14ac:dyDescent="0.3">
      <c r="A260" s="1" t="s">
        <v>1</v>
      </c>
      <c r="B260" s="457" t="str">
        <f>IF(ProjeNo&gt;0,ProjeNo,"")</f>
        <v/>
      </c>
      <c r="C260" s="458"/>
      <c r="D260" s="458"/>
      <c r="E260" s="458"/>
      <c r="F260" s="458"/>
      <c r="G260" s="458"/>
      <c r="H260" s="458"/>
      <c r="I260" s="458"/>
      <c r="J260" s="458"/>
      <c r="K260" s="458"/>
      <c r="L260" s="458"/>
      <c r="M260" s="458"/>
      <c r="N260" s="458"/>
      <c r="O260" s="458"/>
      <c r="P260" s="458"/>
      <c r="Q260" s="458"/>
      <c r="R260" s="459"/>
    </row>
    <row r="261" spans="1:26" ht="31.7" customHeight="1" thickBot="1" x14ac:dyDescent="0.3">
      <c r="A261" s="6" t="s">
        <v>14</v>
      </c>
      <c r="B261" s="460" t="str">
        <f>IF(ProjeAdi&gt;0,ProjeAdi,"")</f>
        <v/>
      </c>
      <c r="C261" s="461"/>
      <c r="D261" s="461"/>
      <c r="E261" s="461"/>
      <c r="F261" s="461"/>
      <c r="G261" s="461"/>
      <c r="H261" s="461"/>
      <c r="I261" s="461"/>
      <c r="J261" s="461"/>
      <c r="K261" s="461"/>
      <c r="L261" s="461"/>
      <c r="M261" s="461"/>
      <c r="N261" s="461"/>
      <c r="O261" s="461"/>
      <c r="P261" s="461"/>
      <c r="Q261" s="461"/>
      <c r="R261" s="462"/>
    </row>
    <row r="262" spans="1:26" ht="75.2" customHeight="1" thickBot="1" x14ac:dyDescent="0.3">
      <c r="A262" s="471" t="s">
        <v>9</v>
      </c>
      <c r="B262" s="467" t="s">
        <v>60</v>
      </c>
      <c r="C262" s="463" t="str">
        <f>IF(Dönem=1,"OCAK",IF(Dönem=2,"TEMMUZ",""))</f>
        <v/>
      </c>
      <c r="D262" s="464"/>
      <c r="E262" s="463" t="str">
        <f>IF(Dönem=1,"ŞUBAT",IF(Dönem=2,"AĞUSTOS",""))</f>
        <v/>
      </c>
      <c r="F262" s="464"/>
      <c r="G262" s="463" t="str">
        <f>IF(Dönem=1,"MART",IF(Dönem=2,"EYLÜL",""))</f>
        <v/>
      </c>
      <c r="H262" s="464"/>
      <c r="I262" s="463" t="str">
        <f>IF(Dönem=1,"NİSAN",IF(Dönem=2,"EKİM",""))</f>
        <v/>
      </c>
      <c r="J262" s="464"/>
      <c r="K262" s="463" t="str">
        <f>IF(Dönem=1,"MAYIS",IF(Dönem=2,"KASIM",""))</f>
        <v/>
      </c>
      <c r="L262" s="464"/>
      <c r="M262" s="463" t="str">
        <f>IF(Dönem=1,"HAZİRAN",IF(Dönem=2,"ARALIK",""))</f>
        <v/>
      </c>
      <c r="N262" s="464"/>
      <c r="O262" s="467" t="s">
        <v>55</v>
      </c>
      <c r="P262" s="467" t="s">
        <v>56</v>
      </c>
      <c r="Q262" s="467" t="s">
        <v>57</v>
      </c>
      <c r="R262" s="467" t="s">
        <v>144</v>
      </c>
      <c r="S262" s="5"/>
      <c r="T262" s="5"/>
    </row>
    <row r="263" spans="1:26" ht="49.7" customHeight="1" thickBot="1" x14ac:dyDescent="0.3">
      <c r="A263" s="472"/>
      <c r="B263" s="468"/>
      <c r="C263" s="3" t="s">
        <v>38</v>
      </c>
      <c r="D263" s="3" t="s">
        <v>58</v>
      </c>
      <c r="E263" s="3" t="s">
        <v>38</v>
      </c>
      <c r="F263" s="3" t="s">
        <v>58</v>
      </c>
      <c r="G263" s="3" t="s">
        <v>38</v>
      </c>
      <c r="H263" s="3" t="s">
        <v>58</v>
      </c>
      <c r="I263" s="3" t="s">
        <v>38</v>
      </c>
      <c r="J263" s="3" t="s">
        <v>58</v>
      </c>
      <c r="K263" s="3" t="s">
        <v>38</v>
      </c>
      <c r="L263" s="3" t="s">
        <v>58</v>
      </c>
      <c r="M263" s="3" t="s">
        <v>38</v>
      </c>
      <c r="N263" s="3" t="s">
        <v>58</v>
      </c>
      <c r="O263" s="468"/>
      <c r="P263" s="468"/>
      <c r="Q263" s="468"/>
      <c r="R263" s="468"/>
      <c r="Z263" s="2" t="s">
        <v>93</v>
      </c>
    </row>
    <row r="264" spans="1:26" ht="23.1" customHeight="1" x14ac:dyDescent="0.25">
      <c r="A264" s="141">
        <v>161</v>
      </c>
      <c r="B264" s="207" t="str">
        <f>IF('Proje ve Personel Bilgileri'!C177&gt;0,'Proje ve Personel Bilgileri'!C177,"")</f>
        <v/>
      </c>
      <c r="C264" s="215">
        <f>IF('G011A (Ocak-Temmuz)'!C264&lt;&gt;"",'G011A (Ocak-Temmuz)'!C264,0)</f>
        <v>0</v>
      </c>
      <c r="D264" s="214">
        <f>IF('G011A (Ocak-Temmuz)'!L264&lt;&gt;"",'G011A (Ocak-Temmuz)'!L264,0)</f>
        <v>0</v>
      </c>
      <c r="E264" s="215">
        <f>IF('G011A (Şubat-Ağustos)'!C264&lt;&gt;"",'G011A (Şubat-Ağustos)'!C264,0)</f>
        <v>0</v>
      </c>
      <c r="F264" s="214">
        <f>IF('G011A (Şubat-Ağustos)'!L264&lt;&gt;"",'G011A (Şubat-Ağustos)'!L264,0)</f>
        <v>0</v>
      </c>
      <c r="G264" s="215">
        <f>IF('G011A (Mart-Eylül)'!C264&lt;&gt;"",'G011A (Mart-Eylül)'!C264,0)</f>
        <v>0</v>
      </c>
      <c r="H264" s="214">
        <f>IF('G011A (Mart-Eylül)'!L264&lt;&gt;"",'G011A (Mart-Eylül)'!L264,0)</f>
        <v>0</v>
      </c>
      <c r="I264" s="215">
        <f>IF('G011A (Nisan-Ekim)'!C264&lt;&gt;"",'G011A (Nisan-Ekim)'!C264,0)</f>
        <v>0</v>
      </c>
      <c r="J264" s="214">
        <f>IF('G011A (Nisan-Ekim)'!L264&lt;&gt;"",'G011A (Nisan-Ekim)'!L264,0)</f>
        <v>0</v>
      </c>
      <c r="K264" s="215">
        <f>IF('G011A (Mayıs-Kasım)'!C264&lt;&gt;"",'G011A (Mayıs-Kasım)'!C264,0)</f>
        <v>0</v>
      </c>
      <c r="L264" s="214">
        <f>IF('G011A (Mayıs-Kasım)'!L264&lt;&gt;"",'G011A (Mayıs-Kasım)'!L264,0)</f>
        <v>0</v>
      </c>
      <c r="M264" s="215">
        <f>IF('G011A (Haziran-Aralık)'!C264&lt;&gt;"",'G011A (Haziran-Aralık)'!C264,0)</f>
        <v>0</v>
      </c>
      <c r="N264" s="214">
        <f>IF('G011A (Haziran-Aralık)'!L264&lt;&gt;"",'G011A (Haziran-Aralık)'!L264,0)</f>
        <v>0</v>
      </c>
      <c r="O264" s="215">
        <f>C264+E264+G264+I264+K264+M264</f>
        <v>0</v>
      </c>
      <c r="P264" s="214">
        <f>D264+F264+H264+J264+L264+N264</f>
        <v>0</v>
      </c>
      <c r="Q264" s="214">
        <f>IF(O264=0,0,O264/30)</f>
        <v>0</v>
      </c>
      <c r="R264" s="216">
        <f>IF(P264=0,0,P264/Q264)</f>
        <v>0</v>
      </c>
      <c r="T264" s="206">
        <f>IF(C264&gt;0,1,0)</f>
        <v>0</v>
      </c>
      <c r="U264" s="206">
        <f>IF(E264&gt;0,1,0)</f>
        <v>0</v>
      </c>
      <c r="V264" s="206">
        <f>IF(G264&gt;0,1,0)</f>
        <v>0</v>
      </c>
      <c r="W264" s="206">
        <f>IF(I264&gt;0,1,0)</f>
        <v>0</v>
      </c>
      <c r="X264" s="206">
        <f>IF(K264&gt;0,1,0)</f>
        <v>0</v>
      </c>
      <c r="Y264" s="206">
        <f>IF(M264&gt;0,1,0)</f>
        <v>0</v>
      </c>
      <c r="Z264" s="206">
        <f>SUM(T264:Y264)</f>
        <v>0</v>
      </c>
    </row>
    <row r="265" spans="1:26" ht="23.1" customHeight="1" x14ac:dyDescent="0.25">
      <c r="A265" s="144">
        <v>162</v>
      </c>
      <c r="B265" s="209" t="str">
        <f>IF('Proje ve Personel Bilgileri'!C178&gt;0,'Proje ve Personel Bilgileri'!C178,"")</f>
        <v/>
      </c>
      <c r="C265" s="225">
        <f>IF('G011A (Ocak-Temmuz)'!C265&lt;&gt;"",'G011A (Ocak-Temmuz)'!C265,0)</f>
        <v>0</v>
      </c>
      <c r="D265" s="226">
        <f>IF('G011A (Ocak-Temmuz)'!L265&lt;&gt;"",'G011A (Ocak-Temmuz)'!L265,0)</f>
        <v>0</v>
      </c>
      <c r="E265" s="218">
        <f>IF('G011A (Şubat-Ağustos)'!C265&lt;&gt;"",'G011A (Şubat-Ağustos)'!C265,0)</f>
        <v>0</v>
      </c>
      <c r="F265" s="217">
        <f>IF('G011A (Şubat-Ağustos)'!L265&lt;&gt;"",'G011A (Şubat-Ağustos)'!L265,0)</f>
        <v>0</v>
      </c>
      <c r="G265" s="218">
        <f>IF('G011A (Mart-Eylül)'!C265&lt;&gt;"",'G011A (Mart-Eylül)'!C265,0)</f>
        <v>0</v>
      </c>
      <c r="H265" s="217">
        <f>IF('G011A (Mart-Eylül)'!L265&lt;&gt;"",'G011A (Mart-Eylül)'!L265,0)</f>
        <v>0</v>
      </c>
      <c r="I265" s="218">
        <f>IF('G011A (Nisan-Ekim)'!C265&lt;&gt;"",'G011A (Nisan-Ekim)'!C265,0)</f>
        <v>0</v>
      </c>
      <c r="J265" s="217">
        <f>IF('G011A (Nisan-Ekim)'!L265&lt;&gt;"",'G011A (Nisan-Ekim)'!L265,0)</f>
        <v>0</v>
      </c>
      <c r="K265" s="218">
        <f>IF('G011A (Mayıs-Kasım)'!C265&lt;&gt;"",'G011A (Mayıs-Kasım)'!C265,0)</f>
        <v>0</v>
      </c>
      <c r="L265" s="217">
        <f>IF('G011A (Mayıs-Kasım)'!L265&lt;&gt;"",'G011A (Mayıs-Kasım)'!L265,0)</f>
        <v>0</v>
      </c>
      <c r="M265" s="218">
        <f>IF('G011A (Haziran-Aralık)'!C265&lt;&gt;"",'G011A (Haziran-Aralık)'!C265,0)</f>
        <v>0</v>
      </c>
      <c r="N265" s="217">
        <f>IF('G011A (Haziran-Aralık)'!L265&lt;&gt;"",'G011A (Haziran-Aralık)'!L265,0)</f>
        <v>0</v>
      </c>
      <c r="O265" s="225">
        <f t="shared" ref="O265:O283" si="88">C265+E265+G265+I265+K265+M265</f>
        <v>0</v>
      </c>
      <c r="P265" s="226">
        <f t="shared" ref="P265:P283" si="89">D265+F265+H265+J265+L265+N265</f>
        <v>0</v>
      </c>
      <c r="Q265" s="226">
        <f t="shared" ref="Q265:Q283" si="90">IF(O265=0,0,O265/30)</f>
        <v>0</v>
      </c>
      <c r="R265" s="227">
        <f t="shared" ref="R265:R283" si="91">IF(P265=0,0,P265/Q265)</f>
        <v>0</v>
      </c>
      <c r="T265" s="206">
        <f t="shared" ref="T265:T283" si="92">IF(C265&gt;0,1,0)</f>
        <v>0</v>
      </c>
      <c r="U265" s="206">
        <f t="shared" ref="U265:U283" si="93">IF(E265&gt;0,1,0)</f>
        <v>0</v>
      </c>
      <c r="V265" s="206">
        <f t="shared" ref="V265:V283" si="94">IF(G265&gt;0,1,0)</f>
        <v>0</v>
      </c>
      <c r="W265" s="206">
        <f t="shared" ref="W265:W283" si="95">IF(I265&gt;0,1,0)</f>
        <v>0</v>
      </c>
      <c r="X265" s="206">
        <f t="shared" ref="X265:X283" si="96">IF(K265&gt;0,1,0)</f>
        <v>0</v>
      </c>
      <c r="Y265" s="206">
        <f t="shared" ref="Y265:Y283" si="97">IF(M265&gt;0,1,0)</f>
        <v>0</v>
      </c>
      <c r="Z265" s="206">
        <f t="shared" ref="Z265:Z283" si="98">SUM(T265:Y265)</f>
        <v>0</v>
      </c>
    </row>
    <row r="266" spans="1:26" ht="23.1" customHeight="1" x14ac:dyDescent="0.25">
      <c r="A266" s="144">
        <v>163</v>
      </c>
      <c r="B266" s="209" t="str">
        <f>IF('Proje ve Personel Bilgileri'!C179&gt;0,'Proje ve Personel Bilgileri'!C179,"")</f>
        <v/>
      </c>
      <c r="C266" s="225">
        <f>IF('G011A (Ocak-Temmuz)'!C266&lt;&gt;"",'G011A (Ocak-Temmuz)'!C266,0)</f>
        <v>0</v>
      </c>
      <c r="D266" s="226">
        <f>IF('G011A (Ocak-Temmuz)'!L266&lt;&gt;"",'G011A (Ocak-Temmuz)'!L266,0)</f>
        <v>0</v>
      </c>
      <c r="E266" s="218">
        <f>IF('G011A (Şubat-Ağustos)'!C266&lt;&gt;"",'G011A (Şubat-Ağustos)'!C266,0)</f>
        <v>0</v>
      </c>
      <c r="F266" s="217">
        <f>IF('G011A (Şubat-Ağustos)'!L266&lt;&gt;"",'G011A (Şubat-Ağustos)'!L266,0)</f>
        <v>0</v>
      </c>
      <c r="G266" s="218">
        <f>IF('G011A (Mart-Eylül)'!C266&lt;&gt;"",'G011A (Mart-Eylül)'!C266,0)</f>
        <v>0</v>
      </c>
      <c r="H266" s="217">
        <f>IF('G011A (Mart-Eylül)'!L266&lt;&gt;"",'G011A (Mart-Eylül)'!L266,0)</f>
        <v>0</v>
      </c>
      <c r="I266" s="218">
        <f>IF('G011A (Nisan-Ekim)'!C266&lt;&gt;"",'G011A (Nisan-Ekim)'!C266,0)</f>
        <v>0</v>
      </c>
      <c r="J266" s="217">
        <f>IF('G011A (Nisan-Ekim)'!L266&lt;&gt;"",'G011A (Nisan-Ekim)'!L266,0)</f>
        <v>0</v>
      </c>
      <c r="K266" s="218">
        <f>IF('G011A (Mayıs-Kasım)'!C266&lt;&gt;"",'G011A (Mayıs-Kasım)'!C266,0)</f>
        <v>0</v>
      </c>
      <c r="L266" s="217">
        <f>IF('G011A (Mayıs-Kasım)'!L266&lt;&gt;"",'G011A (Mayıs-Kasım)'!L266,0)</f>
        <v>0</v>
      </c>
      <c r="M266" s="218">
        <f>IF('G011A (Haziran-Aralık)'!C266&lt;&gt;"",'G011A (Haziran-Aralık)'!C266,0)</f>
        <v>0</v>
      </c>
      <c r="N266" s="217">
        <f>IF('G011A (Haziran-Aralık)'!L266&lt;&gt;"",'G011A (Haziran-Aralık)'!L266,0)</f>
        <v>0</v>
      </c>
      <c r="O266" s="225">
        <f t="shared" si="88"/>
        <v>0</v>
      </c>
      <c r="P266" s="226">
        <f t="shared" si="89"/>
        <v>0</v>
      </c>
      <c r="Q266" s="226">
        <f t="shared" si="90"/>
        <v>0</v>
      </c>
      <c r="R266" s="227">
        <f t="shared" si="91"/>
        <v>0</v>
      </c>
      <c r="T266" s="206">
        <f t="shared" si="92"/>
        <v>0</v>
      </c>
      <c r="U266" s="206">
        <f t="shared" si="93"/>
        <v>0</v>
      </c>
      <c r="V266" s="206">
        <f t="shared" si="94"/>
        <v>0</v>
      </c>
      <c r="W266" s="206">
        <f t="shared" si="95"/>
        <v>0</v>
      </c>
      <c r="X266" s="206">
        <f t="shared" si="96"/>
        <v>0</v>
      </c>
      <c r="Y266" s="206">
        <f t="shared" si="97"/>
        <v>0</v>
      </c>
      <c r="Z266" s="206">
        <f t="shared" si="98"/>
        <v>0</v>
      </c>
    </row>
    <row r="267" spans="1:26" ht="23.1" customHeight="1" x14ac:dyDescent="0.25">
      <c r="A267" s="144">
        <v>164</v>
      </c>
      <c r="B267" s="209" t="str">
        <f>IF('Proje ve Personel Bilgileri'!C180&gt;0,'Proje ve Personel Bilgileri'!C180,"")</f>
        <v/>
      </c>
      <c r="C267" s="225">
        <f>IF('G011A (Ocak-Temmuz)'!C267&lt;&gt;"",'G011A (Ocak-Temmuz)'!C267,0)</f>
        <v>0</v>
      </c>
      <c r="D267" s="226">
        <f>IF('G011A (Ocak-Temmuz)'!L267&lt;&gt;"",'G011A (Ocak-Temmuz)'!L267,0)</f>
        <v>0</v>
      </c>
      <c r="E267" s="218">
        <f>IF('G011A (Şubat-Ağustos)'!C267&lt;&gt;"",'G011A (Şubat-Ağustos)'!C267,0)</f>
        <v>0</v>
      </c>
      <c r="F267" s="217">
        <f>IF('G011A (Şubat-Ağustos)'!L267&lt;&gt;"",'G011A (Şubat-Ağustos)'!L267,0)</f>
        <v>0</v>
      </c>
      <c r="G267" s="218">
        <f>IF('G011A (Mart-Eylül)'!C267&lt;&gt;"",'G011A (Mart-Eylül)'!C267,0)</f>
        <v>0</v>
      </c>
      <c r="H267" s="217">
        <f>IF('G011A (Mart-Eylül)'!L267&lt;&gt;"",'G011A (Mart-Eylül)'!L267,0)</f>
        <v>0</v>
      </c>
      <c r="I267" s="218">
        <f>IF('G011A (Nisan-Ekim)'!C267&lt;&gt;"",'G011A (Nisan-Ekim)'!C267,0)</f>
        <v>0</v>
      </c>
      <c r="J267" s="217">
        <f>IF('G011A (Nisan-Ekim)'!L267&lt;&gt;"",'G011A (Nisan-Ekim)'!L267,0)</f>
        <v>0</v>
      </c>
      <c r="K267" s="218">
        <f>IF('G011A (Mayıs-Kasım)'!C267&lt;&gt;"",'G011A (Mayıs-Kasım)'!C267,0)</f>
        <v>0</v>
      </c>
      <c r="L267" s="217">
        <f>IF('G011A (Mayıs-Kasım)'!L267&lt;&gt;"",'G011A (Mayıs-Kasım)'!L267,0)</f>
        <v>0</v>
      </c>
      <c r="M267" s="218">
        <f>IF('G011A (Haziran-Aralık)'!C267&lt;&gt;"",'G011A (Haziran-Aralık)'!C267,0)</f>
        <v>0</v>
      </c>
      <c r="N267" s="217">
        <f>IF('G011A (Haziran-Aralık)'!L267&lt;&gt;"",'G011A (Haziran-Aralık)'!L267,0)</f>
        <v>0</v>
      </c>
      <c r="O267" s="225">
        <f t="shared" si="88"/>
        <v>0</v>
      </c>
      <c r="P267" s="226">
        <f t="shared" si="89"/>
        <v>0</v>
      </c>
      <c r="Q267" s="226">
        <f t="shared" si="90"/>
        <v>0</v>
      </c>
      <c r="R267" s="227">
        <f t="shared" si="91"/>
        <v>0</v>
      </c>
      <c r="T267" s="206">
        <f t="shared" si="92"/>
        <v>0</v>
      </c>
      <c r="U267" s="206">
        <f t="shared" si="93"/>
        <v>0</v>
      </c>
      <c r="V267" s="206">
        <f t="shared" si="94"/>
        <v>0</v>
      </c>
      <c r="W267" s="206">
        <f t="shared" si="95"/>
        <v>0</v>
      </c>
      <c r="X267" s="206">
        <f t="shared" si="96"/>
        <v>0</v>
      </c>
      <c r="Y267" s="206">
        <f t="shared" si="97"/>
        <v>0</v>
      </c>
      <c r="Z267" s="206">
        <f t="shared" si="98"/>
        <v>0</v>
      </c>
    </row>
    <row r="268" spans="1:26" ht="23.1" customHeight="1" x14ac:dyDescent="0.25">
      <c r="A268" s="144">
        <v>165</v>
      </c>
      <c r="B268" s="209" t="str">
        <f>IF('Proje ve Personel Bilgileri'!C181&gt;0,'Proje ve Personel Bilgileri'!C181,"")</f>
        <v/>
      </c>
      <c r="C268" s="225">
        <f>IF('G011A (Ocak-Temmuz)'!C268&lt;&gt;"",'G011A (Ocak-Temmuz)'!C268,0)</f>
        <v>0</v>
      </c>
      <c r="D268" s="226">
        <f>IF('G011A (Ocak-Temmuz)'!L268&lt;&gt;"",'G011A (Ocak-Temmuz)'!L268,0)</f>
        <v>0</v>
      </c>
      <c r="E268" s="218">
        <f>IF('G011A (Şubat-Ağustos)'!C268&lt;&gt;"",'G011A (Şubat-Ağustos)'!C268,0)</f>
        <v>0</v>
      </c>
      <c r="F268" s="217">
        <f>IF('G011A (Şubat-Ağustos)'!L268&lt;&gt;"",'G011A (Şubat-Ağustos)'!L268,0)</f>
        <v>0</v>
      </c>
      <c r="G268" s="218">
        <f>IF('G011A (Mart-Eylül)'!C268&lt;&gt;"",'G011A (Mart-Eylül)'!C268,0)</f>
        <v>0</v>
      </c>
      <c r="H268" s="217">
        <f>IF('G011A (Mart-Eylül)'!L268&lt;&gt;"",'G011A (Mart-Eylül)'!L268,0)</f>
        <v>0</v>
      </c>
      <c r="I268" s="218">
        <f>IF('G011A (Nisan-Ekim)'!C268&lt;&gt;"",'G011A (Nisan-Ekim)'!C268,0)</f>
        <v>0</v>
      </c>
      <c r="J268" s="217">
        <f>IF('G011A (Nisan-Ekim)'!L268&lt;&gt;"",'G011A (Nisan-Ekim)'!L268,0)</f>
        <v>0</v>
      </c>
      <c r="K268" s="218">
        <f>IF('G011A (Mayıs-Kasım)'!C268&lt;&gt;"",'G011A (Mayıs-Kasım)'!C268,0)</f>
        <v>0</v>
      </c>
      <c r="L268" s="217">
        <f>IF('G011A (Mayıs-Kasım)'!L268&lt;&gt;"",'G011A (Mayıs-Kasım)'!L268,0)</f>
        <v>0</v>
      </c>
      <c r="M268" s="218">
        <f>IF('G011A (Haziran-Aralık)'!C268&lt;&gt;"",'G011A (Haziran-Aralık)'!C268,0)</f>
        <v>0</v>
      </c>
      <c r="N268" s="217">
        <f>IF('G011A (Haziran-Aralık)'!L268&lt;&gt;"",'G011A (Haziran-Aralık)'!L268,0)</f>
        <v>0</v>
      </c>
      <c r="O268" s="225">
        <f t="shared" si="88"/>
        <v>0</v>
      </c>
      <c r="P268" s="226">
        <f t="shared" si="89"/>
        <v>0</v>
      </c>
      <c r="Q268" s="226">
        <f t="shared" si="90"/>
        <v>0</v>
      </c>
      <c r="R268" s="227">
        <f t="shared" si="91"/>
        <v>0</v>
      </c>
      <c r="T268" s="206">
        <f t="shared" si="92"/>
        <v>0</v>
      </c>
      <c r="U268" s="206">
        <f t="shared" si="93"/>
        <v>0</v>
      </c>
      <c r="V268" s="206">
        <f t="shared" si="94"/>
        <v>0</v>
      </c>
      <c r="W268" s="206">
        <f t="shared" si="95"/>
        <v>0</v>
      </c>
      <c r="X268" s="206">
        <f t="shared" si="96"/>
        <v>0</v>
      </c>
      <c r="Y268" s="206">
        <f t="shared" si="97"/>
        <v>0</v>
      </c>
      <c r="Z268" s="206">
        <f t="shared" si="98"/>
        <v>0</v>
      </c>
    </row>
    <row r="269" spans="1:26" ht="23.1" customHeight="1" x14ac:dyDescent="0.25">
      <c r="A269" s="144">
        <v>166</v>
      </c>
      <c r="B269" s="209" t="str">
        <f>IF('Proje ve Personel Bilgileri'!C182&gt;0,'Proje ve Personel Bilgileri'!C182,"")</f>
        <v/>
      </c>
      <c r="C269" s="225">
        <f>IF('G011A (Ocak-Temmuz)'!C269&lt;&gt;"",'G011A (Ocak-Temmuz)'!C269,0)</f>
        <v>0</v>
      </c>
      <c r="D269" s="226">
        <f>IF('G011A (Ocak-Temmuz)'!L269&lt;&gt;"",'G011A (Ocak-Temmuz)'!L269,0)</f>
        <v>0</v>
      </c>
      <c r="E269" s="218">
        <f>IF('G011A (Şubat-Ağustos)'!C269&lt;&gt;"",'G011A (Şubat-Ağustos)'!C269,0)</f>
        <v>0</v>
      </c>
      <c r="F269" s="217">
        <f>IF('G011A (Şubat-Ağustos)'!L269&lt;&gt;"",'G011A (Şubat-Ağustos)'!L269,0)</f>
        <v>0</v>
      </c>
      <c r="G269" s="218">
        <f>IF('G011A (Mart-Eylül)'!C269&lt;&gt;"",'G011A (Mart-Eylül)'!C269,0)</f>
        <v>0</v>
      </c>
      <c r="H269" s="217">
        <f>IF('G011A (Mart-Eylül)'!L269&lt;&gt;"",'G011A (Mart-Eylül)'!L269,0)</f>
        <v>0</v>
      </c>
      <c r="I269" s="218">
        <f>IF('G011A (Nisan-Ekim)'!C269&lt;&gt;"",'G011A (Nisan-Ekim)'!C269,0)</f>
        <v>0</v>
      </c>
      <c r="J269" s="217">
        <f>IF('G011A (Nisan-Ekim)'!L269&lt;&gt;"",'G011A (Nisan-Ekim)'!L269,0)</f>
        <v>0</v>
      </c>
      <c r="K269" s="218">
        <f>IF('G011A (Mayıs-Kasım)'!C269&lt;&gt;"",'G011A (Mayıs-Kasım)'!C269,0)</f>
        <v>0</v>
      </c>
      <c r="L269" s="217">
        <f>IF('G011A (Mayıs-Kasım)'!L269&lt;&gt;"",'G011A (Mayıs-Kasım)'!L269,0)</f>
        <v>0</v>
      </c>
      <c r="M269" s="218">
        <f>IF('G011A (Haziran-Aralık)'!C269&lt;&gt;"",'G011A (Haziran-Aralık)'!C269,0)</f>
        <v>0</v>
      </c>
      <c r="N269" s="217">
        <f>IF('G011A (Haziran-Aralık)'!L269&lt;&gt;"",'G011A (Haziran-Aralık)'!L269,0)</f>
        <v>0</v>
      </c>
      <c r="O269" s="225">
        <f t="shared" si="88"/>
        <v>0</v>
      </c>
      <c r="P269" s="226">
        <f t="shared" si="89"/>
        <v>0</v>
      </c>
      <c r="Q269" s="226">
        <f t="shared" si="90"/>
        <v>0</v>
      </c>
      <c r="R269" s="227">
        <f t="shared" si="91"/>
        <v>0</v>
      </c>
      <c r="T269" s="206">
        <f t="shared" si="92"/>
        <v>0</v>
      </c>
      <c r="U269" s="206">
        <f t="shared" si="93"/>
        <v>0</v>
      </c>
      <c r="V269" s="206">
        <f t="shared" si="94"/>
        <v>0</v>
      </c>
      <c r="W269" s="206">
        <f t="shared" si="95"/>
        <v>0</v>
      </c>
      <c r="X269" s="206">
        <f t="shared" si="96"/>
        <v>0</v>
      </c>
      <c r="Y269" s="206">
        <f t="shared" si="97"/>
        <v>0</v>
      </c>
      <c r="Z269" s="206">
        <f t="shared" si="98"/>
        <v>0</v>
      </c>
    </row>
    <row r="270" spans="1:26" ht="23.1" customHeight="1" x14ac:dyDescent="0.25">
      <c r="A270" s="144">
        <v>167</v>
      </c>
      <c r="B270" s="209" t="str">
        <f>IF('Proje ve Personel Bilgileri'!C183&gt;0,'Proje ve Personel Bilgileri'!C183,"")</f>
        <v/>
      </c>
      <c r="C270" s="225">
        <f>IF('G011A (Ocak-Temmuz)'!C270&lt;&gt;"",'G011A (Ocak-Temmuz)'!C270,0)</f>
        <v>0</v>
      </c>
      <c r="D270" s="226">
        <f>IF('G011A (Ocak-Temmuz)'!L270&lt;&gt;"",'G011A (Ocak-Temmuz)'!L270,0)</f>
        <v>0</v>
      </c>
      <c r="E270" s="218">
        <f>IF('G011A (Şubat-Ağustos)'!C270&lt;&gt;"",'G011A (Şubat-Ağustos)'!C270,0)</f>
        <v>0</v>
      </c>
      <c r="F270" s="217">
        <f>IF('G011A (Şubat-Ağustos)'!L270&lt;&gt;"",'G011A (Şubat-Ağustos)'!L270,0)</f>
        <v>0</v>
      </c>
      <c r="G270" s="218">
        <f>IF('G011A (Mart-Eylül)'!C270&lt;&gt;"",'G011A (Mart-Eylül)'!C270,0)</f>
        <v>0</v>
      </c>
      <c r="H270" s="217">
        <f>IF('G011A (Mart-Eylül)'!L270&lt;&gt;"",'G011A (Mart-Eylül)'!L270,0)</f>
        <v>0</v>
      </c>
      <c r="I270" s="218">
        <f>IF('G011A (Nisan-Ekim)'!C270&lt;&gt;"",'G011A (Nisan-Ekim)'!C270,0)</f>
        <v>0</v>
      </c>
      <c r="J270" s="217">
        <f>IF('G011A (Nisan-Ekim)'!L270&lt;&gt;"",'G011A (Nisan-Ekim)'!L270,0)</f>
        <v>0</v>
      </c>
      <c r="K270" s="218">
        <f>IF('G011A (Mayıs-Kasım)'!C270&lt;&gt;"",'G011A (Mayıs-Kasım)'!C270,0)</f>
        <v>0</v>
      </c>
      <c r="L270" s="217">
        <f>IF('G011A (Mayıs-Kasım)'!L270&lt;&gt;"",'G011A (Mayıs-Kasım)'!L270,0)</f>
        <v>0</v>
      </c>
      <c r="M270" s="218">
        <f>IF('G011A (Haziran-Aralık)'!C270&lt;&gt;"",'G011A (Haziran-Aralık)'!C270,0)</f>
        <v>0</v>
      </c>
      <c r="N270" s="217">
        <f>IF('G011A (Haziran-Aralık)'!L270&lt;&gt;"",'G011A (Haziran-Aralık)'!L270,0)</f>
        <v>0</v>
      </c>
      <c r="O270" s="225">
        <f t="shared" si="88"/>
        <v>0</v>
      </c>
      <c r="P270" s="226">
        <f t="shared" si="89"/>
        <v>0</v>
      </c>
      <c r="Q270" s="226">
        <f t="shared" si="90"/>
        <v>0</v>
      </c>
      <c r="R270" s="227">
        <f t="shared" si="91"/>
        <v>0</v>
      </c>
      <c r="T270" s="206">
        <f t="shared" si="92"/>
        <v>0</v>
      </c>
      <c r="U270" s="206">
        <f t="shared" si="93"/>
        <v>0</v>
      </c>
      <c r="V270" s="206">
        <f t="shared" si="94"/>
        <v>0</v>
      </c>
      <c r="W270" s="206">
        <f t="shared" si="95"/>
        <v>0</v>
      </c>
      <c r="X270" s="206">
        <f t="shared" si="96"/>
        <v>0</v>
      </c>
      <c r="Y270" s="206">
        <f t="shared" si="97"/>
        <v>0</v>
      </c>
      <c r="Z270" s="206">
        <f t="shared" si="98"/>
        <v>0</v>
      </c>
    </row>
    <row r="271" spans="1:26" ht="23.1" customHeight="1" x14ac:dyDescent="0.25">
      <c r="A271" s="144">
        <v>168</v>
      </c>
      <c r="B271" s="209" t="str">
        <f>IF('Proje ve Personel Bilgileri'!C184&gt;0,'Proje ve Personel Bilgileri'!C184,"")</f>
        <v/>
      </c>
      <c r="C271" s="225">
        <f>IF('G011A (Ocak-Temmuz)'!C271&lt;&gt;"",'G011A (Ocak-Temmuz)'!C271,0)</f>
        <v>0</v>
      </c>
      <c r="D271" s="226">
        <f>IF('G011A (Ocak-Temmuz)'!L271&lt;&gt;"",'G011A (Ocak-Temmuz)'!L271,0)</f>
        <v>0</v>
      </c>
      <c r="E271" s="218">
        <f>IF('G011A (Şubat-Ağustos)'!C271&lt;&gt;"",'G011A (Şubat-Ağustos)'!C271,0)</f>
        <v>0</v>
      </c>
      <c r="F271" s="217">
        <f>IF('G011A (Şubat-Ağustos)'!L271&lt;&gt;"",'G011A (Şubat-Ağustos)'!L271,0)</f>
        <v>0</v>
      </c>
      <c r="G271" s="218">
        <f>IF('G011A (Mart-Eylül)'!C271&lt;&gt;"",'G011A (Mart-Eylül)'!C271,0)</f>
        <v>0</v>
      </c>
      <c r="H271" s="217">
        <f>IF('G011A (Mart-Eylül)'!L271&lt;&gt;"",'G011A (Mart-Eylül)'!L271,0)</f>
        <v>0</v>
      </c>
      <c r="I271" s="218">
        <f>IF('G011A (Nisan-Ekim)'!C271&lt;&gt;"",'G011A (Nisan-Ekim)'!C271,0)</f>
        <v>0</v>
      </c>
      <c r="J271" s="217">
        <f>IF('G011A (Nisan-Ekim)'!L271&lt;&gt;"",'G011A (Nisan-Ekim)'!L271,0)</f>
        <v>0</v>
      </c>
      <c r="K271" s="218">
        <f>IF('G011A (Mayıs-Kasım)'!C271&lt;&gt;"",'G011A (Mayıs-Kasım)'!C271,0)</f>
        <v>0</v>
      </c>
      <c r="L271" s="217">
        <f>IF('G011A (Mayıs-Kasım)'!L271&lt;&gt;"",'G011A (Mayıs-Kasım)'!L271,0)</f>
        <v>0</v>
      </c>
      <c r="M271" s="218">
        <f>IF('G011A (Haziran-Aralık)'!C271&lt;&gt;"",'G011A (Haziran-Aralık)'!C271,0)</f>
        <v>0</v>
      </c>
      <c r="N271" s="217">
        <f>IF('G011A (Haziran-Aralık)'!L271&lt;&gt;"",'G011A (Haziran-Aralık)'!L271,0)</f>
        <v>0</v>
      </c>
      <c r="O271" s="225">
        <f t="shared" si="88"/>
        <v>0</v>
      </c>
      <c r="P271" s="226">
        <f t="shared" si="89"/>
        <v>0</v>
      </c>
      <c r="Q271" s="226">
        <f t="shared" si="90"/>
        <v>0</v>
      </c>
      <c r="R271" s="227">
        <f t="shared" si="91"/>
        <v>0</v>
      </c>
      <c r="T271" s="206">
        <f t="shared" si="92"/>
        <v>0</v>
      </c>
      <c r="U271" s="206">
        <f t="shared" si="93"/>
        <v>0</v>
      </c>
      <c r="V271" s="206">
        <f t="shared" si="94"/>
        <v>0</v>
      </c>
      <c r="W271" s="206">
        <f t="shared" si="95"/>
        <v>0</v>
      </c>
      <c r="X271" s="206">
        <f t="shared" si="96"/>
        <v>0</v>
      </c>
      <c r="Y271" s="206">
        <f t="shared" si="97"/>
        <v>0</v>
      </c>
      <c r="Z271" s="206">
        <f t="shared" si="98"/>
        <v>0</v>
      </c>
    </row>
    <row r="272" spans="1:26" ht="23.1" customHeight="1" x14ac:dyDescent="0.25">
      <c r="A272" s="144">
        <v>169</v>
      </c>
      <c r="B272" s="209" t="str">
        <f>IF('Proje ve Personel Bilgileri'!C185&gt;0,'Proje ve Personel Bilgileri'!C185,"")</f>
        <v/>
      </c>
      <c r="C272" s="225">
        <f>IF('G011A (Ocak-Temmuz)'!C272&lt;&gt;"",'G011A (Ocak-Temmuz)'!C272,0)</f>
        <v>0</v>
      </c>
      <c r="D272" s="226">
        <f>IF('G011A (Ocak-Temmuz)'!L272&lt;&gt;"",'G011A (Ocak-Temmuz)'!L272,0)</f>
        <v>0</v>
      </c>
      <c r="E272" s="218">
        <f>IF('G011A (Şubat-Ağustos)'!C272&lt;&gt;"",'G011A (Şubat-Ağustos)'!C272,0)</f>
        <v>0</v>
      </c>
      <c r="F272" s="217">
        <f>IF('G011A (Şubat-Ağustos)'!L272&lt;&gt;"",'G011A (Şubat-Ağustos)'!L272,0)</f>
        <v>0</v>
      </c>
      <c r="G272" s="218">
        <f>IF('G011A (Mart-Eylül)'!C272&lt;&gt;"",'G011A (Mart-Eylül)'!C272,0)</f>
        <v>0</v>
      </c>
      <c r="H272" s="217">
        <f>IF('G011A (Mart-Eylül)'!L272&lt;&gt;"",'G011A (Mart-Eylül)'!L272,0)</f>
        <v>0</v>
      </c>
      <c r="I272" s="218">
        <f>IF('G011A (Nisan-Ekim)'!C272&lt;&gt;"",'G011A (Nisan-Ekim)'!C272,0)</f>
        <v>0</v>
      </c>
      <c r="J272" s="217">
        <f>IF('G011A (Nisan-Ekim)'!L272&lt;&gt;"",'G011A (Nisan-Ekim)'!L272,0)</f>
        <v>0</v>
      </c>
      <c r="K272" s="218">
        <f>IF('G011A (Mayıs-Kasım)'!C272&lt;&gt;"",'G011A (Mayıs-Kasım)'!C272,0)</f>
        <v>0</v>
      </c>
      <c r="L272" s="217">
        <f>IF('G011A (Mayıs-Kasım)'!L272&lt;&gt;"",'G011A (Mayıs-Kasım)'!L272,0)</f>
        <v>0</v>
      </c>
      <c r="M272" s="218">
        <f>IF('G011A (Haziran-Aralık)'!C272&lt;&gt;"",'G011A (Haziran-Aralık)'!C272,0)</f>
        <v>0</v>
      </c>
      <c r="N272" s="217">
        <f>IF('G011A (Haziran-Aralık)'!L272&lt;&gt;"",'G011A (Haziran-Aralık)'!L272,0)</f>
        <v>0</v>
      </c>
      <c r="O272" s="225">
        <f t="shared" si="88"/>
        <v>0</v>
      </c>
      <c r="P272" s="226">
        <f t="shared" si="89"/>
        <v>0</v>
      </c>
      <c r="Q272" s="226">
        <f t="shared" si="90"/>
        <v>0</v>
      </c>
      <c r="R272" s="227">
        <f t="shared" si="91"/>
        <v>0</v>
      </c>
      <c r="T272" s="206">
        <f t="shared" si="92"/>
        <v>0</v>
      </c>
      <c r="U272" s="206">
        <f t="shared" si="93"/>
        <v>0</v>
      </c>
      <c r="V272" s="206">
        <f t="shared" si="94"/>
        <v>0</v>
      </c>
      <c r="W272" s="206">
        <f t="shared" si="95"/>
        <v>0</v>
      </c>
      <c r="X272" s="206">
        <f t="shared" si="96"/>
        <v>0</v>
      </c>
      <c r="Y272" s="206">
        <f t="shared" si="97"/>
        <v>0</v>
      </c>
      <c r="Z272" s="206">
        <f t="shared" si="98"/>
        <v>0</v>
      </c>
    </row>
    <row r="273" spans="1:27" ht="23.1" customHeight="1" x14ac:dyDescent="0.25">
      <c r="A273" s="144">
        <v>170</v>
      </c>
      <c r="B273" s="209" t="str">
        <f>IF('Proje ve Personel Bilgileri'!C186&gt;0,'Proje ve Personel Bilgileri'!C186,"")</f>
        <v/>
      </c>
      <c r="C273" s="225">
        <f>IF('G011A (Ocak-Temmuz)'!C273&lt;&gt;"",'G011A (Ocak-Temmuz)'!C273,0)</f>
        <v>0</v>
      </c>
      <c r="D273" s="226">
        <f>IF('G011A (Ocak-Temmuz)'!L273&lt;&gt;"",'G011A (Ocak-Temmuz)'!L273,0)</f>
        <v>0</v>
      </c>
      <c r="E273" s="218">
        <f>IF('G011A (Şubat-Ağustos)'!C273&lt;&gt;"",'G011A (Şubat-Ağustos)'!C273,0)</f>
        <v>0</v>
      </c>
      <c r="F273" s="217">
        <f>IF('G011A (Şubat-Ağustos)'!L273&lt;&gt;"",'G011A (Şubat-Ağustos)'!L273,0)</f>
        <v>0</v>
      </c>
      <c r="G273" s="218">
        <f>IF('G011A (Mart-Eylül)'!C273&lt;&gt;"",'G011A (Mart-Eylül)'!C273,0)</f>
        <v>0</v>
      </c>
      <c r="H273" s="217">
        <f>IF('G011A (Mart-Eylül)'!L273&lt;&gt;"",'G011A (Mart-Eylül)'!L273,0)</f>
        <v>0</v>
      </c>
      <c r="I273" s="218">
        <f>IF('G011A (Nisan-Ekim)'!C273&lt;&gt;"",'G011A (Nisan-Ekim)'!C273,0)</f>
        <v>0</v>
      </c>
      <c r="J273" s="217">
        <f>IF('G011A (Nisan-Ekim)'!L273&lt;&gt;"",'G011A (Nisan-Ekim)'!L273,0)</f>
        <v>0</v>
      </c>
      <c r="K273" s="218">
        <f>IF('G011A (Mayıs-Kasım)'!C273&lt;&gt;"",'G011A (Mayıs-Kasım)'!C273,0)</f>
        <v>0</v>
      </c>
      <c r="L273" s="217">
        <f>IF('G011A (Mayıs-Kasım)'!L273&lt;&gt;"",'G011A (Mayıs-Kasım)'!L273,0)</f>
        <v>0</v>
      </c>
      <c r="M273" s="218">
        <f>IF('G011A (Haziran-Aralık)'!C273&lt;&gt;"",'G011A (Haziran-Aralık)'!C273,0)</f>
        <v>0</v>
      </c>
      <c r="N273" s="217">
        <f>IF('G011A (Haziran-Aralık)'!L273&lt;&gt;"",'G011A (Haziran-Aralık)'!L273,0)</f>
        <v>0</v>
      </c>
      <c r="O273" s="225">
        <f t="shared" si="88"/>
        <v>0</v>
      </c>
      <c r="P273" s="226">
        <f t="shared" si="89"/>
        <v>0</v>
      </c>
      <c r="Q273" s="226">
        <f t="shared" si="90"/>
        <v>0</v>
      </c>
      <c r="R273" s="227">
        <f t="shared" si="91"/>
        <v>0</v>
      </c>
      <c r="T273" s="206">
        <f t="shared" si="92"/>
        <v>0</v>
      </c>
      <c r="U273" s="206">
        <f t="shared" si="93"/>
        <v>0</v>
      </c>
      <c r="V273" s="206">
        <f t="shared" si="94"/>
        <v>0</v>
      </c>
      <c r="W273" s="206">
        <f t="shared" si="95"/>
        <v>0</v>
      </c>
      <c r="X273" s="206">
        <f t="shared" si="96"/>
        <v>0</v>
      </c>
      <c r="Y273" s="206">
        <f t="shared" si="97"/>
        <v>0</v>
      </c>
      <c r="Z273" s="206">
        <f t="shared" si="98"/>
        <v>0</v>
      </c>
    </row>
    <row r="274" spans="1:27" ht="23.1" customHeight="1" x14ac:dyDescent="0.25">
      <c r="A274" s="144">
        <v>171</v>
      </c>
      <c r="B274" s="209" t="str">
        <f>IF('Proje ve Personel Bilgileri'!C187&gt;0,'Proje ve Personel Bilgileri'!C187,"")</f>
        <v/>
      </c>
      <c r="C274" s="225">
        <f>IF('G011A (Ocak-Temmuz)'!C274&lt;&gt;"",'G011A (Ocak-Temmuz)'!C274,0)</f>
        <v>0</v>
      </c>
      <c r="D274" s="226">
        <f>IF('G011A (Ocak-Temmuz)'!L274&lt;&gt;"",'G011A (Ocak-Temmuz)'!L274,0)</f>
        <v>0</v>
      </c>
      <c r="E274" s="218">
        <f>IF('G011A (Şubat-Ağustos)'!C274&lt;&gt;"",'G011A (Şubat-Ağustos)'!C274,0)</f>
        <v>0</v>
      </c>
      <c r="F274" s="217">
        <f>IF('G011A (Şubat-Ağustos)'!L274&lt;&gt;"",'G011A (Şubat-Ağustos)'!L274,0)</f>
        <v>0</v>
      </c>
      <c r="G274" s="218">
        <f>IF('G011A (Mart-Eylül)'!C274&lt;&gt;"",'G011A (Mart-Eylül)'!C274,0)</f>
        <v>0</v>
      </c>
      <c r="H274" s="217">
        <f>IF('G011A (Mart-Eylül)'!L274&lt;&gt;"",'G011A (Mart-Eylül)'!L274,0)</f>
        <v>0</v>
      </c>
      <c r="I274" s="218">
        <f>IF('G011A (Nisan-Ekim)'!C274&lt;&gt;"",'G011A (Nisan-Ekim)'!C274,0)</f>
        <v>0</v>
      </c>
      <c r="J274" s="217">
        <f>IF('G011A (Nisan-Ekim)'!L274&lt;&gt;"",'G011A (Nisan-Ekim)'!L274,0)</f>
        <v>0</v>
      </c>
      <c r="K274" s="218">
        <f>IF('G011A (Mayıs-Kasım)'!C274&lt;&gt;"",'G011A (Mayıs-Kasım)'!C274,0)</f>
        <v>0</v>
      </c>
      <c r="L274" s="217">
        <f>IF('G011A (Mayıs-Kasım)'!L274&lt;&gt;"",'G011A (Mayıs-Kasım)'!L274,0)</f>
        <v>0</v>
      </c>
      <c r="M274" s="218">
        <f>IF('G011A (Haziran-Aralık)'!C274&lt;&gt;"",'G011A (Haziran-Aralık)'!C274,0)</f>
        <v>0</v>
      </c>
      <c r="N274" s="217">
        <f>IF('G011A (Haziran-Aralık)'!L274&lt;&gt;"",'G011A (Haziran-Aralık)'!L274,0)</f>
        <v>0</v>
      </c>
      <c r="O274" s="225">
        <f t="shared" si="88"/>
        <v>0</v>
      </c>
      <c r="P274" s="226">
        <f t="shared" si="89"/>
        <v>0</v>
      </c>
      <c r="Q274" s="226">
        <f t="shared" si="90"/>
        <v>0</v>
      </c>
      <c r="R274" s="227">
        <f t="shared" si="91"/>
        <v>0</v>
      </c>
      <c r="T274" s="206">
        <f t="shared" si="92"/>
        <v>0</v>
      </c>
      <c r="U274" s="206">
        <f t="shared" si="93"/>
        <v>0</v>
      </c>
      <c r="V274" s="206">
        <f t="shared" si="94"/>
        <v>0</v>
      </c>
      <c r="W274" s="206">
        <f t="shared" si="95"/>
        <v>0</v>
      </c>
      <c r="X274" s="206">
        <f t="shared" si="96"/>
        <v>0</v>
      </c>
      <c r="Y274" s="206">
        <f t="shared" si="97"/>
        <v>0</v>
      </c>
      <c r="Z274" s="206">
        <f t="shared" si="98"/>
        <v>0</v>
      </c>
    </row>
    <row r="275" spans="1:27" ht="23.1" customHeight="1" x14ac:dyDescent="0.25">
      <c r="A275" s="144">
        <v>172</v>
      </c>
      <c r="B275" s="209" t="str">
        <f>IF('Proje ve Personel Bilgileri'!C188&gt;0,'Proje ve Personel Bilgileri'!C188,"")</f>
        <v/>
      </c>
      <c r="C275" s="225">
        <f>IF('G011A (Ocak-Temmuz)'!C275&lt;&gt;"",'G011A (Ocak-Temmuz)'!C275,0)</f>
        <v>0</v>
      </c>
      <c r="D275" s="226">
        <f>IF('G011A (Ocak-Temmuz)'!L275&lt;&gt;"",'G011A (Ocak-Temmuz)'!L275,0)</f>
        <v>0</v>
      </c>
      <c r="E275" s="218">
        <f>IF('G011A (Şubat-Ağustos)'!C275&lt;&gt;"",'G011A (Şubat-Ağustos)'!C275,0)</f>
        <v>0</v>
      </c>
      <c r="F275" s="217">
        <f>IF('G011A (Şubat-Ağustos)'!L275&lt;&gt;"",'G011A (Şubat-Ağustos)'!L275,0)</f>
        <v>0</v>
      </c>
      <c r="G275" s="218">
        <f>IF('G011A (Mart-Eylül)'!C275&lt;&gt;"",'G011A (Mart-Eylül)'!C275,0)</f>
        <v>0</v>
      </c>
      <c r="H275" s="217">
        <f>IF('G011A (Mart-Eylül)'!L275&lt;&gt;"",'G011A (Mart-Eylül)'!L275,0)</f>
        <v>0</v>
      </c>
      <c r="I275" s="218">
        <f>IF('G011A (Nisan-Ekim)'!C275&lt;&gt;"",'G011A (Nisan-Ekim)'!C275,0)</f>
        <v>0</v>
      </c>
      <c r="J275" s="217">
        <f>IF('G011A (Nisan-Ekim)'!L275&lt;&gt;"",'G011A (Nisan-Ekim)'!L275,0)</f>
        <v>0</v>
      </c>
      <c r="K275" s="218">
        <f>IF('G011A (Mayıs-Kasım)'!C275&lt;&gt;"",'G011A (Mayıs-Kasım)'!C275,0)</f>
        <v>0</v>
      </c>
      <c r="L275" s="217">
        <f>IF('G011A (Mayıs-Kasım)'!L275&lt;&gt;"",'G011A (Mayıs-Kasım)'!L275,0)</f>
        <v>0</v>
      </c>
      <c r="M275" s="218">
        <f>IF('G011A (Haziran-Aralık)'!C275&lt;&gt;"",'G011A (Haziran-Aralık)'!C275,0)</f>
        <v>0</v>
      </c>
      <c r="N275" s="217">
        <f>IF('G011A (Haziran-Aralık)'!L275&lt;&gt;"",'G011A (Haziran-Aralık)'!L275,0)</f>
        <v>0</v>
      </c>
      <c r="O275" s="225">
        <f t="shared" si="88"/>
        <v>0</v>
      </c>
      <c r="P275" s="226">
        <f t="shared" si="89"/>
        <v>0</v>
      </c>
      <c r="Q275" s="226">
        <f t="shared" si="90"/>
        <v>0</v>
      </c>
      <c r="R275" s="227">
        <f t="shared" si="91"/>
        <v>0</v>
      </c>
      <c r="T275" s="206">
        <f t="shared" si="92"/>
        <v>0</v>
      </c>
      <c r="U275" s="206">
        <f t="shared" si="93"/>
        <v>0</v>
      </c>
      <c r="V275" s="206">
        <f t="shared" si="94"/>
        <v>0</v>
      </c>
      <c r="W275" s="206">
        <f t="shared" si="95"/>
        <v>0</v>
      </c>
      <c r="X275" s="206">
        <f t="shared" si="96"/>
        <v>0</v>
      </c>
      <c r="Y275" s="206">
        <f t="shared" si="97"/>
        <v>0</v>
      </c>
      <c r="Z275" s="206">
        <f t="shared" si="98"/>
        <v>0</v>
      </c>
    </row>
    <row r="276" spans="1:27" ht="23.1" customHeight="1" x14ac:dyDescent="0.25">
      <c r="A276" s="144">
        <v>173</v>
      </c>
      <c r="B276" s="209" t="str">
        <f>IF('Proje ve Personel Bilgileri'!C189&gt;0,'Proje ve Personel Bilgileri'!C189,"")</f>
        <v/>
      </c>
      <c r="C276" s="225">
        <f>IF('G011A (Ocak-Temmuz)'!C276&lt;&gt;"",'G011A (Ocak-Temmuz)'!C276,0)</f>
        <v>0</v>
      </c>
      <c r="D276" s="226">
        <f>IF('G011A (Ocak-Temmuz)'!L276&lt;&gt;"",'G011A (Ocak-Temmuz)'!L276,0)</f>
        <v>0</v>
      </c>
      <c r="E276" s="218">
        <f>IF('G011A (Şubat-Ağustos)'!C276&lt;&gt;"",'G011A (Şubat-Ağustos)'!C276,0)</f>
        <v>0</v>
      </c>
      <c r="F276" s="217">
        <f>IF('G011A (Şubat-Ağustos)'!L276&lt;&gt;"",'G011A (Şubat-Ağustos)'!L276,0)</f>
        <v>0</v>
      </c>
      <c r="G276" s="218">
        <f>IF('G011A (Mart-Eylül)'!C276&lt;&gt;"",'G011A (Mart-Eylül)'!C276,0)</f>
        <v>0</v>
      </c>
      <c r="H276" s="217">
        <f>IF('G011A (Mart-Eylül)'!L276&lt;&gt;"",'G011A (Mart-Eylül)'!L276,0)</f>
        <v>0</v>
      </c>
      <c r="I276" s="218">
        <f>IF('G011A (Nisan-Ekim)'!C276&lt;&gt;"",'G011A (Nisan-Ekim)'!C276,0)</f>
        <v>0</v>
      </c>
      <c r="J276" s="217">
        <f>IF('G011A (Nisan-Ekim)'!L276&lt;&gt;"",'G011A (Nisan-Ekim)'!L276,0)</f>
        <v>0</v>
      </c>
      <c r="K276" s="218">
        <f>IF('G011A (Mayıs-Kasım)'!C276&lt;&gt;"",'G011A (Mayıs-Kasım)'!C276,0)</f>
        <v>0</v>
      </c>
      <c r="L276" s="217">
        <f>IF('G011A (Mayıs-Kasım)'!L276&lt;&gt;"",'G011A (Mayıs-Kasım)'!L276,0)</f>
        <v>0</v>
      </c>
      <c r="M276" s="218">
        <f>IF('G011A (Haziran-Aralık)'!C276&lt;&gt;"",'G011A (Haziran-Aralık)'!C276,0)</f>
        <v>0</v>
      </c>
      <c r="N276" s="217">
        <f>IF('G011A (Haziran-Aralık)'!L276&lt;&gt;"",'G011A (Haziran-Aralık)'!L276,0)</f>
        <v>0</v>
      </c>
      <c r="O276" s="225">
        <f t="shared" si="88"/>
        <v>0</v>
      </c>
      <c r="P276" s="226">
        <f t="shared" si="89"/>
        <v>0</v>
      </c>
      <c r="Q276" s="226">
        <f t="shared" si="90"/>
        <v>0</v>
      </c>
      <c r="R276" s="227">
        <f t="shared" si="91"/>
        <v>0</v>
      </c>
      <c r="T276" s="206">
        <f t="shared" si="92"/>
        <v>0</v>
      </c>
      <c r="U276" s="206">
        <f t="shared" si="93"/>
        <v>0</v>
      </c>
      <c r="V276" s="206">
        <f t="shared" si="94"/>
        <v>0</v>
      </c>
      <c r="W276" s="206">
        <f t="shared" si="95"/>
        <v>0</v>
      </c>
      <c r="X276" s="206">
        <f t="shared" si="96"/>
        <v>0</v>
      </c>
      <c r="Y276" s="206">
        <f t="shared" si="97"/>
        <v>0</v>
      </c>
      <c r="Z276" s="206">
        <f t="shared" si="98"/>
        <v>0</v>
      </c>
    </row>
    <row r="277" spans="1:27" ht="23.1" customHeight="1" x14ac:dyDescent="0.25">
      <c r="A277" s="144">
        <v>174</v>
      </c>
      <c r="B277" s="209" t="str">
        <f>IF('Proje ve Personel Bilgileri'!C190&gt;0,'Proje ve Personel Bilgileri'!C190,"")</f>
        <v/>
      </c>
      <c r="C277" s="225">
        <f>IF('G011A (Ocak-Temmuz)'!C277&lt;&gt;"",'G011A (Ocak-Temmuz)'!C277,0)</f>
        <v>0</v>
      </c>
      <c r="D277" s="226">
        <f>IF('G011A (Ocak-Temmuz)'!L277&lt;&gt;"",'G011A (Ocak-Temmuz)'!L277,0)</f>
        <v>0</v>
      </c>
      <c r="E277" s="218">
        <f>IF('G011A (Şubat-Ağustos)'!C277&lt;&gt;"",'G011A (Şubat-Ağustos)'!C277,0)</f>
        <v>0</v>
      </c>
      <c r="F277" s="217">
        <f>IF('G011A (Şubat-Ağustos)'!L277&lt;&gt;"",'G011A (Şubat-Ağustos)'!L277,0)</f>
        <v>0</v>
      </c>
      <c r="G277" s="218">
        <f>IF('G011A (Mart-Eylül)'!C277&lt;&gt;"",'G011A (Mart-Eylül)'!C277,0)</f>
        <v>0</v>
      </c>
      <c r="H277" s="217">
        <f>IF('G011A (Mart-Eylül)'!L277&lt;&gt;"",'G011A (Mart-Eylül)'!L277,0)</f>
        <v>0</v>
      </c>
      <c r="I277" s="218">
        <f>IF('G011A (Nisan-Ekim)'!C277&lt;&gt;"",'G011A (Nisan-Ekim)'!C277,0)</f>
        <v>0</v>
      </c>
      <c r="J277" s="217">
        <f>IF('G011A (Nisan-Ekim)'!L277&lt;&gt;"",'G011A (Nisan-Ekim)'!L277,0)</f>
        <v>0</v>
      </c>
      <c r="K277" s="218">
        <f>IF('G011A (Mayıs-Kasım)'!C277&lt;&gt;"",'G011A (Mayıs-Kasım)'!C277,0)</f>
        <v>0</v>
      </c>
      <c r="L277" s="217">
        <f>IF('G011A (Mayıs-Kasım)'!L277&lt;&gt;"",'G011A (Mayıs-Kasım)'!L277,0)</f>
        <v>0</v>
      </c>
      <c r="M277" s="218">
        <f>IF('G011A (Haziran-Aralık)'!C277&lt;&gt;"",'G011A (Haziran-Aralık)'!C277,0)</f>
        <v>0</v>
      </c>
      <c r="N277" s="217">
        <f>IF('G011A (Haziran-Aralık)'!L277&lt;&gt;"",'G011A (Haziran-Aralık)'!L277,0)</f>
        <v>0</v>
      </c>
      <c r="O277" s="225">
        <f t="shared" si="88"/>
        <v>0</v>
      </c>
      <c r="P277" s="226">
        <f t="shared" si="89"/>
        <v>0</v>
      </c>
      <c r="Q277" s="226">
        <f t="shared" si="90"/>
        <v>0</v>
      </c>
      <c r="R277" s="227">
        <f t="shared" si="91"/>
        <v>0</v>
      </c>
      <c r="T277" s="206">
        <f t="shared" si="92"/>
        <v>0</v>
      </c>
      <c r="U277" s="206">
        <f t="shared" si="93"/>
        <v>0</v>
      </c>
      <c r="V277" s="206">
        <f t="shared" si="94"/>
        <v>0</v>
      </c>
      <c r="W277" s="206">
        <f t="shared" si="95"/>
        <v>0</v>
      </c>
      <c r="X277" s="206">
        <f t="shared" si="96"/>
        <v>0</v>
      </c>
      <c r="Y277" s="206">
        <f t="shared" si="97"/>
        <v>0</v>
      </c>
      <c r="Z277" s="206">
        <f t="shared" si="98"/>
        <v>0</v>
      </c>
    </row>
    <row r="278" spans="1:27" ht="23.1" customHeight="1" x14ac:dyDescent="0.25">
      <c r="A278" s="144">
        <v>175</v>
      </c>
      <c r="B278" s="209" t="str">
        <f>IF('Proje ve Personel Bilgileri'!C191&gt;0,'Proje ve Personel Bilgileri'!C191,"")</f>
        <v/>
      </c>
      <c r="C278" s="225">
        <f>IF('G011A (Ocak-Temmuz)'!C278&lt;&gt;"",'G011A (Ocak-Temmuz)'!C278,0)</f>
        <v>0</v>
      </c>
      <c r="D278" s="226">
        <f>IF('G011A (Ocak-Temmuz)'!L278&lt;&gt;"",'G011A (Ocak-Temmuz)'!L278,0)</f>
        <v>0</v>
      </c>
      <c r="E278" s="218">
        <f>IF('G011A (Şubat-Ağustos)'!C278&lt;&gt;"",'G011A (Şubat-Ağustos)'!C278,0)</f>
        <v>0</v>
      </c>
      <c r="F278" s="217">
        <f>IF('G011A (Şubat-Ağustos)'!L278&lt;&gt;"",'G011A (Şubat-Ağustos)'!L278,0)</f>
        <v>0</v>
      </c>
      <c r="G278" s="218">
        <f>IF('G011A (Mart-Eylül)'!C278&lt;&gt;"",'G011A (Mart-Eylül)'!C278,0)</f>
        <v>0</v>
      </c>
      <c r="H278" s="217">
        <f>IF('G011A (Mart-Eylül)'!L278&lt;&gt;"",'G011A (Mart-Eylül)'!L278,0)</f>
        <v>0</v>
      </c>
      <c r="I278" s="218">
        <f>IF('G011A (Nisan-Ekim)'!C278&lt;&gt;"",'G011A (Nisan-Ekim)'!C278,0)</f>
        <v>0</v>
      </c>
      <c r="J278" s="217">
        <f>IF('G011A (Nisan-Ekim)'!L278&lt;&gt;"",'G011A (Nisan-Ekim)'!L278,0)</f>
        <v>0</v>
      </c>
      <c r="K278" s="218">
        <f>IF('G011A (Mayıs-Kasım)'!C278&lt;&gt;"",'G011A (Mayıs-Kasım)'!C278,0)</f>
        <v>0</v>
      </c>
      <c r="L278" s="217">
        <f>IF('G011A (Mayıs-Kasım)'!L278&lt;&gt;"",'G011A (Mayıs-Kasım)'!L278,0)</f>
        <v>0</v>
      </c>
      <c r="M278" s="218">
        <f>IF('G011A (Haziran-Aralık)'!C278&lt;&gt;"",'G011A (Haziran-Aralık)'!C278,0)</f>
        <v>0</v>
      </c>
      <c r="N278" s="217">
        <f>IF('G011A (Haziran-Aralık)'!L278&lt;&gt;"",'G011A (Haziran-Aralık)'!L278,0)</f>
        <v>0</v>
      </c>
      <c r="O278" s="225">
        <f t="shared" si="88"/>
        <v>0</v>
      </c>
      <c r="P278" s="226">
        <f t="shared" si="89"/>
        <v>0</v>
      </c>
      <c r="Q278" s="226">
        <f t="shared" si="90"/>
        <v>0</v>
      </c>
      <c r="R278" s="227">
        <f t="shared" si="91"/>
        <v>0</v>
      </c>
      <c r="T278" s="206">
        <f t="shared" si="92"/>
        <v>0</v>
      </c>
      <c r="U278" s="206">
        <f t="shared" si="93"/>
        <v>0</v>
      </c>
      <c r="V278" s="206">
        <f t="shared" si="94"/>
        <v>0</v>
      </c>
      <c r="W278" s="206">
        <f t="shared" si="95"/>
        <v>0</v>
      </c>
      <c r="X278" s="206">
        <f t="shared" si="96"/>
        <v>0</v>
      </c>
      <c r="Y278" s="206">
        <f t="shared" si="97"/>
        <v>0</v>
      </c>
      <c r="Z278" s="206">
        <f t="shared" si="98"/>
        <v>0</v>
      </c>
    </row>
    <row r="279" spans="1:27" ht="23.1" customHeight="1" x14ac:dyDescent="0.25">
      <c r="A279" s="144">
        <v>176</v>
      </c>
      <c r="B279" s="209" t="str">
        <f>IF('Proje ve Personel Bilgileri'!C192&gt;0,'Proje ve Personel Bilgileri'!C192,"")</f>
        <v/>
      </c>
      <c r="C279" s="225">
        <f>IF('G011A (Ocak-Temmuz)'!C279&lt;&gt;"",'G011A (Ocak-Temmuz)'!C279,0)</f>
        <v>0</v>
      </c>
      <c r="D279" s="226">
        <f>IF('G011A (Ocak-Temmuz)'!L279&lt;&gt;"",'G011A (Ocak-Temmuz)'!L279,0)</f>
        <v>0</v>
      </c>
      <c r="E279" s="218">
        <f>IF('G011A (Şubat-Ağustos)'!C279&lt;&gt;"",'G011A (Şubat-Ağustos)'!C279,0)</f>
        <v>0</v>
      </c>
      <c r="F279" s="217">
        <f>IF('G011A (Şubat-Ağustos)'!L279&lt;&gt;"",'G011A (Şubat-Ağustos)'!L279,0)</f>
        <v>0</v>
      </c>
      <c r="G279" s="218">
        <f>IF('G011A (Mart-Eylül)'!C279&lt;&gt;"",'G011A (Mart-Eylül)'!C279,0)</f>
        <v>0</v>
      </c>
      <c r="H279" s="217">
        <f>IF('G011A (Mart-Eylül)'!L279&lt;&gt;"",'G011A (Mart-Eylül)'!L279,0)</f>
        <v>0</v>
      </c>
      <c r="I279" s="218">
        <f>IF('G011A (Nisan-Ekim)'!C279&lt;&gt;"",'G011A (Nisan-Ekim)'!C279,0)</f>
        <v>0</v>
      </c>
      <c r="J279" s="217">
        <f>IF('G011A (Nisan-Ekim)'!L279&lt;&gt;"",'G011A (Nisan-Ekim)'!L279,0)</f>
        <v>0</v>
      </c>
      <c r="K279" s="218">
        <f>IF('G011A (Mayıs-Kasım)'!C279&lt;&gt;"",'G011A (Mayıs-Kasım)'!C279,0)</f>
        <v>0</v>
      </c>
      <c r="L279" s="217">
        <f>IF('G011A (Mayıs-Kasım)'!L279&lt;&gt;"",'G011A (Mayıs-Kasım)'!L279,0)</f>
        <v>0</v>
      </c>
      <c r="M279" s="218">
        <f>IF('G011A (Haziran-Aralık)'!C279&lt;&gt;"",'G011A (Haziran-Aralık)'!C279,0)</f>
        <v>0</v>
      </c>
      <c r="N279" s="217">
        <f>IF('G011A (Haziran-Aralık)'!L279&lt;&gt;"",'G011A (Haziran-Aralık)'!L279,0)</f>
        <v>0</v>
      </c>
      <c r="O279" s="225">
        <f t="shared" si="88"/>
        <v>0</v>
      </c>
      <c r="P279" s="226">
        <f t="shared" si="89"/>
        <v>0</v>
      </c>
      <c r="Q279" s="226">
        <f t="shared" si="90"/>
        <v>0</v>
      </c>
      <c r="R279" s="227">
        <f t="shared" si="91"/>
        <v>0</v>
      </c>
      <c r="T279" s="206">
        <f t="shared" si="92"/>
        <v>0</v>
      </c>
      <c r="U279" s="206">
        <f t="shared" si="93"/>
        <v>0</v>
      </c>
      <c r="V279" s="206">
        <f t="shared" si="94"/>
        <v>0</v>
      </c>
      <c r="W279" s="206">
        <f t="shared" si="95"/>
        <v>0</v>
      </c>
      <c r="X279" s="206">
        <f t="shared" si="96"/>
        <v>0</v>
      </c>
      <c r="Y279" s="206">
        <f t="shared" si="97"/>
        <v>0</v>
      </c>
      <c r="Z279" s="206">
        <f t="shared" si="98"/>
        <v>0</v>
      </c>
    </row>
    <row r="280" spans="1:27" ht="23.1" customHeight="1" x14ac:dyDescent="0.25">
      <c r="A280" s="144">
        <v>177</v>
      </c>
      <c r="B280" s="209" t="str">
        <f>IF('Proje ve Personel Bilgileri'!C193&gt;0,'Proje ve Personel Bilgileri'!C193,"")</f>
        <v/>
      </c>
      <c r="C280" s="225">
        <f>IF('G011A (Ocak-Temmuz)'!C280&lt;&gt;"",'G011A (Ocak-Temmuz)'!C280,0)</f>
        <v>0</v>
      </c>
      <c r="D280" s="226">
        <f>IF('G011A (Ocak-Temmuz)'!L280&lt;&gt;"",'G011A (Ocak-Temmuz)'!L280,0)</f>
        <v>0</v>
      </c>
      <c r="E280" s="218">
        <f>IF('G011A (Şubat-Ağustos)'!C280&lt;&gt;"",'G011A (Şubat-Ağustos)'!C280,0)</f>
        <v>0</v>
      </c>
      <c r="F280" s="217">
        <f>IF('G011A (Şubat-Ağustos)'!L280&lt;&gt;"",'G011A (Şubat-Ağustos)'!L280,0)</f>
        <v>0</v>
      </c>
      <c r="G280" s="218">
        <f>IF('G011A (Mart-Eylül)'!C280&lt;&gt;"",'G011A (Mart-Eylül)'!C280,0)</f>
        <v>0</v>
      </c>
      <c r="H280" s="217">
        <f>IF('G011A (Mart-Eylül)'!L280&lt;&gt;"",'G011A (Mart-Eylül)'!L280,0)</f>
        <v>0</v>
      </c>
      <c r="I280" s="218">
        <f>IF('G011A (Nisan-Ekim)'!C280&lt;&gt;"",'G011A (Nisan-Ekim)'!C280,0)</f>
        <v>0</v>
      </c>
      <c r="J280" s="217">
        <f>IF('G011A (Nisan-Ekim)'!L280&lt;&gt;"",'G011A (Nisan-Ekim)'!L280,0)</f>
        <v>0</v>
      </c>
      <c r="K280" s="218">
        <f>IF('G011A (Mayıs-Kasım)'!C280&lt;&gt;"",'G011A (Mayıs-Kasım)'!C280,0)</f>
        <v>0</v>
      </c>
      <c r="L280" s="217">
        <f>IF('G011A (Mayıs-Kasım)'!L280&lt;&gt;"",'G011A (Mayıs-Kasım)'!L280,0)</f>
        <v>0</v>
      </c>
      <c r="M280" s="218">
        <f>IF('G011A (Haziran-Aralık)'!C280&lt;&gt;"",'G011A (Haziran-Aralık)'!C280,0)</f>
        <v>0</v>
      </c>
      <c r="N280" s="217">
        <f>IF('G011A (Haziran-Aralık)'!L280&lt;&gt;"",'G011A (Haziran-Aralık)'!L280,0)</f>
        <v>0</v>
      </c>
      <c r="O280" s="225">
        <f t="shared" si="88"/>
        <v>0</v>
      </c>
      <c r="P280" s="226">
        <f t="shared" si="89"/>
        <v>0</v>
      </c>
      <c r="Q280" s="226">
        <f t="shared" si="90"/>
        <v>0</v>
      </c>
      <c r="R280" s="227">
        <f t="shared" si="91"/>
        <v>0</v>
      </c>
      <c r="T280" s="206">
        <f t="shared" si="92"/>
        <v>0</v>
      </c>
      <c r="U280" s="206">
        <f t="shared" si="93"/>
        <v>0</v>
      </c>
      <c r="V280" s="206">
        <f t="shared" si="94"/>
        <v>0</v>
      </c>
      <c r="W280" s="206">
        <f t="shared" si="95"/>
        <v>0</v>
      </c>
      <c r="X280" s="206">
        <f t="shared" si="96"/>
        <v>0</v>
      </c>
      <c r="Y280" s="206">
        <f t="shared" si="97"/>
        <v>0</v>
      </c>
      <c r="Z280" s="206">
        <f t="shared" si="98"/>
        <v>0</v>
      </c>
    </row>
    <row r="281" spans="1:27" ht="23.1" customHeight="1" x14ac:dyDescent="0.25">
      <c r="A281" s="144">
        <v>178</v>
      </c>
      <c r="B281" s="209" t="str">
        <f>IF('Proje ve Personel Bilgileri'!C194&gt;0,'Proje ve Personel Bilgileri'!C194,"")</f>
        <v/>
      </c>
      <c r="C281" s="225">
        <f>IF('G011A (Ocak-Temmuz)'!C281&lt;&gt;"",'G011A (Ocak-Temmuz)'!C281,0)</f>
        <v>0</v>
      </c>
      <c r="D281" s="226">
        <f>IF('G011A (Ocak-Temmuz)'!L281&lt;&gt;"",'G011A (Ocak-Temmuz)'!L281,0)</f>
        <v>0</v>
      </c>
      <c r="E281" s="218">
        <f>IF('G011A (Şubat-Ağustos)'!C281&lt;&gt;"",'G011A (Şubat-Ağustos)'!C281,0)</f>
        <v>0</v>
      </c>
      <c r="F281" s="217">
        <f>IF('G011A (Şubat-Ağustos)'!L281&lt;&gt;"",'G011A (Şubat-Ağustos)'!L281,0)</f>
        <v>0</v>
      </c>
      <c r="G281" s="218">
        <f>IF('G011A (Mart-Eylül)'!C281&lt;&gt;"",'G011A (Mart-Eylül)'!C281,0)</f>
        <v>0</v>
      </c>
      <c r="H281" s="217">
        <f>IF('G011A (Mart-Eylül)'!L281&lt;&gt;"",'G011A (Mart-Eylül)'!L281,0)</f>
        <v>0</v>
      </c>
      <c r="I281" s="218">
        <f>IF('G011A (Nisan-Ekim)'!C281&lt;&gt;"",'G011A (Nisan-Ekim)'!C281,0)</f>
        <v>0</v>
      </c>
      <c r="J281" s="217">
        <f>IF('G011A (Nisan-Ekim)'!L281&lt;&gt;"",'G011A (Nisan-Ekim)'!L281,0)</f>
        <v>0</v>
      </c>
      <c r="K281" s="218">
        <f>IF('G011A (Mayıs-Kasım)'!C281&lt;&gt;"",'G011A (Mayıs-Kasım)'!C281,0)</f>
        <v>0</v>
      </c>
      <c r="L281" s="217">
        <f>IF('G011A (Mayıs-Kasım)'!L281&lt;&gt;"",'G011A (Mayıs-Kasım)'!L281,0)</f>
        <v>0</v>
      </c>
      <c r="M281" s="218">
        <f>IF('G011A (Haziran-Aralık)'!C281&lt;&gt;"",'G011A (Haziran-Aralık)'!C281,0)</f>
        <v>0</v>
      </c>
      <c r="N281" s="217">
        <f>IF('G011A (Haziran-Aralık)'!L281&lt;&gt;"",'G011A (Haziran-Aralık)'!L281,0)</f>
        <v>0</v>
      </c>
      <c r="O281" s="225">
        <f t="shared" si="88"/>
        <v>0</v>
      </c>
      <c r="P281" s="226">
        <f t="shared" si="89"/>
        <v>0</v>
      </c>
      <c r="Q281" s="226">
        <f t="shared" si="90"/>
        <v>0</v>
      </c>
      <c r="R281" s="227">
        <f t="shared" si="91"/>
        <v>0</v>
      </c>
      <c r="T281" s="206">
        <f t="shared" si="92"/>
        <v>0</v>
      </c>
      <c r="U281" s="206">
        <f t="shared" si="93"/>
        <v>0</v>
      </c>
      <c r="V281" s="206">
        <f t="shared" si="94"/>
        <v>0</v>
      </c>
      <c r="W281" s="206">
        <f t="shared" si="95"/>
        <v>0</v>
      </c>
      <c r="X281" s="206">
        <f t="shared" si="96"/>
        <v>0</v>
      </c>
      <c r="Y281" s="206">
        <f t="shared" si="97"/>
        <v>0</v>
      </c>
      <c r="Z281" s="206">
        <f t="shared" si="98"/>
        <v>0</v>
      </c>
    </row>
    <row r="282" spans="1:27" ht="23.1" customHeight="1" x14ac:dyDescent="0.25">
      <c r="A282" s="144">
        <v>179</v>
      </c>
      <c r="B282" s="209" t="str">
        <f>IF('Proje ve Personel Bilgileri'!C195&gt;0,'Proje ve Personel Bilgileri'!C195,"")</f>
        <v/>
      </c>
      <c r="C282" s="225">
        <f>IF('G011A (Ocak-Temmuz)'!C282&lt;&gt;"",'G011A (Ocak-Temmuz)'!C282,0)</f>
        <v>0</v>
      </c>
      <c r="D282" s="226">
        <f>IF('G011A (Ocak-Temmuz)'!L282&lt;&gt;"",'G011A (Ocak-Temmuz)'!L282,0)</f>
        <v>0</v>
      </c>
      <c r="E282" s="218">
        <f>IF('G011A (Şubat-Ağustos)'!C282&lt;&gt;"",'G011A (Şubat-Ağustos)'!C282,0)</f>
        <v>0</v>
      </c>
      <c r="F282" s="217">
        <f>IF('G011A (Şubat-Ağustos)'!L282&lt;&gt;"",'G011A (Şubat-Ağustos)'!L282,0)</f>
        <v>0</v>
      </c>
      <c r="G282" s="218">
        <f>IF('G011A (Mart-Eylül)'!C282&lt;&gt;"",'G011A (Mart-Eylül)'!C282,0)</f>
        <v>0</v>
      </c>
      <c r="H282" s="217">
        <f>IF('G011A (Mart-Eylül)'!L282&lt;&gt;"",'G011A (Mart-Eylül)'!L282,0)</f>
        <v>0</v>
      </c>
      <c r="I282" s="218">
        <f>IF('G011A (Nisan-Ekim)'!C282&lt;&gt;"",'G011A (Nisan-Ekim)'!C282,0)</f>
        <v>0</v>
      </c>
      <c r="J282" s="217">
        <f>IF('G011A (Nisan-Ekim)'!L282&lt;&gt;"",'G011A (Nisan-Ekim)'!L282,0)</f>
        <v>0</v>
      </c>
      <c r="K282" s="218">
        <f>IF('G011A (Mayıs-Kasım)'!C282&lt;&gt;"",'G011A (Mayıs-Kasım)'!C282,0)</f>
        <v>0</v>
      </c>
      <c r="L282" s="217">
        <f>IF('G011A (Mayıs-Kasım)'!L282&lt;&gt;"",'G011A (Mayıs-Kasım)'!L282,0)</f>
        <v>0</v>
      </c>
      <c r="M282" s="218">
        <f>IF('G011A (Haziran-Aralık)'!C282&lt;&gt;"",'G011A (Haziran-Aralık)'!C282,0)</f>
        <v>0</v>
      </c>
      <c r="N282" s="217">
        <f>IF('G011A (Haziran-Aralık)'!L282&lt;&gt;"",'G011A (Haziran-Aralık)'!L282,0)</f>
        <v>0</v>
      </c>
      <c r="O282" s="225">
        <f t="shared" si="88"/>
        <v>0</v>
      </c>
      <c r="P282" s="226">
        <f t="shared" si="89"/>
        <v>0</v>
      </c>
      <c r="Q282" s="226">
        <f t="shared" si="90"/>
        <v>0</v>
      </c>
      <c r="R282" s="227">
        <f t="shared" si="91"/>
        <v>0</v>
      </c>
      <c r="T282" s="206">
        <f t="shared" si="92"/>
        <v>0</v>
      </c>
      <c r="U282" s="206">
        <f t="shared" si="93"/>
        <v>0</v>
      </c>
      <c r="V282" s="206">
        <f t="shared" si="94"/>
        <v>0</v>
      </c>
      <c r="W282" s="206">
        <f t="shared" si="95"/>
        <v>0</v>
      </c>
      <c r="X282" s="206">
        <f t="shared" si="96"/>
        <v>0</v>
      </c>
      <c r="Y282" s="206">
        <f t="shared" si="97"/>
        <v>0</v>
      </c>
      <c r="Z282" s="206">
        <f t="shared" si="98"/>
        <v>0</v>
      </c>
    </row>
    <row r="283" spans="1:27" ht="23.1" customHeight="1" thickBot="1" x14ac:dyDescent="0.3">
      <c r="A283" s="147">
        <v>180</v>
      </c>
      <c r="B283" s="211" t="str">
        <f>IF('Proje ve Personel Bilgileri'!C196&gt;0,'Proje ve Personel Bilgileri'!C196,"")</f>
        <v/>
      </c>
      <c r="C283" s="228">
        <f>IF('G011A (Ocak-Temmuz)'!C283&lt;&gt;"",'G011A (Ocak-Temmuz)'!C283,0)</f>
        <v>0</v>
      </c>
      <c r="D283" s="229">
        <f>IF('G011A (Ocak-Temmuz)'!L283&lt;&gt;"",'G011A (Ocak-Temmuz)'!L283,0)</f>
        <v>0</v>
      </c>
      <c r="E283" s="222">
        <f>IF('G011A (Şubat-Ağustos)'!C283&lt;&gt;"",'G011A (Şubat-Ağustos)'!C283,0)</f>
        <v>0</v>
      </c>
      <c r="F283" s="221">
        <f>IF('G011A (Şubat-Ağustos)'!L283&lt;&gt;"",'G011A (Şubat-Ağustos)'!L283,0)</f>
        <v>0</v>
      </c>
      <c r="G283" s="222">
        <f>IF('G011A (Mart-Eylül)'!C283&lt;&gt;"",'G011A (Mart-Eylül)'!C283,0)</f>
        <v>0</v>
      </c>
      <c r="H283" s="221">
        <f>IF('G011A (Mart-Eylül)'!L283&lt;&gt;"",'G011A (Mart-Eylül)'!L283,0)</f>
        <v>0</v>
      </c>
      <c r="I283" s="222">
        <f>IF('G011A (Nisan-Ekim)'!C283&lt;&gt;"",'G011A (Nisan-Ekim)'!C283,0)</f>
        <v>0</v>
      </c>
      <c r="J283" s="221">
        <f>IF('G011A (Nisan-Ekim)'!L283&lt;&gt;"",'G011A (Nisan-Ekim)'!L283,0)</f>
        <v>0</v>
      </c>
      <c r="K283" s="222">
        <f>IF('G011A (Mayıs-Kasım)'!C283&lt;&gt;"",'G011A (Mayıs-Kasım)'!C283,0)</f>
        <v>0</v>
      </c>
      <c r="L283" s="221">
        <f>IF('G011A (Mayıs-Kasım)'!L283&lt;&gt;"",'G011A (Mayıs-Kasım)'!L283,0)</f>
        <v>0</v>
      </c>
      <c r="M283" s="222">
        <f>IF('G011A (Haziran-Aralık)'!C283&lt;&gt;"",'G011A (Haziran-Aralık)'!C283,0)</f>
        <v>0</v>
      </c>
      <c r="N283" s="221">
        <f>IF('G011A (Haziran-Aralık)'!L283&lt;&gt;"",'G011A (Haziran-Aralık)'!L283,0)</f>
        <v>0</v>
      </c>
      <c r="O283" s="228">
        <f t="shared" si="88"/>
        <v>0</v>
      </c>
      <c r="P283" s="229">
        <f t="shared" si="89"/>
        <v>0</v>
      </c>
      <c r="Q283" s="229">
        <f t="shared" si="90"/>
        <v>0</v>
      </c>
      <c r="R283" s="230">
        <f t="shared" si="91"/>
        <v>0</v>
      </c>
      <c r="T283" s="206">
        <f t="shared" si="92"/>
        <v>0</v>
      </c>
      <c r="U283" s="206">
        <f t="shared" si="93"/>
        <v>0</v>
      </c>
      <c r="V283" s="206">
        <f t="shared" si="94"/>
        <v>0</v>
      </c>
      <c r="W283" s="206">
        <f t="shared" si="95"/>
        <v>0</v>
      </c>
      <c r="X283" s="206">
        <f t="shared" si="96"/>
        <v>0</v>
      </c>
      <c r="Y283" s="206">
        <f t="shared" si="97"/>
        <v>0</v>
      </c>
      <c r="Z283" s="206">
        <f t="shared" si="98"/>
        <v>0</v>
      </c>
      <c r="AA283" s="206">
        <f>IF(ISERROR(IF(SUM(C264:R283)&gt;0,1,0)),1,IF(SUM(C264:R283)&gt;0,1,0))</f>
        <v>0</v>
      </c>
    </row>
    <row r="284" spans="1:27" x14ac:dyDescent="0.25">
      <c r="B284" s="7"/>
      <c r="C284" s="7"/>
      <c r="D284" s="7"/>
      <c r="E284" s="7"/>
      <c r="F284" s="7"/>
      <c r="G284" s="7"/>
      <c r="H284" s="7"/>
      <c r="I284" s="7"/>
      <c r="J284" s="4"/>
      <c r="L284" s="133"/>
      <c r="M284" s="133"/>
      <c r="N284" s="133"/>
      <c r="O284" s="133"/>
      <c r="P284" s="133"/>
      <c r="Q284" s="133"/>
    </row>
    <row r="285" spans="1:27" x14ac:dyDescent="0.25">
      <c r="A285" s="7" t="s">
        <v>154</v>
      </c>
      <c r="B285" s="7"/>
      <c r="C285" s="7"/>
      <c r="D285" s="7"/>
      <c r="E285" s="7"/>
      <c r="F285" s="7"/>
      <c r="G285" s="7"/>
      <c r="H285" s="7"/>
      <c r="I285" s="7"/>
      <c r="J285" s="4"/>
      <c r="L285" s="133"/>
      <c r="M285" s="133"/>
      <c r="N285" s="133"/>
      <c r="O285" s="133"/>
      <c r="P285" s="133"/>
      <c r="Q285" s="133"/>
    </row>
    <row r="286" spans="1:27" x14ac:dyDescent="0.25">
      <c r="C286" s="133"/>
      <c r="J286" s="4"/>
      <c r="L286" s="133"/>
      <c r="M286" s="133"/>
      <c r="N286" s="133"/>
      <c r="O286" s="133"/>
    </row>
    <row r="287" spans="1:27" s="101" customFormat="1" ht="21" x14ac:dyDescent="0.35">
      <c r="A287" s="296" t="s">
        <v>47</v>
      </c>
      <c r="B287" s="297">
        <f ca="1">IF(imzatarihi&gt;0,imzatarihi,"")</f>
        <v>46027</v>
      </c>
      <c r="C287" s="445" t="s">
        <v>48</v>
      </c>
      <c r="D287" s="445"/>
      <c r="E287" s="295" t="str">
        <f>IF(kurulusyetkilisi&gt;0,kurulusyetkilisi,"")</f>
        <v/>
      </c>
      <c r="F287" s="295"/>
      <c r="G287" s="295"/>
      <c r="H287" s="295"/>
      <c r="I287" s="295"/>
      <c r="J287" s="79"/>
      <c r="K287" s="79"/>
      <c r="L287" s="13"/>
      <c r="N287" s="151"/>
      <c r="O287" s="151"/>
      <c r="P287" s="151"/>
      <c r="Q287" s="151"/>
    </row>
    <row r="288" spans="1:27" ht="21" x14ac:dyDescent="0.35">
      <c r="A288" s="300"/>
      <c r="B288" s="300"/>
      <c r="C288" s="469" t="s">
        <v>49</v>
      </c>
      <c r="D288" s="469"/>
      <c r="E288" s="470"/>
      <c r="F288" s="470"/>
      <c r="G288" s="470"/>
      <c r="H288" s="300"/>
      <c r="I288" s="300"/>
      <c r="J288" s="4"/>
      <c r="L288" s="133"/>
      <c r="M288" s="133"/>
      <c r="N288" s="133"/>
      <c r="O288" s="133"/>
    </row>
    <row r="289" spans="1:26" ht="15.75" customHeight="1" x14ac:dyDescent="0.25">
      <c r="A289" s="465" t="s">
        <v>54</v>
      </c>
      <c r="B289" s="465"/>
      <c r="C289" s="465"/>
      <c r="D289" s="465"/>
      <c r="E289" s="465"/>
      <c r="F289" s="465"/>
      <c r="G289" s="465"/>
      <c r="H289" s="465"/>
      <c r="I289" s="465"/>
      <c r="J289" s="465"/>
      <c r="K289" s="465"/>
      <c r="L289" s="465"/>
      <c r="M289" s="465"/>
      <c r="N289" s="465"/>
      <c r="O289" s="465"/>
      <c r="P289" s="465"/>
      <c r="Q289" s="465"/>
      <c r="R289" s="465"/>
    </row>
    <row r="290" spans="1:26" x14ac:dyDescent="0.25">
      <c r="A290" s="466" t="str">
        <f>IF(YilDonem&lt;&gt;"",CONCATENATE(YilDonem," dönemine aittir."),"")</f>
        <v/>
      </c>
      <c r="B290" s="466"/>
      <c r="C290" s="466"/>
      <c r="D290" s="466"/>
      <c r="E290" s="466"/>
      <c r="F290" s="466"/>
      <c r="G290" s="466"/>
      <c r="H290" s="466"/>
      <c r="I290" s="466"/>
      <c r="J290" s="466"/>
      <c r="K290" s="466"/>
      <c r="L290" s="466"/>
      <c r="M290" s="466"/>
      <c r="N290" s="466"/>
      <c r="O290" s="466"/>
      <c r="P290" s="466"/>
      <c r="Q290" s="466"/>
      <c r="R290" s="466"/>
    </row>
    <row r="291" spans="1:26" ht="19.5" thickBot="1" x14ac:dyDescent="0.35">
      <c r="A291" s="456" t="s">
        <v>59</v>
      </c>
      <c r="B291" s="456"/>
      <c r="C291" s="456"/>
      <c r="D291" s="456"/>
      <c r="E291" s="456"/>
      <c r="F291" s="456"/>
      <c r="G291" s="456"/>
      <c r="H291" s="456"/>
      <c r="I291" s="456"/>
      <c r="J291" s="456"/>
      <c r="K291" s="456"/>
      <c r="L291" s="456"/>
      <c r="M291" s="456"/>
      <c r="N291" s="456"/>
      <c r="O291" s="456"/>
      <c r="P291" s="456"/>
      <c r="Q291" s="456"/>
      <c r="R291" s="456"/>
    </row>
    <row r="292" spans="1:26" ht="31.7" customHeight="1" thickBot="1" x14ac:dyDescent="0.3">
      <c r="A292" s="1" t="s">
        <v>1</v>
      </c>
      <c r="B292" s="457" t="str">
        <f>IF(ProjeNo&gt;0,ProjeNo,"")</f>
        <v/>
      </c>
      <c r="C292" s="458"/>
      <c r="D292" s="458"/>
      <c r="E292" s="458"/>
      <c r="F292" s="458"/>
      <c r="G292" s="458"/>
      <c r="H292" s="458"/>
      <c r="I292" s="458"/>
      <c r="J292" s="458"/>
      <c r="K292" s="458"/>
      <c r="L292" s="458"/>
      <c r="M292" s="458"/>
      <c r="N292" s="458"/>
      <c r="O292" s="458"/>
      <c r="P292" s="458"/>
      <c r="Q292" s="458"/>
      <c r="R292" s="459"/>
    </row>
    <row r="293" spans="1:26" ht="31.7" customHeight="1" thickBot="1" x14ac:dyDescent="0.3">
      <c r="A293" s="6" t="s">
        <v>14</v>
      </c>
      <c r="B293" s="460" t="str">
        <f>IF(ProjeAdi&gt;0,ProjeAdi,"")</f>
        <v/>
      </c>
      <c r="C293" s="461"/>
      <c r="D293" s="461"/>
      <c r="E293" s="461"/>
      <c r="F293" s="461"/>
      <c r="G293" s="461"/>
      <c r="H293" s="461"/>
      <c r="I293" s="461"/>
      <c r="J293" s="461"/>
      <c r="K293" s="461"/>
      <c r="L293" s="461"/>
      <c r="M293" s="461"/>
      <c r="N293" s="461"/>
      <c r="O293" s="461"/>
      <c r="P293" s="461"/>
      <c r="Q293" s="461"/>
      <c r="R293" s="462"/>
    </row>
    <row r="294" spans="1:26" ht="75.2" customHeight="1" thickBot="1" x14ac:dyDescent="0.3">
      <c r="A294" s="471" t="s">
        <v>9</v>
      </c>
      <c r="B294" s="467" t="s">
        <v>60</v>
      </c>
      <c r="C294" s="463" t="str">
        <f>IF(Dönem=1,"OCAK",IF(Dönem=2,"TEMMUZ",""))</f>
        <v/>
      </c>
      <c r="D294" s="464"/>
      <c r="E294" s="463" t="str">
        <f>IF(Dönem=1,"ŞUBAT",IF(Dönem=2,"AĞUSTOS",""))</f>
        <v/>
      </c>
      <c r="F294" s="464"/>
      <c r="G294" s="463" t="str">
        <f>IF(Dönem=1,"MART",IF(Dönem=2,"EYLÜL",""))</f>
        <v/>
      </c>
      <c r="H294" s="464"/>
      <c r="I294" s="463" t="str">
        <f>IF(Dönem=1,"NİSAN",IF(Dönem=2,"EKİM",""))</f>
        <v/>
      </c>
      <c r="J294" s="464"/>
      <c r="K294" s="463" t="str">
        <f>IF(Dönem=1,"MAYIS",IF(Dönem=2,"KASIM",""))</f>
        <v/>
      </c>
      <c r="L294" s="464"/>
      <c r="M294" s="463" t="str">
        <f>IF(Dönem=1,"HAZİRAN",IF(Dönem=2,"ARALIK",""))</f>
        <v/>
      </c>
      <c r="N294" s="464"/>
      <c r="O294" s="467" t="s">
        <v>55</v>
      </c>
      <c r="P294" s="467" t="s">
        <v>56</v>
      </c>
      <c r="Q294" s="467" t="s">
        <v>57</v>
      </c>
      <c r="R294" s="467" t="s">
        <v>144</v>
      </c>
      <c r="S294" s="5"/>
      <c r="T294" s="5"/>
    </row>
    <row r="295" spans="1:26" ht="49.7" customHeight="1" thickBot="1" x14ac:dyDescent="0.3">
      <c r="A295" s="472"/>
      <c r="B295" s="468"/>
      <c r="C295" s="3" t="s">
        <v>38</v>
      </c>
      <c r="D295" s="3" t="s">
        <v>58</v>
      </c>
      <c r="E295" s="3" t="s">
        <v>38</v>
      </c>
      <c r="F295" s="3" t="s">
        <v>58</v>
      </c>
      <c r="G295" s="3" t="s">
        <v>38</v>
      </c>
      <c r="H295" s="3" t="s">
        <v>58</v>
      </c>
      <c r="I295" s="3" t="s">
        <v>38</v>
      </c>
      <c r="J295" s="3" t="s">
        <v>58</v>
      </c>
      <c r="K295" s="3" t="s">
        <v>38</v>
      </c>
      <c r="L295" s="3" t="s">
        <v>58</v>
      </c>
      <c r="M295" s="3" t="s">
        <v>38</v>
      </c>
      <c r="N295" s="3" t="s">
        <v>58</v>
      </c>
      <c r="O295" s="468"/>
      <c r="P295" s="468"/>
      <c r="Q295" s="468"/>
      <c r="R295" s="468"/>
      <c r="Z295" s="2" t="s">
        <v>93</v>
      </c>
    </row>
    <row r="296" spans="1:26" ht="23.1" customHeight="1" x14ac:dyDescent="0.25">
      <c r="A296" s="141">
        <v>181</v>
      </c>
      <c r="B296" s="207" t="str">
        <f>IF('Proje ve Personel Bilgileri'!C197&gt;0,'Proje ve Personel Bilgileri'!C197,"")</f>
        <v/>
      </c>
      <c r="C296" s="215">
        <f>IF('G011A (Ocak-Temmuz)'!C296&lt;&gt;"",'G011A (Ocak-Temmuz)'!C296,0)</f>
        <v>0</v>
      </c>
      <c r="D296" s="214">
        <f>IF('G011A (Ocak-Temmuz)'!L296&lt;&gt;"",'G011A (Ocak-Temmuz)'!L296,0)</f>
        <v>0</v>
      </c>
      <c r="E296" s="215">
        <f>IF('G011A (Şubat-Ağustos)'!C296&lt;&gt;"",'G011A (Şubat-Ağustos)'!C296,0)</f>
        <v>0</v>
      </c>
      <c r="F296" s="214">
        <f>IF('G011A (Şubat-Ağustos)'!L296&lt;&gt;"",'G011A (Şubat-Ağustos)'!L296,0)</f>
        <v>0</v>
      </c>
      <c r="G296" s="215">
        <f>IF('G011A (Mart-Eylül)'!C296&lt;&gt;"",'G011A (Mart-Eylül)'!C296,0)</f>
        <v>0</v>
      </c>
      <c r="H296" s="214">
        <f>IF('G011A (Mart-Eylül)'!L296&lt;&gt;"",'G011A (Mart-Eylül)'!L296,0)</f>
        <v>0</v>
      </c>
      <c r="I296" s="215">
        <f>IF('G011A (Nisan-Ekim)'!C296&lt;&gt;"",'G011A (Nisan-Ekim)'!C296,0)</f>
        <v>0</v>
      </c>
      <c r="J296" s="214">
        <f>IF('G011A (Nisan-Ekim)'!L296&lt;&gt;"",'G011A (Nisan-Ekim)'!L296,0)</f>
        <v>0</v>
      </c>
      <c r="K296" s="215">
        <f>IF('G011A (Mayıs-Kasım)'!C296&lt;&gt;"",'G011A (Mayıs-Kasım)'!C296,0)</f>
        <v>0</v>
      </c>
      <c r="L296" s="214">
        <f>IF('G011A (Mayıs-Kasım)'!L296&lt;&gt;"",'G011A (Mayıs-Kasım)'!L296,0)</f>
        <v>0</v>
      </c>
      <c r="M296" s="215">
        <f>IF('G011A (Haziran-Aralık)'!C296&lt;&gt;"",'G011A (Haziran-Aralık)'!C296,0)</f>
        <v>0</v>
      </c>
      <c r="N296" s="214">
        <f>IF('G011A (Haziran-Aralık)'!L296&lt;&gt;"",'G011A (Haziran-Aralık)'!L296,0)</f>
        <v>0</v>
      </c>
      <c r="O296" s="215">
        <f>C296+E296+G296+I296+K296+M296</f>
        <v>0</v>
      </c>
      <c r="P296" s="214">
        <f>D296+F296+H296+J296+L296+N296</f>
        <v>0</v>
      </c>
      <c r="Q296" s="214">
        <f>IF(O296=0,0,O296/30)</f>
        <v>0</v>
      </c>
      <c r="R296" s="216">
        <f>IF(P296=0,0,P296/Q296)</f>
        <v>0</v>
      </c>
      <c r="T296" s="206">
        <f>IF(C296&gt;0,1,0)</f>
        <v>0</v>
      </c>
      <c r="U296" s="206">
        <f>IF(E296&gt;0,1,0)</f>
        <v>0</v>
      </c>
      <c r="V296" s="206">
        <f>IF(G296&gt;0,1,0)</f>
        <v>0</v>
      </c>
      <c r="W296" s="206">
        <f>IF(I296&gt;0,1,0)</f>
        <v>0</v>
      </c>
      <c r="X296" s="206">
        <f>IF(K296&gt;0,1,0)</f>
        <v>0</v>
      </c>
      <c r="Y296" s="206">
        <f>IF(M296&gt;0,1,0)</f>
        <v>0</v>
      </c>
      <c r="Z296" s="206">
        <f>SUM(T296:Y296)</f>
        <v>0</v>
      </c>
    </row>
    <row r="297" spans="1:26" ht="23.1" customHeight="1" x14ac:dyDescent="0.25">
      <c r="A297" s="144">
        <v>182</v>
      </c>
      <c r="B297" s="209" t="str">
        <f>IF('Proje ve Personel Bilgileri'!C198&gt;0,'Proje ve Personel Bilgileri'!C198,"")</f>
        <v/>
      </c>
      <c r="C297" s="225">
        <f>IF('G011A (Ocak-Temmuz)'!C297&lt;&gt;"",'G011A (Ocak-Temmuz)'!C297,0)</f>
        <v>0</v>
      </c>
      <c r="D297" s="226">
        <f>IF('G011A (Ocak-Temmuz)'!L297&lt;&gt;"",'G011A (Ocak-Temmuz)'!L297,0)</f>
        <v>0</v>
      </c>
      <c r="E297" s="218">
        <f>IF('G011A (Şubat-Ağustos)'!C297&lt;&gt;"",'G011A (Şubat-Ağustos)'!C297,0)</f>
        <v>0</v>
      </c>
      <c r="F297" s="217">
        <f>IF('G011A (Şubat-Ağustos)'!L297&lt;&gt;"",'G011A (Şubat-Ağustos)'!L297,0)</f>
        <v>0</v>
      </c>
      <c r="G297" s="218">
        <f>IF('G011A (Mart-Eylül)'!C297&lt;&gt;"",'G011A (Mart-Eylül)'!C297,0)</f>
        <v>0</v>
      </c>
      <c r="H297" s="217">
        <f>IF('G011A (Mart-Eylül)'!L297&lt;&gt;"",'G011A (Mart-Eylül)'!L297,0)</f>
        <v>0</v>
      </c>
      <c r="I297" s="218">
        <f>IF('G011A (Nisan-Ekim)'!C297&lt;&gt;"",'G011A (Nisan-Ekim)'!C297,0)</f>
        <v>0</v>
      </c>
      <c r="J297" s="217">
        <f>IF('G011A (Nisan-Ekim)'!L297&lt;&gt;"",'G011A (Nisan-Ekim)'!L297,0)</f>
        <v>0</v>
      </c>
      <c r="K297" s="218">
        <f>IF('G011A (Mayıs-Kasım)'!C297&lt;&gt;"",'G011A (Mayıs-Kasım)'!C297,0)</f>
        <v>0</v>
      </c>
      <c r="L297" s="217">
        <f>IF('G011A (Mayıs-Kasım)'!L297&lt;&gt;"",'G011A (Mayıs-Kasım)'!L297,0)</f>
        <v>0</v>
      </c>
      <c r="M297" s="218">
        <f>IF('G011A (Haziran-Aralık)'!C297&lt;&gt;"",'G011A (Haziran-Aralık)'!C297,0)</f>
        <v>0</v>
      </c>
      <c r="N297" s="217">
        <f>IF('G011A (Haziran-Aralık)'!L297&lt;&gt;"",'G011A (Haziran-Aralık)'!L297,0)</f>
        <v>0</v>
      </c>
      <c r="O297" s="225">
        <f t="shared" ref="O297:O315" si="99">C297+E297+G297+I297+K297+M297</f>
        <v>0</v>
      </c>
      <c r="P297" s="226">
        <f t="shared" ref="P297:P315" si="100">D297+F297+H297+J297+L297+N297</f>
        <v>0</v>
      </c>
      <c r="Q297" s="226">
        <f t="shared" ref="Q297:Q315" si="101">IF(O297=0,0,O297/30)</f>
        <v>0</v>
      </c>
      <c r="R297" s="227">
        <f t="shared" ref="R297:R315" si="102">IF(P297=0,0,P297/Q297)</f>
        <v>0</v>
      </c>
      <c r="T297" s="206">
        <f t="shared" ref="T297:T315" si="103">IF(C297&gt;0,1,0)</f>
        <v>0</v>
      </c>
      <c r="U297" s="206">
        <f t="shared" ref="U297:U315" si="104">IF(E297&gt;0,1,0)</f>
        <v>0</v>
      </c>
      <c r="V297" s="206">
        <f t="shared" ref="V297:V315" si="105">IF(G297&gt;0,1,0)</f>
        <v>0</v>
      </c>
      <c r="W297" s="206">
        <f t="shared" ref="W297:W315" si="106">IF(I297&gt;0,1,0)</f>
        <v>0</v>
      </c>
      <c r="X297" s="206">
        <f t="shared" ref="X297:X315" si="107">IF(K297&gt;0,1,0)</f>
        <v>0</v>
      </c>
      <c r="Y297" s="206">
        <f t="shared" ref="Y297:Y315" si="108">IF(M297&gt;0,1,0)</f>
        <v>0</v>
      </c>
      <c r="Z297" s="206">
        <f t="shared" ref="Z297:Z315" si="109">SUM(T297:Y297)</f>
        <v>0</v>
      </c>
    </row>
    <row r="298" spans="1:26" ht="23.1" customHeight="1" x14ac:dyDescent="0.25">
      <c r="A298" s="144">
        <v>183</v>
      </c>
      <c r="B298" s="209" t="str">
        <f>IF('Proje ve Personel Bilgileri'!C199&gt;0,'Proje ve Personel Bilgileri'!C199,"")</f>
        <v/>
      </c>
      <c r="C298" s="225">
        <f>IF('G011A (Ocak-Temmuz)'!C298&lt;&gt;"",'G011A (Ocak-Temmuz)'!C298,0)</f>
        <v>0</v>
      </c>
      <c r="D298" s="226">
        <f>IF('G011A (Ocak-Temmuz)'!L298&lt;&gt;"",'G011A (Ocak-Temmuz)'!L298,0)</f>
        <v>0</v>
      </c>
      <c r="E298" s="218">
        <f>IF('G011A (Şubat-Ağustos)'!C298&lt;&gt;"",'G011A (Şubat-Ağustos)'!C298,0)</f>
        <v>0</v>
      </c>
      <c r="F298" s="217">
        <f>IF('G011A (Şubat-Ağustos)'!L298&lt;&gt;"",'G011A (Şubat-Ağustos)'!L298,0)</f>
        <v>0</v>
      </c>
      <c r="G298" s="218">
        <f>IF('G011A (Mart-Eylül)'!C298&lt;&gt;"",'G011A (Mart-Eylül)'!C298,0)</f>
        <v>0</v>
      </c>
      <c r="H298" s="217">
        <f>IF('G011A (Mart-Eylül)'!L298&lt;&gt;"",'G011A (Mart-Eylül)'!L298,0)</f>
        <v>0</v>
      </c>
      <c r="I298" s="218">
        <f>IF('G011A (Nisan-Ekim)'!C298&lt;&gt;"",'G011A (Nisan-Ekim)'!C298,0)</f>
        <v>0</v>
      </c>
      <c r="J298" s="217">
        <f>IF('G011A (Nisan-Ekim)'!L298&lt;&gt;"",'G011A (Nisan-Ekim)'!L298,0)</f>
        <v>0</v>
      </c>
      <c r="K298" s="218">
        <f>IF('G011A (Mayıs-Kasım)'!C298&lt;&gt;"",'G011A (Mayıs-Kasım)'!C298,0)</f>
        <v>0</v>
      </c>
      <c r="L298" s="217">
        <f>IF('G011A (Mayıs-Kasım)'!L298&lt;&gt;"",'G011A (Mayıs-Kasım)'!L298,0)</f>
        <v>0</v>
      </c>
      <c r="M298" s="218">
        <f>IF('G011A (Haziran-Aralık)'!C298&lt;&gt;"",'G011A (Haziran-Aralık)'!C298,0)</f>
        <v>0</v>
      </c>
      <c r="N298" s="217">
        <f>IF('G011A (Haziran-Aralık)'!L298&lt;&gt;"",'G011A (Haziran-Aralık)'!L298,0)</f>
        <v>0</v>
      </c>
      <c r="O298" s="225">
        <f t="shared" si="99"/>
        <v>0</v>
      </c>
      <c r="P298" s="226">
        <f t="shared" si="100"/>
        <v>0</v>
      </c>
      <c r="Q298" s="226">
        <f t="shared" si="101"/>
        <v>0</v>
      </c>
      <c r="R298" s="227">
        <f t="shared" si="102"/>
        <v>0</v>
      </c>
      <c r="T298" s="206">
        <f t="shared" si="103"/>
        <v>0</v>
      </c>
      <c r="U298" s="206">
        <f t="shared" si="104"/>
        <v>0</v>
      </c>
      <c r="V298" s="206">
        <f t="shared" si="105"/>
        <v>0</v>
      </c>
      <c r="W298" s="206">
        <f t="shared" si="106"/>
        <v>0</v>
      </c>
      <c r="X298" s="206">
        <f t="shared" si="107"/>
        <v>0</v>
      </c>
      <c r="Y298" s="206">
        <f t="shared" si="108"/>
        <v>0</v>
      </c>
      <c r="Z298" s="206">
        <f t="shared" si="109"/>
        <v>0</v>
      </c>
    </row>
    <row r="299" spans="1:26" ht="23.1" customHeight="1" x14ac:dyDescent="0.25">
      <c r="A299" s="144">
        <v>184</v>
      </c>
      <c r="B299" s="209" t="str">
        <f>IF('Proje ve Personel Bilgileri'!C200&gt;0,'Proje ve Personel Bilgileri'!C200,"")</f>
        <v/>
      </c>
      <c r="C299" s="225">
        <f>IF('G011A (Ocak-Temmuz)'!C299&lt;&gt;"",'G011A (Ocak-Temmuz)'!C299,0)</f>
        <v>0</v>
      </c>
      <c r="D299" s="226">
        <f>IF('G011A (Ocak-Temmuz)'!L299&lt;&gt;"",'G011A (Ocak-Temmuz)'!L299,0)</f>
        <v>0</v>
      </c>
      <c r="E299" s="218">
        <f>IF('G011A (Şubat-Ağustos)'!C299&lt;&gt;"",'G011A (Şubat-Ağustos)'!C299,0)</f>
        <v>0</v>
      </c>
      <c r="F299" s="217">
        <f>IF('G011A (Şubat-Ağustos)'!L299&lt;&gt;"",'G011A (Şubat-Ağustos)'!L299,0)</f>
        <v>0</v>
      </c>
      <c r="G299" s="218">
        <f>IF('G011A (Mart-Eylül)'!C299&lt;&gt;"",'G011A (Mart-Eylül)'!C299,0)</f>
        <v>0</v>
      </c>
      <c r="H299" s="217">
        <f>IF('G011A (Mart-Eylül)'!L299&lt;&gt;"",'G011A (Mart-Eylül)'!L299,0)</f>
        <v>0</v>
      </c>
      <c r="I299" s="218">
        <f>IF('G011A (Nisan-Ekim)'!C299&lt;&gt;"",'G011A (Nisan-Ekim)'!C299,0)</f>
        <v>0</v>
      </c>
      <c r="J299" s="217">
        <f>IF('G011A (Nisan-Ekim)'!L299&lt;&gt;"",'G011A (Nisan-Ekim)'!L299,0)</f>
        <v>0</v>
      </c>
      <c r="K299" s="218">
        <f>IF('G011A (Mayıs-Kasım)'!C299&lt;&gt;"",'G011A (Mayıs-Kasım)'!C299,0)</f>
        <v>0</v>
      </c>
      <c r="L299" s="217">
        <f>IF('G011A (Mayıs-Kasım)'!L299&lt;&gt;"",'G011A (Mayıs-Kasım)'!L299,0)</f>
        <v>0</v>
      </c>
      <c r="M299" s="218">
        <f>IF('G011A (Haziran-Aralık)'!C299&lt;&gt;"",'G011A (Haziran-Aralık)'!C299,0)</f>
        <v>0</v>
      </c>
      <c r="N299" s="217">
        <f>IF('G011A (Haziran-Aralık)'!L299&lt;&gt;"",'G011A (Haziran-Aralık)'!L299,0)</f>
        <v>0</v>
      </c>
      <c r="O299" s="225">
        <f t="shared" si="99"/>
        <v>0</v>
      </c>
      <c r="P299" s="226">
        <f t="shared" si="100"/>
        <v>0</v>
      </c>
      <c r="Q299" s="226">
        <f t="shared" si="101"/>
        <v>0</v>
      </c>
      <c r="R299" s="227">
        <f t="shared" si="102"/>
        <v>0</v>
      </c>
      <c r="T299" s="206">
        <f t="shared" si="103"/>
        <v>0</v>
      </c>
      <c r="U299" s="206">
        <f t="shared" si="104"/>
        <v>0</v>
      </c>
      <c r="V299" s="206">
        <f t="shared" si="105"/>
        <v>0</v>
      </c>
      <c r="W299" s="206">
        <f t="shared" si="106"/>
        <v>0</v>
      </c>
      <c r="X299" s="206">
        <f t="shared" si="107"/>
        <v>0</v>
      </c>
      <c r="Y299" s="206">
        <f t="shared" si="108"/>
        <v>0</v>
      </c>
      <c r="Z299" s="206">
        <f t="shared" si="109"/>
        <v>0</v>
      </c>
    </row>
    <row r="300" spans="1:26" ht="23.1" customHeight="1" x14ac:dyDescent="0.25">
      <c r="A300" s="144">
        <v>185</v>
      </c>
      <c r="B300" s="209" t="str">
        <f>IF('Proje ve Personel Bilgileri'!C201&gt;0,'Proje ve Personel Bilgileri'!C201,"")</f>
        <v/>
      </c>
      <c r="C300" s="225">
        <f>IF('G011A (Ocak-Temmuz)'!C300&lt;&gt;"",'G011A (Ocak-Temmuz)'!C300,0)</f>
        <v>0</v>
      </c>
      <c r="D300" s="226">
        <f>IF('G011A (Ocak-Temmuz)'!L300&lt;&gt;"",'G011A (Ocak-Temmuz)'!L300,0)</f>
        <v>0</v>
      </c>
      <c r="E300" s="218">
        <f>IF('G011A (Şubat-Ağustos)'!C300&lt;&gt;"",'G011A (Şubat-Ağustos)'!C300,0)</f>
        <v>0</v>
      </c>
      <c r="F300" s="217">
        <f>IF('G011A (Şubat-Ağustos)'!L300&lt;&gt;"",'G011A (Şubat-Ağustos)'!L300,0)</f>
        <v>0</v>
      </c>
      <c r="G300" s="218">
        <f>IF('G011A (Mart-Eylül)'!C300&lt;&gt;"",'G011A (Mart-Eylül)'!C300,0)</f>
        <v>0</v>
      </c>
      <c r="H300" s="217">
        <f>IF('G011A (Mart-Eylül)'!L300&lt;&gt;"",'G011A (Mart-Eylül)'!L300,0)</f>
        <v>0</v>
      </c>
      <c r="I300" s="218">
        <f>IF('G011A (Nisan-Ekim)'!C300&lt;&gt;"",'G011A (Nisan-Ekim)'!C300,0)</f>
        <v>0</v>
      </c>
      <c r="J300" s="217">
        <f>IF('G011A (Nisan-Ekim)'!L300&lt;&gt;"",'G011A (Nisan-Ekim)'!L300,0)</f>
        <v>0</v>
      </c>
      <c r="K300" s="218">
        <f>IF('G011A (Mayıs-Kasım)'!C300&lt;&gt;"",'G011A (Mayıs-Kasım)'!C300,0)</f>
        <v>0</v>
      </c>
      <c r="L300" s="217">
        <f>IF('G011A (Mayıs-Kasım)'!L300&lt;&gt;"",'G011A (Mayıs-Kasım)'!L300,0)</f>
        <v>0</v>
      </c>
      <c r="M300" s="218">
        <f>IF('G011A (Haziran-Aralık)'!C300&lt;&gt;"",'G011A (Haziran-Aralık)'!C300,0)</f>
        <v>0</v>
      </c>
      <c r="N300" s="217">
        <f>IF('G011A (Haziran-Aralık)'!L300&lt;&gt;"",'G011A (Haziran-Aralık)'!L300,0)</f>
        <v>0</v>
      </c>
      <c r="O300" s="225">
        <f t="shared" si="99"/>
        <v>0</v>
      </c>
      <c r="P300" s="226">
        <f t="shared" si="100"/>
        <v>0</v>
      </c>
      <c r="Q300" s="226">
        <f t="shared" si="101"/>
        <v>0</v>
      </c>
      <c r="R300" s="227">
        <f t="shared" si="102"/>
        <v>0</v>
      </c>
      <c r="T300" s="206">
        <f t="shared" si="103"/>
        <v>0</v>
      </c>
      <c r="U300" s="206">
        <f t="shared" si="104"/>
        <v>0</v>
      </c>
      <c r="V300" s="206">
        <f t="shared" si="105"/>
        <v>0</v>
      </c>
      <c r="W300" s="206">
        <f t="shared" si="106"/>
        <v>0</v>
      </c>
      <c r="X300" s="206">
        <f t="shared" si="107"/>
        <v>0</v>
      </c>
      <c r="Y300" s="206">
        <f t="shared" si="108"/>
        <v>0</v>
      </c>
      <c r="Z300" s="206">
        <f t="shared" si="109"/>
        <v>0</v>
      </c>
    </row>
    <row r="301" spans="1:26" ht="23.1" customHeight="1" x14ac:dyDescent="0.25">
      <c r="A301" s="144">
        <v>186</v>
      </c>
      <c r="B301" s="209" t="str">
        <f>IF('Proje ve Personel Bilgileri'!C202&gt;0,'Proje ve Personel Bilgileri'!C202,"")</f>
        <v/>
      </c>
      <c r="C301" s="225">
        <f>IF('G011A (Ocak-Temmuz)'!C301&lt;&gt;"",'G011A (Ocak-Temmuz)'!C301,0)</f>
        <v>0</v>
      </c>
      <c r="D301" s="226">
        <f>IF('G011A (Ocak-Temmuz)'!L301&lt;&gt;"",'G011A (Ocak-Temmuz)'!L301,0)</f>
        <v>0</v>
      </c>
      <c r="E301" s="218">
        <f>IF('G011A (Şubat-Ağustos)'!C301&lt;&gt;"",'G011A (Şubat-Ağustos)'!C301,0)</f>
        <v>0</v>
      </c>
      <c r="F301" s="217">
        <f>IF('G011A (Şubat-Ağustos)'!L301&lt;&gt;"",'G011A (Şubat-Ağustos)'!L301,0)</f>
        <v>0</v>
      </c>
      <c r="G301" s="218">
        <f>IF('G011A (Mart-Eylül)'!C301&lt;&gt;"",'G011A (Mart-Eylül)'!C301,0)</f>
        <v>0</v>
      </c>
      <c r="H301" s="217">
        <f>IF('G011A (Mart-Eylül)'!L301&lt;&gt;"",'G011A (Mart-Eylül)'!L301,0)</f>
        <v>0</v>
      </c>
      <c r="I301" s="218">
        <f>IF('G011A (Nisan-Ekim)'!C301&lt;&gt;"",'G011A (Nisan-Ekim)'!C301,0)</f>
        <v>0</v>
      </c>
      <c r="J301" s="217">
        <f>IF('G011A (Nisan-Ekim)'!L301&lt;&gt;"",'G011A (Nisan-Ekim)'!L301,0)</f>
        <v>0</v>
      </c>
      <c r="K301" s="218">
        <f>IF('G011A (Mayıs-Kasım)'!C301&lt;&gt;"",'G011A (Mayıs-Kasım)'!C301,0)</f>
        <v>0</v>
      </c>
      <c r="L301" s="217">
        <f>IF('G011A (Mayıs-Kasım)'!L301&lt;&gt;"",'G011A (Mayıs-Kasım)'!L301,0)</f>
        <v>0</v>
      </c>
      <c r="M301" s="218">
        <f>IF('G011A (Haziran-Aralık)'!C301&lt;&gt;"",'G011A (Haziran-Aralık)'!C301,0)</f>
        <v>0</v>
      </c>
      <c r="N301" s="217">
        <f>IF('G011A (Haziran-Aralık)'!L301&lt;&gt;"",'G011A (Haziran-Aralık)'!L301,0)</f>
        <v>0</v>
      </c>
      <c r="O301" s="225">
        <f t="shared" si="99"/>
        <v>0</v>
      </c>
      <c r="P301" s="226">
        <f t="shared" si="100"/>
        <v>0</v>
      </c>
      <c r="Q301" s="226">
        <f t="shared" si="101"/>
        <v>0</v>
      </c>
      <c r="R301" s="227">
        <f t="shared" si="102"/>
        <v>0</v>
      </c>
      <c r="T301" s="206">
        <f t="shared" si="103"/>
        <v>0</v>
      </c>
      <c r="U301" s="206">
        <f t="shared" si="104"/>
        <v>0</v>
      </c>
      <c r="V301" s="206">
        <f t="shared" si="105"/>
        <v>0</v>
      </c>
      <c r="W301" s="206">
        <f t="shared" si="106"/>
        <v>0</v>
      </c>
      <c r="X301" s="206">
        <f t="shared" si="107"/>
        <v>0</v>
      </c>
      <c r="Y301" s="206">
        <f t="shared" si="108"/>
        <v>0</v>
      </c>
      <c r="Z301" s="206">
        <f t="shared" si="109"/>
        <v>0</v>
      </c>
    </row>
    <row r="302" spans="1:26" ht="23.1" customHeight="1" x14ac:dyDescent="0.25">
      <c r="A302" s="144">
        <v>187</v>
      </c>
      <c r="B302" s="209" t="str">
        <f>IF('Proje ve Personel Bilgileri'!C203&gt;0,'Proje ve Personel Bilgileri'!C203,"")</f>
        <v/>
      </c>
      <c r="C302" s="225">
        <f>IF('G011A (Ocak-Temmuz)'!C302&lt;&gt;"",'G011A (Ocak-Temmuz)'!C302,0)</f>
        <v>0</v>
      </c>
      <c r="D302" s="226">
        <f>IF('G011A (Ocak-Temmuz)'!L302&lt;&gt;"",'G011A (Ocak-Temmuz)'!L302,0)</f>
        <v>0</v>
      </c>
      <c r="E302" s="218">
        <f>IF('G011A (Şubat-Ağustos)'!C302&lt;&gt;"",'G011A (Şubat-Ağustos)'!C302,0)</f>
        <v>0</v>
      </c>
      <c r="F302" s="217">
        <f>IF('G011A (Şubat-Ağustos)'!L302&lt;&gt;"",'G011A (Şubat-Ağustos)'!L302,0)</f>
        <v>0</v>
      </c>
      <c r="G302" s="218">
        <f>IF('G011A (Mart-Eylül)'!C302&lt;&gt;"",'G011A (Mart-Eylül)'!C302,0)</f>
        <v>0</v>
      </c>
      <c r="H302" s="217">
        <f>IF('G011A (Mart-Eylül)'!L302&lt;&gt;"",'G011A (Mart-Eylül)'!L302,0)</f>
        <v>0</v>
      </c>
      <c r="I302" s="218">
        <f>IF('G011A (Nisan-Ekim)'!C302&lt;&gt;"",'G011A (Nisan-Ekim)'!C302,0)</f>
        <v>0</v>
      </c>
      <c r="J302" s="217">
        <f>IF('G011A (Nisan-Ekim)'!L302&lt;&gt;"",'G011A (Nisan-Ekim)'!L302,0)</f>
        <v>0</v>
      </c>
      <c r="K302" s="218">
        <f>IF('G011A (Mayıs-Kasım)'!C302&lt;&gt;"",'G011A (Mayıs-Kasım)'!C302,0)</f>
        <v>0</v>
      </c>
      <c r="L302" s="217">
        <f>IF('G011A (Mayıs-Kasım)'!L302&lt;&gt;"",'G011A (Mayıs-Kasım)'!L302,0)</f>
        <v>0</v>
      </c>
      <c r="M302" s="218">
        <f>IF('G011A (Haziran-Aralık)'!C302&lt;&gt;"",'G011A (Haziran-Aralık)'!C302,0)</f>
        <v>0</v>
      </c>
      <c r="N302" s="217">
        <f>IF('G011A (Haziran-Aralık)'!L302&lt;&gt;"",'G011A (Haziran-Aralık)'!L302,0)</f>
        <v>0</v>
      </c>
      <c r="O302" s="225">
        <f t="shared" si="99"/>
        <v>0</v>
      </c>
      <c r="P302" s="226">
        <f t="shared" si="100"/>
        <v>0</v>
      </c>
      <c r="Q302" s="226">
        <f t="shared" si="101"/>
        <v>0</v>
      </c>
      <c r="R302" s="227">
        <f t="shared" si="102"/>
        <v>0</v>
      </c>
      <c r="T302" s="206">
        <f t="shared" si="103"/>
        <v>0</v>
      </c>
      <c r="U302" s="206">
        <f t="shared" si="104"/>
        <v>0</v>
      </c>
      <c r="V302" s="206">
        <f t="shared" si="105"/>
        <v>0</v>
      </c>
      <c r="W302" s="206">
        <f t="shared" si="106"/>
        <v>0</v>
      </c>
      <c r="X302" s="206">
        <f t="shared" si="107"/>
        <v>0</v>
      </c>
      <c r="Y302" s="206">
        <f t="shared" si="108"/>
        <v>0</v>
      </c>
      <c r="Z302" s="206">
        <f t="shared" si="109"/>
        <v>0</v>
      </c>
    </row>
    <row r="303" spans="1:26" ht="23.1" customHeight="1" x14ac:dyDescent="0.25">
      <c r="A303" s="144">
        <v>188</v>
      </c>
      <c r="B303" s="209" t="str">
        <f>IF('Proje ve Personel Bilgileri'!C204&gt;0,'Proje ve Personel Bilgileri'!C204,"")</f>
        <v/>
      </c>
      <c r="C303" s="225">
        <f>IF('G011A (Ocak-Temmuz)'!C303&lt;&gt;"",'G011A (Ocak-Temmuz)'!C303,0)</f>
        <v>0</v>
      </c>
      <c r="D303" s="226">
        <f>IF('G011A (Ocak-Temmuz)'!L303&lt;&gt;"",'G011A (Ocak-Temmuz)'!L303,0)</f>
        <v>0</v>
      </c>
      <c r="E303" s="218">
        <f>IF('G011A (Şubat-Ağustos)'!C303&lt;&gt;"",'G011A (Şubat-Ağustos)'!C303,0)</f>
        <v>0</v>
      </c>
      <c r="F303" s="217">
        <f>IF('G011A (Şubat-Ağustos)'!L303&lt;&gt;"",'G011A (Şubat-Ağustos)'!L303,0)</f>
        <v>0</v>
      </c>
      <c r="G303" s="218">
        <f>IF('G011A (Mart-Eylül)'!C303&lt;&gt;"",'G011A (Mart-Eylül)'!C303,0)</f>
        <v>0</v>
      </c>
      <c r="H303" s="217">
        <f>IF('G011A (Mart-Eylül)'!L303&lt;&gt;"",'G011A (Mart-Eylül)'!L303,0)</f>
        <v>0</v>
      </c>
      <c r="I303" s="218">
        <f>IF('G011A (Nisan-Ekim)'!C303&lt;&gt;"",'G011A (Nisan-Ekim)'!C303,0)</f>
        <v>0</v>
      </c>
      <c r="J303" s="217">
        <f>IF('G011A (Nisan-Ekim)'!L303&lt;&gt;"",'G011A (Nisan-Ekim)'!L303,0)</f>
        <v>0</v>
      </c>
      <c r="K303" s="218">
        <f>IF('G011A (Mayıs-Kasım)'!C303&lt;&gt;"",'G011A (Mayıs-Kasım)'!C303,0)</f>
        <v>0</v>
      </c>
      <c r="L303" s="217">
        <f>IF('G011A (Mayıs-Kasım)'!L303&lt;&gt;"",'G011A (Mayıs-Kasım)'!L303,0)</f>
        <v>0</v>
      </c>
      <c r="M303" s="218">
        <f>IF('G011A (Haziran-Aralık)'!C303&lt;&gt;"",'G011A (Haziran-Aralık)'!C303,0)</f>
        <v>0</v>
      </c>
      <c r="N303" s="217">
        <f>IF('G011A (Haziran-Aralık)'!L303&lt;&gt;"",'G011A (Haziran-Aralık)'!L303,0)</f>
        <v>0</v>
      </c>
      <c r="O303" s="225">
        <f t="shared" si="99"/>
        <v>0</v>
      </c>
      <c r="P303" s="226">
        <f t="shared" si="100"/>
        <v>0</v>
      </c>
      <c r="Q303" s="226">
        <f t="shared" si="101"/>
        <v>0</v>
      </c>
      <c r="R303" s="227">
        <f t="shared" si="102"/>
        <v>0</v>
      </c>
      <c r="T303" s="206">
        <f t="shared" si="103"/>
        <v>0</v>
      </c>
      <c r="U303" s="206">
        <f t="shared" si="104"/>
        <v>0</v>
      </c>
      <c r="V303" s="206">
        <f t="shared" si="105"/>
        <v>0</v>
      </c>
      <c r="W303" s="206">
        <f t="shared" si="106"/>
        <v>0</v>
      </c>
      <c r="X303" s="206">
        <f t="shared" si="107"/>
        <v>0</v>
      </c>
      <c r="Y303" s="206">
        <f t="shared" si="108"/>
        <v>0</v>
      </c>
      <c r="Z303" s="206">
        <f t="shared" si="109"/>
        <v>0</v>
      </c>
    </row>
    <row r="304" spans="1:26" ht="23.1" customHeight="1" x14ac:dyDescent="0.25">
      <c r="A304" s="144">
        <v>189</v>
      </c>
      <c r="B304" s="209" t="str">
        <f>IF('Proje ve Personel Bilgileri'!C205&gt;0,'Proje ve Personel Bilgileri'!C205,"")</f>
        <v/>
      </c>
      <c r="C304" s="225">
        <f>IF('G011A (Ocak-Temmuz)'!C304&lt;&gt;"",'G011A (Ocak-Temmuz)'!C304,0)</f>
        <v>0</v>
      </c>
      <c r="D304" s="226">
        <f>IF('G011A (Ocak-Temmuz)'!L304&lt;&gt;"",'G011A (Ocak-Temmuz)'!L304,0)</f>
        <v>0</v>
      </c>
      <c r="E304" s="218">
        <f>IF('G011A (Şubat-Ağustos)'!C304&lt;&gt;"",'G011A (Şubat-Ağustos)'!C304,0)</f>
        <v>0</v>
      </c>
      <c r="F304" s="217">
        <f>IF('G011A (Şubat-Ağustos)'!L304&lt;&gt;"",'G011A (Şubat-Ağustos)'!L304,0)</f>
        <v>0</v>
      </c>
      <c r="G304" s="218">
        <f>IF('G011A (Mart-Eylül)'!C304&lt;&gt;"",'G011A (Mart-Eylül)'!C304,0)</f>
        <v>0</v>
      </c>
      <c r="H304" s="217">
        <f>IF('G011A (Mart-Eylül)'!L304&lt;&gt;"",'G011A (Mart-Eylül)'!L304,0)</f>
        <v>0</v>
      </c>
      <c r="I304" s="218">
        <f>IF('G011A (Nisan-Ekim)'!C304&lt;&gt;"",'G011A (Nisan-Ekim)'!C304,0)</f>
        <v>0</v>
      </c>
      <c r="J304" s="217">
        <f>IF('G011A (Nisan-Ekim)'!L304&lt;&gt;"",'G011A (Nisan-Ekim)'!L304,0)</f>
        <v>0</v>
      </c>
      <c r="K304" s="218">
        <f>IF('G011A (Mayıs-Kasım)'!C304&lt;&gt;"",'G011A (Mayıs-Kasım)'!C304,0)</f>
        <v>0</v>
      </c>
      <c r="L304" s="217">
        <f>IF('G011A (Mayıs-Kasım)'!L304&lt;&gt;"",'G011A (Mayıs-Kasım)'!L304,0)</f>
        <v>0</v>
      </c>
      <c r="M304" s="218">
        <f>IF('G011A (Haziran-Aralık)'!C304&lt;&gt;"",'G011A (Haziran-Aralık)'!C304,0)</f>
        <v>0</v>
      </c>
      <c r="N304" s="217">
        <f>IF('G011A (Haziran-Aralık)'!L304&lt;&gt;"",'G011A (Haziran-Aralık)'!L304,0)</f>
        <v>0</v>
      </c>
      <c r="O304" s="225">
        <f t="shared" si="99"/>
        <v>0</v>
      </c>
      <c r="P304" s="226">
        <f t="shared" si="100"/>
        <v>0</v>
      </c>
      <c r="Q304" s="226">
        <f t="shared" si="101"/>
        <v>0</v>
      </c>
      <c r="R304" s="227">
        <f t="shared" si="102"/>
        <v>0</v>
      </c>
      <c r="T304" s="206">
        <f t="shared" si="103"/>
        <v>0</v>
      </c>
      <c r="U304" s="206">
        <f t="shared" si="104"/>
        <v>0</v>
      </c>
      <c r="V304" s="206">
        <f t="shared" si="105"/>
        <v>0</v>
      </c>
      <c r="W304" s="206">
        <f t="shared" si="106"/>
        <v>0</v>
      </c>
      <c r="X304" s="206">
        <f t="shared" si="107"/>
        <v>0</v>
      </c>
      <c r="Y304" s="206">
        <f t="shared" si="108"/>
        <v>0</v>
      </c>
      <c r="Z304" s="206">
        <f t="shared" si="109"/>
        <v>0</v>
      </c>
    </row>
    <row r="305" spans="1:27" ht="23.1" customHeight="1" x14ac:dyDescent="0.25">
      <c r="A305" s="144">
        <v>190</v>
      </c>
      <c r="B305" s="209" t="str">
        <f>IF('Proje ve Personel Bilgileri'!C206&gt;0,'Proje ve Personel Bilgileri'!C206,"")</f>
        <v/>
      </c>
      <c r="C305" s="225">
        <f>IF('G011A (Ocak-Temmuz)'!C305&lt;&gt;"",'G011A (Ocak-Temmuz)'!C305,0)</f>
        <v>0</v>
      </c>
      <c r="D305" s="226">
        <f>IF('G011A (Ocak-Temmuz)'!L305&lt;&gt;"",'G011A (Ocak-Temmuz)'!L305,0)</f>
        <v>0</v>
      </c>
      <c r="E305" s="218">
        <f>IF('G011A (Şubat-Ağustos)'!C305&lt;&gt;"",'G011A (Şubat-Ağustos)'!C305,0)</f>
        <v>0</v>
      </c>
      <c r="F305" s="217">
        <f>IF('G011A (Şubat-Ağustos)'!L305&lt;&gt;"",'G011A (Şubat-Ağustos)'!L305,0)</f>
        <v>0</v>
      </c>
      <c r="G305" s="218">
        <f>IF('G011A (Mart-Eylül)'!C305&lt;&gt;"",'G011A (Mart-Eylül)'!C305,0)</f>
        <v>0</v>
      </c>
      <c r="H305" s="217">
        <f>IF('G011A (Mart-Eylül)'!L305&lt;&gt;"",'G011A (Mart-Eylül)'!L305,0)</f>
        <v>0</v>
      </c>
      <c r="I305" s="218">
        <f>IF('G011A (Nisan-Ekim)'!C305&lt;&gt;"",'G011A (Nisan-Ekim)'!C305,0)</f>
        <v>0</v>
      </c>
      <c r="J305" s="217">
        <f>IF('G011A (Nisan-Ekim)'!L305&lt;&gt;"",'G011A (Nisan-Ekim)'!L305,0)</f>
        <v>0</v>
      </c>
      <c r="K305" s="218">
        <f>IF('G011A (Mayıs-Kasım)'!C305&lt;&gt;"",'G011A (Mayıs-Kasım)'!C305,0)</f>
        <v>0</v>
      </c>
      <c r="L305" s="217">
        <f>IF('G011A (Mayıs-Kasım)'!L305&lt;&gt;"",'G011A (Mayıs-Kasım)'!L305,0)</f>
        <v>0</v>
      </c>
      <c r="M305" s="218">
        <f>IF('G011A (Haziran-Aralık)'!C305&lt;&gt;"",'G011A (Haziran-Aralık)'!C305,0)</f>
        <v>0</v>
      </c>
      <c r="N305" s="217">
        <f>IF('G011A (Haziran-Aralık)'!L305&lt;&gt;"",'G011A (Haziran-Aralık)'!L305,0)</f>
        <v>0</v>
      </c>
      <c r="O305" s="225">
        <f t="shared" si="99"/>
        <v>0</v>
      </c>
      <c r="P305" s="226">
        <f t="shared" si="100"/>
        <v>0</v>
      </c>
      <c r="Q305" s="226">
        <f t="shared" si="101"/>
        <v>0</v>
      </c>
      <c r="R305" s="227">
        <f t="shared" si="102"/>
        <v>0</v>
      </c>
      <c r="T305" s="206">
        <f t="shared" si="103"/>
        <v>0</v>
      </c>
      <c r="U305" s="206">
        <f t="shared" si="104"/>
        <v>0</v>
      </c>
      <c r="V305" s="206">
        <f t="shared" si="105"/>
        <v>0</v>
      </c>
      <c r="W305" s="206">
        <f t="shared" si="106"/>
        <v>0</v>
      </c>
      <c r="X305" s="206">
        <f t="shared" si="107"/>
        <v>0</v>
      </c>
      <c r="Y305" s="206">
        <f t="shared" si="108"/>
        <v>0</v>
      </c>
      <c r="Z305" s="206">
        <f t="shared" si="109"/>
        <v>0</v>
      </c>
    </row>
    <row r="306" spans="1:27" ht="23.1" customHeight="1" x14ac:dyDescent="0.25">
      <c r="A306" s="144">
        <v>191</v>
      </c>
      <c r="B306" s="209" t="str">
        <f>IF('Proje ve Personel Bilgileri'!C207&gt;0,'Proje ve Personel Bilgileri'!C207,"")</f>
        <v/>
      </c>
      <c r="C306" s="225">
        <f>IF('G011A (Ocak-Temmuz)'!C306&lt;&gt;"",'G011A (Ocak-Temmuz)'!C306,0)</f>
        <v>0</v>
      </c>
      <c r="D306" s="226">
        <f>IF('G011A (Ocak-Temmuz)'!L306&lt;&gt;"",'G011A (Ocak-Temmuz)'!L306,0)</f>
        <v>0</v>
      </c>
      <c r="E306" s="218">
        <f>IF('G011A (Şubat-Ağustos)'!C306&lt;&gt;"",'G011A (Şubat-Ağustos)'!C306,0)</f>
        <v>0</v>
      </c>
      <c r="F306" s="217">
        <f>IF('G011A (Şubat-Ağustos)'!L306&lt;&gt;"",'G011A (Şubat-Ağustos)'!L306,0)</f>
        <v>0</v>
      </c>
      <c r="G306" s="218">
        <f>IF('G011A (Mart-Eylül)'!C306&lt;&gt;"",'G011A (Mart-Eylül)'!C306,0)</f>
        <v>0</v>
      </c>
      <c r="H306" s="217">
        <f>IF('G011A (Mart-Eylül)'!L306&lt;&gt;"",'G011A (Mart-Eylül)'!L306,0)</f>
        <v>0</v>
      </c>
      <c r="I306" s="218">
        <f>IF('G011A (Nisan-Ekim)'!C306&lt;&gt;"",'G011A (Nisan-Ekim)'!C306,0)</f>
        <v>0</v>
      </c>
      <c r="J306" s="217">
        <f>IF('G011A (Nisan-Ekim)'!L306&lt;&gt;"",'G011A (Nisan-Ekim)'!L306,0)</f>
        <v>0</v>
      </c>
      <c r="K306" s="218">
        <f>IF('G011A (Mayıs-Kasım)'!C306&lt;&gt;"",'G011A (Mayıs-Kasım)'!C306,0)</f>
        <v>0</v>
      </c>
      <c r="L306" s="217">
        <f>IF('G011A (Mayıs-Kasım)'!L306&lt;&gt;"",'G011A (Mayıs-Kasım)'!L306,0)</f>
        <v>0</v>
      </c>
      <c r="M306" s="218">
        <f>IF('G011A (Haziran-Aralık)'!C306&lt;&gt;"",'G011A (Haziran-Aralık)'!C306,0)</f>
        <v>0</v>
      </c>
      <c r="N306" s="217">
        <f>IF('G011A (Haziran-Aralık)'!L306&lt;&gt;"",'G011A (Haziran-Aralık)'!L306,0)</f>
        <v>0</v>
      </c>
      <c r="O306" s="225">
        <f t="shared" si="99"/>
        <v>0</v>
      </c>
      <c r="P306" s="226">
        <f t="shared" si="100"/>
        <v>0</v>
      </c>
      <c r="Q306" s="226">
        <f t="shared" si="101"/>
        <v>0</v>
      </c>
      <c r="R306" s="227">
        <f t="shared" si="102"/>
        <v>0</v>
      </c>
      <c r="T306" s="206">
        <f t="shared" si="103"/>
        <v>0</v>
      </c>
      <c r="U306" s="206">
        <f t="shared" si="104"/>
        <v>0</v>
      </c>
      <c r="V306" s="206">
        <f t="shared" si="105"/>
        <v>0</v>
      </c>
      <c r="W306" s="206">
        <f t="shared" si="106"/>
        <v>0</v>
      </c>
      <c r="X306" s="206">
        <f t="shared" si="107"/>
        <v>0</v>
      </c>
      <c r="Y306" s="206">
        <f t="shared" si="108"/>
        <v>0</v>
      </c>
      <c r="Z306" s="206">
        <f t="shared" si="109"/>
        <v>0</v>
      </c>
    </row>
    <row r="307" spans="1:27" ht="23.1" customHeight="1" x14ac:dyDescent="0.25">
      <c r="A307" s="144">
        <v>192</v>
      </c>
      <c r="B307" s="209" t="str">
        <f>IF('Proje ve Personel Bilgileri'!C208&gt;0,'Proje ve Personel Bilgileri'!C208,"")</f>
        <v/>
      </c>
      <c r="C307" s="225">
        <f>IF('G011A (Ocak-Temmuz)'!C307&lt;&gt;"",'G011A (Ocak-Temmuz)'!C307,0)</f>
        <v>0</v>
      </c>
      <c r="D307" s="226">
        <f>IF('G011A (Ocak-Temmuz)'!L307&lt;&gt;"",'G011A (Ocak-Temmuz)'!L307,0)</f>
        <v>0</v>
      </c>
      <c r="E307" s="218">
        <f>IF('G011A (Şubat-Ağustos)'!C307&lt;&gt;"",'G011A (Şubat-Ağustos)'!C307,0)</f>
        <v>0</v>
      </c>
      <c r="F307" s="217">
        <f>IF('G011A (Şubat-Ağustos)'!L307&lt;&gt;"",'G011A (Şubat-Ağustos)'!L307,0)</f>
        <v>0</v>
      </c>
      <c r="G307" s="218">
        <f>IF('G011A (Mart-Eylül)'!C307&lt;&gt;"",'G011A (Mart-Eylül)'!C307,0)</f>
        <v>0</v>
      </c>
      <c r="H307" s="217">
        <f>IF('G011A (Mart-Eylül)'!L307&lt;&gt;"",'G011A (Mart-Eylül)'!L307,0)</f>
        <v>0</v>
      </c>
      <c r="I307" s="218">
        <f>IF('G011A (Nisan-Ekim)'!C307&lt;&gt;"",'G011A (Nisan-Ekim)'!C307,0)</f>
        <v>0</v>
      </c>
      <c r="J307" s="217">
        <f>IF('G011A (Nisan-Ekim)'!L307&lt;&gt;"",'G011A (Nisan-Ekim)'!L307,0)</f>
        <v>0</v>
      </c>
      <c r="K307" s="218">
        <f>IF('G011A (Mayıs-Kasım)'!C307&lt;&gt;"",'G011A (Mayıs-Kasım)'!C307,0)</f>
        <v>0</v>
      </c>
      <c r="L307" s="217">
        <f>IF('G011A (Mayıs-Kasım)'!L307&lt;&gt;"",'G011A (Mayıs-Kasım)'!L307,0)</f>
        <v>0</v>
      </c>
      <c r="M307" s="218">
        <f>IF('G011A (Haziran-Aralık)'!C307&lt;&gt;"",'G011A (Haziran-Aralık)'!C307,0)</f>
        <v>0</v>
      </c>
      <c r="N307" s="217">
        <f>IF('G011A (Haziran-Aralık)'!L307&lt;&gt;"",'G011A (Haziran-Aralık)'!L307,0)</f>
        <v>0</v>
      </c>
      <c r="O307" s="225">
        <f t="shared" si="99"/>
        <v>0</v>
      </c>
      <c r="P307" s="226">
        <f t="shared" si="100"/>
        <v>0</v>
      </c>
      <c r="Q307" s="226">
        <f t="shared" si="101"/>
        <v>0</v>
      </c>
      <c r="R307" s="227">
        <f t="shared" si="102"/>
        <v>0</v>
      </c>
      <c r="T307" s="206">
        <f t="shared" si="103"/>
        <v>0</v>
      </c>
      <c r="U307" s="206">
        <f t="shared" si="104"/>
        <v>0</v>
      </c>
      <c r="V307" s="206">
        <f t="shared" si="105"/>
        <v>0</v>
      </c>
      <c r="W307" s="206">
        <f t="shared" si="106"/>
        <v>0</v>
      </c>
      <c r="X307" s="206">
        <f t="shared" si="107"/>
        <v>0</v>
      </c>
      <c r="Y307" s="206">
        <f t="shared" si="108"/>
        <v>0</v>
      </c>
      <c r="Z307" s="206">
        <f t="shared" si="109"/>
        <v>0</v>
      </c>
    </row>
    <row r="308" spans="1:27" ht="23.1" customHeight="1" x14ac:dyDescent="0.25">
      <c r="A308" s="144">
        <v>193</v>
      </c>
      <c r="B308" s="209" t="str">
        <f>IF('Proje ve Personel Bilgileri'!C209&gt;0,'Proje ve Personel Bilgileri'!C209,"")</f>
        <v/>
      </c>
      <c r="C308" s="225">
        <f>IF('G011A (Ocak-Temmuz)'!C308&lt;&gt;"",'G011A (Ocak-Temmuz)'!C308,0)</f>
        <v>0</v>
      </c>
      <c r="D308" s="226">
        <f>IF('G011A (Ocak-Temmuz)'!L308&lt;&gt;"",'G011A (Ocak-Temmuz)'!L308,0)</f>
        <v>0</v>
      </c>
      <c r="E308" s="218">
        <f>IF('G011A (Şubat-Ağustos)'!C308&lt;&gt;"",'G011A (Şubat-Ağustos)'!C308,0)</f>
        <v>0</v>
      </c>
      <c r="F308" s="217">
        <f>IF('G011A (Şubat-Ağustos)'!L308&lt;&gt;"",'G011A (Şubat-Ağustos)'!L308,0)</f>
        <v>0</v>
      </c>
      <c r="G308" s="218">
        <f>IF('G011A (Mart-Eylül)'!C308&lt;&gt;"",'G011A (Mart-Eylül)'!C308,0)</f>
        <v>0</v>
      </c>
      <c r="H308" s="217">
        <f>IF('G011A (Mart-Eylül)'!L308&lt;&gt;"",'G011A (Mart-Eylül)'!L308,0)</f>
        <v>0</v>
      </c>
      <c r="I308" s="218">
        <f>IF('G011A (Nisan-Ekim)'!C308&lt;&gt;"",'G011A (Nisan-Ekim)'!C308,0)</f>
        <v>0</v>
      </c>
      <c r="J308" s="217">
        <f>IF('G011A (Nisan-Ekim)'!L308&lt;&gt;"",'G011A (Nisan-Ekim)'!L308,0)</f>
        <v>0</v>
      </c>
      <c r="K308" s="218">
        <f>IF('G011A (Mayıs-Kasım)'!C308&lt;&gt;"",'G011A (Mayıs-Kasım)'!C308,0)</f>
        <v>0</v>
      </c>
      <c r="L308" s="217">
        <f>IF('G011A (Mayıs-Kasım)'!L308&lt;&gt;"",'G011A (Mayıs-Kasım)'!L308,0)</f>
        <v>0</v>
      </c>
      <c r="M308" s="218">
        <f>IF('G011A (Haziran-Aralık)'!C308&lt;&gt;"",'G011A (Haziran-Aralık)'!C308,0)</f>
        <v>0</v>
      </c>
      <c r="N308" s="217">
        <f>IF('G011A (Haziran-Aralık)'!L308&lt;&gt;"",'G011A (Haziran-Aralık)'!L308,0)</f>
        <v>0</v>
      </c>
      <c r="O308" s="225">
        <f t="shared" si="99"/>
        <v>0</v>
      </c>
      <c r="P308" s="226">
        <f t="shared" si="100"/>
        <v>0</v>
      </c>
      <c r="Q308" s="226">
        <f t="shared" si="101"/>
        <v>0</v>
      </c>
      <c r="R308" s="227">
        <f t="shared" si="102"/>
        <v>0</v>
      </c>
      <c r="T308" s="206">
        <f t="shared" si="103"/>
        <v>0</v>
      </c>
      <c r="U308" s="206">
        <f t="shared" si="104"/>
        <v>0</v>
      </c>
      <c r="V308" s="206">
        <f t="shared" si="105"/>
        <v>0</v>
      </c>
      <c r="W308" s="206">
        <f t="shared" si="106"/>
        <v>0</v>
      </c>
      <c r="X308" s="206">
        <f t="shared" si="107"/>
        <v>0</v>
      </c>
      <c r="Y308" s="206">
        <f t="shared" si="108"/>
        <v>0</v>
      </c>
      <c r="Z308" s="206">
        <f t="shared" si="109"/>
        <v>0</v>
      </c>
    </row>
    <row r="309" spans="1:27" ht="23.1" customHeight="1" x14ac:dyDescent="0.25">
      <c r="A309" s="144">
        <v>194</v>
      </c>
      <c r="B309" s="209" t="str">
        <f>IF('Proje ve Personel Bilgileri'!C210&gt;0,'Proje ve Personel Bilgileri'!C210,"")</f>
        <v/>
      </c>
      <c r="C309" s="225">
        <f>IF('G011A (Ocak-Temmuz)'!C309&lt;&gt;"",'G011A (Ocak-Temmuz)'!C309,0)</f>
        <v>0</v>
      </c>
      <c r="D309" s="226">
        <f>IF('G011A (Ocak-Temmuz)'!L309&lt;&gt;"",'G011A (Ocak-Temmuz)'!L309,0)</f>
        <v>0</v>
      </c>
      <c r="E309" s="218">
        <f>IF('G011A (Şubat-Ağustos)'!C309&lt;&gt;"",'G011A (Şubat-Ağustos)'!C309,0)</f>
        <v>0</v>
      </c>
      <c r="F309" s="217">
        <f>IF('G011A (Şubat-Ağustos)'!L309&lt;&gt;"",'G011A (Şubat-Ağustos)'!L309,0)</f>
        <v>0</v>
      </c>
      <c r="G309" s="218">
        <f>IF('G011A (Mart-Eylül)'!C309&lt;&gt;"",'G011A (Mart-Eylül)'!C309,0)</f>
        <v>0</v>
      </c>
      <c r="H309" s="217">
        <f>IF('G011A (Mart-Eylül)'!L309&lt;&gt;"",'G011A (Mart-Eylül)'!L309,0)</f>
        <v>0</v>
      </c>
      <c r="I309" s="218">
        <f>IF('G011A (Nisan-Ekim)'!C309&lt;&gt;"",'G011A (Nisan-Ekim)'!C309,0)</f>
        <v>0</v>
      </c>
      <c r="J309" s="217">
        <f>IF('G011A (Nisan-Ekim)'!L309&lt;&gt;"",'G011A (Nisan-Ekim)'!L309,0)</f>
        <v>0</v>
      </c>
      <c r="K309" s="218">
        <f>IF('G011A (Mayıs-Kasım)'!C309&lt;&gt;"",'G011A (Mayıs-Kasım)'!C309,0)</f>
        <v>0</v>
      </c>
      <c r="L309" s="217">
        <f>IF('G011A (Mayıs-Kasım)'!L309&lt;&gt;"",'G011A (Mayıs-Kasım)'!L309,0)</f>
        <v>0</v>
      </c>
      <c r="M309" s="218">
        <f>IF('G011A (Haziran-Aralık)'!C309&lt;&gt;"",'G011A (Haziran-Aralık)'!C309,0)</f>
        <v>0</v>
      </c>
      <c r="N309" s="217">
        <f>IF('G011A (Haziran-Aralık)'!L309&lt;&gt;"",'G011A (Haziran-Aralık)'!L309,0)</f>
        <v>0</v>
      </c>
      <c r="O309" s="225">
        <f t="shared" si="99"/>
        <v>0</v>
      </c>
      <c r="P309" s="226">
        <f t="shared" si="100"/>
        <v>0</v>
      </c>
      <c r="Q309" s="226">
        <f t="shared" si="101"/>
        <v>0</v>
      </c>
      <c r="R309" s="227">
        <f t="shared" si="102"/>
        <v>0</v>
      </c>
      <c r="T309" s="206">
        <f t="shared" si="103"/>
        <v>0</v>
      </c>
      <c r="U309" s="206">
        <f t="shared" si="104"/>
        <v>0</v>
      </c>
      <c r="V309" s="206">
        <f t="shared" si="105"/>
        <v>0</v>
      </c>
      <c r="W309" s="206">
        <f t="shared" si="106"/>
        <v>0</v>
      </c>
      <c r="X309" s="206">
        <f t="shared" si="107"/>
        <v>0</v>
      </c>
      <c r="Y309" s="206">
        <f t="shared" si="108"/>
        <v>0</v>
      </c>
      <c r="Z309" s="206">
        <f t="shared" si="109"/>
        <v>0</v>
      </c>
    </row>
    <row r="310" spans="1:27" ht="23.1" customHeight="1" x14ac:dyDescent="0.25">
      <c r="A310" s="144">
        <v>195</v>
      </c>
      <c r="B310" s="209" t="str">
        <f>IF('Proje ve Personel Bilgileri'!C211&gt;0,'Proje ve Personel Bilgileri'!C211,"")</f>
        <v/>
      </c>
      <c r="C310" s="225">
        <f>IF('G011A (Ocak-Temmuz)'!C310&lt;&gt;"",'G011A (Ocak-Temmuz)'!C310,0)</f>
        <v>0</v>
      </c>
      <c r="D310" s="226">
        <f>IF('G011A (Ocak-Temmuz)'!L310&lt;&gt;"",'G011A (Ocak-Temmuz)'!L310,0)</f>
        <v>0</v>
      </c>
      <c r="E310" s="218">
        <f>IF('G011A (Şubat-Ağustos)'!C310&lt;&gt;"",'G011A (Şubat-Ağustos)'!C310,0)</f>
        <v>0</v>
      </c>
      <c r="F310" s="217">
        <f>IF('G011A (Şubat-Ağustos)'!L310&lt;&gt;"",'G011A (Şubat-Ağustos)'!L310,0)</f>
        <v>0</v>
      </c>
      <c r="G310" s="218">
        <f>IF('G011A (Mart-Eylül)'!C310&lt;&gt;"",'G011A (Mart-Eylül)'!C310,0)</f>
        <v>0</v>
      </c>
      <c r="H310" s="217">
        <f>IF('G011A (Mart-Eylül)'!L310&lt;&gt;"",'G011A (Mart-Eylül)'!L310,0)</f>
        <v>0</v>
      </c>
      <c r="I310" s="218">
        <f>IF('G011A (Nisan-Ekim)'!C310&lt;&gt;"",'G011A (Nisan-Ekim)'!C310,0)</f>
        <v>0</v>
      </c>
      <c r="J310" s="217">
        <f>IF('G011A (Nisan-Ekim)'!L310&lt;&gt;"",'G011A (Nisan-Ekim)'!L310,0)</f>
        <v>0</v>
      </c>
      <c r="K310" s="218">
        <f>IF('G011A (Mayıs-Kasım)'!C310&lt;&gt;"",'G011A (Mayıs-Kasım)'!C310,0)</f>
        <v>0</v>
      </c>
      <c r="L310" s="217">
        <f>IF('G011A (Mayıs-Kasım)'!L310&lt;&gt;"",'G011A (Mayıs-Kasım)'!L310,0)</f>
        <v>0</v>
      </c>
      <c r="M310" s="218">
        <f>IF('G011A (Haziran-Aralık)'!C310&lt;&gt;"",'G011A (Haziran-Aralık)'!C310,0)</f>
        <v>0</v>
      </c>
      <c r="N310" s="217">
        <f>IF('G011A (Haziran-Aralık)'!L310&lt;&gt;"",'G011A (Haziran-Aralık)'!L310,0)</f>
        <v>0</v>
      </c>
      <c r="O310" s="225">
        <f t="shared" si="99"/>
        <v>0</v>
      </c>
      <c r="P310" s="226">
        <f t="shared" si="100"/>
        <v>0</v>
      </c>
      <c r="Q310" s="226">
        <f t="shared" si="101"/>
        <v>0</v>
      </c>
      <c r="R310" s="227">
        <f t="shared" si="102"/>
        <v>0</v>
      </c>
      <c r="T310" s="206">
        <f t="shared" si="103"/>
        <v>0</v>
      </c>
      <c r="U310" s="206">
        <f t="shared" si="104"/>
        <v>0</v>
      </c>
      <c r="V310" s="206">
        <f t="shared" si="105"/>
        <v>0</v>
      </c>
      <c r="W310" s="206">
        <f t="shared" si="106"/>
        <v>0</v>
      </c>
      <c r="X310" s="206">
        <f t="shared" si="107"/>
        <v>0</v>
      </c>
      <c r="Y310" s="206">
        <f t="shared" si="108"/>
        <v>0</v>
      </c>
      <c r="Z310" s="206">
        <f t="shared" si="109"/>
        <v>0</v>
      </c>
    </row>
    <row r="311" spans="1:27" ht="23.1" customHeight="1" x14ac:dyDescent="0.25">
      <c r="A311" s="144">
        <v>196</v>
      </c>
      <c r="B311" s="209" t="str">
        <f>IF('Proje ve Personel Bilgileri'!C212&gt;0,'Proje ve Personel Bilgileri'!C212,"")</f>
        <v/>
      </c>
      <c r="C311" s="225">
        <f>IF('G011A (Ocak-Temmuz)'!C311&lt;&gt;"",'G011A (Ocak-Temmuz)'!C311,0)</f>
        <v>0</v>
      </c>
      <c r="D311" s="226">
        <f>IF('G011A (Ocak-Temmuz)'!L311&lt;&gt;"",'G011A (Ocak-Temmuz)'!L311,0)</f>
        <v>0</v>
      </c>
      <c r="E311" s="218">
        <f>IF('G011A (Şubat-Ağustos)'!C311&lt;&gt;"",'G011A (Şubat-Ağustos)'!C311,0)</f>
        <v>0</v>
      </c>
      <c r="F311" s="217">
        <f>IF('G011A (Şubat-Ağustos)'!L311&lt;&gt;"",'G011A (Şubat-Ağustos)'!L311,0)</f>
        <v>0</v>
      </c>
      <c r="G311" s="218">
        <f>IF('G011A (Mart-Eylül)'!C311&lt;&gt;"",'G011A (Mart-Eylül)'!C311,0)</f>
        <v>0</v>
      </c>
      <c r="H311" s="217">
        <f>IF('G011A (Mart-Eylül)'!L311&lt;&gt;"",'G011A (Mart-Eylül)'!L311,0)</f>
        <v>0</v>
      </c>
      <c r="I311" s="218">
        <f>IF('G011A (Nisan-Ekim)'!C311&lt;&gt;"",'G011A (Nisan-Ekim)'!C311,0)</f>
        <v>0</v>
      </c>
      <c r="J311" s="217">
        <f>IF('G011A (Nisan-Ekim)'!L311&lt;&gt;"",'G011A (Nisan-Ekim)'!L311,0)</f>
        <v>0</v>
      </c>
      <c r="K311" s="218">
        <f>IF('G011A (Mayıs-Kasım)'!C311&lt;&gt;"",'G011A (Mayıs-Kasım)'!C311,0)</f>
        <v>0</v>
      </c>
      <c r="L311" s="217">
        <f>IF('G011A (Mayıs-Kasım)'!L311&lt;&gt;"",'G011A (Mayıs-Kasım)'!L311,0)</f>
        <v>0</v>
      </c>
      <c r="M311" s="218">
        <f>IF('G011A (Haziran-Aralık)'!C311&lt;&gt;"",'G011A (Haziran-Aralık)'!C311,0)</f>
        <v>0</v>
      </c>
      <c r="N311" s="217">
        <f>IF('G011A (Haziran-Aralık)'!L311&lt;&gt;"",'G011A (Haziran-Aralık)'!L311,0)</f>
        <v>0</v>
      </c>
      <c r="O311" s="225">
        <f t="shared" si="99"/>
        <v>0</v>
      </c>
      <c r="P311" s="226">
        <f t="shared" si="100"/>
        <v>0</v>
      </c>
      <c r="Q311" s="226">
        <f t="shared" si="101"/>
        <v>0</v>
      </c>
      <c r="R311" s="227">
        <f t="shared" si="102"/>
        <v>0</v>
      </c>
      <c r="T311" s="206">
        <f t="shared" si="103"/>
        <v>0</v>
      </c>
      <c r="U311" s="206">
        <f t="shared" si="104"/>
        <v>0</v>
      </c>
      <c r="V311" s="206">
        <f t="shared" si="105"/>
        <v>0</v>
      </c>
      <c r="W311" s="206">
        <f t="shared" si="106"/>
        <v>0</v>
      </c>
      <c r="X311" s="206">
        <f t="shared" si="107"/>
        <v>0</v>
      </c>
      <c r="Y311" s="206">
        <f t="shared" si="108"/>
        <v>0</v>
      </c>
      <c r="Z311" s="206">
        <f t="shared" si="109"/>
        <v>0</v>
      </c>
    </row>
    <row r="312" spans="1:27" ht="23.1" customHeight="1" x14ac:dyDescent="0.25">
      <c r="A312" s="144">
        <v>197</v>
      </c>
      <c r="B312" s="209" t="str">
        <f>IF('Proje ve Personel Bilgileri'!C213&gt;0,'Proje ve Personel Bilgileri'!C213,"")</f>
        <v/>
      </c>
      <c r="C312" s="225">
        <f>IF('G011A (Ocak-Temmuz)'!C312&lt;&gt;"",'G011A (Ocak-Temmuz)'!C312,0)</f>
        <v>0</v>
      </c>
      <c r="D312" s="226">
        <f>IF('G011A (Ocak-Temmuz)'!L312&lt;&gt;"",'G011A (Ocak-Temmuz)'!L312,0)</f>
        <v>0</v>
      </c>
      <c r="E312" s="218">
        <f>IF('G011A (Şubat-Ağustos)'!C312&lt;&gt;"",'G011A (Şubat-Ağustos)'!C312,0)</f>
        <v>0</v>
      </c>
      <c r="F312" s="217">
        <f>IF('G011A (Şubat-Ağustos)'!L312&lt;&gt;"",'G011A (Şubat-Ağustos)'!L312,0)</f>
        <v>0</v>
      </c>
      <c r="G312" s="218">
        <f>IF('G011A (Mart-Eylül)'!C312&lt;&gt;"",'G011A (Mart-Eylül)'!C312,0)</f>
        <v>0</v>
      </c>
      <c r="H312" s="217">
        <f>IF('G011A (Mart-Eylül)'!L312&lt;&gt;"",'G011A (Mart-Eylül)'!L312,0)</f>
        <v>0</v>
      </c>
      <c r="I312" s="218">
        <f>IF('G011A (Nisan-Ekim)'!C312&lt;&gt;"",'G011A (Nisan-Ekim)'!C312,0)</f>
        <v>0</v>
      </c>
      <c r="J312" s="217">
        <f>IF('G011A (Nisan-Ekim)'!L312&lt;&gt;"",'G011A (Nisan-Ekim)'!L312,0)</f>
        <v>0</v>
      </c>
      <c r="K312" s="218">
        <f>IF('G011A (Mayıs-Kasım)'!C312&lt;&gt;"",'G011A (Mayıs-Kasım)'!C312,0)</f>
        <v>0</v>
      </c>
      <c r="L312" s="217">
        <f>IF('G011A (Mayıs-Kasım)'!L312&lt;&gt;"",'G011A (Mayıs-Kasım)'!L312,0)</f>
        <v>0</v>
      </c>
      <c r="M312" s="218">
        <f>IF('G011A (Haziran-Aralık)'!C312&lt;&gt;"",'G011A (Haziran-Aralık)'!C312,0)</f>
        <v>0</v>
      </c>
      <c r="N312" s="217">
        <f>IF('G011A (Haziran-Aralık)'!L312&lt;&gt;"",'G011A (Haziran-Aralık)'!L312,0)</f>
        <v>0</v>
      </c>
      <c r="O312" s="225">
        <f t="shared" si="99"/>
        <v>0</v>
      </c>
      <c r="P312" s="226">
        <f t="shared" si="100"/>
        <v>0</v>
      </c>
      <c r="Q312" s="226">
        <f t="shared" si="101"/>
        <v>0</v>
      </c>
      <c r="R312" s="227">
        <f t="shared" si="102"/>
        <v>0</v>
      </c>
      <c r="T312" s="206">
        <f t="shared" si="103"/>
        <v>0</v>
      </c>
      <c r="U312" s="206">
        <f t="shared" si="104"/>
        <v>0</v>
      </c>
      <c r="V312" s="206">
        <f t="shared" si="105"/>
        <v>0</v>
      </c>
      <c r="W312" s="206">
        <f t="shared" si="106"/>
        <v>0</v>
      </c>
      <c r="X312" s="206">
        <f t="shared" si="107"/>
        <v>0</v>
      </c>
      <c r="Y312" s="206">
        <f t="shared" si="108"/>
        <v>0</v>
      </c>
      <c r="Z312" s="206">
        <f t="shared" si="109"/>
        <v>0</v>
      </c>
    </row>
    <row r="313" spans="1:27" ht="23.1" customHeight="1" x14ac:dyDescent="0.25">
      <c r="A313" s="144">
        <v>198</v>
      </c>
      <c r="B313" s="209" t="str">
        <f>IF('Proje ve Personel Bilgileri'!C214&gt;0,'Proje ve Personel Bilgileri'!C214,"")</f>
        <v/>
      </c>
      <c r="C313" s="225">
        <f>IF('G011A (Ocak-Temmuz)'!C313&lt;&gt;"",'G011A (Ocak-Temmuz)'!C313,0)</f>
        <v>0</v>
      </c>
      <c r="D313" s="226">
        <f>IF('G011A (Ocak-Temmuz)'!L313&lt;&gt;"",'G011A (Ocak-Temmuz)'!L313,0)</f>
        <v>0</v>
      </c>
      <c r="E313" s="218">
        <f>IF('G011A (Şubat-Ağustos)'!C313&lt;&gt;"",'G011A (Şubat-Ağustos)'!C313,0)</f>
        <v>0</v>
      </c>
      <c r="F313" s="217">
        <f>IF('G011A (Şubat-Ağustos)'!L313&lt;&gt;"",'G011A (Şubat-Ağustos)'!L313,0)</f>
        <v>0</v>
      </c>
      <c r="G313" s="218">
        <f>IF('G011A (Mart-Eylül)'!C313&lt;&gt;"",'G011A (Mart-Eylül)'!C313,0)</f>
        <v>0</v>
      </c>
      <c r="H313" s="217">
        <f>IF('G011A (Mart-Eylül)'!L313&lt;&gt;"",'G011A (Mart-Eylül)'!L313,0)</f>
        <v>0</v>
      </c>
      <c r="I313" s="218">
        <f>IF('G011A (Nisan-Ekim)'!C313&lt;&gt;"",'G011A (Nisan-Ekim)'!C313,0)</f>
        <v>0</v>
      </c>
      <c r="J313" s="217">
        <f>IF('G011A (Nisan-Ekim)'!L313&lt;&gt;"",'G011A (Nisan-Ekim)'!L313,0)</f>
        <v>0</v>
      </c>
      <c r="K313" s="218">
        <f>IF('G011A (Mayıs-Kasım)'!C313&lt;&gt;"",'G011A (Mayıs-Kasım)'!C313,0)</f>
        <v>0</v>
      </c>
      <c r="L313" s="217">
        <f>IF('G011A (Mayıs-Kasım)'!L313&lt;&gt;"",'G011A (Mayıs-Kasım)'!L313,0)</f>
        <v>0</v>
      </c>
      <c r="M313" s="218">
        <f>IF('G011A (Haziran-Aralık)'!C313&lt;&gt;"",'G011A (Haziran-Aralık)'!C313,0)</f>
        <v>0</v>
      </c>
      <c r="N313" s="217">
        <f>IF('G011A (Haziran-Aralık)'!L313&lt;&gt;"",'G011A (Haziran-Aralık)'!L313,0)</f>
        <v>0</v>
      </c>
      <c r="O313" s="225">
        <f t="shared" si="99"/>
        <v>0</v>
      </c>
      <c r="P313" s="226">
        <f t="shared" si="100"/>
        <v>0</v>
      </c>
      <c r="Q313" s="226">
        <f t="shared" si="101"/>
        <v>0</v>
      </c>
      <c r="R313" s="227">
        <f t="shared" si="102"/>
        <v>0</v>
      </c>
      <c r="T313" s="206">
        <f t="shared" si="103"/>
        <v>0</v>
      </c>
      <c r="U313" s="206">
        <f t="shared" si="104"/>
        <v>0</v>
      </c>
      <c r="V313" s="206">
        <f t="shared" si="105"/>
        <v>0</v>
      </c>
      <c r="W313" s="206">
        <f t="shared" si="106"/>
        <v>0</v>
      </c>
      <c r="X313" s="206">
        <f t="shared" si="107"/>
        <v>0</v>
      </c>
      <c r="Y313" s="206">
        <f t="shared" si="108"/>
        <v>0</v>
      </c>
      <c r="Z313" s="206">
        <f t="shared" si="109"/>
        <v>0</v>
      </c>
    </row>
    <row r="314" spans="1:27" ht="23.1" customHeight="1" x14ac:dyDescent="0.25">
      <c r="A314" s="144">
        <v>199</v>
      </c>
      <c r="B314" s="209" t="str">
        <f>IF('Proje ve Personel Bilgileri'!C215&gt;0,'Proje ve Personel Bilgileri'!C215,"")</f>
        <v/>
      </c>
      <c r="C314" s="225">
        <f>IF('G011A (Ocak-Temmuz)'!C314&lt;&gt;"",'G011A (Ocak-Temmuz)'!C314,0)</f>
        <v>0</v>
      </c>
      <c r="D314" s="226">
        <f>IF('G011A (Ocak-Temmuz)'!L314&lt;&gt;"",'G011A (Ocak-Temmuz)'!L314,0)</f>
        <v>0</v>
      </c>
      <c r="E314" s="218">
        <f>IF('G011A (Şubat-Ağustos)'!C314&lt;&gt;"",'G011A (Şubat-Ağustos)'!C314,0)</f>
        <v>0</v>
      </c>
      <c r="F314" s="217">
        <f>IF('G011A (Şubat-Ağustos)'!L314&lt;&gt;"",'G011A (Şubat-Ağustos)'!L314,0)</f>
        <v>0</v>
      </c>
      <c r="G314" s="218">
        <f>IF('G011A (Mart-Eylül)'!C314&lt;&gt;"",'G011A (Mart-Eylül)'!C314,0)</f>
        <v>0</v>
      </c>
      <c r="H314" s="217">
        <f>IF('G011A (Mart-Eylül)'!L314&lt;&gt;"",'G011A (Mart-Eylül)'!L314,0)</f>
        <v>0</v>
      </c>
      <c r="I314" s="218">
        <f>IF('G011A (Nisan-Ekim)'!C314&lt;&gt;"",'G011A (Nisan-Ekim)'!C314,0)</f>
        <v>0</v>
      </c>
      <c r="J314" s="217">
        <f>IF('G011A (Nisan-Ekim)'!L314&lt;&gt;"",'G011A (Nisan-Ekim)'!L314,0)</f>
        <v>0</v>
      </c>
      <c r="K314" s="218">
        <f>IF('G011A (Mayıs-Kasım)'!C314&lt;&gt;"",'G011A (Mayıs-Kasım)'!C314,0)</f>
        <v>0</v>
      </c>
      <c r="L314" s="217">
        <f>IF('G011A (Mayıs-Kasım)'!L314&lt;&gt;"",'G011A (Mayıs-Kasım)'!L314,0)</f>
        <v>0</v>
      </c>
      <c r="M314" s="218">
        <f>IF('G011A (Haziran-Aralık)'!C314&lt;&gt;"",'G011A (Haziran-Aralık)'!C314,0)</f>
        <v>0</v>
      </c>
      <c r="N314" s="217">
        <f>IF('G011A (Haziran-Aralık)'!L314&lt;&gt;"",'G011A (Haziran-Aralık)'!L314,0)</f>
        <v>0</v>
      </c>
      <c r="O314" s="225">
        <f t="shared" si="99"/>
        <v>0</v>
      </c>
      <c r="P314" s="226">
        <f t="shared" si="100"/>
        <v>0</v>
      </c>
      <c r="Q314" s="226">
        <f t="shared" si="101"/>
        <v>0</v>
      </c>
      <c r="R314" s="227">
        <f t="shared" si="102"/>
        <v>0</v>
      </c>
      <c r="T314" s="206">
        <f t="shared" si="103"/>
        <v>0</v>
      </c>
      <c r="U314" s="206">
        <f t="shared" si="104"/>
        <v>0</v>
      </c>
      <c r="V314" s="206">
        <f t="shared" si="105"/>
        <v>0</v>
      </c>
      <c r="W314" s="206">
        <f t="shared" si="106"/>
        <v>0</v>
      </c>
      <c r="X314" s="206">
        <f t="shared" si="107"/>
        <v>0</v>
      </c>
      <c r="Y314" s="206">
        <f t="shared" si="108"/>
        <v>0</v>
      </c>
      <c r="Z314" s="206">
        <f t="shared" si="109"/>
        <v>0</v>
      </c>
    </row>
    <row r="315" spans="1:27" ht="23.1" customHeight="1" thickBot="1" x14ac:dyDescent="0.3">
      <c r="A315" s="147">
        <v>200</v>
      </c>
      <c r="B315" s="211" t="str">
        <f>IF('Proje ve Personel Bilgileri'!C216&gt;0,'Proje ve Personel Bilgileri'!C216,"")</f>
        <v/>
      </c>
      <c r="C315" s="228">
        <f>IF('G011A (Ocak-Temmuz)'!C315&lt;&gt;"",'G011A (Ocak-Temmuz)'!C315,0)</f>
        <v>0</v>
      </c>
      <c r="D315" s="229">
        <f>IF('G011A (Ocak-Temmuz)'!L315&lt;&gt;"",'G011A (Ocak-Temmuz)'!L315,0)</f>
        <v>0</v>
      </c>
      <c r="E315" s="222">
        <f>IF('G011A (Şubat-Ağustos)'!C315&lt;&gt;"",'G011A (Şubat-Ağustos)'!C315,0)</f>
        <v>0</v>
      </c>
      <c r="F315" s="221">
        <f>IF('G011A (Şubat-Ağustos)'!L315&lt;&gt;"",'G011A (Şubat-Ağustos)'!L315,0)</f>
        <v>0</v>
      </c>
      <c r="G315" s="222">
        <f>IF('G011A (Mart-Eylül)'!C315&lt;&gt;"",'G011A (Mart-Eylül)'!C315,0)</f>
        <v>0</v>
      </c>
      <c r="H315" s="221">
        <f>IF('G011A (Mart-Eylül)'!L315&lt;&gt;"",'G011A (Mart-Eylül)'!L315,0)</f>
        <v>0</v>
      </c>
      <c r="I315" s="222">
        <f>IF('G011A (Nisan-Ekim)'!C315&lt;&gt;"",'G011A (Nisan-Ekim)'!C315,0)</f>
        <v>0</v>
      </c>
      <c r="J315" s="221">
        <f>IF('G011A (Nisan-Ekim)'!L315&lt;&gt;"",'G011A (Nisan-Ekim)'!L315,0)</f>
        <v>0</v>
      </c>
      <c r="K315" s="222">
        <f>IF('G011A (Mayıs-Kasım)'!C315&lt;&gt;"",'G011A (Mayıs-Kasım)'!C315,0)</f>
        <v>0</v>
      </c>
      <c r="L315" s="221">
        <f>IF('G011A (Mayıs-Kasım)'!L315&lt;&gt;"",'G011A (Mayıs-Kasım)'!L315,0)</f>
        <v>0</v>
      </c>
      <c r="M315" s="222">
        <f>IF('G011A (Haziran-Aralık)'!C315&lt;&gt;"",'G011A (Haziran-Aralık)'!C315,0)</f>
        <v>0</v>
      </c>
      <c r="N315" s="221">
        <f>IF('G011A (Haziran-Aralık)'!L315&lt;&gt;"",'G011A (Haziran-Aralık)'!L315,0)</f>
        <v>0</v>
      </c>
      <c r="O315" s="228">
        <f t="shared" si="99"/>
        <v>0</v>
      </c>
      <c r="P315" s="229">
        <f t="shared" si="100"/>
        <v>0</v>
      </c>
      <c r="Q315" s="229">
        <f t="shared" si="101"/>
        <v>0</v>
      </c>
      <c r="R315" s="230">
        <f t="shared" si="102"/>
        <v>0</v>
      </c>
      <c r="T315" s="206">
        <f t="shared" si="103"/>
        <v>0</v>
      </c>
      <c r="U315" s="206">
        <f t="shared" si="104"/>
        <v>0</v>
      </c>
      <c r="V315" s="206">
        <f t="shared" si="105"/>
        <v>0</v>
      </c>
      <c r="W315" s="206">
        <f t="shared" si="106"/>
        <v>0</v>
      </c>
      <c r="X315" s="206">
        <f t="shared" si="107"/>
        <v>0</v>
      </c>
      <c r="Y315" s="206">
        <f t="shared" si="108"/>
        <v>0</v>
      </c>
      <c r="Z315" s="206">
        <f t="shared" si="109"/>
        <v>0</v>
      </c>
      <c r="AA315" s="206">
        <f>IF(ISERROR(IF(SUM(C296:R315)&gt;0,1,0)),1,IF(SUM(C296:R315)&gt;0,1,0))</f>
        <v>0</v>
      </c>
    </row>
    <row r="316" spans="1:27" x14ac:dyDescent="0.25">
      <c r="B316" s="7"/>
      <c r="C316" s="7"/>
      <c r="D316" s="7"/>
      <c r="E316" s="7"/>
      <c r="F316" s="7"/>
      <c r="G316" s="7"/>
      <c r="H316" s="7"/>
      <c r="I316" s="7"/>
      <c r="J316" s="4"/>
      <c r="L316" s="133"/>
      <c r="M316" s="133"/>
      <c r="N316" s="133"/>
      <c r="O316" s="133"/>
      <c r="P316" s="133"/>
      <c r="Q316" s="133"/>
    </row>
    <row r="317" spans="1:27" x14ac:dyDescent="0.25">
      <c r="A317" s="7" t="s">
        <v>154</v>
      </c>
      <c r="B317" s="7"/>
      <c r="C317" s="7"/>
      <c r="D317" s="7"/>
      <c r="E317" s="7"/>
      <c r="F317" s="7"/>
      <c r="G317" s="7"/>
      <c r="H317" s="7"/>
      <c r="I317" s="7"/>
      <c r="J317" s="4"/>
      <c r="L317" s="133"/>
      <c r="M317" s="133"/>
      <c r="N317" s="133"/>
      <c r="O317" s="133"/>
      <c r="P317" s="133"/>
      <c r="Q317" s="133"/>
    </row>
    <row r="318" spans="1:27" x14ac:dyDescent="0.25">
      <c r="C318" s="133"/>
      <c r="J318" s="4"/>
      <c r="L318" s="133"/>
      <c r="M318" s="133"/>
      <c r="N318" s="133"/>
      <c r="O318" s="133"/>
    </row>
    <row r="319" spans="1:27" s="101" customFormat="1" ht="21" x14ac:dyDescent="0.35">
      <c r="A319" s="296" t="s">
        <v>47</v>
      </c>
      <c r="B319" s="297">
        <f ca="1">IF(imzatarihi&gt;0,imzatarihi,"")</f>
        <v>46027</v>
      </c>
      <c r="C319" s="445" t="s">
        <v>48</v>
      </c>
      <c r="D319" s="445"/>
      <c r="E319" s="295" t="str">
        <f>IF(kurulusyetkilisi&gt;0,kurulusyetkilisi,"")</f>
        <v/>
      </c>
      <c r="F319" s="295"/>
      <c r="G319" s="295"/>
      <c r="H319" s="295"/>
      <c r="I319" s="295"/>
      <c r="J319" s="79"/>
      <c r="K319" s="79"/>
      <c r="L319" s="13"/>
      <c r="N319" s="151"/>
      <c r="O319" s="151"/>
      <c r="P319" s="151"/>
      <c r="Q319" s="151"/>
    </row>
    <row r="320" spans="1:27" ht="21" x14ac:dyDescent="0.35">
      <c r="A320" s="300"/>
      <c r="B320" s="300"/>
      <c r="C320" s="469" t="s">
        <v>49</v>
      </c>
      <c r="D320" s="469"/>
      <c r="E320" s="470"/>
      <c r="F320" s="470"/>
      <c r="G320" s="470"/>
      <c r="H320" s="300"/>
      <c r="I320" s="300"/>
      <c r="J320" s="4"/>
      <c r="L320" s="133"/>
      <c r="M320" s="133"/>
      <c r="N320" s="133"/>
      <c r="O320" s="133"/>
    </row>
  </sheetData>
  <sheetProtection algorithmName="SHA-512" hashValue="SHpqj+SXrUcvLsBa7MikZdNcjclIXfVEpCrvhJK1AfzzrYpUqXWimQpq19w4Yss9lITn5TQnBigLAmxoh8akiQ==" saltValue="wE8StatNWdeBNzT1riynOg==" spinCount="100000" sheet="1" objects="1" scenarios="1"/>
  <mergeCells count="200">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showGridLines="0" zoomScale="80" zoomScaleNormal="8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0" bestFit="1" customWidth="1"/>
    <col min="17" max="18" width="8.85546875" style="290" hidden="1" customWidth="1"/>
  </cols>
  <sheetData>
    <row r="1" spans="1:18" ht="15.75" x14ac:dyDescent="0.25">
      <c r="A1" s="465" t="s">
        <v>61</v>
      </c>
      <c r="B1" s="465"/>
      <c r="C1" s="465"/>
      <c r="D1" s="465"/>
      <c r="E1" s="465"/>
      <c r="F1" s="465"/>
      <c r="G1" s="465"/>
      <c r="H1" s="465"/>
      <c r="I1" s="465"/>
      <c r="J1" s="465"/>
      <c r="K1" s="465"/>
      <c r="L1" s="465"/>
      <c r="M1" s="465"/>
      <c r="N1" s="465"/>
      <c r="O1" s="465"/>
      <c r="R1" s="175" t="str">
        <f>CONCATENATE("A1:O",SUM(Q:Q)*33)</f>
        <v>A1:O33</v>
      </c>
    </row>
    <row r="2" spans="1:18" x14ac:dyDescent="0.25">
      <c r="A2" s="466" t="str">
        <f>IF(YilDonem&lt;&gt;"",CONCATENATE(YilDonem," dönemine aittir."),"")</f>
        <v/>
      </c>
      <c r="B2" s="466"/>
      <c r="C2" s="466"/>
      <c r="D2" s="466"/>
      <c r="E2" s="466"/>
      <c r="F2" s="466"/>
      <c r="G2" s="466"/>
      <c r="H2" s="466"/>
      <c r="I2" s="466"/>
      <c r="J2" s="466"/>
      <c r="K2" s="466"/>
      <c r="L2" s="466"/>
      <c r="M2" s="466"/>
      <c r="N2" s="466"/>
      <c r="O2" s="466"/>
    </row>
    <row r="3" spans="1:18" ht="19.5" thickBot="1" x14ac:dyDescent="0.35">
      <c r="A3" s="456" t="s">
        <v>80</v>
      </c>
      <c r="B3" s="456"/>
      <c r="C3" s="456"/>
      <c r="D3" s="456"/>
      <c r="E3" s="456"/>
      <c r="F3" s="456"/>
      <c r="G3" s="456"/>
      <c r="H3" s="456"/>
      <c r="I3" s="456"/>
      <c r="J3" s="456"/>
      <c r="K3" s="456"/>
      <c r="L3" s="456"/>
      <c r="M3" s="456"/>
      <c r="N3" s="456"/>
      <c r="O3" s="456"/>
    </row>
    <row r="4" spans="1:18" ht="31.7" customHeight="1" thickBot="1" x14ac:dyDescent="0.3">
      <c r="A4" s="473" t="s">
        <v>1</v>
      </c>
      <c r="B4" s="487"/>
      <c r="C4" s="457" t="str">
        <f>IF(ProjeNo&gt;0,ProjeNo,"")</f>
        <v/>
      </c>
      <c r="D4" s="458"/>
      <c r="E4" s="458"/>
      <c r="F4" s="458"/>
      <c r="G4" s="458"/>
      <c r="H4" s="458"/>
      <c r="I4" s="458"/>
      <c r="J4" s="458"/>
      <c r="K4" s="458"/>
      <c r="L4" s="458"/>
      <c r="M4" s="458"/>
      <c r="N4" s="458"/>
      <c r="O4" s="459"/>
    </row>
    <row r="5" spans="1:18" ht="42.75" customHeight="1" thickBot="1" x14ac:dyDescent="0.3">
      <c r="A5" s="488" t="s">
        <v>14</v>
      </c>
      <c r="B5" s="489"/>
      <c r="C5" s="490" t="str">
        <f>IF(ProjeAdi&gt;0,ProjeAdi,"")</f>
        <v/>
      </c>
      <c r="D5" s="491"/>
      <c r="E5" s="491"/>
      <c r="F5" s="491"/>
      <c r="G5" s="491"/>
      <c r="H5" s="491"/>
      <c r="I5" s="491"/>
      <c r="J5" s="491"/>
      <c r="K5" s="491"/>
      <c r="L5" s="491"/>
      <c r="M5" s="491"/>
      <c r="N5" s="491"/>
      <c r="O5" s="492"/>
    </row>
    <row r="6" spans="1:18" ht="31.7" customHeight="1" thickBot="1" x14ac:dyDescent="0.3">
      <c r="A6" s="473" t="s">
        <v>4</v>
      </c>
      <c r="B6" s="474"/>
      <c r="C6" s="475" t="str">
        <f>IF(BasvuruTarihi&lt;&gt;"",BasvuruTarihi,"")</f>
        <v/>
      </c>
      <c r="D6" s="476"/>
      <c r="E6" s="476"/>
      <c r="F6" s="476"/>
      <c r="G6" s="476"/>
      <c r="H6" s="476"/>
      <c r="I6" s="476"/>
      <c r="J6" s="476"/>
      <c r="K6" s="476"/>
      <c r="L6" s="476"/>
      <c r="M6" s="476"/>
      <c r="N6" s="476"/>
      <c r="O6" s="477"/>
    </row>
    <row r="7" spans="1:18" ht="15" customHeight="1" thickBot="1" x14ac:dyDescent="0.3">
      <c r="A7" s="478" t="s">
        <v>9</v>
      </c>
      <c r="B7" s="478" t="s">
        <v>10</v>
      </c>
      <c r="C7" s="480" t="s">
        <v>155</v>
      </c>
      <c r="D7" s="482" t="s">
        <v>62</v>
      </c>
      <c r="E7" s="482"/>
      <c r="F7" s="482"/>
      <c r="G7" s="482"/>
      <c r="H7" s="482"/>
      <c r="I7" s="483" t="s">
        <v>68</v>
      </c>
      <c r="J7" s="480" t="s">
        <v>79</v>
      </c>
      <c r="K7" s="480" t="s">
        <v>75</v>
      </c>
      <c r="L7" s="480" t="s">
        <v>76</v>
      </c>
      <c r="M7" s="480" t="s">
        <v>77</v>
      </c>
      <c r="N7" s="480" t="s">
        <v>78</v>
      </c>
      <c r="O7" s="480" t="s">
        <v>69</v>
      </c>
    </row>
    <row r="8" spans="1:18" ht="88.5" customHeight="1" thickBot="1" x14ac:dyDescent="0.3">
      <c r="A8" s="479"/>
      <c r="B8" s="479"/>
      <c r="C8" s="481"/>
      <c r="D8" s="140" t="s">
        <v>63</v>
      </c>
      <c r="E8" s="140" t="s">
        <v>64</v>
      </c>
      <c r="F8" s="140" t="s">
        <v>65</v>
      </c>
      <c r="G8" s="140" t="s">
        <v>66</v>
      </c>
      <c r="H8" s="140" t="s">
        <v>67</v>
      </c>
      <c r="I8" s="484"/>
      <c r="J8" s="481"/>
      <c r="K8" s="481"/>
      <c r="L8" s="481"/>
      <c r="M8" s="481"/>
      <c r="N8" s="481"/>
      <c r="O8" s="481"/>
    </row>
    <row r="9" spans="1:18" ht="18" customHeight="1" x14ac:dyDescent="0.25">
      <c r="A9" s="141">
        <v>1</v>
      </c>
      <c r="B9" s="207" t="str">
        <f>IF('Proje ve Personel Bilgileri'!C17&gt;0,'Proje ve Personel Bilgileri'!C17,"")</f>
        <v/>
      </c>
      <c r="C9" s="208" t="str">
        <f>IF('Proje ve Personel Bilgileri'!C17&gt;0,'Proje ve Personel Bilgileri'!D17,"")</f>
        <v/>
      </c>
      <c r="D9" s="142"/>
      <c r="E9" s="142"/>
      <c r="F9" s="142"/>
      <c r="G9" s="142"/>
      <c r="H9" s="142"/>
      <c r="I9" s="143"/>
      <c r="J9" s="213" t="str">
        <f t="shared" ref="J9:J28" si="0">IF(AND(BasvuruTarihi&gt;0,I9&gt;0),DAYS360(I9,BasvuruTarihi)/30,"")</f>
        <v/>
      </c>
      <c r="K9" s="214" t="str">
        <f>IF('Proje ve Personel Bilgileri'!C17&gt;0,AUcret,"")</f>
        <v/>
      </c>
      <c r="L9" s="215" t="str">
        <f>IF('Proje ve Personel Bilgileri'!C17&gt;0,IF(D9="X",4,IF(E9="X",5,IF(F9="X",12,IF(G9="X",12,IF(H9="X",14,""))))),"")</f>
        <v/>
      </c>
      <c r="M9" s="214" t="str">
        <f>IFERROR(IF('Proje ve Personel Bilgileri'!C17&gt;0,K9*L9,""),0)</f>
        <v/>
      </c>
      <c r="N9" s="214" t="str">
        <f>IF('Proje ve Personel Bilgileri'!C17&gt;0,G011B!R8,"")</f>
        <v/>
      </c>
      <c r="O9" s="216" t="str">
        <f>IF('Proje ve Personel Bilgileri'!C17&gt;0,MIN(M9,N9),"")</f>
        <v/>
      </c>
      <c r="Q9" s="291"/>
    </row>
    <row r="10" spans="1:18" ht="18" customHeight="1" x14ac:dyDescent="0.25">
      <c r="A10" s="144">
        <v>2</v>
      </c>
      <c r="B10" s="209" t="str">
        <f>IF('Proje ve Personel Bilgileri'!C18&gt;0,'Proje ve Personel Bilgileri'!C18,"")</f>
        <v/>
      </c>
      <c r="C10" s="210" t="str">
        <f>IF('Proje ve Personel Bilgileri'!C18&gt;0,'Proje ve Personel Bilgileri'!D18,"")</f>
        <v/>
      </c>
      <c r="D10" s="145"/>
      <c r="E10" s="145"/>
      <c r="F10" s="145"/>
      <c r="G10" s="145"/>
      <c r="H10" s="145"/>
      <c r="I10" s="146"/>
      <c r="J10" s="190" t="str">
        <f t="shared" si="0"/>
        <v/>
      </c>
      <c r="K10" s="217" t="str">
        <f>IF('Proje ve Personel Bilgileri'!C18&gt;0,AUcret,"")</f>
        <v/>
      </c>
      <c r="L10" s="218" t="str">
        <f>IF('Proje ve Personel Bilgileri'!C18&gt;0,IF(D10="X",4,IF(E10="X",5,IF(F10="X",12,IF(G10="X",12,IF(H10="X",14,""))))),"")</f>
        <v/>
      </c>
      <c r="M10" s="217" t="str">
        <f>IFERROR(IF('Proje ve Personel Bilgileri'!C18&gt;0,K10*L10,""),0)</f>
        <v/>
      </c>
      <c r="N10" s="217" t="str">
        <f>IF('Proje ve Personel Bilgileri'!C18&gt;0,G011B!R9,"")</f>
        <v/>
      </c>
      <c r="O10" s="219" t="str">
        <f>IF('Proje ve Personel Bilgileri'!C18&gt;0,MIN(M10,N10),"")</f>
        <v/>
      </c>
      <c r="Q10" s="291"/>
    </row>
    <row r="11" spans="1:18" ht="18" customHeight="1" x14ac:dyDescent="0.25">
      <c r="A11" s="144">
        <v>3</v>
      </c>
      <c r="B11" s="209" t="str">
        <f>IF('Proje ve Personel Bilgileri'!C19&gt;0,'Proje ve Personel Bilgileri'!C19,"")</f>
        <v/>
      </c>
      <c r="C11" s="210" t="str">
        <f>IF('Proje ve Personel Bilgileri'!C19&gt;0,'Proje ve Personel Bilgileri'!D19,"")</f>
        <v/>
      </c>
      <c r="D11" s="145"/>
      <c r="E11" s="145"/>
      <c r="F11" s="145"/>
      <c r="G11" s="145"/>
      <c r="H11" s="145"/>
      <c r="I11" s="146"/>
      <c r="J11" s="190" t="str">
        <f t="shared" si="0"/>
        <v/>
      </c>
      <c r="K11" s="217" t="str">
        <f>IF('Proje ve Personel Bilgileri'!C19&gt;0,AUcret,"")</f>
        <v/>
      </c>
      <c r="L11" s="218" t="str">
        <f>IF('Proje ve Personel Bilgileri'!C19&gt;0,IF(D11="X",4,IF(E11="X",5,IF(F11="X",12,IF(G11="X",12,IF(H11="X",14,""))))),"")</f>
        <v/>
      </c>
      <c r="M11" s="217" t="str">
        <f>IFERROR(IF('Proje ve Personel Bilgileri'!C19&gt;0,K11*L11,""),0)</f>
        <v/>
      </c>
      <c r="N11" s="217" t="str">
        <f>IF('Proje ve Personel Bilgileri'!C19&gt;0,G011B!R10,"")</f>
        <v/>
      </c>
      <c r="O11" s="219" t="str">
        <f>IF('Proje ve Personel Bilgileri'!C19&gt;0,MIN(M11,N11),"")</f>
        <v/>
      </c>
      <c r="Q11" s="291"/>
    </row>
    <row r="12" spans="1:18" ht="18" customHeight="1" x14ac:dyDescent="0.25">
      <c r="A12" s="144">
        <v>4</v>
      </c>
      <c r="B12" s="209" t="str">
        <f>IF('Proje ve Personel Bilgileri'!C20&gt;0,'Proje ve Personel Bilgileri'!C20,"")</f>
        <v/>
      </c>
      <c r="C12" s="210" t="str">
        <f>IF('Proje ve Personel Bilgileri'!C20&gt;0,'Proje ve Personel Bilgileri'!D20,"")</f>
        <v/>
      </c>
      <c r="D12" s="145"/>
      <c r="E12" s="145"/>
      <c r="F12" s="145"/>
      <c r="G12" s="145"/>
      <c r="H12" s="145"/>
      <c r="I12" s="146"/>
      <c r="J12" s="190" t="str">
        <f t="shared" si="0"/>
        <v/>
      </c>
      <c r="K12" s="217" t="str">
        <f>IF('Proje ve Personel Bilgileri'!C20&gt;0,AUcret,"")</f>
        <v/>
      </c>
      <c r="L12" s="218" t="str">
        <f>IF('Proje ve Personel Bilgileri'!C20&gt;0,IF(D12="X",4,IF(E12="X",5,IF(F12="X",12,IF(G12="X",12,IF(H12="X",14,""))))),"")</f>
        <v/>
      </c>
      <c r="M12" s="217" t="str">
        <f>IFERROR(IF('Proje ve Personel Bilgileri'!C20&gt;0,K12*L12,""),0)</f>
        <v/>
      </c>
      <c r="N12" s="217" t="str">
        <f>IF('Proje ve Personel Bilgileri'!C20&gt;0,G011B!R11,"")</f>
        <v/>
      </c>
      <c r="O12" s="219" t="str">
        <f>IF('Proje ve Personel Bilgileri'!C20&gt;0,MIN(M12,N12),"")</f>
        <v/>
      </c>
      <c r="Q12" s="291"/>
    </row>
    <row r="13" spans="1:18" ht="18" customHeight="1" x14ac:dyDescent="0.25">
      <c r="A13" s="144">
        <v>5</v>
      </c>
      <c r="B13" s="209" t="str">
        <f>IF('Proje ve Personel Bilgileri'!C21&gt;0,'Proje ve Personel Bilgileri'!C21,"")</f>
        <v/>
      </c>
      <c r="C13" s="210" t="str">
        <f>IF('Proje ve Personel Bilgileri'!C21&gt;0,'Proje ve Personel Bilgileri'!D21,"")</f>
        <v/>
      </c>
      <c r="D13" s="145"/>
      <c r="E13" s="145"/>
      <c r="F13" s="145"/>
      <c r="G13" s="145"/>
      <c r="H13" s="145"/>
      <c r="I13" s="146"/>
      <c r="J13" s="190" t="str">
        <f t="shared" si="0"/>
        <v/>
      </c>
      <c r="K13" s="217" t="str">
        <f>IF('Proje ve Personel Bilgileri'!C21&gt;0,AUcret,"")</f>
        <v/>
      </c>
      <c r="L13" s="218" t="str">
        <f>IF('Proje ve Personel Bilgileri'!C21&gt;0,IF(D13="X",4,IF(E13="X",5,IF(F13="X",12,IF(G13="X",12,IF(H13="X",14,""))))),"")</f>
        <v/>
      </c>
      <c r="M13" s="217" t="str">
        <f>IFERROR(IF('Proje ve Personel Bilgileri'!C21&gt;0,K13*L13,""),0)</f>
        <v/>
      </c>
      <c r="N13" s="217" t="str">
        <f>IF('Proje ve Personel Bilgileri'!C21&gt;0,G011B!R12,"")</f>
        <v/>
      </c>
      <c r="O13" s="219" t="str">
        <f>IF('Proje ve Personel Bilgileri'!C21&gt;0,MIN(M13,N13),"")</f>
        <v/>
      </c>
      <c r="Q13" s="291"/>
    </row>
    <row r="14" spans="1:18" ht="18" customHeight="1" x14ac:dyDescent="0.25">
      <c r="A14" s="144">
        <v>6</v>
      </c>
      <c r="B14" s="209" t="str">
        <f>IF('Proje ve Personel Bilgileri'!C22&gt;0,'Proje ve Personel Bilgileri'!C22,"")</f>
        <v/>
      </c>
      <c r="C14" s="210" t="str">
        <f>IF('Proje ve Personel Bilgileri'!C22&gt;0,'Proje ve Personel Bilgileri'!D22,"")</f>
        <v/>
      </c>
      <c r="D14" s="145"/>
      <c r="E14" s="145"/>
      <c r="F14" s="145"/>
      <c r="G14" s="145"/>
      <c r="H14" s="145"/>
      <c r="I14" s="146"/>
      <c r="J14" s="190" t="str">
        <f t="shared" si="0"/>
        <v/>
      </c>
      <c r="K14" s="217" t="str">
        <f>IF('Proje ve Personel Bilgileri'!C22&gt;0,AUcret,"")</f>
        <v/>
      </c>
      <c r="L14" s="218" t="str">
        <f>IF('Proje ve Personel Bilgileri'!C22&gt;0,IF(D14="X",4,IF(E14="X",5,IF(F14="X",12,IF(G14="X",12,IF(H14="X",14,""))))),"")</f>
        <v/>
      </c>
      <c r="M14" s="217" t="str">
        <f>IFERROR(IF('Proje ve Personel Bilgileri'!C22&gt;0,K14*L14,""),0)</f>
        <v/>
      </c>
      <c r="N14" s="217" t="str">
        <f>IF('Proje ve Personel Bilgileri'!C22&gt;0,G011B!R13,"")</f>
        <v/>
      </c>
      <c r="O14" s="219" t="str">
        <f>IF('Proje ve Personel Bilgileri'!C22&gt;0,MIN(M14,N14),"")</f>
        <v/>
      </c>
      <c r="Q14" s="291"/>
    </row>
    <row r="15" spans="1:18" ht="18" customHeight="1" x14ac:dyDescent="0.25">
      <c r="A15" s="144">
        <v>7</v>
      </c>
      <c r="B15" s="209" t="str">
        <f>IF('Proje ve Personel Bilgileri'!C23&gt;0,'Proje ve Personel Bilgileri'!C23,"")</f>
        <v/>
      </c>
      <c r="C15" s="210" t="str">
        <f>IF('Proje ve Personel Bilgileri'!C23&gt;0,'Proje ve Personel Bilgileri'!D23,"")</f>
        <v/>
      </c>
      <c r="D15" s="145"/>
      <c r="E15" s="145"/>
      <c r="F15" s="145"/>
      <c r="G15" s="145"/>
      <c r="H15" s="145"/>
      <c r="I15" s="146"/>
      <c r="J15" s="190" t="str">
        <f t="shared" si="0"/>
        <v/>
      </c>
      <c r="K15" s="217" t="str">
        <f>IF('Proje ve Personel Bilgileri'!C23&gt;0,AUcret,"")</f>
        <v/>
      </c>
      <c r="L15" s="218" t="str">
        <f>IF('Proje ve Personel Bilgileri'!C23&gt;0,IF(D15="X",4,IF(E15="X",5,IF(F15="X",12,IF(G15="X",12,IF(H15="X",14,""))))),"")</f>
        <v/>
      </c>
      <c r="M15" s="217" t="str">
        <f>IFERROR(IF('Proje ve Personel Bilgileri'!C23&gt;0,K15*L15,""),0)</f>
        <v/>
      </c>
      <c r="N15" s="217" t="str">
        <f>IF('Proje ve Personel Bilgileri'!C23&gt;0,G011B!R14,"")</f>
        <v/>
      </c>
      <c r="O15" s="219" t="str">
        <f>IF('Proje ve Personel Bilgileri'!C23&gt;0,MIN(M15,N15),"")</f>
        <v/>
      </c>
      <c r="Q15" s="291"/>
    </row>
    <row r="16" spans="1:18" ht="18" customHeight="1" x14ac:dyDescent="0.25">
      <c r="A16" s="144">
        <v>8</v>
      </c>
      <c r="B16" s="209" t="str">
        <f>IF('Proje ve Personel Bilgileri'!C24&gt;0,'Proje ve Personel Bilgileri'!C24,"")</f>
        <v/>
      </c>
      <c r="C16" s="210" t="str">
        <f>IF('Proje ve Personel Bilgileri'!C24&gt;0,'Proje ve Personel Bilgileri'!D24,"")</f>
        <v/>
      </c>
      <c r="D16" s="145"/>
      <c r="E16" s="145"/>
      <c r="F16" s="145"/>
      <c r="G16" s="145"/>
      <c r="H16" s="145"/>
      <c r="I16" s="146"/>
      <c r="J16" s="190" t="str">
        <f t="shared" si="0"/>
        <v/>
      </c>
      <c r="K16" s="217" t="str">
        <f>IF('Proje ve Personel Bilgileri'!C24&gt;0,AUcret,"")</f>
        <v/>
      </c>
      <c r="L16" s="218" t="str">
        <f>IF('Proje ve Personel Bilgileri'!C24&gt;0,IF(D16="X",4,IF(E16="X",5,IF(F16="X",12,IF(G16="X",12,IF(H16="X",14,""))))),"")</f>
        <v/>
      </c>
      <c r="M16" s="217" t="str">
        <f>IFERROR(IF('Proje ve Personel Bilgileri'!C24&gt;0,K16*L16,""),0)</f>
        <v/>
      </c>
      <c r="N16" s="217" t="str">
        <f>IF('Proje ve Personel Bilgileri'!C24&gt;0,G011B!R15,"")</f>
        <v/>
      </c>
      <c r="O16" s="219" t="str">
        <f>IF('Proje ve Personel Bilgileri'!C24&gt;0,MIN(M16,N16),"")</f>
        <v/>
      </c>
      <c r="Q16" s="291"/>
    </row>
    <row r="17" spans="1:18" ht="18" customHeight="1" x14ac:dyDescent="0.25">
      <c r="A17" s="144">
        <v>9</v>
      </c>
      <c r="B17" s="209" t="str">
        <f>IF('Proje ve Personel Bilgileri'!C25&gt;0,'Proje ve Personel Bilgileri'!C25,"")</f>
        <v/>
      </c>
      <c r="C17" s="210" t="str">
        <f>IF('Proje ve Personel Bilgileri'!C25&gt;0,'Proje ve Personel Bilgileri'!D25,"")</f>
        <v/>
      </c>
      <c r="D17" s="145"/>
      <c r="E17" s="145"/>
      <c r="F17" s="145"/>
      <c r="G17" s="145"/>
      <c r="H17" s="145"/>
      <c r="I17" s="146"/>
      <c r="J17" s="190" t="str">
        <f t="shared" si="0"/>
        <v/>
      </c>
      <c r="K17" s="217" t="str">
        <f>IF('Proje ve Personel Bilgileri'!C25&gt;0,AUcret,"")</f>
        <v/>
      </c>
      <c r="L17" s="218" t="str">
        <f>IF('Proje ve Personel Bilgileri'!C25&gt;0,IF(D17="X",4,IF(E17="X",5,IF(F17="X",12,IF(G17="X",12,IF(H17="X",14,""))))),"")</f>
        <v/>
      </c>
      <c r="M17" s="217" t="str">
        <f>IFERROR(IF('Proje ve Personel Bilgileri'!C25&gt;0,K17*L17,""),0)</f>
        <v/>
      </c>
      <c r="N17" s="217" t="str">
        <f>IF('Proje ve Personel Bilgileri'!C25&gt;0,G011B!R16,"")</f>
        <v/>
      </c>
      <c r="O17" s="219" t="str">
        <f>IF('Proje ve Personel Bilgileri'!C25&gt;0,MIN(M17,N17),"")</f>
        <v/>
      </c>
      <c r="Q17" s="291"/>
    </row>
    <row r="18" spans="1:18" ht="18" customHeight="1" x14ac:dyDescent="0.25">
      <c r="A18" s="144">
        <v>10</v>
      </c>
      <c r="B18" s="209" t="str">
        <f>IF('Proje ve Personel Bilgileri'!C26&gt;0,'Proje ve Personel Bilgileri'!C26,"")</f>
        <v/>
      </c>
      <c r="C18" s="210" t="str">
        <f>IF('Proje ve Personel Bilgileri'!C26&gt;0,'Proje ve Personel Bilgileri'!D26,"")</f>
        <v/>
      </c>
      <c r="D18" s="145"/>
      <c r="E18" s="145"/>
      <c r="F18" s="145"/>
      <c r="G18" s="145"/>
      <c r="H18" s="145"/>
      <c r="I18" s="146"/>
      <c r="J18" s="190" t="str">
        <f t="shared" si="0"/>
        <v/>
      </c>
      <c r="K18" s="217" t="str">
        <f>IF('Proje ve Personel Bilgileri'!C26&gt;0,AUcret,"")</f>
        <v/>
      </c>
      <c r="L18" s="218" t="str">
        <f>IF('Proje ve Personel Bilgileri'!C26&gt;0,IF(D18="X",4,IF(E18="X",5,IF(F18="X",12,IF(G18="X",12,IF(H18="X",14,""))))),"")</f>
        <v/>
      </c>
      <c r="M18" s="217" t="str">
        <f>IFERROR(IF('Proje ve Personel Bilgileri'!C26&gt;0,K18*L18,""),0)</f>
        <v/>
      </c>
      <c r="N18" s="217" t="str">
        <f>IF('Proje ve Personel Bilgileri'!C26&gt;0,G011B!R17,"")</f>
        <v/>
      </c>
      <c r="O18" s="219" t="str">
        <f>IF('Proje ve Personel Bilgileri'!C26&gt;0,MIN(M18,N18),"")</f>
        <v/>
      </c>
      <c r="Q18" s="291"/>
    </row>
    <row r="19" spans="1:18" ht="18" customHeight="1" x14ac:dyDescent="0.25">
      <c r="A19" s="144">
        <v>11</v>
      </c>
      <c r="B19" s="209" t="str">
        <f>IF('Proje ve Personel Bilgileri'!C27&gt;0,'Proje ve Personel Bilgileri'!C27,"")</f>
        <v/>
      </c>
      <c r="C19" s="210" t="str">
        <f>IF('Proje ve Personel Bilgileri'!C27&gt;0,'Proje ve Personel Bilgileri'!D27,"")</f>
        <v/>
      </c>
      <c r="D19" s="145"/>
      <c r="E19" s="145"/>
      <c r="F19" s="145"/>
      <c r="G19" s="145"/>
      <c r="H19" s="145"/>
      <c r="I19" s="146"/>
      <c r="J19" s="190" t="str">
        <f t="shared" si="0"/>
        <v/>
      </c>
      <c r="K19" s="217" t="str">
        <f>IF('Proje ve Personel Bilgileri'!C27&gt;0,AUcret,"")</f>
        <v/>
      </c>
      <c r="L19" s="218" t="str">
        <f>IF('Proje ve Personel Bilgileri'!C27&gt;0,IF(D19="X",4,IF(E19="X",5,IF(F19="X",12,IF(G19="X",12,IF(H19="X",14,""))))),"")</f>
        <v/>
      </c>
      <c r="M19" s="217" t="str">
        <f>IFERROR(IF('Proje ve Personel Bilgileri'!C27&gt;0,K19*L19,""),0)</f>
        <v/>
      </c>
      <c r="N19" s="217" t="str">
        <f>IF('Proje ve Personel Bilgileri'!C27&gt;0,G011B!R18,"")</f>
        <v/>
      </c>
      <c r="O19" s="219" t="str">
        <f>IF('Proje ve Personel Bilgileri'!C27&gt;0,MIN(M19,N19),"")</f>
        <v/>
      </c>
      <c r="Q19" s="291"/>
    </row>
    <row r="20" spans="1:18" ht="18" customHeight="1" x14ac:dyDescent="0.25">
      <c r="A20" s="144">
        <v>12</v>
      </c>
      <c r="B20" s="209" t="str">
        <f>IF('Proje ve Personel Bilgileri'!C28&gt;0,'Proje ve Personel Bilgileri'!C28,"")</f>
        <v/>
      </c>
      <c r="C20" s="210" t="str">
        <f>IF('Proje ve Personel Bilgileri'!C28&gt;0,'Proje ve Personel Bilgileri'!D28,"")</f>
        <v/>
      </c>
      <c r="D20" s="145"/>
      <c r="E20" s="145"/>
      <c r="F20" s="145"/>
      <c r="G20" s="145"/>
      <c r="H20" s="145"/>
      <c r="I20" s="146"/>
      <c r="J20" s="190" t="str">
        <f t="shared" si="0"/>
        <v/>
      </c>
      <c r="K20" s="217" t="str">
        <f>IF('Proje ve Personel Bilgileri'!C28&gt;0,AUcret,"")</f>
        <v/>
      </c>
      <c r="L20" s="218" t="str">
        <f>IF('Proje ve Personel Bilgileri'!C28&gt;0,IF(D20="X",4,IF(E20="X",5,IF(F20="X",12,IF(G20="X",12,IF(H20="X",14,""))))),"")</f>
        <v/>
      </c>
      <c r="M20" s="217" t="str">
        <f>IFERROR(IF('Proje ve Personel Bilgileri'!C28&gt;0,K20*L20,""),0)</f>
        <v/>
      </c>
      <c r="N20" s="217" t="str">
        <f>IF('Proje ve Personel Bilgileri'!C28&gt;0,G011B!R19,"")</f>
        <v/>
      </c>
      <c r="O20" s="219" t="str">
        <f>IF('Proje ve Personel Bilgileri'!C28&gt;0,MIN(M20,N20),"")</f>
        <v/>
      </c>
      <c r="Q20" s="291"/>
    </row>
    <row r="21" spans="1:18" ht="18" customHeight="1" x14ac:dyDescent="0.25">
      <c r="A21" s="144">
        <v>13</v>
      </c>
      <c r="B21" s="209" t="str">
        <f>IF('Proje ve Personel Bilgileri'!C29&gt;0,'Proje ve Personel Bilgileri'!C29,"")</f>
        <v/>
      </c>
      <c r="C21" s="210" t="str">
        <f>IF('Proje ve Personel Bilgileri'!C29&gt;0,'Proje ve Personel Bilgileri'!D29,"")</f>
        <v/>
      </c>
      <c r="D21" s="145"/>
      <c r="E21" s="145"/>
      <c r="F21" s="145"/>
      <c r="G21" s="145"/>
      <c r="H21" s="145"/>
      <c r="I21" s="146"/>
      <c r="J21" s="190" t="str">
        <f t="shared" si="0"/>
        <v/>
      </c>
      <c r="K21" s="217" t="str">
        <f>IF('Proje ve Personel Bilgileri'!C29&gt;0,AUcret,"")</f>
        <v/>
      </c>
      <c r="L21" s="218" t="str">
        <f>IF('Proje ve Personel Bilgileri'!C29&gt;0,IF(D21="X",4,IF(E21="X",5,IF(F21="X",12,IF(G21="X",12,IF(H21="X",14,""))))),"")</f>
        <v/>
      </c>
      <c r="M21" s="217" t="str">
        <f>IFERROR(IF('Proje ve Personel Bilgileri'!C29&gt;0,K21*L21,""),0)</f>
        <v/>
      </c>
      <c r="N21" s="217" t="str">
        <f>IF('Proje ve Personel Bilgileri'!C29&gt;0,G011B!R20,"")</f>
        <v/>
      </c>
      <c r="O21" s="219" t="str">
        <f>IF('Proje ve Personel Bilgileri'!C29&gt;0,MIN(M21,N21),"")</f>
        <v/>
      </c>
      <c r="Q21" s="291"/>
    </row>
    <row r="22" spans="1:18" ht="18" customHeight="1" x14ac:dyDescent="0.25">
      <c r="A22" s="144">
        <v>14</v>
      </c>
      <c r="B22" s="209" t="str">
        <f>IF('Proje ve Personel Bilgileri'!C30&gt;0,'Proje ve Personel Bilgileri'!C30,"")</f>
        <v/>
      </c>
      <c r="C22" s="210" t="str">
        <f>IF('Proje ve Personel Bilgileri'!C30&gt;0,'Proje ve Personel Bilgileri'!D30,"")</f>
        <v/>
      </c>
      <c r="D22" s="145"/>
      <c r="E22" s="145"/>
      <c r="F22" s="145"/>
      <c r="G22" s="145"/>
      <c r="H22" s="145"/>
      <c r="I22" s="146"/>
      <c r="J22" s="190" t="str">
        <f t="shared" si="0"/>
        <v/>
      </c>
      <c r="K22" s="217" t="str">
        <f>IF('Proje ve Personel Bilgileri'!C30&gt;0,AUcret,"")</f>
        <v/>
      </c>
      <c r="L22" s="218" t="str">
        <f>IF('Proje ve Personel Bilgileri'!C30&gt;0,IF(D22="X",4,IF(E22="X",5,IF(F22="X",12,IF(G22="X",12,IF(H22="X",14,""))))),"")</f>
        <v/>
      </c>
      <c r="M22" s="217" t="str">
        <f>IFERROR(IF('Proje ve Personel Bilgileri'!C30&gt;0,K22*L22,""),0)</f>
        <v/>
      </c>
      <c r="N22" s="217" t="str">
        <f>IF('Proje ve Personel Bilgileri'!C30&gt;0,G011B!R21,"")</f>
        <v/>
      </c>
      <c r="O22" s="219" t="str">
        <f>IF('Proje ve Personel Bilgileri'!C30&gt;0,MIN(M22,N22),"")</f>
        <v/>
      </c>
      <c r="Q22" s="291"/>
    </row>
    <row r="23" spans="1:18" ht="18" customHeight="1" x14ac:dyDescent="0.25">
      <c r="A23" s="144">
        <v>15</v>
      </c>
      <c r="B23" s="209" t="str">
        <f>IF('Proje ve Personel Bilgileri'!C31&gt;0,'Proje ve Personel Bilgileri'!C31,"")</f>
        <v/>
      </c>
      <c r="C23" s="210" t="str">
        <f>IF('Proje ve Personel Bilgileri'!C31&gt;0,'Proje ve Personel Bilgileri'!D31,"")</f>
        <v/>
      </c>
      <c r="D23" s="145"/>
      <c r="E23" s="145"/>
      <c r="F23" s="145"/>
      <c r="G23" s="145"/>
      <c r="H23" s="145"/>
      <c r="I23" s="146"/>
      <c r="J23" s="190" t="str">
        <f t="shared" si="0"/>
        <v/>
      </c>
      <c r="K23" s="217" t="str">
        <f>IF('Proje ve Personel Bilgileri'!C31&gt;0,AUcret,"")</f>
        <v/>
      </c>
      <c r="L23" s="218" t="str">
        <f>IF('Proje ve Personel Bilgileri'!C31&gt;0,IF(D23="X",4,IF(E23="X",5,IF(F23="X",12,IF(G23="X",12,IF(H23="X",14,""))))),"")</f>
        <v/>
      </c>
      <c r="M23" s="217" t="str">
        <f>IFERROR(IF('Proje ve Personel Bilgileri'!C31&gt;0,K23*L23,""),0)</f>
        <v/>
      </c>
      <c r="N23" s="217" t="str">
        <f>IF('Proje ve Personel Bilgileri'!C31&gt;0,G011B!R22,"")</f>
        <v/>
      </c>
      <c r="O23" s="219" t="str">
        <f>IF('Proje ve Personel Bilgileri'!C31&gt;0,MIN(M23,N23),"")</f>
        <v/>
      </c>
      <c r="Q23" s="291"/>
    </row>
    <row r="24" spans="1:18" ht="18" customHeight="1" x14ac:dyDescent="0.25">
      <c r="A24" s="144">
        <v>16</v>
      </c>
      <c r="B24" s="209" t="str">
        <f>IF('Proje ve Personel Bilgileri'!C32&gt;0,'Proje ve Personel Bilgileri'!C32,"")</f>
        <v/>
      </c>
      <c r="C24" s="210" t="str">
        <f>IF('Proje ve Personel Bilgileri'!C32&gt;0,'Proje ve Personel Bilgileri'!D32,"")</f>
        <v/>
      </c>
      <c r="D24" s="145"/>
      <c r="E24" s="145"/>
      <c r="F24" s="145"/>
      <c r="G24" s="145"/>
      <c r="H24" s="145"/>
      <c r="I24" s="146"/>
      <c r="J24" s="190" t="str">
        <f t="shared" si="0"/>
        <v/>
      </c>
      <c r="K24" s="217" t="str">
        <f>IF('Proje ve Personel Bilgileri'!C32&gt;0,AUcret,"")</f>
        <v/>
      </c>
      <c r="L24" s="218" t="str">
        <f>IF('Proje ve Personel Bilgileri'!C32&gt;0,IF(D24="X",4,IF(E24="X",5,IF(F24="X",12,IF(G24="X",12,IF(H24="X",14,""))))),"")</f>
        <v/>
      </c>
      <c r="M24" s="217" t="str">
        <f>IFERROR(IF('Proje ve Personel Bilgileri'!C32&gt;0,K24*L24,""),0)</f>
        <v/>
      </c>
      <c r="N24" s="217" t="str">
        <f>IF('Proje ve Personel Bilgileri'!C32&gt;0,G011B!R23,"")</f>
        <v/>
      </c>
      <c r="O24" s="219" t="str">
        <f>IF('Proje ve Personel Bilgileri'!C32&gt;0,MIN(M24,N24),"")</f>
        <v/>
      </c>
      <c r="Q24" s="291"/>
    </row>
    <row r="25" spans="1:18" ht="18" customHeight="1" x14ac:dyDescent="0.25">
      <c r="A25" s="144">
        <v>17</v>
      </c>
      <c r="B25" s="209" t="str">
        <f>IF('Proje ve Personel Bilgileri'!C33&gt;0,'Proje ve Personel Bilgileri'!C33,"")</f>
        <v/>
      </c>
      <c r="C25" s="210" t="str">
        <f>IF('Proje ve Personel Bilgileri'!C33&gt;0,'Proje ve Personel Bilgileri'!D33,"")</f>
        <v/>
      </c>
      <c r="D25" s="145"/>
      <c r="E25" s="145"/>
      <c r="F25" s="145"/>
      <c r="G25" s="145"/>
      <c r="H25" s="145"/>
      <c r="I25" s="146"/>
      <c r="J25" s="190" t="str">
        <f t="shared" si="0"/>
        <v/>
      </c>
      <c r="K25" s="217" t="str">
        <f>IF('Proje ve Personel Bilgileri'!C33&gt;0,AUcret,"")</f>
        <v/>
      </c>
      <c r="L25" s="218" t="str">
        <f>IF('Proje ve Personel Bilgileri'!C33&gt;0,IF(D25="X",4,IF(E25="X",5,IF(F25="X",12,IF(G25="X",12,IF(H25="X",14,""))))),"")</f>
        <v/>
      </c>
      <c r="M25" s="217" t="str">
        <f>IFERROR(IF('Proje ve Personel Bilgileri'!C33&gt;0,K25*L25,""),0)</f>
        <v/>
      </c>
      <c r="N25" s="217" t="str">
        <f>IF('Proje ve Personel Bilgileri'!C33&gt;0,G011B!R24,"")</f>
        <v/>
      </c>
      <c r="O25" s="219" t="str">
        <f>IF('Proje ve Personel Bilgileri'!C33&gt;0,MIN(M25,N25),"")</f>
        <v/>
      </c>
      <c r="Q25" s="291"/>
    </row>
    <row r="26" spans="1:18" ht="18" customHeight="1" x14ac:dyDescent="0.25">
      <c r="A26" s="144">
        <v>18</v>
      </c>
      <c r="B26" s="209" t="str">
        <f>IF('Proje ve Personel Bilgileri'!C34&gt;0,'Proje ve Personel Bilgileri'!C34,"")</f>
        <v/>
      </c>
      <c r="C26" s="210" t="str">
        <f>IF('Proje ve Personel Bilgileri'!C34&gt;0,'Proje ve Personel Bilgileri'!D34,"")</f>
        <v/>
      </c>
      <c r="D26" s="145"/>
      <c r="E26" s="145"/>
      <c r="F26" s="145"/>
      <c r="G26" s="145"/>
      <c r="H26" s="145"/>
      <c r="I26" s="146"/>
      <c r="J26" s="190" t="str">
        <f t="shared" si="0"/>
        <v/>
      </c>
      <c r="K26" s="217" t="str">
        <f>IF('Proje ve Personel Bilgileri'!C34&gt;0,AUcret,"")</f>
        <v/>
      </c>
      <c r="L26" s="218" t="str">
        <f>IF('Proje ve Personel Bilgileri'!C34&gt;0,IF(D26="X",4,IF(E26="X",5,IF(F26="X",12,IF(G26="X",12,IF(H26="X",14,""))))),"")</f>
        <v/>
      </c>
      <c r="M26" s="217" t="str">
        <f>IFERROR(IF('Proje ve Personel Bilgileri'!C34&gt;0,K26*L26,""),0)</f>
        <v/>
      </c>
      <c r="N26" s="217" t="str">
        <f>IF('Proje ve Personel Bilgileri'!C34&gt;0,G011B!R25,"")</f>
        <v/>
      </c>
      <c r="O26" s="219" t="str">
        <f>IF('Proje ve Personel Bilgileri'!C34&gt;0,MIN(M26,N26),"")</f>
        <v/>
      </c>
      <c r="Q26" s="291"/>
    </row>
    <row r="27" spans="1:18" ht="18" customHeight="1" x14ac:dyDescent="0.25">
      <c r="A27" s="144">
        <v>19</v>
      </c>
      <c r="B27" s="209" t="str">
        <f>IF('Proje ve Personel Bilgileri'!C35&gt;0,'Proje ve Personel Bilgileri'!C35,"")</f>
        <v/>
      </c>
      <c r="C27" s="210" t="str">
        <f>IF('Proje ve Personel Bilgileri'!C35&gt;0,'Proje ve Personel Bilgileri'!D35,"")</f>
        <v/>
      </c>
      <c r="D27" s="145"/>
      <c r="E27" s="145"/>
      <c r="F27" s="145"/>
      <c r="G27" s="145"/>
      <c r="H27" s="145"/>
      <c r="I27" s="146"/>
      <c r="J27" s="190" t="str">
        <f t="shared" si="0"/>
        <v/>
      </c>
      <c r="K27" s="217" t="str">
        <f>IF('Proje ve Personel Bilgileri'!C35&gt;0,AUcret,"")</f>
        <v/>
      </c>
      <c r="L27" s="218" t="str">
        <f>IF('Proje ve Personel Bilgileri'!C35&gt;0,IF(D27="X",4,IF(E27="X",5,IF(F27="X",12,IF(G27="X",12,IF(H27="X",14,""))))),"")</f>
        <v/>
      </c>
      <c r="M27" s="217" t="str">
        <f>IFERROR(IF('Proje ve Personel Bilgileri'!C35&gt;0,K27*L27,""),0)</f>
        <v/>
      </c>
      <c r="N27" s="217" t="str">
        <f>IF('Proje ve Personel Bilgileri'!C35&gt;0,G011B!R26,"")</f>
        <v/>
      </c>
      <c r="O27" s="219" t="str">
        <f>IF('Proje ve Personel Bilgileri'!C35&gt;0,MIN(M27,N27),"")</f>
        <v/>
      </c>
      <c r="Q27" s="291"/>
    </row>
    <row r="28" spans="1:18" ht="18" customHeight="1" thickBot="1" x14ac:dyDescent="0.3">
      <c r="A28" s="147">
        <v>20</v>
      </c>
      <c r="B28" s="211" t="str">
        <f>IF('Proje ve Personel Bilgileri'!C36&gt;0,'Proje ve Personel Bilgileri'!C36,"")</f>
        <v/>
      </c>
      <c r="C28" s="212" t="str">
        <f>IF('Proje ve Personel Bilgileri'!C36&gt;0,'Proje ve Personel Bilgileri'!D36,"")</f>
        <v/>
      </c>
      <c r="D28" s="148"/>
      <c r="E28" s="148"/>
      <c r="F28" s="148"/>
      <c r="G28" s="148"/>
      <c r="H28" s="148"/>
      <c r="I28" s="149"/>
      <c r="J28" s="220" t="str">
        <f t="shared" si="0"/>
        <v/>
      </c>
      <c r="K28" s="221" t="str">
        <f>IF('Proje ve Personel Bilgileri'!C36&gt;0,AUcret,"")</f>
        <v/>
      </c>
      <c r="L28" s="222" t="str">
        <f>IF('Proje ve Personel Bilgileri'!C36&gt;0,IF(D28="X",4,IF(E28="X",5,IF(F28="X",12,IF(G28="X",12,IF(H28="X",14,""))))),"")</f>
        <v/>
      </c>
      <c r="M28" s="221" t="str">
        <f>IFERROR(IF('Proje ve Personel Bilgileri'!C36&gt;0,K28*L28,""),0)</f>
        <v/>
      </c>
      <c r="N28" s="221" t="str">
        <f>IF('Proje ve Personel Bilgileri'!C36&gt;0,G011B!R27,"")</f>
        <v/>
      </c>
      <c r="O28" s="223" t="str">
        <f>IF('Proje ve Personel Bilgileri'!C36&gt;0,MIN(M28,N28),"")</f>
        <v/>
      </c>
      <c r="Q28" s="294">
        <v>1</v>
      </c>
    </row>
    <row r="29" spans="1:18" x14ac:dyDescent="0.25">
      <c r="A29" t="s">
        <v>72</v>
      </c>
      <c r="Q29" s="291"/>
    </row>
    <row r="30" spans="1:18" x14ac:dyDescent="0.25">
      <c r="A30" t="s">
        <v>74</v>
      </c>
      <c r="Q30" s="291"/>
    </row>
    <row r="31" spans="1:18" x14ac:dyDescent="0.25">
      <c r="A31" t="s">
        <v>73</v>
      </c>
      <c r="Q31" s="291"/>
    </row>
    <row r="32" spans="1:18" s="101" customFormat="1" ht="21" x14ac:dyDescent="0.35">
      <c r="A32" s="296" t="s">
        <v>47</v>
      </c>
      <c r="B32" s="297">
        <f ca="1">IF(imzatarihi&gt;0,imzatarihi,"")</f>
        <v>46027</v>
      </c>
      <c r="C32" s="485" t="s">
        <v>48</v>
      </c>
      <c r="D32" s="485"/>
      <c r="E32" s="486" t="str">
        <f>IF(kurulusyetkilisi&gt;0,kurulusyetkilisi,"")</f>
        <v/>
      </c>
      <c r="F32" s="486"/>
      <c r="G32" s="486"/>
      <c r="H32" s="486"/>
      <c r="I32" s="486"/>
      <c r="J32" s="486"/>
      <c r="K32" s="486"/>
      <c r="L32" s="486"/>
      <c r="M32" s="486"/>
      <c r="N32" s="151"/>
      <c r="O32" s="151"/>
      <c r="P32" s="151"/>
      <c r="Q32" s="292"/>
      <c r="R32" s="293"/>
    </row>
    <row r="33" spans="1:17" ht="21" x14ac:dyDescent="0.35">
      <c r="A33" s="300"/>
      <c r="B33" s="300"/>
      <c r="C33" s="302" t="s">
        <v>49</v>
      </c>
      <c r="D33" s="470"/>
      <c r="E33" s="470"/>
      <c r="F33" s="470"/>
      <c r="G33" s="470"/>
      <c r="H33" s="470"/>
      <c r="I33" s="470"/>
      <c r="J33" s="300"/>
      <c r="K33" s="303"/>
      <c r="L33" s="303"/>
      <c r="M33" s="303"/>
      <c r="N33" s="133"/>
    </row>
    <row r="34" spans="1:17" ht="15.75" x14ac:dyDescent="0.25">
      <c r="A34" s="465" t="s">
        <v>61</v>
      </c>
      <c r="B34" s="465"/>
      <c r="C34" s="465"/>
      <c r="D34" s="465"/>
      <c r="E34" s="465"/>
      <c r="F34" s="465"/>
      <c r="G34" s="465"/>
      <c r="H34" s="465"/>
      <c r="I34" s="465"/>
      <c r="J34" s="465"/>
      <c r="K34" s="465"/>
      <c r="L34" s="465"/>
      <c r="M34" s="465"/>
      <c r="N34" s="465"/>
      <c r="O34" s="465"/>
    </row>
    <row r="35" spans="1:17" x14ac:dyDescent="0.25">
      <c r="A35" s="466" t="str">
        <f>IF(YilDonem&lt;&gt;"",CONCATENATE(YilDonem," dönemine aittir."),"")</f>
        <v/>
      </c>
      <c r="B35" s="466"/>
      <c r="C35" s="466"/>
      <c r="D35" s="466"/>
      <c r="E35" s="466"/>
      <c r="F35" s="466"/>
      <c r="G35" s="466"/>
      <c r="H35" s="466"/>
      <c r="I35" s="466"/>
      <c r="J35" s="466"/>
      <c r="K35" s="466"/>
      <c r="L35" s="466"/>
      <c r="M35" s="466"/>
      <c r="N35" s="466"/>
      <c r="O35" s="466"/>
    </row>
    <row r="36" spans="1:17" ht="19.5" thickBot="1" x14ac:dyDescent="0.35">
      <c r="A36" s="456" t="s">
        <v>80</v>
      </c>
      <c r="B36" s="456"/>
      <c r="C36" s="456"/>
      <c r="D36" s="456"/>
      <c r="E36" s="456"/>
      <c r="F36" s="456"/>
      <c r="G36" s="456"/>
      <c r="H36" s="456"/>
      <c r="I36" s="456"/>
      <c r="J36" s="456"/>
      <c r="K36" s="456"/>
      <c r="L36" s="456"/>
      <c r="M36" s="456"/>
      <c r="N36" s="456"/>
      <c r="O36" s="456"/>
    </row>
    <row r="37" spans="1:17" ht="31.7" customHeight="1" thickBot="1" x14ac:dyDescent="0.3">
      <c r="A37" s="473" t="s">
        <v>1</v>
      </c>
      <c r="B37" s="487"/>
      <c r="C37" s="457" t="str">
        <f>IF(ProjeNo&gt;0,ProjeNo,"")</f>
        <v/>
      </c>
      <c r="D37" s="458"/>
      <c r="E37" s="458"/>
      <c r="F37" s="458"/>
      <c r="G37" s="458"/>
      <c r="H37" s="458"/>
      <c r="I37" s="458"/>
      <c r="J37" s="458"/>
      <c r="K37" s="458"/>
      <c r="L37" s="458"/>
      <c r="M37" s="458"/>
      <c r="N37" s="458"/>
      <c r="O37" s="459"/>
    </row>
    <row r="38" spans="1:17" ht="42.75" customHeight="1" thickBot="1" x14ac:dyDescent="0.3">
      <c r="A38" s="488" t="s">
        <v>14</v>
      </c>
      <c r="B38" s="489"/>
      <c r="C38" s="490" t="str">
        <f>IF(ProjeAdi&gt;0,ProjeAdi,"")</f>
        <v/>
      </c>
      <c r="D38" s="491"/>
      <c r="E38" s="491"/>
      <c r="F38" s="491"/>
      <c r="G38" s="491"/>
      <c r="H38" s="491"/>
      <c r="I38" s="491"/>
      <c r="J38" s="491"/>
      <c r="K38" s="491"/>
      <c r="L38" s="491"/>
      <c r="M38" s="491"/>
      <c r="N38" s="491"/>
      <c r="O38" s="492"/>
    </row>
    <row r="39" spans="1:17" ht="31.7" customHeight="1" thickBot="1" x14ac:dyDescent="0.3">
      <c r="A39" s="473" t="s">
        <v>4</v>
      </c>
      <c r="B39" s="474"/>
      <c r="C39" s="475" t="str">
        <f>IF(BasvuruTarihi&lt;&gt;"",BasvuruTarihi,"")</f>
        <v/>
      </c>
      <c r="D39" s="476"/>
      <c r="E39" s="476"/>
      <c r="F39" s="476"/>
      <c r="G39" s="476"/>
      <c r="H39" s="476"/>
      <c r="I39" s="476"/>
      <c r="J39" s="476"/>
      <c r="K39" s="476"/>
      <c r="L39" s="476"/>
      <c r="M39" s="476"/>
      <c r="N39" s="476"/>
      <c r="O39" s="477"/>
    </row>
    <row r="40" spans="1:17" ht="15" customHeight="1" thickBot="1" x14ac:dyDescent="0.3">
      <c r="A40" s="478" t="s">
        <v>9</v>
      </c>
      <c r="B40" s="478" t="s">
        <v>10</v>
      </c>
      <c r="C40" s="480" t="s">
        <v>155</v>
      </c>
      <c r="D40" s="482" t="s">
        <v>62</v>
      </c>
      <c r="E40" s="482"/>
      <c r="F40" s="482"/>
      <c r="G40" s="482"/>
      <c r="H40" s="482"/>
      <c r="I40" s="483" t="s">
        <v>68</v>
      </c>
      <c r="J40" s="480" t="s">
        <v>79</v>
      </c>
      <c r="K40" s="480" t="s">
        <v>75</v>
      </c>
      <c r="L40" s="480" t="s">
        <v>76</v>
      </c>
      <c r="M40" s="480" t="s">
        <v>77</v>
      </c>
      <c r="N40" s="480" t="s">
        <v>78</v>
      </c>
      <c r="O40" s="480" t="s">
        <v>69</v>
      </c>
    </row>
    <row r="41" spans="1:17" ht="88.5" customHeight="1" thickBot="1" x14ac:dyDescent="0.3">
      <c r="A41" s="479"/>
      <c r="B41" s="479"/>
      <c r="C41" s="481"/>
      <c r="D41" s="140" t="s">
        <v>63</v>
      </c>
      <c r="E41" s="140" t="s">
        <v>64</v>
      </c>
      <c r="F41" s="140" t="s">
        <v>65</v>
      </c>
      <c r="G41" s="140" t="s">
        <v>66</v>
      </c>
      <c r="H41" s="140" t="s">
        <v>67</v>
      </c>
      <c r="I41" s="484"/>
      <c r="J41" s="481"/>
      <c r="K41" s="481"/>
      <c r="L41" s="481"/>
      <c r="M41" s="481"/>
      <c r="N41" s="481"/>
      <c r="O41" s="481"/>
    </row>
    <row r="42" spans="1:17" ht="18" customHeight="1" x14ac:dyDescent="0.25">
      <c r="A42" s="141">
        <v>21</v>
      </c>
      <c r="B42" s="207" t="str">
        <f>IF('Proje ve Personel Bilgileri'!C37&gt;0,'Proje ve Personel Bilgileri'!C37,"")</f>
        <v/>
      </c>
      <c r="C42" s="208" t="str">
        <f>IF('Proje ve Personel Bilgileri'!C37&gt;0,'Proje ve Personel Bilgileri'!D37,"")</f>
        <v/>
      </c>
      <c r="D42" s="142"/>
      <c r="E42" s="142"/>
      <c r="F42" s="142"/>
      <c r="G42" s="142"/>
      <c r="H42" s="142"/>
      <c r="I42" s="143"/>
      <c r="J42" s="213" t="str">
        <f t="shared" ref="J42" si="1">IF(AND(BasvuruTarihi&gt;0,I42&gt;0),DAYS360(I42,BasvuruTarihi)/30,"")</f>
        <v/>
      </c>
      <c r="K42" s="214" t="str">
        <f>IF('Proje ve Personel Bilgileri'!C37&gt;0,AUcret,"")</f>
        <v/>
      </c>
      <c r="L42" s="215" t="str">
        <f>IF('Proje ve Personel Bilgileri'!C37&gt;0,IF(D42="X",4,IF(E42="X",5,IF(F42="X",12,IF(G42="X",12,IF(H42="X",14,""))))),"")</f>
        <v/>
      </c>
      <c r="M42" s="214" t="str">
        <f>IFERROR(IF('Proje ve Personel Bilgileri'!C37&gt;0,K42*L42,""),0)</f>
        <v/>
      </c>
      <c r="N42" s="214" t="str">
        <f>IF('Proje ve Personel Bilgileri'!C37&gt;0,G011B!R40,"")</f>
        <v/>
      </c>
      <c r="O42" s="216" t="str">
        <f>IF('Proje ve Personel Bilgileri'!C37&gt;0,MIN(M42,N42),"")</f>
        <v/>
      </c>
      <c r="Q42" s="291"/>
    </row>
    <row r="43" spans="1:17" ht="18" customHeight="1" x14ac:dyDescent="0.25">
      <c r="A43" s="144">
        <v>22</v>
      </c>
      <c r="B43" s="209" t="str">
        <f>IF('Proje ve Personel Bilgileri'!C38&gt;0,'Proje ve Personel Bilgileri'!C38,"")</f>
        <v/>
      </c>
      <c r="C43" s="210" t="str">
        <f>IF('Proje ve Personel Bilgileri'!C38&gt;0,'Proje ve Personel Bilgileri'!D38,"")</f>
        <v/>
      </c>
      <c r="D43" s="145"/>
      <c r="E43" s="145"/>
      <c r="F43" s="145"/>
      <c r="G43" s="145"/>
      <c r="H43" s="145"/>
      <c r="I43" s="146"/>
      <c r="J43" s="190" t="str">
        <f t="shared" ref="J43:J61" si="2">IF(AND(BasvuruTarihi&gt;0,I43&gt;0),DAYS360(I43,BasvuruTarihi)/30,"")</f>
        <v/>
      </c>
      <c r="K43" s="217" t="str">
        <f>IF('Proje ve Personel Bilgileri'!C38&gt;0,AUcret,"")</f>
        <v/>
      </c>
      <c r="L43" s="218" t="str">
        <f>IF('Proje ve Personel Bilgileri'!C38&gt;0,IF(D43="X",4,IF(E43="X",5,IF(F43="X",12,IF(G43="X",12,IF(H43="X",14,""))))),"")</f>
        <v/>
      </c>
      <c r="M43" s="217" t="str">
        <f>IFERROR(IF('Proje ve Personel Bilgileri'!C38&gt;0,K43*L43,""),0)</f>
        <v/>
      </c>
      <c r="N43" s="217" t="str">
        <f>IF('Proje ve Personel Bilgileri'!C38&gt;0,G011B!R41,"")</f>
        <v/>
      </c>
      <c r="O43" s="219" t="str">
        <f>IF('Proje ve Personel Bilgileri'!C38&gt;0,MIN(M43,N43),"")</f>
        <v/>
      </c>
      <c r="Q43" s="291"/>
    </row>
    <row r="44" spans="1:17" ht="18" customHeight="1" x14ac:dyDescent="0.25">
      <c r="A44" s="144">
        <v>23</v>
      </c>
      <c r="B44" s="209" t="str">
        <f>IF('Proje ve Personel Bilgileri'!C39&gt;0,'Proje ve Personel Bilgileri'!C39,"")</f>
        <v/>
      </c>
      <c r="C44" s="210" t="str">
        <f>IF('Proje ve Personel Bilgileri'!C39&gt;0,'Proje ve Personel Bilgileri'!D39,"")</f>
        <v/>
      </c>
      <c r="D44" s="145"/>
      <c r="E44" s="145"/>
      <c r="F44" s="145"/>
      <c r="G44" s="145"/>
      <c r="H44" s="145"/>
      <c r="I44" s="146"/>
      <c r="J44" s="190" t="str">
        <f t="shared" si="2"/>
        <v/>
      </c>
      <c r="K44" s="217" t="str">
        <f>IF('Proje ve Personel Bilgileri'!C39&gt;0,AUcret,"")</f>
        <v/>
      </c>
      <c r="L44" s="218" t="str">
        <f>IF('Proje ve Personel Bilgileri'!C39&gt;0,IF(D44="X",4,IF(E44="X",5,IF(F44="X",12,IF(G44="X",12,IF(H44="X",14,""))))),"")</f>
        <v/>
      </c>
      <c r="M44" s="217" t="str">
        <f>IFERROR(IF('Proje ve Personel Bilgileri'!C39&gt;0,K44*L44,""),0)</f>
        <v/>
      </c>
      <c r="N44" s="217" t="str">
        <f>IF('Proje ve Personel Bilgileri'!C39&gt;0,G011B!R42,"")</f>
        <v/>
      </c>
      <c r="O44" s="219" t="str">
        <f>IF('Proje ve Personel Bilgileri'!C39&gt;0,MIN(M44,N44),"")</f>
        <v/>
      </c>
      <c r="Q44" s="291"/>
    </row>
    <row r="45" spans="1:17" ht="18" customHeight="1" x14ac:dyDescent="0.25">
      <c r="A45" s="144">
        <v>24</v>
      </c>
      <c r="B45" s="209" t="str">
        <f>IF('Proje ve Personel Bilgileri'!C40&gt;0,'Proje ve Personel Bilgileri'!C40,"")</f>
        <v/>
      </c>
      <c r="C45" s="210" t="str">
        <f>IF('Proje ve Personel Bilgileri'!C40&gt;0,'Proje ve Personel Bilgileri'!D40,"")</f>
        <v/>
      </c>
      <c r="D45" s="145"/>
      <c r="E45" s="145"/>
      <c r="F45" s="145"/>
      <c r="G45" s="145"/>
      <c r="H45" s="145"/>
      <c r="I45" s="146"/>
      <c r="J45" s="190" t="str">
        <f t="shared" si="2"/>
        <v/>
      </c>
      <c r="K45" s="217" t="str">
        <f>IF('Proje ve Personel Bilgileri'!C40&gt;0,AUcret,"")</f>
        <v/>
      </c>
      <c r="L45" s="218" t="str">
        <f>IF('Proje ve Personel Bilgileri'!C40&gt;0,IF(D45="X",4,IF(E45="X",5,IF(F45="X",12,IF(G45="X",12,IF(H45="X",14,""))))),"")</f>
        <v/>
      </c>
      <c r="M45" s="217" t="str">
        <f>IFERROR(IF('Proje ve Personel Bilgileri'!C40&gt;0,K45*L45,""),0)</f>
        <v/>
      </c>
      <c r="N45" s="217" t="str">
        <f>IF('Proje ve Personel Bilgileri'!C40&gt;0,G011B!R43,"")</f>
        <v/>
      </c>
      <c r="O45" s="219" t="str">
        <f>IF('Proje ve Personel Bilgileri'!C40&gt;0,MIN(M45,N45),"")</f>
        <v/>
      </c>
      <c r="Q45" s="291"/>
    </row>
    <row r="46" spans="1:17" ht="18" customHeight="1" x14ac:dyDescent="0.25">
      <c r="A46" s="144">
        <v>25</v>
      </c>
      <c r="B46" s="209" t="str">
        <f>IF('Proje ve Personel Bilgileri'!C41&gt;0,'Proje ve Personel Bilgileri'!C41,"")</f>
        <v/>
      </c>
      <c r="C46" s="210" t="str">
        <f>IF('Proje ve Personel Bilgileri'!C41&gt;0,'Proje ve Personel Bilgileri'!D41,"")</f>
        <v/>
      </c>
      <c r="D46" s="145"/>
      <c r="E46" s="145"/>
      <c r="F46" s="145"/>
      <c r="G46" s="145"/>
      <c r="H46" s="145"/>
      <c r="I46" s="146"/>
      <c r="J46" s="190" t="str">
        <f t="shared" si="2"/>
        <v/>
      </c>
      <c r="K46" s="217" t="str">
        <f>IF('Proje ve Personel Bilgileri'!C41&gt;0,AUcret,"")</f>
        <v/>
      </c>
      <c r="L46" s="218" t="str">
        <f>IF('Proje ve Personel Bilgileri'!C41&gt;0,IF(D46="X",4,IF(E46="X",5,IF(F46="X",12,IF(G46="X",12,IF(H46="X",14,""))))),"")</f>
        <v/>
      </c>
      <c r="M46" s="217" t="str">
        <f>IFERROR(IF('Proje ve Personel Bilgileri'!C41&gt;0,K46*L46,""),0)</f>
        <v/>
      </c>
      <c r="N46" s="217" t="str">
        <f>IF('Proje ve Personel Bilgileri'!C41&gt;0,G011B!R44,"")</f>
        <v/>
      </c>
      <c r="O46" s="219" t="str">
        <f>IF('Proje ve Personel Bilgileri'!C41&gt;0,MIN(M46,N46),"")</f>
        <v/>
      </c>
      <c r="Q46" s="291"/>
    </row>
    <row r="47" spans="1:17" ht="18" customHeight="1" x14ac:dyDescent="0.25">
      <c r="A47" s="144">
        <v>26</v>
      </c>
      <c r="B47" s="209" t="str">
        <f>IF('Proje ve Personel Bilgileri'!C42&gt;0,'Proje ve Personel Bilgileri'!C42,"")</f>
        <v/>
      </c>
      <c r="C47" s="210" t="str">
        <f>IF('Proje ve Personel Bilgileri'!C42&gt;0,'Proje ve Personel Bilgileri'!D42,"")</f>
        <v/>
      </c>
      <c r="D47" s="145"/>
      <c r="E47" s="145"/>
      <c r="F47" s="145"/>
      <c r="G47" s="145"/>
      <c r="H47" s="145"/>
      <c r="I47" s="146"/>
      <c r="J47" s="190" t="str">
        <f t="shared" si="2"/>
        <v/>
      </c>
      <c r="K47" s="217" t="str">
        <f>IF('Proje ve Personel Bilgileri'!C42&gt;0,AUcret,"")</f>
        <v/>
      </c>
      <c r="L47" s="218" t="str">
        <f>IF('Proje ve Personel Bilgileri'!C42&gt;0,IF(D47="X",4,IF(E47="X",5,IF(F47="X",12,IF(G47="X",12,IF(H47="X",14,""))))),"")</f>
        <v/>
      </c>
      <c r="M47" s="217" t="str">
        <f>IFERROR(IF('Proje ve Personel Bilgileri'!C42&gt;0,K47*L47,""),0)</f>
        <v/>
      </c>
      <c r="N47" s="217" t="str">
        <f>IF('Proje ve Personel Bilgileri'!C42&gt;0,G011B!R45,"")</f>
        <v/>
      </c>
      <c r="O47" s="219" t="str">
        <f>IF('Proje ve Personel Bilgileri'!C42&gt;0,MIN(M47,N47),"")</f>
        <v/>
      </c>
      <c r="Q47" s="291"/>
    </row>
    <row r="48" spans="1:17" ht="18" customHeight="1" x14ac:dyDescent="0.25">
      <c r="A48" s="144">
        <v>27</v>
      </c>
      <c r="B48" s="209" t="str">
        <f>IF('Proje ve Personel Bilgileri'!C43&gt;0,'Proje ve Personel Bilgileri'!C43,"")</f>
        <v/>
      </c>
      <c r="C48" s="210" t="str">
        <f>IF('Proje ve Personel Bilgileri'!C43&gt;0,'Proje ve Personel Bilgileri'!D43,"")</f>
        <v/>
      </c>
      <c r="D48" s="145"/>
      <c r="E48" s="145"/>
      <c r="F48" s="145"/>
      <c r="G48" s="145"/>
      <c r="H48" s="145"/>
      <c r="I48" s="146"/>
      <c r="J48" s="190" t="str">
        <f t="shared" si="2"/>
        <v/>
      </c>
      <c r="K48" s="217" t="str">
        <f>IF('Proje ve Personel Bilgileri'!C43&gt;0,AUcret,"")</f>
        <v/>
      </c>
      <c r="L48" s="218" t="str">
        <f>IF('Proje ve Personel Bilgileri'!C43&gt;0,IF(D48="X",4,IF(E48="X",5,IF(F48="X",12,IF(G48="X",12,IF(H48="X",14,""))))),"")</f>
        <v/>
      </c>
      <c r="M48" s="217" t="str">
        <f>IFERROR(IF('Proje ve Personel Bilgileri'!C43&gt;0,K48*L48,""),0)</f>
        <v/>
      </c>
      <c r="N48" s="217" t="str">
        <f>IF('Proje ve Personel Bilgileri'!C43&gt;0,G011B!R46,"")</f>
        <v/>
      </c>
      <c r="O48" s="219" t="str">
        <f>IF('Proje ve Personel Bilgileri'!C43&gt;0,MIN(M48,N48),"")</f>
        <v/>
      </c>
      <c r="Q48" s="291"/>
    </row>
    <row r="49" spans="1:17" ht="18" customHeight="1" x14ac:dyDescent="0.25">
      <c r="A49" s="144">
        <v>28</v>
      </c>
      <c r="B49" s="209" t="str">
        <f>IF('Proje ve Personel Bilgileri'!C44&gt;0,'Proje ve Personel Bilgileri'!C44,"")</f>
        <v/>
      </c>
      <c r="C49" s="210" t="str">
        <f>IF('Proje ve Personel Bilgileri'!C44&gt;0,'Proje ve Personel Bilgileri'!D44,"")</f>
        <v/>
      </c>
      <c r="D49" s="145"/>
      <c r="E49" s="145"/>
      <c r="F49" s="145"/>
      <c r="G49" s="145"/>
      <c r="H49" s="145"/>
      <c r="I49" s="146"/>
      <c r="J49" s="190" t="str">
        <f t="shared" si="2"/>
        <v/>
      </c>
      <c r="K49" s="217" t="str">
        <f>IF('Proje ve Personel Bilgileri'!C44&gt;0,AUcret,"")</f>
        <v/>
      </c>
      <c r="L49" s="218" t="str">
        <f>IF('Proje ve Personel Bilgileri'!C44&gt;0,IF(D49="X",4,IF(E49="X",5,IF(F49="X",12,IF(G49="X",12,IF(H49="X",14,""))))),"")</f>
        <v/>
      </c>
      <c r="M49" s="217" t="str">
        <f>IFERROR(IF('Proje ve Personel Bilgileri'!C44&gt;0,K49*L49,""),0)</f>
        <v/>
      </c>
      <c r="N49" s="217" t="str">
        <f>IF('Proje ve Personel Bilgileri'!C44&gt;0,G011B!R47,"")</f>
        <v/>
      </c>
      <c r="O49" s="219" t="str">
        <f>IF('Proje ve Personel Bilgileri'!C44&gt;0,MIN(M49,N49),"")</f>
        <v/>
      </c>
      <c r="Q49" s="291"/>
    </row>
    <row r="50" spans="1:17" ht="18" customHeight="1" x14ac:dyDescent="0.25">
      <c r="A50" s="144">
        <v>29</v>
      </c>
      <c r="B50" s="209" t="str">
        <f>IF('Proje ve Personel Bilgileri'!C45&gt;0,'Proje ve Personel Bilgileri'!C45,"")</f>
        <v/>
      </c>
      <c r="C50" s="210" t="str">
        <f>IF('Proje ve Personel Bilgileri'!C45&gt;0,'Proje ve Personel Bilgileri'!D45,"")</f>
        <v/>
      </c>
      <c r="D50" s="145"/>
      <c r="E50" s="145"/>
      <c r="F50" s="145"/>
      <c r="G50" s="145"/>
      <c r="H50" s="145"/>
      <c r="I50" s="146"/>
      <c r="J50" s="190" t="str">
        <f t="shared" si="2"/>
        <v/>
      </c>
      <c r="K50" s="217" t="str">
        <f>IF('Proje ve Personel Bilgileri'!C45&gt;0,AUcret,"")</f>
        <v/>
      </c>
      <c r="L50" s="218" t="str">
        <f>IF('Proje ve Personel Bilgileri'!C45&gt;0,IF(D50="X",4,IF(E50="X",5,IF(F50="X",12,IF(G50="X",12,IF(H50="X",14,""))))),"")</f>
        <v/>
      </c>
      <c r="M50" s="217" t="str">
        <f>IFERROR(IF('Proje ve Personel Bilgileri'!C45&gt;0,K50*L50,""),0)</f>
        <v/>
      </c>
      <c r="N50" s="217" t="str">
        <f>IF('Proje ve Personel Bilgileri'!C45&gt;0,G011B!R48,"")</f>
        <v/>
      </c>
      <c r="O50" s="219" t="str">
        <f>IF('Proje ve Personel Bilgileri'!C45&gt;0,MIN(M50,N50),"")</f>
        <v/>
      </c>
      <c r="Q50" s="291"/>
    </row>
    <row r="51" spans="1:17" ht="18" customHeight="1" x14ac:dyDescent="0.25">
      <c r="A51" s="144">
        <v>30</v>
      </c>
      <c r="B51" s="209" t="str">
        <f>IF('Proje ve Personel Bilgileri'!C46&gt;0,'Proje ve Personel Bilgileri'!C46,"")</f>
        <v/>
      </c>
      <c r="C51" s="210" t="str">
        <f>IF('Proje ve Personel Bilgileri'!C46&gt;0,'Proje ve Personel Bilgileri'!D46,"")</f>
        <v/>
      </c>
      <c r="D51" s="145"/>
      <c r="E51" s="145"/>
      <c r="F51" s="145"/>
      <c r="G51" s="145"/>
      <c r="H51" s="145"/>
      <c r="I51" s="146"/>
      <c r="J51" s="190" t="str">
        <f t="shared" si="2"/>
        <v/>
      </c>
      <c r="K51" s="217" t="str">
        <f>IF('Proje ve Personel Bilgileri'!C46&gt;0,AUcret,"")</f>
        <v/>
      </c>
      <c r="L51" s="218" t="str">
        <f>IF('Proje ve Personel Bilgileri'!C46&gt;0,IF(D51="X",4,IF(E51="X",5,IF(F51="X",12,IF(G51="X",12,IF(H51="X",14,""))))),"")</f>
        <v/>
      </c>
      <c r="M51" s="217" t="str">
        <f>IFERROR(IF('Proje ve Personel Bilgileri'!C46&gt;0,K51*L51,""),0)</f>
        <v/>
      </c>
      <c r="N51" s="217" t="str">
        <f>IF('Proje ve Personel Bilgileri'!C46&gt;0,G011B!R49,"")</f>
        <v/>
      </c>
      <c r="O51" s="219" t="str">
        <f>IF('Proje ve Personel Bilgileri'!C46&gt;0,MIN(M51,N51),"")</f>
        <v/>
      </c>
      <c r="Q51" s="291"/>
    </row>
    <row r="52" spans="1:17" ht="18" customHeight="1" x14ac:dyDescent="0.25">
      <c r="A52" s="144">
        <v>31</v>
      </c>
      <c r="B52" s="209" t="str">
        <f>IF('Proje ve Personel Bilgileri'!C47&gt;0,'Proje ve Personel Bilgileri'!C47,"")</f>
        <v/>
      </c>
      <c r="C52" s="210" t="str">
        <f>IF('Proje ve Personel Bilgileri'!C47&gt;0,'Proje ve Personel Bilgileri'!D47,"")</f>
        <v/>
      </c>
      <c r="D52" s="145"/>
      <c r="E52" s="145"/>
      <c r="F52" s="145"/>
      <c r="G52" s="145"/>
      <c r="H52" s="145"/>
      <c r="I52" s="146"/>
      <c r="J52" s="190" t="str">
        <f t="shared" si="2"/>
        <v/>
      </c>
      <c r="K52" s="217" t="str">
        <f>IF('Proje ve Personel Bilgileri'!C47&gt;0,AUcret,"")</f>
        <v/>
      </c>
      <c r="L52" s="218" t="str">
        <f>IF('Proje ve Personel Bilgileri'!C47&gt;0,IF(D52="X",4,IF(E52="X",5,IF(F52="X",12,IF(G52="X",12,IF(H52="X",14,""))))),"")</f>
        <v/>
      </c>
      <c r="M52" s="217" t="str">
        <f>IFERROR(IF('Proje ve Personel Bilgileri'!C47&gt;0,K52*L52,""),0)</f>
        <v/>
      </c>
      <c r="N52" s="217" t="str">
        <f>IF('Proje ve Personel Bilgileri'!C47&gt;0,G011B!R50,"")</f>
        <v/>
      </c>
      <c r="O52" s="219" t="str">
        <f>IF('Proje ve Personel Bilgileri'!C47&gt;0,MIN(M52,N52),"")</f>
        <v/>
      </c>
      <c r="Q52" s="291"/>
    </row>
    <row r="53" spans="1:17" ht="18" customHeight="1" x14ac:dyDescent="0.25">
      <c r="A53" s="144">
        <v>32</v>
      </c>
      <c r="B53" s="209" t="str">
        <f>IF('Proje ve Personel Bilgileri'!C48&gt;0,'Proje ve Personel Bilgileri'!C48,"")</f>
        <v/>
      </c>
      <c r="C53" s="210" t="str">
        <f>IF('Proje ve Personel Bilgileri'!C48&gt;0,'Proje ve Personel Bilgileri'!D48,"")</f>
        <v/>
      </c>
      <c r="D53" s="145"/>
      <c r="E53" s="145"/>
      <c r="F53" s="145"/>
      <c r="G53" s="145"/>
      <c r="H53" s="145"/>
      <c r="I53" s="146"/>
      <c r="J53" s="190" t="str">
        <f t="shared" si="2"/>
        <v/>
      </c>
      <c r="K53" s="217" t="str">
        <f>IF('Proje ve Personel Bilgileri'!C48&gt;0,AUcret,"")</f>
        <v/>
      </c>
      <c r="L53" s="218" t="str">
        <f>IF('Proje ve Personel Bilgileri'!C48&gt;0,IF(D53="X",4,IF(E53="X",5,IF(F53="X",12,IF(G53="X",12,IF(H53="X",14,""))))),"")</f>
        <v/>
      </c>
      <c r="M53" s="217" t="str">
        <f>IFERROR(IF('Proje ve Personel Bilgileri'!C48&gt;0,K53*L53,""),0)</f>
        <v/>
      </c>
      <c r="N53" s="217" t="str">
        <f>IF('Proje ve Personel Bilgileri'!C48&gt;0,G011B!R51,"")</f>
        <v/>
      </c>
      <c r="O53" s="219" t="str">
        <f>IF('Proje ve Personel Bilgileri'!C48&gt;0,MIN(M53,N53),"")</f>
        <v/>
      </c>
      <c r="Q53" s="291"/>
    </row>
    <row r="54" spans="1:17" ht="18" customHeight="1" x14ac:dyDescent="0.25">
      <c r="A54" s="144">
        <v>33</v>
      </c>
      <c r="B54" s="209" t="str">
        <f>IF('Proje ve Personel Bilgileri'!C49&gt;0,'Proje ve Personel Bilgileri'!C49,"")</f>
        <v/>
      </c>
      <c r="C54" s="210" t="str">
        <f>IF('Proje ve Personel Bilgileri'!C49&gt;0,'Proje ve Personel Bilgileri'!D49,"")</f>
        <v/>
      </c>
      <c r="D54" s="145"/>
      <c r="E54" s="145"/>
      <c r="F54" s="145"/>
      <c r="G54" s="145"/>
      <c r="H54" s="145"/>
      <c r="I54" s="146"/>
      <c r="J54" s="190" t="str">
        <f t="shared" si="2"/>
        <v/>
      </c>
      <c r="K54" s="217" t="str">
        <f>IF('Proje ve Personel Bilgileri'!C49&gt;0,AUcret,"")</f>
        <v/>
      </c>
      <c r="L54" s="218" t="str">
        <f>IF('Proje ve Personel Bilgileri'!C49&gt;0,IF(D54="X",4,IF(E54="X",5,IF(F54="X",12,IF(G54="X",12,IF(H54="X",14,""))))),"")</f>
        <v/>
      </c>
      <c r="M54" s="217" t="str">
        <f>IFERROR(IF('Proje ve Personel Bilgileri'!C49&gt;0,K54*L54,""),0)</f>
        <v/>
      </c>
      <c r="N54" s="217" t="str">
        <f>IF('Proje ve Personel Bilgileri'!C49&gt;0,G011B!R52,"")</f>
        <v/>
      </c>
      <c r="O54" s="219" t="str">
        <f>IF('Proje ve Personel Bilgileri'!C49&gt;0,MIN(M54,N54),"")</f>
        <v/>
      </c>
      <c r="Q54" s="291"/>
    </row>
    <row r="55" spans="1:17" ht="18" customHeight="1" x14ac:dyDescent="0.25">
      <c r="A55" s="144">
        <v>34</v>
      </c>
      <c r="B55" s="209" t="str">
        <f>IF('Proje ve Personel Bilgileri'!C50&gt;0,'Proje ve Personel Bilgileri'!C50,"")</f>
        <v/>
      </c>
      <c r="C55" s="210" t="str">
        <f>IF('Proje ve Personel Bilgileri'!C50&gt;0,'Proje ve Personel Bilgileri'!D50,"")</f>
        <v/>
      </c>
      <c r="D55" s="145"/>
      <c r="E55" s="145"/>
      <c r="F55" s="145"/>
      <c r="G55" s="145"/>
      <c r="H55" s="145"/>
      <c r="I55" s="146"/>
      <c r="J55" s="190" t="str">
        <f t="shared" si="2"/>
        <v/>
      </c>
      <c r="K55" s="217" t="str">
        <f>IF('Proje ve Personel Bilgileri'!C50&gt;0,AUcret,"")</f>
        <v/>
      </c>
      <c r="L55" s="218" t="str">
        <f>IF('Proje ve Personel Bilgileri'!C50&gt;0,IF(D55="X",4,IF(E55="X",5,IF(F55="X",12,IF(G55="X",12,IF(H55="X",14,""))))),"")</f>
        <v/>
      </c>
      <c r="M55" s="217" t="str">
        <f>IFERROR(IF('Proje ve Personel Bilgileri'!C50&gt;0,K55*L55,""),0)</f>
        <v/>
      </c>
      <c r="N55" s="217" t="str">
        <f>IF('Proje ve Personel Bilgileri'!C50&gt;0,G011B!R53,"")</f>
        <v/>
      </c>
      <c r="O55" s="219" t="str">
        <f>IF('Proje ve Personel Bilgileri'!C50&gt;0,MIN(M55,N55),"")</f>
        <v/>
      </c>
      <c r="Q55" s="291"/>
    </row>
    <row r="56" spans="1:17" ht="18" customHeight="1" x14ac:dyDescent="0.25">
      <c r="A56" s="144">
        <v>35</v>
      </c>
      <c r="B56" s="209" t="str">
        <f>IF('Proje ve Personel Bilgileri'!C51&gt;0,'Proje ve Personel Bilgileri'!C51,"")</f>
        <v/>
      </c>
      <c r="C56" s="210" t="str">
        <f>IF('Proje ve Personel Bilgileri'!C51&gt;0,'Proje ve Personel Bilgileri'!D51,"")</f>
        <v/>
      </c>
      <c r="D56" s="145"/>
      <c r="E56" s="145"/>
      <c r="F56" s="145"/>
      <c r="G56" s="145"/>
      <c r="H56" s="145"/>
      <c r="I56" s="146"/>
      <c r="J56" s="190" t="str">
        <f t="shared" si="2"/>
        <v/>
      </c>
      <c r="K56" s="217" t="str">
        <f>IF('Proje ve Personel Bilgileri'!C51&gt;0,AUcret,"")</f>
        <v/>
      </c>
      <c r="L56" s="218" t="str">
        <f>IF('Proje ve Personel Bilgileri'!C51&gt;0,IF(D56="X",4,IF(E56="X",5,IF(F56="X",12,IF(G56="X",12,IF(H56="X",14,""))))),"")</f>
        <v/>
      </c>
      <c r="M56" s="217" t="str">
        <f>IFERROR(IF('Proje ve Personel Bilgileri'!C51&gt;0,K56*L56,""),0)</f>
        <v/>
      </c>
      <c r="N56" s="217" t="str">
        <f>IF('Proje ve Personel Bilgileri'!C51&gt;0,G011B!R54,"")</f>
        <v/>
      </c>
      <c r="O56" s="219" t="str">
        <f>IF('Proje ve Personel Bilgileri'!C51&gt;0,MIN(M56,N56),"")</f>
        <v/>
      </c>
      <c r="Q56" s="291"/>
    </row>
    <row r="57" spans="1:17" ht="18" customHeight="1" x14ac:dyDescent="0.25">
      <c r="A57" s="144">
        <v>36</v>
      </c>
      <c r="B57" s="209" t="str">
        <f>IF('Proje ve Personel Bilgileri'!C52&gt;0,'Proje ve Personel Bilgileri'!C52,"")</f>
        <v/>
      </c>
      <c r="C57" s="210" t="str">
        <f>IF('Proje ve Personel Bilgileri'!C52&gt;0,'Proje ve Personel Bilgileri'!D52,"")</f>
        <v/>
      </c>
      <c r="D57" s="145"/>
      <c r="E57" s="145"/>
      <c r="F57" s="145"/>
      <c r="G57" s="145"/>
      <c r="H57" s="145"/>
      <c r="I57" s="146"/>
      <c r="J57" s="190" t="str">
        <f t="shared" si="2"/>
        <v/>
      </c>
      <c r="K57" s="217" t="str">
        <f>IF('Proje ve Personel Bilgileri'!C52&gt;0,AUcret,"")</f>
        <v/>
      </c>
      <c r="L57" s="218" t="str">
        <f>IF('Proje ve Personel Bilgileri'!C52&gt;0,IF(D57="X",4,IF(E57="X",5,IF(F57="X",12,IF(G57="X",12,IF(H57="X",14,""))))),"")</f>
        <v/>
      </c>
      <c r="M57" s="217" t="str">
        <f>IFERROR(IF('Proje ve Personel Bilgileri'!C52&gt;0,K57*L57,""),0)</f>
        <v/>
      </c>
      <c r="N57" s="217" t="str">
        <f>IF('Proje ve Personel Bilgileri'!C52&gt;0,G011B!R55,"")</f>
        <v/>
      </c>
      <c r="O57" s="219" t="str">
        <f>IF('Proje ve Personel Bilgileri'!C52&gt;0,MIN(M57,N57),"")</f>
        <v/>
      </c>
      <c r="Q57" s="291"/>
    </row>
    <row r="58" spans="1:17" ht="18" customHeight="1" x14ac:dyDescent="0.25">
      <c r="A58" s="144">
        <v>37</v>
      </c>
      <c r="B58" s="209" t="str">
        <f>IF('Proje ve Personel Bilgileri'!C53&gt;0,'Proje ve Personel Bilgileri'!C53,"")</f>
        <v/>
      </c>
      <c r="C58" s="210" t="str">
        <f>IF('Proje ve Personel Bilgileri'!C53&gt;0,'Proje ve Personel Bilgileri'!D53,"")</f>
        <v/>
      </c>
      <c r="D58" s="145"/>
      <c r="E58" s="145"/>
      <c r="F58" s="145"/>
      <c r="G58" s="145"/>
      <c r="H58" s="145"/>
      <c r="I58" s="146"/>
      <c r="J58" s="190" t="str">
        <f t="shared" si="2"/>
        <v/>
      </c>
      <c r="K58" s="217" t="str">
        <f>IF('Proje ve Personel Bilgileri'!C53&gt;0,AUcret,"")</f>
        <v/>
      </c>
      <c r="L58" s="218" t="str">
        <f>IF('Proje ve Personel Bilgileri'!C53&gt;0,IF(D58="X",4,IF(E58="X",5,IF(F58="X",12,IF(G58="X",12,IF(H58="X",14,""))))),"")</f>
        <v/>
      </c>
      <c r="M58" s="217" t="str">
        <f>IFERROR(IF('Proje ve Personel Bilgileri'!C53&gt;0,K58*L58,""),0)</f>
        <v/>
      </c>
      <c r="N58" s="217" t="str">
        <f>IF('Proje ve Personel Bilgileri'!C53&gt;0,G011B!R56,"")</f>
        <v/>
      </c>
      <c r="O58" s="219" t="str">
        <f>IF('Proje ve Personel Bilgileri'!C53&gt;0,MIN(M58,N58),"")</f>
        <v/>
      </c>
      <c r="Q58" s="291"/>
    </row>
    <row r="59" spans="1:17" ht="18" customHeight="1" x14ac:dyDescent="0.25">
      <c r="A59" s="144">
        <v>38</v>
      </c>
      <c r="B59" s="209" t="str">
        <f>IF('Proje ve Personel Bilgileri'!C54&gt;0,'Proje ve Personel Bilgileri'!C54,"")</f>
        <v/>
      </c>
      <c r="C59" s="210" t="str">
        <f>IF('Proje ve Personel Bilgileri'!C54&gt;0,'Proje ve Personel Bilgileri'!D54,"")</f>
        <v/>
      </c>
      <c r="D59" s="145"/>
      <c r="E59" s="145"/>
      <c r="F59" s="145"/>
      <c r="G59" s="145"/>
      <c r="H59" s="145"/>
      <c r="I59" s="146"/>
      <c r="J59" s="190" t="str">
        <f t="shared" si="2"/>
        <v/>
      </c>
      <c r="K59" s="217" t="str">
        <f>IF('Proje ve Personel Bilgileri'!C54&gt;0,AUcret,"")</f>
        <v/>
      </c>
      <c r="L59" s="218" t="str">
        <f>IF('Proje ve Personel Bilgileri'!C54&gt;0,IF(D59="X",4,IF(E59="X",5,IF(F59="X",12,IF(G59="X",12,IF(H59="X",14,""))))),"")</f>
        <v/>
      </c>
      <c r="M59" s="217" t="str">
        <f>IFERROR(IF('Proje ve Personel Bilgileri'!C54&gt;0,K59*L59,""),0)</f>
        <v/>
      </c>
      <c r="N59" s="217" t="str">
        <f>IF('Proje ve Personel Bilgileri'!C54&gt;0,G011B!R57,"")</f>
        <v/>
      </c>
      <c r="O59" s="219" t="str">
        <f>IF('Proje ve Personel Bilgileri'!C54&gt;0,MIN(M59,N59),"")</f>
        <v/>
      </c>
      <c r="Q59" s="291"/>
    </row>
    <row r="60" spans="1:17" ht="18" customHeight="1" x14ac:dyDescent="0.25">
      <c r="A60" s="144">
        <v>39</v>
      </c>
      <c r="B60" s="209" t="str">
        <f>IF('Proje ve Personel Bilgileri'!C55&gt;0,'Proje ve Personel Bilgileri'!C55,"")</f>
        <v/>
      </c>
      <c r="C60" s="210" t="str">
        <f>IF('Proje ve Personel Bilgileri'!C55&gt;0,'Proje ve Personel Bilgileri'!D55,"")</f>
        <v/>
      </c>
      <c r="D60" s="145"/>
      <c r="E60" s="145"/>
      <c r="F60" s="145"/>
      <c r="G60" s="145"/>
      <c r="H60" s="145"/>
      <c r="I60" s="146"/>
      <c r="J60" s="190" t="str">
        <f t="shared" si="2"/>
        <v/>
      </c>
      <c r="K60" s="217" t="str">
        <f>IF('Proje ve Personel Bilgileri'!C55&gt;0,AUcret,"")</f>
        <v/>
      </c>
      <c r="L60" s="218" t="str">
        <f>IF('Proje ve Personel Bilgileri'!C55&gt;0,IF(D60="X",4,IF(E60="X",5,IF(F60="X",12,IF(G60="X",12,IF(H60="X",14,""))))),"")</f>
        <v/>
      </c>
      <c r="M60" s="217" t="str">
        <f>IFERROR(IF('Proje ve Personel Bilgileri'!C55&gt;0,K60*L60,""),0)</f>
        <v/>
      </c>
      <c r="N60" s="217" t="str">
        <f>IF('Proje ve Personel Bilgileri'!C55&gt;0,G011B!R58,"")</f>
        <v/>
      </c>
      <c r="O60" s="219" t="str">
        <f>IF('Proje ve Personel Bilgileri'!C55&gt;0,MIN(M60,N60),"")</f>
        <v/>
      </c>
      <c r="Q60" s="291"/>
    </row>
    <row r="61" spans="1:17" ht="18" customHeight="1" thickBot="1" x14ac:dyDescent="0.3">
      <c r="A61" s="147">
        <v>40</v>
      </c>
      <c r="B61" s="211" t="str">
        <f>IF('Proje ve Personel Bilgileri'!C56&gt;0,'Proje ve Personel Bilgileri'!C56,"")</f>
        <v/>
      </c>
      <c r="C61" s="212" t="str">
        <f>IF('Proje ve Personel Bilgileri'!C56&gt;0,'Proje ve Personel Bilgileri'!D56,"")</f>
        <v/>
      </c>
      <c r="D61" s="148"/>
      <c r="E61" s="148"/>
      <c r="F61" s="148"/>
      <c r="G61" s="148"/>
      <c r="H61" s="148"/>
      <c r="I61" s="149"/>
      <c r="J61" s="220" t="str">
        <f t="shared" si="2"/>
        <v/>
      </c>
      <c r="K61" s="221" t="str">
        <f>IF('Proje ve Personel Bilgileri'!C56&gt;0,AUcret,"")</f>
        <v/>
      </c>
      <c r="L61" s="222" t="str">
        <f>IF('Proje ve Personel Bilgileri'!C56&gt;0,IF(D61="X",4,IF(E61="X",5,IF(F61="X",12,IF(G61="X",12,IF(H61="X",14,""))))),"")</f>
        <v/>
      </c>
      <c r="M61" s="221" t="str">
        <f>IFERROR(IF('Proje ve Personel Bilgileri'!C56&gt;0,K61*L61,""),0)</f>
        <v/>
      </c>
      <c r="N61" s="221" t="str">
        <f>IF('Proje ve Personel Bilgileri'!C56&gt;0,G011B!R59,"")</f>
        <v/>
      </c>
      <c r="O61" s="223" t="str">
        <f>IF('Proje ve Personel Bilgileri'!C56&gt;0,MIN(M61,N61),"")</f>
        <v/>
      </c>
      <c r="Q61" s="294">
        <f>IF(ISERROR(IF(SUM(K42:K61)&gt;0,1,0)),1,IF(SUM(K42:K61)&gt;0,1,0))</f>
        <v>0</v>
      </c>
    </row>
    <row r="62" spans="1:17" x14ac:dyDescent="0.25">
      <c r="A62" t="s">
        <v>72</v>
      </c>
    </row>
    <row r="63" spans="1:17" x14ac:dyDescent="0.25">
      <c r="A63" t="s">
        <v>74</v>
      </c>
    </row>
    <row r="64" spans="1:17" x14ac:dyDescent="0.25">
      <c r="A64" t="s">
        <v>73</v>
      </c>
    </row>
    <row r="65" spans="1:18" s="101" customFormat="1" ht="21" x14ac:dyDescent="0.35">
      <c r="A65" s="296" t="s">
        <v>47</v>
      </c>
      <c r="B65" s="297">
        <f ca="1">IF(imzatarihi&gt;0,imzatarihi,"")</f>
        <v>46027</v>
      </c>
      <c r="C65" s="485" t="s">
        <v>48</v>
      </c>
      <c r="D65" s="485"/>
      <c r="E65" s="486" t="str">
        <f>IF(kurulusyetkilisi&gt;0,kurulusyetkilisi,"")</f>
        <v/>
      </c>
      <c r="F65" s="486"/>
      <c r="G65" s="486"/>
      <c r="H65" s="486"/>
      <c r="I65" s="486"/>
      <c r="J65" s="486"/>
      <c r="K65" s="486"/>
      <c r="L65" s="486"/>
      <c r="M65" s="486"/>
      <c r="N65" s="151"/>
      <c r="O65" s="151"/>
      <c r="P65" s="151"/>
      <c r="Q65" s="292"/>
      <c r="R65" s="293"/>
    </row>
    <row r="66" spans="1:18" ht="21" x14ac:dyDescent="0.35">
      <c r="A66" s="300"/>
      <c r="B66" s="300"/>
      <c r="C66" s="302" t="s">
        <v>49</v>
      </c>
      <c r="D66" s="470"/>
      <c r="E66" s="470"/>
      <c r="F66" s="470"/>
      <c r="G66" s="470"/>
      <c r="H66" s="470"/>
      <c r="I66" s="470"/>
      <c r="J66" s="300"/>
      <c r="K66" s="303"/>
      <c r="L66" s="303"/>
      <c r="M66" s="303"/>
      <c r="N66" s="133"/>
    </row>
    <row r="67" spans="1:18" ht="15.75" x14ac:dyDescent="0.25">
      <c r="A67" s="465" t="s">
        <v>61</v>
      </c>
      <c r="B67" s="465"/>
      <c r="C67" s="465"/>
      <c r="D67" s="465"/>
      <c r="E67" s="465"/>
      <c r="F67" s="465"/>
      <c r="G67" s="465"/>
      <c r="H67" s="465"/>
      <c r="I67" s="465"/>
      <c r="J67" s="465"/>
      <c r="K67" s="465"/>
      <c r="L67" s="465"/>
      <c r="M67" s="465"/>
      <c r="N67" s="465"/>
      <c r="O67" s="465"/>
    </row>
    <row r="68" spans="1:18" x14ac:dyDescent="0.25">
      <c r="A68" s="466" t="str">
        <f>IF(YilDonem&lt;&gt;"",CONCATENATE(YilDonem," dönemine aittir."),"")</f>
        <v/>
      </c>
      <c r="B68" s="466"/>
      <c r="C68" s="466"/>
      <c r="D68" s="466"/>
      <c r="E68" s="466"/>
      <c r="F68" s="466"/>
      <c r="G68" s="466"/>
      <c r="H68" s="466"/>
      <c r="I68" s="466"/>
      <c r="J68" s="466"/>
      <c r="K68" s="466"/>
      <c r="L68" s="466"/>
      <c r="M68" s="466"/>
      <c r="N68" s="466"/>
      <c r="O68" s="466"/>
    </row>
    <row r="69" spans="1:18" ht="19.5" thickBot="1" x14ac:dyDescent="0.35">
      <c r="A69" s="456" t="s">
        <v>80</v>
      </c>
      <c r="B69" s="456"/>
      <c r="C69" s="456"/>
      <c r="D69" s="456"/>
      <c r="E69" s="456"/>
      <c r="F69" s="456"/>
      <c r="G69" s="456"/>
      <c r="H69" s="456"/>
      <c r="I69" s="456"/>
      <c r="J69" s="456"/>
      <c r="K69" s="456"/>
      <c r="L69" s="456"/>
      <c r="M69" s="456"/>
      <c r="N69" s="456"/>
      <c r="O69" s="456"/>
    </row>
    <row r="70" spans="1:18" ht="31.7" customHeight="1" thickBot="1" x14ac:dyDescent="0.3">
      <c r="A70" s="473" t="s">
        <v>1</v>
      </c>
      <c r="B70" s="487"/>
      <c r="C70" s="457" t="str">
        <f>IF(ProjeNo&gt;0,ProjeNo,"")</f>
        <v/>
      </c>
      <c r="D70" s="458"/>
      <c r="E70" s="458"/>
      <c r="F70" s="458"/>
      <c r="G70" s="458"/>
      <c r="H70" s="458"/>
      <c r="I70" s="458"/>
      <c r="J70" s="458"/>
      <c r="K70" s="458"/>
      <c r="L70" s="458"/>
      <c r="M70" s="458"/>
      <c r="N70" s="458"/>
      <c r="O70" s="459"/>
    </row>
    <row r="71" spans="1:18" ht="42.75" customHeight="1" thickBot="1" x14ac:dyDescent="0.3">
      <c r="A71" s="488" t="s">
        <v>14</v>
      </c>
      <c r="B71" s="489"/>
      <c r="C71" s="490" t="str">
        <f>IF(ProjeAdi&gt;0,ProjeAdi,"")</f>
        <v/>
      </c>
      <c r="D71" s="491"/>
      <c r="E71" s="491"/>
      <c r="F71" s="491"/>
      <c r="G71" s="491"/>
      <c r="H71" s="491"/>
      <c r="I71" s="491"/>
      <c r="J71" s="491"/>
      <c r="K71" s="491"/>
      <c r="L71" s="491"/>
      <c r="M71" s="491"/>
      <c r="N71" s="491"/>
      <c r="O71" s="492"/>
    </row>
    <row r="72" spans="1:18" ht="31.7" customHeight="1" thickBot="1" x14ac:dyDescent="0.3">
      <c r="A72" s="473" t="s">
        <v>4</v>
      </c>
      <c r="B72" s="474"/>
      <c r="C72" s="475" t="str">
        <f>IF(BasvuruTarihi&lt;&gt;"",BasvuruTarihi,"")</f>
        <v/>
      </c>
      <c r="D72" s="476"/>
      <c r="E72" s="476"/>
      <c r="F72" s="476"/>
      <c r="G72" s="476"/>
      <c r="H72" s="476"/>
      <c r="I72" s="476"/>
      <c r="J72" s="476"/>
      <c r="K72" s="476"/>
      <c r="L72" s="476"/>
      <c r="M72" s="476"/>
      <c r="N72" s="476"/>
      <c r="O72" s="477"/>
    </row>
    <row r="73" spans="1:18" ht="15" customHeight="1" thickBot="1" x14ac:dyDescent="0.3">
      <c r="A73" s="478" t="s">
        <v>9</v>
      </c>
      <c r="B73" s="478" t="s">
        <v>10</v>
      </c>
      <c r="C73" s="480" t="s">
        <v>155</v>
      </c>
      <c r="D73" s="482" t="s">
        <v>62</v>
      </c>
      <c r="E73" s="482"/>
      <c r="F73" s="482"/>
      <c r="G73" s="482"/>
      <c r="H73" s="482"/>
      <c r="I73" s="483" t="s">
        <v>68</v>
      </c>
      <c r="J73" s="480" t="s">
        <v>79</v>
      </c>
      <c r="K73" s="480" t="s">
        <v>75</v>
      </c>
      <c r="L73" s="480" t="s">
        <v>76</v>
      </c>
      <c r="M73" s="480" t="s">
        <v>77</v>
      </c>
      <c r="N73" s="480" t="s">
        <v>78</v>
      </c>
      <c r="O73" s="480" t="s">
        <v>69</v>
      </c>
    </row>
    <row r="74" spans="1:18" ht="88.5" customHeight="1" thickBot="1" x14ac:dyDescent="0.3">
      <c r="A74" s="479"/>
      <c r="B74" s="479"/>
      <c r="C74" s="481"/>
      <c r="D74" s="140" t="s">
        <v>63</v>
      </c>
      <c r="E74" s="140" t="s">
        <v>64</v>
      </c>
      <c r="F74" s="140" t="s">
        <v>65</v>
      </c>
      <c r="G74" s="140" t="s">
        <v>66</v>
      </c>
      <c r="H74" s="140" t="s">
        <v>67</v>
      </c>
      <c r="I74" s="484"/>
      <c r="J74" s="481"/>
      <c r="K74" s="481"/>
      <c r="L74" s="481"/>
      <c r="M74" s="481"/>
      <c r="N74" s="481"/>
      <c r="O74" s="481"/>
    </row>
    <row r="75" spans="1:18" ht="18" customHeight="1" x14ac:dyDescent="0.25">
      <c r="A75" s="141">
        <v>41</v>
      </c>
      <c r="B75" s="207" t="str">
        <f>IF('Proje ve Personel Bilgileri'!C57&gt;0,'Proje ve Personel Bilgileri'!C57,"")</f>
        <v/>
      </c>
      <c r="C75" s="208" t="str">
        <f>IF('Proje ve Personel Bilgileri'!C57&gt;0,'Proje ve Personel Bilgileri'!D57,"")</f>
        <v/>
      </c>
      <c r="D75" s="142"/>
      <c r="E75" s="142"/>
      <c r="F75" s="142"/>
      <c r="G75" s="142"/>
      <c r="H75" s="142"/>
      <c r="I75" s="143"/>
      <c r="J75" s="213" t="str">
        <f t="shared" ref="J75" si="3">IF(AND(BasvuruTarihi&gt;0,I75&gt;0),DAYS360(I75,BasvuruTarihi)/30,"")</f>
        <v/>
      </c>
      <c r="K75" s="214" t="str">
        <f>IF('Proje ve Personel Bilgileri'!C57&gt;0,AUcret,"")</f>
        <v/>
      </c>
      <c r="L75" s="215" t="str">
        <f>IF('Proje ve Personel Bilgileri'!C57&gt;0,IF(D75="X",4,IF(E75="X",5,IF(F75="X",12,IF(G75="X",12,IF(H75="X",14,""))))),"")</f>
        <v/>
      </c>
      <c r="M75" s="214" t="str">
        <f>IFERROR(IF('Proje ve Personel Bilgileri'!C57&gt;0,K75*L75,""),0)</f>
        <v/>
      </c>
      <c r="N75" s="214" t="str">
        <f>IF('Proje ve Personel Bilgileri'!C57&gt;0,G011B!R72,"")</f>
        <v/>
      </c>
      <c r="O75" s="216" t="str">
        <f>IF('Proje ve Personel Bilgileri'!C57&gt;0,MIN(M75,N75),"")</f>
        <v/>
      </c>
      <c r="Q75" s="291"/>
    </row>
    <row r="76" spans="1:18" ht="18" customHeight="1" x14ac:dyDescent="0.25">
      <c r="A76" s="144">
        <v>42</v>
      </c>
      <c r="B76" s="209" t="str">
        <f>IF('Proje ve Personel Bilgileri'!C58&gt;0,'Proje ve Personel Bilgileri'!C58,"")</f>
        <v/>
      </c>
      <c r="C76" s="210" t="str">
        <f>IF('Proje ve Personel Bilgileri'!C58&gt;0,'Proje ve Personel Bilgileri'!D58,"")</f>
        <v/>
      </c>
      <c r="D76" s="145"/>
      <c r="E76" s="145"/>
      <c r="F76" s="145"/>
      <c r="G76" s="145"/>
      <c r="H76" s="145"/>
      <c r="I76" s="146"/>
      <c r="J76" s="190" t="str">
        <f t="shared" ref="J76:J94" si="4">IF(AND(BasvuruTarihi&gt;0,I76&gt;0),DAYS360(I76,BasvuruTarihi)/30,"")</f>
        <v/>
      </c>
      <c r="K76" s="217" t="str">
        <f>IF('Proje ve Personel Bilgileri'!C58&gt;0,AUcret,"")</f>
        <v/>
      </c>
      <c r="L76" s="218" t="str">
        <f>IF('Proje ve Personel Bilgileri'!C58&gt;0,IF(D76="X",4,IF(E76="X",5,IF(F76="X",12,IF(G76="X",12,IF(H76="X",14,""))))),"")</f>
        <v/>
      </c>
      <c r="M76" s="217" t="str">
        <f>IFERROR(IF('Proje ve Personel Bilgileri'!C58&gt;0,K76*L76,""),0)</f>
        <v/>
      </c>
      <c r="N76" s="217" t="str">
        <f>IF('Proje ve Personel Bilgileri'!C58&gt;0,G011B!R73,"")</f>
        <v/>
      </c>
      <c r="O76" s="219" t="str">
        <f>IF('Proje ve Personel Bilgileri'!C58&gt;0,MIN(M76,N76),"")</f>
        <v/>
      </c>
      <c r="Q76" s="291"/>
    </row>
    <row r="77" spans="1:18" ht="18" customHeight="1" x14ac:dyDescent="0.25">
      <c r="A77" s="144">
        <v>43</v>
      </c>
      <c r="B77" s="209" t="str">
        <f>IF('Proje ve Personel Bilgileri'!C59&gt;0,'Proje ve Personel Bilgileri'!C59,"")</f>
        <v/>
      </c>
      <c r="C77" s="210" t="str">
        <f>IF('Proje ve Personel Bilgileri'!C59&gt;0,'Proje ve Personel Bilgileri'!D59,"")</f>
        <v/>
      </c>
      <c r="D77" s="145"/>
      <c r="E77" s="145"/>
      <c r="F77" s="145"/>
      <c r="G77" s="145"/>
      <c r="H77" s="145"/>
      <c r="I77" s="146"/>
      <c r="J77" s="190" t="str">
        <f t="shared" si="4"/>
        <v/>
      </c>
      <c r="K77" s="217" t="str">
        <f>IF('Proje ve Personel Bilgileri'!C59&gt;0,AUcret,"")</f>
        <v/>
      </c>
      <c r="L77" s="218" t="str">
        <f>IF('Proje ve Personel Bilgileri'!C59&gt;0,IF(D77="X",4,IF(E77="X",5,IF(F77="X",12,IF(G77="X",12,IF(H77="X",14,""))))),"")</f>
        <v/>
      </c>
      <c r="M77" s="217" t="str">
        <f>IFERROR(IF('Proje ve Personel Bilgileri'!C59&gt;0,K77*L77,""),0)</f>
        <v/>
      </c>
      <c r="N77" s="217" t="str">
        <f>IF('Proje ve Personel Bilgileri'!C59&gt;0,G011B!R74,"")</f>
        <v/>
      </c>
      <c r="O77" s="219" t="str">
        <f>IF('Proje ve Personel Bilgileri'!C59&gt;0,MIN(M77,N77),"")</f>
        <v/>
      </c>
      <c r="Q77" s="291"/>
    </row>
    <row r="78" spans="1:18" ht="18" customHeight="1" x14ac:dyDescent="0.25">
      <c r="A78" s="144">
        <v>44</v>
      </c>
      <c r="B78" s="209" t="str">
        <f>IF('Proje ve Personel Bilgileri'!C60&gt;0,'Proje ve Personel Bilgileri'!C60,"")</f>
        <v/>
      </c>
      <c r="C78" s="210" t="str">
        <f>IF('Proje ve Personel Bilgileri'!C60&gt;0,'Proje ve Personel Bilgileri'!D60,"")</f>
        <v/>
      </c>
      <c r="D78" s="145"/>
      <c r="E78" s="145"/>
      <c r="F78" s="145"/>
      <c r="G78" s="145"/>
      <c r="H78" s="145"/>
      <c r="I78" s="146"/>
      <c r="J78" s="190" t="str">
        <f t="shared" si="4"/>
        <v/>
      </c>
      <c r="K78" s="217" t="str">
        <f>IF('Proje ve Personel Bilgileri'!C60&gt;0,AUcret,"")</f>
        <v/>
      </c>
      <c r="L78" s="218" t="str">
        <f>IF('Proje ve Personel Bilgileri'!C60&gt;0,IF(D78="X",4,IF(E78="X",5,IF(F78="X",12,IF(G78="X",12,IF(H78="X",14,""))))),"")</f>
        <v/>
      </c>
      <c r="M78" s="217" t="str">
        <f>IFERROR(IF('Proje ve Personel Bilgileri'!C60&gt;0,K78*L78,""),0)</f>
        <v/>
      </c>
      <c r="N78" s="217" t="str">
        <f>IF('Proje ve Personel Bilgileri'!C60&gt;0,G011B!R75,"")</f>
        <v/>
      </c>
      <c r="O78" s="219" t="str">
        <f>IF('Proje ve Personel Bilgileri'!C60&gt;0,MIN(M78,N78),"")</f>
        <v/>
      </c>
      <c r="Q78" s="291"/>
    </row>
    <row r="79" spans="1:18" ht="18" customHeight="1" x14ac:dyDescent="0.25">
      <c r="A79" s="144">
        <v>45</v>
      </c>
      <c r="B79" s="209" t="str">
        <f>IF('Proje ve Personel Bilgileri'!C61&gt;0,'Proje ve Personel Bilgileri'!C61,"")</f>
        <v/>
      </c>
      <c r="C79" s="210" t="str">
        <f>IF('Proje ve Personel Bilgileri'!C61&gt;0,'Proje ve Personel Bilgileri'!D61,"")</f>
        <v/>
      </c>
      <c r="D79" s="145"/>
      <c r="E79" s="145"/>
      <c r="F79" s="145"/>
      <c r="G79" s="145"/>
      <c r="H79" s="145"/>
      <c r="I79" s="146"/>
      <c r="J79" s="190" t="str">
        <f t="shared" si="4"/>
        <v/>
      </c>
      <c r="K79" s="217" t="str">
        <f>IF('Proje ve Personel Bilgileri'!C61&gt;0,AUcret,"")</f>
        <v/>
      </c>
      <c r="L79" s="218" t="str">
        <f>IF('Proje ve Personel Bilgileri'!C61&gt;0,IF(D79="X",4,IF(E79="X",5,IF(F79="X",12,IF(G79="X",12,IF(H79="X",14,""))))),"")</f>
        <v/>
      </c>
      <c r="M79" s="217" t="str">
        <f>IFERROR(IF('Proje ve Personel Bilgileri'!C61&gt;0,K79*L79,""),0)</f>
        <v/>
      </c>
      <c r="N79" s="217" t="str">
        <f>IF('Proje ve Personel Bilgileri'!C61&gt;0,G011B!R76,"")</f>
        <v/>
      </c>
      <c r="O79" s="219" t="str">
        <f>IF('Proje ve Personel Bilgileri'!C61&gt;0,MIN(M79,N79),"")</f>
        <v/>
      </c>
      <c r="Q79" s="291"/>
    </row>
    <row r="80" spans="1:18" ht="18" customHeight="1" x14ac:dyDescent="0.25">
      <c r="A80" s="144">
        <v>46</v>
      </c>
      <c r="B80" s="209" t="str">
        <f>IF('Proje ve Personel Bilgileri'!C62&gt;0,'Proje ve Personel Bilgileri'!C62,"")</f>
        <v/>
      </c>
      <c r="C80" s="210" t="str">
        <f>IF('Proje ve Personel Bilgileri'!C62&gt;0,'Proje ve Personel Bilgileri'!D62,"")</f>
        <v/>
      </c>
      <c r="D80" s="145"/>
      <c r="E80" s="145"/>
      <c r="F80" s="145"/>
      <c r="G80" s="145"/>
      <c r="H80" s="145"/>
      <c r="I80" s="146"/>
      <c r="J80" s="190" t="str">
        <f t="shared" si="4"/>
        <v/>
      </c>
      <c r="K80" s="217" t="str">
        <f>IF('Proje ve Personel Bilgileri'!C62&gt;0,AUcret,"")</f>
        <v/>
      </c>
      <c r="L80" s="218" t="str">
        <f>IF('Proje ve Personel Bilgileri'!C62&gt;0,IF(D80="X",4,IF(E80="X",5,IF(F80="X",12,IF(G80="X",12,IF(H80="X",14,""))))),"")</f>
        <v/>
      </c>
      <c r="M80" s="217" t="str">
        <f>IFERROR(IF('Proje ve Personel Bilgileri'!C62&gt;0,K80*L80,""),0)</f>
        <v/>
      </c>
      <c r="N80" s="217" t="str">
        <f>IF('Proje ve Personel Bilgileri'!C62&gt;0,G011B!R77,"")</f>
        <v/>
      </c>
      <c r="O80" s="219" t="str">
        <f>IF('Proje ve Personel Bilgileri'!C62&gt;0,MIN(M80,N80),"")</f>
        <v/>
      </c>
      <c r="Q80" s="291"/>
    </row>
    <row r="81" spans="1:17" ht="18" customHeight="1" x14ac:dyDescent="0.25">
      <c r="A81" s="144">
        <v>47</v>
      </c>
      <c r="B81" s="209" t="str">
        <f>IF('Proje ve Personel Bilgileri'!C63&gt;0,'Proje ve Personel Bilgileri'!C63,"")</f>
        <v/>
      </c>
      <c r="C81" s="210" t="str">
        <f>IF('Proje ve Personel Bilgileri'!C63&gt;0,'Proje ve Personel Bilgileri'!D63,"")</f>
        <v/>
      </c>
      <c r="D81" s="145"/>
      <c r="E81" s="145"/>
      <c r="F81" s="145"/>
      <c r="G81" s="145"/>
      <c r="H81" s="145"/>
      <c r="I81" s="146"/>
      <c r="J81" s="190" t="str">
        <f t="shared" si="4"/>
        <v/>
      </c>
      <c r="K81" s="217" t="str">
        <f>IF('Proje ve Personel Bilgileri'!C63&gt;0,AUcret,"")</f>
        <v/>
      </c>
      <c r="L81" s="218" t="str">
        <f>IF('Proje ve Personel Bilgileri'!C63&gt;0,IF(D81="X",4,IF(E81="X",5,IF(F81="X",12,IF(G81="X",12,IF(H81="X",14,""))))),"")</f>
        <v/>
      </c>
      <c r="M81" s="217" t="str">
        <f>IFERROR(IF('Proje ve Personel Bilgileri'!C63&gt;0,K81*L81,""),0)</f>
        <v/>
      </c>
      <c r="N81" s="217" t="str">
        <f>IF('Proje ve Personel Bilgileri'!C63&gt;0,G011B!R78,"")</f>
        <v/>
      </c>
      <c r="O81" s="219" t="str">
        <f>IF('Proje ve Personel Bilgileri'!C63&gt;0,MIN(M81,N81),"")</f>
        <v/>
      </c>
      <c r="Q81" s="291"/>
    </row>
    <row r="82" spans="1:17" ht="18" customHeight="1" x14ac:dyDescent="0.25">
      <c r="A82" s="144">
        <v>48</v>
      </c>
      <c r="B82" s="209" t="str">
        <f>IF('Proje ve Personel Bilgileri'!C64&gt;0,'Proje ve Personel Bilgileri'!C64,"")</f>
        <v/>
      </c>
      <c r="C82" s="210" t="str">
        <f>IF('Proje ve Personel Bilgileri'!C64&gt;0,'Proje ve Personel Bilgileri'!D64,"")</f>
        <v/>
      </c>
      <c r="D82" s="145"/>
      <c r="E82" s="145"/>
      <c r="F82" s="145"/>
      <c r="G82" s="145"/>
      <c r="H82" s="145"/>
      <c r="I82" s="146"/>
      <c r="J82" s="190" t="str">
        <f t="shared" si="4"/>
        <v/>
      </c>
      <c r="K82" s="217" t="str">
        <f>IF('Proje ve Personel Bilgileri'!C64&gt;0,AUcret,"")</f>
        <v/>
      </c>
      <c r="L82" s="218" t="str">
        <f>IF('Proje ve Personel Bilgileri'!C64&gt;0,IF(D82="X",4,IF(E82="X",5,IF(F82="X",12,IF(G82="X",12,IF(H82="X",14,""))))),"")</f>
        <v/>
      </c>
      <c r="M82" s="217" t="str">
        <f>IFERROR(IF('Proje ve Personel Bilgileri'!C64&gt;0,K82*L82,""),0)</f>
        <v/>
      </c>
      <c r="N82" s="217" t="str">
        <f>IF('Proje ve Personel Bilgileri'!C64&gt;0,G011B!R79,"")</f>
        <v/>
      </c>
      <c r="O82" s="219" t="str">
        <f>IF('Proje ve Personel Bilgileri'!C64&gt;0,MIN(M82,N82),"")</f>
        <v/>
      </c>
      <c r="Q82" s="291"/>
    </row>
    <row r="83" spans="1:17" ht="18" customHeight="1" x14ac:dyDescent="0.25">
      <c r="A83" s="144">
        <v>49</v>
      </c>
      <c r="B83" s="209" t="str">
        <f>IF('Proje ve Personel Bilgileri'!C65&gt;0,'Proje ve Personel Bilgileri'!C65,"")</f>
        <v/>
      </c>
      <c r="C83" s="210" t="str">
        <f>IF('Proje ve Personel Bilgileri'!C65&gt;0,'Proje ve Personel Bilgileri'!D65,"")</f>
        <v/>
      </c>
      <c r="D83" s="145"/>
      <c r="E83" s="145"/>
      <c r="F83" s="145"/>
      <c r="G83" s="145"/>
      <c r="H83" s="145"/>
      <c r="I83" s="146"/>
      <c r="J83" s="190" t="str">
        <f t="shared" si="4"/>
        <v/>
      </c>
      <c r="K83" s="217" t="str">
        <f>IF('Proje ve Personel Bilgileri'!C65&gt;0,AUcret,"")</f>
        <v/>
      </c>
      <c r="L83" s="218" t="str">
        <f>IF('Proje ve Personel Bilgileri'!C65&gt;0,IF(D83="X",4,IF(E83="X",5,IF(F83="X",12,IF(G83="X",12,IF(H83="X",14,""))))),"")</f>
        <v/>
      </c>
      <c r="M83" s="217" t="str">
        <f>IFERROR(IF('Proje ve Personel Bilgileri'!C65&gt;0,K83*L83,""),0)</f>
        <v/>
      </c>
      <c r="N83" s="217" t="str">
        <f>IF('Proje ve Personel Bilgileri'!C65&gt;0,G011B!R80,"")</f>
        <v/>
      </c>
      <c r="O83" s="219" t="str">
        <f>IF('Proje ve Personel Bilgileri'!C65&gt;0,MIN(M83,N83),"")</f>
        <v/>
      </c>
      <c r="Q83" s="291"/>
    </row>
    <row r="84" spans="1:17" ht="18" customHeight="1" x14ac:dyDescent="0.25">
      <c r="A84" s="144">
        <v>50</v>
      </c>
      <c r="B84" s="209" t="str">
        <f>IF('Proje ve Personel Bilgileri'!C66&gt;0,'Proje ve Personel Bilgileri'!C66,"")</f>
        <v/>
      </c>
      <c r="C84" s="210" t="str">
        <f>IF('Proje ve Personel Bilgileri'!C66&gt;0,'Proje ve Personel Bilgileri'!D66,"")</f>
        <v/>
      </c>
      <c r="D84" s="145"/>
      <c r="E84" s="145"/>
      <c r="F84" s="145"/>
      <c r="G84" s="145"/>
      <c r="H84" s="145"/>
      <c r="I84" s="146"/>
      <c r="J84" s="190" t="str">
        <f t="shared" si="4"/>
        <v/>
      </c>
      <c r="K84" s="217" t="str">
        <f>IF('Proje ve Personel Bilgileri'!C66&gt;0,AUcret,"")</f>
        <v/>
      </c>
      <c r="L84" s="218" t="str">
        <f>IF('Proje ve Personel Bilgileri'!C66&gt;0,IF(D84="X",4,IF(E84="X",5,IF(F84="X",12,IF(G84="X",12,IF(H84="X",14,""))))),"")</f>
        <v/>
      </c>
      <c r="M84" s="217" t="str">
        <f>IFERROR(IF('Proje ve Personel Bilgileri'!C66&gt;0,K84*L84,""),0)</f>
        <v/>
      </c>
      <c r="N84" s="217" t="str">
        <f>IF('Proje ve Personel Bilgileri'!C66&gt;0,G011B!R81,"")</f>
        <v/>
      </c>
      <c r="O84" s="219" t="str">
        <f>IF('Proje ve Personel Bilgileri'!C66&gt;0,MIN(M84,N84),"")</f>
        <v/>
      </c>
      <c r="Q84" s="291"/>
    </row>
    <row r="85" spans="1:17" ht="18" customHeight="1" x14ac:dyDescent="0.25">
      <c r="A85" s="144">
        <v>51</v>
      </c>
      <c r="B85" s="209" t="str">
        <f>IF('Proje ve Personel Bilgileri'!C67&gt;0,'Proje ve Personel Bilgileri'!C67,"")</f>
        <v/>
      </c>
      <c r="C85" s="210" t="str">
        <f>IF('Proje ve Personel Bilgileri'!C67&gt;0,'Proje ve Personel Bilgileri'!D67,"")</f>
        <v/>
      </c>
      <c r="D85" s="145"/>
      <c r="E85" s="145"/>
      <c r="F85" s="145"/>
      <c r="G85" s="145"/>
      <c r="H85" s="145"/>
      <c r="I85" s="146"/>
      <c r="J85" s="190" t="str">
        <f t="shared" si="4"/>
        <v/>
      </c>
      <c r="K85" s="217" t="str">
        <f>IF('Proje ve Personel Bilgileri'!C67&gt;0,AUcret,"")</f>
        <v/>
      </c>
      <c r="L85" s="218" t="str">
        <f>IF('Proje ve Personel Bilgileri'!C67&gt;0,IF(D85="X",4,IF(E85="X",5,IF(F85="X",12,IF(G85="X",12,IF(H85="X",14,""))))),"")</f>
        <v/>
      </c>
      <c r="M85" s="217" t="str">
        <f>IFERROR(IF('Proje ve Personel Bilgileri'!C67&gt;0,K85*L85,""),0)</f>
        <v/>
      </c>
      <c r="N85" s="217" t="str">
        <f>IF('Proje ve Personel Bilgileri'!C67&gt;0,G011B!R82,"")</f>
        <v/>
      </c>
      <c r="O85" s="219" t="str">
        <f>IF('Proje ve Personel Bilgileri'!C67&gt;0,MIN(M85,N85),"")</f>
        <v/>
      </c>
      <c r="Q85" s="291"/>
    </row>
    <row r="86" spans="1:17" ht="18" customHeight="1" x14ac:dyDescent="0.25">
      <c r="A86" s="144">
        <v>52</v>
      </c>
      <c r="B86" s="209" t="str">
        <f>IF('Proje ve Personel Bilgileri'!C68&gt;0,'Proje ve Personel Bilgileri'!C68,"")</f>
        <v/>
      </c>
      <c r="C86" s="210" t="str">
        <f>IF('Proje ve Personel Bilgileri'!C68&gt;0,'Proje ve Personel Bilgileri'!D68,"")</f>
        <v/>
      </c>
      <c r="D86" s="145"/>
      <c r="E86" s="145"/>
      <c r="F86" s="145"/>
      <c r="G86" s="145"/>
      <c r="H86" s="145"/>
      <c r="I86" s="146"/>
      <c r="J86" s="190" t="str">
        <f t="shared" si="4"/>
        <v/>
      </c>
      <c r="K86" s="217" t="str">
        <f>IF('Proje ve Personel Bilgileri'!C68&gt;0,AUcret,"")</f>
        <v/>
      </c>
      <c r="L86" s="218" t="str">
        <f>IF('Proje ve Personel Bilgileri'!C68&gt;0,IF(D86="X",4,IF(E86="X",5,IF(F86="X",12,IF(G86="X",12,IF(H86="X",14,""))))),"")</f>
        <v/>
      </c>
      <c r="M86" s="217" t="str">
        <f>IFERROR(IF('Proje ve Personel Bilgileri'!C68&gt;0,K86*L86,""),0)</f>
        <v/>
      </c>
      <c r="N86" s="217" t="str">
        <f>IF('Proje ve Personel Bilgileri'!C68&gt;0,G011B!R83,"")</f>
        <v/>
      </c>
      <c r="O86" s="219" t="str">
        <f>IF('Proje ve Personel Bilgileri'!C68&gt;0,MIN(M86,N86),"")</f>
        <v/>
      </c>
      <c r="Q86" s="291"/>
    </row>
    <row r="87" spans="1:17" ht="18" customHeight="1" x14ac:dyDescent="0.25">
      <c r="A87" s="144">
        <v>53</v>
      </c>
      <c r="B87" s="209" t="str">
        <f>IF('Proje ve Personel Bilgileri'!C69&gt;0,'Proje ve Personel Bilgileri'!C69,"")</f>
        <v/>
      </c>
      <c r="C87" s="210" t="str">
        <f>IF('Proje ve Personel Bilgileri'!C69&gt;0,'Proje ve Personel Bilgileri'!D69,"")</f>
        <v/>
      </c>
      <c r="D87" s="145"/>
      <c r="E87" s="145"/>
      <c r="F87" s="145"/>
      <c r="G87" s="145"/>
      <c r="H87" s="145"/>
      <c r="I87" s="146"/>
      <c r="J87" s="190" t="str">
        <f t="shared" si="4"/>
        <v/>
      </c>
      <c r="K87" s="217" t="str">
        <f>IF('Proje ve Personel Bilgileri'!C69&gt;0,AUcret,"")</f>
        <v/>
      </c>
      <c r="L87" s="218" t="str">
        <f>IF('Proje ve Personel Bilgileri'!C69&gt;0,IF(D87="X",4,IF(E87="X",5,IF(F87="X",12,IF(G87="X",12,IF(H87="X",14,""))))),"")</f>
        <v/>
      </c>
      <c r="M87" s="217" t="str">
        <f>IFERROR(IF('Proje ve Personel Bilgileri'!C69&gt;0,K87*L87,""),0)</f>
        <v/>
      </c>
      <c r="N87" s="217" t="str">
        <f>IF('Proje ve Personel Bilgileri'!C69&gt;0,G011B!R84,"")</f>
        <v/>
      </c>
      <c r="O87" s="219" t="str">
        <f>IF('Proje ve Personel Bilgileri'!C69&gt;0,MIN(M87,N87),"")</f>
        <v/>
      </c>
      <c r="Q87" s="291"/>
    </row>
    <row r="88" spans="1:17" ht="18" customHeight="1" x14ac:dyDescent="0.25">
      <c r="A88" s="144">
        <v>54</v>
      </c>
      <c r="B88" s="209" t="str">
        <f>IF('Proje ve Personel Bilgileri'!C70&gt;0,'Proje ve Personel Bilgileri'!C70,"")</f>
        <v/>
      </c>
      <c r="C88" s="210" t="str">
        <f>IF('Proje ve Personel Bilgileri'!C70&gt;0,'Proje ve Personel Bilgileri'!D70,"")</f>
        <v/>
      </c>
      <c r="D88" s="145"/>
      <c r="E88" s="145"/>
      <c r="F88" s="145"/>
      <c r="G88" s="145"/>
      <c r="H88" s="145"/>
      <c r="I88" s="146"/>
      <c r="J88" s="190" t="str">
        <f t="shared" si="4"/>
        <v/>
      </c>
      <c r="K88" s="217" t="str">
        <f>IF('Proje ve Personel Bilgileri'!C70&gt;0,AUcret,"")</f>
        <v/>
      </c>
      <c r="L88" s="218" t="str">
        <f>IF('Proje ve Personel Bilgileri'!C70&gt;0,IF(D88="X",4,IF(E88="X",5,IF(F88="X",12,IF(G88="X",12,IF(H88="X",14,""))))),"")</f>
        <v/>
      </c>
      <c r="M88" s="217" t="str">
        <f>IFERROR(IF('Proje ve Personel Bilgileri'!C70&gt;0,K88*L88,""),0)</f>
        <v/>
      </c>
      <c r="N88" s="217" t="str">
        <f>IF('Proje ve Personel Bilgileri'!C70&gt;0,G011B!R85,"")</f>
        <v/>
      </c>
      <c r="O88" s="219" t="str">
        <f>IF('Proje ve Personel Bilgileri'!C70&gt;0,MIN(M88,N88),"")</f>
        <v/>
      </c>
      <c r="Q88" s="291"/>
    </row>
    <row r="89" spans="1:17" ht="18" customHeight="1" x14ac:dyDescent="0.25">
      <c r="A89" s="144">
        <v>55</v>
      </c>
      <c r="B89" s="209" t="str">
        <f>IF('Proje ve Personel Bilgileri'!C71&gt;0,'Proje ve Personel Bilgileri'!C71,"")</f>
        <v/>
      </c>
      <c r="C89" s="210" t="str">
        <f>IF('Proje ve Personel Bilgileri'!C71&gt;0,'Proje ve Personel Bilgileri'!D71,"")</f>
        <v/>
      </c>
      <c r="D89" s="145"/>
      <c r="E89" s="145"/>
      <c r="F89" s="145"/>
      <c r="G89" s="145"/>
      <c r="H89" s="145"/>
      <c r="I89" s="146"/>
      <c r="J89" s="190" t="str">
        <f t="shared" si="4"/>
        <v/>
      </c>
      <c r="K89" s="217" t="str">
        <f>IF('Proje ve Personel Bilgileri'!C71&gt;0,AUcret,"")</f>
        <v/>
      </c>
      <c r="L89" s="218" t="str">
        <f>IF('Proje ve Personel Bilgileri'!C71&gt;0,IF(D89="X",4,IF(E89="X",5,IF(F89="X",12,IF(G89="X",12,IF(H89="X",14,""))))),"")</f>
        <v/>
      </c>
      <c r="M89" s="217" t="str">
        <f>IFERROR(IF('Proje ve Personel Bilgileri'!C71&gt;0,K89*L89,""),0)</f>
        <v/>
      </c>
      <c r="N89" s="217" t="str">
        <f>IF('Proje ve Personel Bilgileri'!C71&gt;0,G011B!R86,"")</f>
        <v/>
      </c>
      <c r="O89" s="219" t="str">
        <f>IF('Proje ve Personel Bilgileri'!C71&gt;0,MIN(M89,N89),"")</f>
        <v/>
      </c>
      <c r="Q89" s="291"/>
    </row>
    <row r="90" spans="1:17" ht="18" customHeight="1" x14ac:dyDescent="0.25">
      <c r="A90" s="144">
        <v>56</v>
      </c>
      <c r="B90" s="209" t="str">
        <f>IF('Proje ve Personel Bilgileri'!C72&gt;0,'Proje ve Personel Bilgileri'!C72,"")</f>
        <v/>
      </c>
      <c r="C90" s="210" t="str">
        <f>IF('Proje ve Personel Bilgileri'!C72&gt;0,'Proje ve Personel Bilgileri'!D72,"")</f>
        <v/>
      </c>
      <c r="D90" s="145"/>
      <c r="E90" s="145"/>
      <c r="F90" s="145"/>
      <c r="G90" s="145"/>
      <c r="H90" s="145"/>
      <c r="I90" s="146"/>
      <c r="J90" s="190" t="str">
        <f t="shared" si="4"/>
        <v/>
      </c>
      <c r="K90" s="217" t="str">
        <f>IF('Proje ve Personel Bilgileri'!C72&gt;0,AUcret,"")</f>
        <v/>
      </c>
      <c r="L90" s="218" t="str">
        <f>IF('Proje ve Personel Bilgileri'!C72&gt;0,IF(D90="X",4,IF(E90="X",5,IF(F90="X",12,IF(G90="X",12,IF(H90="X",14,""))))),"")</f>
        <v/>
      </c>
      <c r="M90" s="217" t="str">
        <f>IFERROR(IF('Proje ve Personel Bilgileri'!C72&gt;0,K90*L90,""),0)</f>
        <v/>
      </c>
      <c r="N90" s="217" t="str">
        <f>IF('Proje ve Personel Bilgileri'!C72&gt;0,G011B!R87,"")</f>
        <v/>
      </c>
      <c r="O90" s="219" t="str">
        <f>IF('Proje ve Personel Bilgileri'!C72&gt;0,MIN(M90,N90),"")</f>
        <v/>
      </c>
      <c r="Q90" s="291"/>
    </row>
    <row r="91" spans="1:17" ht="18" customHeight="1" x14ac:dyDescent="0.25">
      <c r="A91" s="144">
        <v>57</v>
      </c>
      <c r="B91" s="209" t="str">
        <f>IF('Proje ve Personel Bilgileri'!C73&gt;0,'Proje ve Personel Bilgileri'!C73,"")</f>
        <v/>
      </c>
      <c r="C91" s="210" t="str">
        <f>IF('Proje ve Personel Bilgileri'!C73&gt;0,'Proje ve Personel Bilgileri'!D73,"")</f>
        <v/>
      </c>
      <c r="D91" s="145"/>
      <c r="E91" s="145"/>
      <c r="F91" s="145"/>
      <c r="G91" s="145"/>
      <c r="H91" s="145"/>
      <c r="I91" s="146"/>
      <c r="J91" s="190" t="str">
        <f t="shared" si="4"/>
        <v/>
      </c>
      <c r="K91" s="217" t="str">
        <f>IF('Proje ve Personel Bilgileri'!C73&gt;0,AUcret,"")</f>
        <v/>
      </c>
      <c r="L91" s="218" t="str">
        <f>IF('Proje ve Personel Bilgileri'!C73&gt;0,IF(D91="X",4,IF(E91="X",5,IF(F91="X",12,IF(G91="X",12,IF(H91="X",14,""))))),"")</f>
        <v/>
      </c>
      <c r="M91" s="217" t="str">
        <f>IFERROR(IF('Proje ve Personel Bilgileri'!C73&gt;0,K91*L91,""),0)</f>
        <v/>
      </c>
      <c r="N91" s="217" t="str">
        <f>IF('Proje ve Personel Bilgileri'!C73&gt;0,G011B!R88,"")</f>
        <v/>
      </c>
      <c r="O91" s="219" t="str">
        <f>IF('Proje ve Personel Bilgileri'!C73&gt;0,MIN(M91,N91),"")</f>
        <v/>
      </c>
      <c r="Q91" s="291"/>
    </row>
    <row r="92" spans="1:17" ht="18" customHeight="1" x14ac:dyDescent="0.25">
      <c r="A92" s="144">
        <v>58</v>
      </c>
      <c r="B92" s="209" t="str">
        <f>IF('Proje ve Personel Bilgileri'!C74&gt;0,'Proje ve Personel Bilgileri'!C74,"")</f>
        <v/>
      </c>
      <c r="C92" s="210" t="str">
        <f>IF('Proje ve Personel Bilgileri'!C74&gt;0,'Proje ve Personel Bilgileri'!D74,"")</f>
        <v/>
      </c>
      <c r="D92" s="145"/>
      <c r="E92" s="145"/>
      <c r="F92" s="145"/>
      <c r="G92" s="145"/>
      <c r="H92" s="145"/>
      <c r="I92" s="146"/>
      <c r="J92" s="190" t="str">
        <f t="shared" si="4"/>
        <v/>
      </c>
      <c r="K92" s="217" t="str">
        <f>IF('Proje ve Personel Bilgileri'!C74&gt;0,AUcret,"")</f>
        <v/>
      </c>
      <c r="L92" s="218" t="str">
        <f>IF('Proje ve Personel Bilgileri'!C74&gt;0,IF(D92="X",4,IF(E92="X",5,IF(F92="X",12,IF(G92="X",12,IF(H92="X",14,""))))),"")</f>
        <v/>
      </c>
      <c r="M92" s="217" t="str">
        <f>IFERROR(IF('Proje ve Personel Bilgileri'!C74&gt;0,K92*L92,""),0)</f>
        <v/>
      </c>
      <c r="N92" s="217" t="str">
        <f>IF('Proje ve Personel Bilgileri'!C74&gt;0,G011B!R89,"")</f>
        <v/>
      </c>
      <c r="O92" s="219" t="str">
        <f>IF('Proje ve Personel Bilgileri'!C74&gt;0,MIN(M92,N92),"")</f>
        <v/>
      </c>
      <c r="Q92" s="291"/>
    </row>
    <row r="93" spans="1:17" ht="18" customHeight="1" x14ac:dyDescent="0.25">
      <c r="A93" s="144">
        <v>59</v>
      </c>
      <c r="B93" s="209" t="str">
        <f>IF('Proje ve Personel Bilgileri'!C75&gt;0,'Proje ve Personel Bilgileri'!C75,"")</f>
        <v/>
      </c>
      <c r="C93" s="210" t="str">
        <f>IF('Proje ve Personel Bilgileri'!C75&gt;0,'Proje ve Personel Bilgileri'!D75,"")</f>
        <v/>
      </c>
      <c r="D93" s="145"/>
      <c r="E93" s="145"/>
      <c r="F93" s="145"/>
      <c r="G93" s="145"/>
      <c r="H93" s="145"/>
      <c r="I93" s="146"/>
      <c r="J93" s="190" t="str">
        <f t="shared" si="4"/>
        <v/>
      </c>
      <c r="K93" s="217" t="str">
        <f>IF('Proje ve Personel Bilgileri'!C75&gt;0,AUcret,"")</f>
        <v/>
      </c>
      <c r="L93" s="218" t="str">
        <f>IF('Proje ve Personel Bilgileri'!C75&gt;0,IF(D93="X",4,IF(E93="X",5,IF(F93="X",12,IF(G93="X",12,IF(H93="X",14,""))))),"")</f>
        <v/>
      </c>
      <c r="M93" s="217" t="str">
        <f>IFERROR(IF('Proje ve Personel Bilgileri'!C75&gt;0,K93*L93,""),0)</f>
        <v/>
      </c>
      <c r="N93" s="217" t="str">
        <f>IF('Proje ve Personel Bilgileri'!C75&gt;0,G011B!R90,"")</f>
        <v/>
      </c>
      <c r="O93" s="219" t="str">
        <f>IF('Proje ve Personel Bilgileri'!C75&gt;0,MIN(M93,N93),"")</f>
        <v/>
      </c>
      <c r="Q93" s="291"/>
    </row>
    <row r="94" spans="1:17" ht="18" customHeight="1" thickBot="1" x14ac:dyDescent="0.3">
      <c r="A94" s="147">
        <v>60</v>
      </c>
      <c r="B94" s="211" t="str">
        <f>IF('Proje ve Personel Bilgileri'!C76&gt;0,'Proje ve Personel Bilgileri'!C76,"")</f>
        <v/>
      </c>
      <c r="C94" s="212" t="str">
        <f>IF('Proje ve Personel Bilgileri'!C76&gt;0,'Proje ve Personel Bilgileri'!D76,"")</f>
        <v/>
      </c>
      <c r="D94" s="148"/>
      <c r="E94" s="148"/>
      <c r="F94" s="148"/>
      <c r="G94" s="148"/>
      <c r="H94" s="148"/>
      <c r="I94" s="149"/>
      <c r="J94" s="220" t="str">
        <f t="shared" si="4"/>
        <v/>
      </c>
      <c r="K94" s="221" t="str">
        <f>IF('Proje ve Personel Bilgileri'!C76&gt;0,AUcret,"")</f>
        <v/>
      </c>
      <c r="L94" s="222" t="str">
        <f>IF('Proje ve Personel Bilgileri'!C76&gt;0,IF(D94="X",4,IF(E94="X",5,IF(F94="X",12,IF(G94="X",12,IF(H94="X",14,""))))),"")</f>
        <v/>
      </c>
      <c r="M94" s="221" t="str">
        <f>IFERROR(IF('Proje ve Personel Bilgileri'!C76&gt;0,K94*L94,""),0)</f>
        <v/>
      </c>
      <c r="N94" s="221" t="str">
        <f>IF('Proje ve Personel Bilgileri'!C76&gt;0,G011B!R91,"")</f>
        <v/>
      </c>
      <c r="O94" s="223" t="str">
        <f>IF('Proje ve Personel Bilgileri'!C76&gt;0,MIN(M94,N94),"")</f>
        <v/>
      </c>
      <c r="Q94" s="294">
        <f>IF(ISERROR(IF(SUM(K75:K94)&gt;0,1,0)),1,IF(SUM(K75:K94)&gt;0,1,0))</f>
        <v>0</v>
      </c>
    </row>
    <row r="95" spans="1:17" x14ac:dyDescent="0.25">
      <c r="A95" t="s">
        <v>72</v>
      </c>
    </row>
    <row r="96" spans="1:17" x14ac:dyDescent="0.25">
      <c r="A96" t="s">
        <v>74</v>
      </c>
    </row>
    <row r="97" spans="1:18" x14ac:dyDescent="0.25">
      <c r="A97" t="s">
        <v>73</v>
      </c>
    </row>
    <row r="98" spans="1:18" s="298" customFormat="1" ht="21" x14ac:dyDescent="0.35">
      <c r="A98" s="296" t="s">
        <v>47</v>
      </c>
      <c r="B98" s="297">
        <f ca="1">IF(imzatarihi&gt;0,imzatarihi,"")</f>
        <v>46027</v>
      </c>
      <c r="C98" s="485" t="s">
        <v>48</v>
      </c>
      <c r="D98" s="485"/>
      <c r="E98" s="486" t="str">
        <f>IF(kurulusyetkilisi&gt;0,kurulusyetkilisi,"")</f>
        <v/>
      </c>
      <c r="F98" s="486"/>
      <c r="G98" s="486"/>
      <c r="H98" s="486"/>
      <c r="I98" s="486"/>
      <c r="J98" s="486"/>
      <c r="K98" s="486"/>
      <c r="L98" s="486"/>
      <c r="M98" s="486"/>
      <c r="N98" s="299"/>
      <c r="O98" s="299"/>
      <c r="P98" s="299"/>
      <c r="Q98" s="304"/>
      <c r="R98" s="305"/>
    </row>
    <row r="99" spans="1:18" s="300" customFormat="1" ht="21" x14ac:dyDescent="0.35">
      <c r="C99" s="302" t="s">
        <v>49</v>
      </c>
      <c r="D99" s="470"/>
      <c r="E99" s="470"/>
      <c r="F99" s="470"/>
      <c r="G99" s="470"/>
      <c r="H99" s="470"/>
      <c r="I99" s="470"/>
      <c r="K99" s="303"/>
      <c r="L99" s="303"/>
      <c r="M99" s="303"/>
      <c r="N99" s="303"/>
      <c r="P99" s="306"/>
      <c r="Q99" s="307"/>
      <c r="R99" s="307"/>
    </row>
    <row r="100" spans="1:18" ht="15.75" x14ac:dyDescent="0.25">
      <c r="A100" s="465" t="s">
        <v>61</v>
      </c>
      <c r="B100" s="465"/>
      <c r="C100" s="465"/>
      <c r="D100" s="465"/>
      <c r="E100" s="465"/>
      <c r="F100" s="465"/>
      <c r="G100" s="465"/>
      <c r="H100" s="465"/>
      <c r="I100" s="465"/>
      <c r="J100" s="465"/>
      <c r="K100" s="465"/>
      <c r="L100" s="465"/>
      <c r="M100" s="465"/>
      <c r="N100" s="465"/>
      <c r="O100" s="465"/>
    </row>
    <row r="101" spans="1:18" x14ac:dyDescent="0.25">
      <c r="A101" s="466" t="str">
        <f>IF(YilDonem&lt;&gt;"",CONCATENATE(YilDonem," dönemine aittir."),"")</f>
        <v/>
      </c>
      <c r="B101" s="466"/>
      <c r="C101" s="466"/>
      <c r="D101" s="466"/>
      <c r="E101" s="466"/>
      <c r="F101" s="466"/>
      <c r="G101" s="466"/>
      <c r="H101" s="466"/>
      <c r="I101" s="466"/>
      <c r="J101" s="466"/>
      <c r="K101" s="466"/>
      <c r="L101" s="466"/>
      <c r="M101" s="466"/>
      <c r="N101" s="466"/>
      <c r="O101" s="466"/>
    </row>
    <row r="102" spans="1:18" ht="19.5" thickBot="1" x14ac:dyDescent="0.35">
      <c r="A102" s="456" t="s">
        <v>80</v>
      </c>
      <c r="B102" s="456"/>
      <c r="C102" s="456"/>
      <c r="D102" s="456"/>
      <c r="E102" s="456"/>
      <c r="F102" s="456"/>
      <c r="G102" s="456"/>
      <c r="H102" s="456"/>
      <c r="I102" s="456"/>
      <c r="J102" s="456"/>
      <c r="K102" s="456"/>
      <c r="L102" s="456"/>
      <c r="M102" s="456"/>
      <c r="N102" s="456"/>
      <c r="O102" s="456"/>
    </row>
    <row r="103" spans="1:18" ht="31.7" customHeight="1" thickBot="1" x14ac:dyDescent="0.3">
      <c r="A103" s="473" t="s">
        <v>1</v>
      </c>
      <c r="B103" s="487"/>
      <c r="C103" s="457" t="str">
        <f>IF(ProjeNo&gt;0,ProjeNo,"")</f>
        <v/>
      </c>
      <c r="D103" s="458"/>
      <c r="E103" s="458"/>
      <c r="F103" s="458"/>
      <c r="G103" s="458"/>
      <c r="H103" s="458"/>
      <c r="I103" s="458"/>
      <c r="J103" s="458"/>
      <c r="K103" s="458"/>
      <c r="L103" s="458"/>
      <c r="M103" s="458"/>
      <c r="N103" s="458"/>
      <c r="O103" s="459"/>
    </row>
    <row r="104" spans="1:18" ht="42.75" customHeight="1" thickBot="1" x14ac:dyDescent="0.3">
      <c r="A104" s="488" t="s">
        <v>14</v>
      </c>
      <c r="B104" s="489"/>
      <c r="C104" s="490" t="str">
        <f>IF(ProjeAdi&gt;0,ProjeAdi,"")</f>
        <v/>
      </c>
      <c r="D104" s="491"/>
      <c r="E104" s="491"/>
      <c r="F104" s="491"/>
      <c r="G104" s="491"/>
      <c r="H104" s="491"/>
      <c r="I104" s="491"/>
      <c r="J104" s="491"/>
      <c r="K104" s="491"/>
      <c r="L104" s="491"/>
      <c r="M104" s="491"/>
      <c r="N104" s="491"/>
      <c r="O104" s="492"/>
    </row>
    <row r="105" spans="1:18" ht="31.7" customHeight="1" thickBot="1" x14ac:dyDescent="0.3">
      <c r="A105" s="473" t="s">
        <v>4</v>
      </c>
      <c r="B105" s="474"/>
      <c r="C105" s="475" t="str">
        <f>IF(BasvuruTarihi&lt;&gt;"",BasvuruTarihi,"")</f>
        <v/>
      </c>
      <c r="D105" s="476"/>
      <c r="E105" s="476"/>
      <c r="F105" s="476"/>
      <c r="G105" s="476"/>
      <c r="H105" s="476"/>
      <c r="I105" s="476"/>
      <c r="J105" s="476"/>
      <c r="K105" s="476"/>
      <c r="L105" s="476"/>
      <c r="M105" s="476"/>
      <c r="N105" s="476"/>
      <c r="O105" s="477"/>
    </row>
    <row r="106" spans="1:18" ht="15" customHeight="1" thickBot="1" x14ac:dyDescent="0.3">
      <c r="A106" s="478" t="s">
        <v>9</v>
      </c>
      <c r="B106" s="478" t="s">
        <v>10</v>
      </c>
      <c r="C106" s="480" t="s">
        <v>155</v>
      </c>
      <c r="D106" s="482" t="s">
        <v>62</v>
      </c>
      <c r="E106" s="482"/>
      <c r="F106" s="482"/>
      <c r="G106" s="482"/>
      <c r="H106" s="482"/>
      <c r="I106" s="483" t="s">
        <v>68</v>
      </c>
      <c r="J106" s="480" t="s">
        <v>79</v>
      </c>
      <c r="K106" s="480" t="s">
        <v>75</v>
      </c>
      <c r="L106" s="480" t="s">
        <v>76</v>
      </c>
      <c r="M106" s="480" t="s">
        <v>77</v>
      </c>
      <c r="N106" s="480" t="s">
        <v>78</v>
      </c>
      <c r="O106" s="480" t="s">
        <v>69</v>
      </c>
    </row>
    <row r="107" spans="1:18" ht="88.5" customHeight="1" thickBot="1" x14ac:dyDescent="0.3">
      <c r="A107" s="479"/>
      <c r="B107" s="479"/>
      <c r="C107" s="481"/>
      <c r="D107" s="140" t="s">
        <v>63</v>
      </c>
      <c r="E107" s="140" t="s">
        <v>64</v>
      </c>
      <c r="F107" s="140" t="s">
        <v>65</v>
      </c>
      <c r="G107" s="140" t="s">
        <v>66</v>
      </c>
      <c r="H107" s="140" t="s">
        <v>67</v>
      </c>
      <c r="I107" s="484"/>
      <c r="J107" s="481"/>
      <c r="K107" s="481"/>
      <c r="L107" s="481"/>
      <c r="M107" s="481"/>
      <c r="N107" s="481"/>
      <c r="O107" s="481"/>
    </row>
    <row r="108" spans="1:18" ht="18" customHeight="1" x14ac:dyDescent="0.25">
      <c r="A108" s="141">
        <v>61</v>
      </c>
      <c r="B108" s="207" t="str">
        <f>IF('Proje ve Personel Bilgileri'!C77&gt;0,'Proje ve Personel Bilgileri'!C77,"")</f>
        <v/>
      </c>
      <c r="C108" s="208" t="str">
        <f>IF('Proje ve Personel Bilgileri'!C77&gt;0,'Proje ve Personel Bilgileri'!D77,"")</f>
        <v/>
      </c>
      <c r="D108" s="142"/>
      <c r="E108" s="142"/>
      <c r="F108" s="142"/>
      <c r="G108" s="142"/>
      <c r="H108" s="142"/>
      <c r="I108" s="143"/>
      <c r="J108" s="213" t="str">
        <f t="shared" ref="J108" si="5">IF(AND(BasvuruTarihi&gt;0,I108&gt;0),DAYS360(I108,BasvuruTarihi)/30,"")</f>
        <v/>
      </c>
      <c r="K108" s="214" t="str">
        <f>IF('Proje ve Personel Bilgileri'!C77&gt;0,AUcret,"")</f>
        <v/>
      </c>
      <c r="L108" s="215" t="str">
        <f>IF('Proje ve Personel Bilgileri'!C77&gt;0,IF(D108="X",4,IF(E108="X",5,IF(F108="X",12,IF(G108="X",12,IF(H108="X",14,""))))),"")</f>
        <v/>
      </c>
      <c r="M108" s="214" t="str">
        <f>IFERROR(IF('Proje ve Personel Bilgileri'!C77&gt;0,K108*L108,""),0)</f>
        <v/>
      </c>
      <c r="N108" s="214" t="str">
        <f>IF('Proje ve Personel Bilgileri'!C77&gt;0,G011B!R104,"")</f>
        <v/>
      </c>
      <c r="O108" s="216" t="str">
        <f>IF('Proje ve Personel Bilgileri'!C77&gt;0,MIN(M108,N108),"")</f>
        <v/>
      </c>
      <c r="Q108" s="291"/>
    </row>
    <row r="109" spans="1:18" ht="18" customHeight="1" x14ac:dyDescent="0.25">
      <c r="A109" s="144">
        <v>62</v>
      </c>
      <c r="B109" s="209" t="str">
        <f>IF('Proje ve Personel Bilgileri'!C78&gt;0,'Proje ve Personel Bilgileri'!C78,"")</f>
        <v/>
      </c>
      <c r="C109" s="210" t="str">
        <f>IF('Proje ve Personel Bilgileri'!C78&gt;0,'Proje ve Personel Bilgileri'!D78,"")</f>
        <v/>
      </c>
      <c r="D109" s="145"/>
      <c r="E109" s="145"/>
      <c r="F109" s="145"/>
      <c r="G109" s="145"/>
      <c r="H109" s="145"/>
      <c r="I109" s="146"/>
      <c r="J109" s="190" t="str">
        <f t="shared" ref="J109:J127" si="6">IF(AND(BasvuruTarihi&gt;0,I109&gt;0),DAYS360(I109,BasvuruTarihi)/30,"")</f>
        <v/>
      </c>
      <c r="K109" s="217" t="str">
        <f>IF('Proje ve Personel Bilgileri'!C78&gt;0,AUcret,"")</f>
        <v/>
      </c>
      <c r="L109" s="218" t="str">
        <f>IF('Proje ve Personel Bilgileri'!C78&gt;0,IF(D109="X",4,IF(E109="X",5,IF(F109="X",12,IF(G109="X",12,IF(H109="X",14,""))))),"")</f>
        <v/>
      </c>
      <c r="M109" s="217" t="str">
        <f>IFERROR(IF('Proje ve Personel Bilgileri'!C78&gt;0,K109*L109,""),0)</f>
        <v/>
      </c>
      <c r="N109" s="217" t="str">
        <f>IF('Proje ve Personel Bilgileri'!C78&gt;0,G011B!R105,"")</f>
        <v/>
      </c>
      <c r="O109" s="219" t="str">
        <f>IF('Proje ve Personel Bilgileri'!C78&gt;0,MIN(M109,N109),"")</f>
        <v/>
      </c>
      <c r="Q109" s="291"/>
    </row>
    <row r="110" spans="1:18" ht="18" customHeight="1" x14ac:dyDescent="0.25">
      <c r="A110" s="144">
        <v>63</v>
      </c>
      <c r="B110" s="209" t="str">
        <f>IF('Proje ve Personel Bilgileri'!C79&gt;0,'Proje ve Personel Bilgileri'!C79,"")</f>
        <v/>
      </c>
      <c r="C110" s="210" t="str">
        <f>IF('Proje ve Personel Bilgileri'!C79&gt;0,'Proje ve Personel Bilgileri'!D79,"")</f>
        <v/>
      </c>
      <c r="D110" s="145"/>
      <c r="E110" s="145"/>
      <c r="F110" s="145"/>
      <c r="G110" s="145"/>
      <c r="H110" s="145"/>
      <c r="I110" s="146"/>
      <c r="J110" s="190" t="str">
        <f t="shared" si="6"/>
        <v/>
      </c>
      <c r="K110" s="217" t="str">
        <f>IF('Proje ve Personel Bilgileri'!C79&gt;0,AUcret,"")</f>
        <v/>
      </c>
      <c r="L110" s="218" t="str">
        <f>IF('Proje ve Personel Bilgileri'!C79&gt;0,IF(D110="X",4,IF(E110="X",5,IF(F110="X",12,IF(G110="X",12,IF(H110="X",14,""))))),"")</f>
        <v/>
      </c>
      <c r="M110" s="217" t="str">
        <f>IFERROR(IF('Proje ve Personel Bilgileri'!C79&gt;0,K110*L110,""),0)</f>
        <v/>
      </c>
      <c r="N110" s="217" t="str">
        <f>IF('Proje ve Personel Bilgileri'!C79&gt;0,G011B!R106,"")</f>
        <v/>
      </c>
      <c r="O110" s="219" t="str">
        <f>IF('Proje ve Personel Bilgileri'!C79&gt;0,MIN(M110,N110),"")</f>
        <v/>
      </c>
      <c r="Q110" s="291"/>
    </row>
    <row r="111" spans="1:18" ht="18" customHeight="1" x14ac:dyDescent="0.25">
      <c r="A111" s="144">
        <v>64</v>
      </c>
      <c r="B111" s="209" t="str">
        <f>IF('Proje ve Personel Bilgileri'!C80&gt;0,'Proje ve Personel Bilgileri'!C80,"")</f>
        <v/>
      </c>
      <c r="C111" s="210" t="str">
        <f>IF('Proje ve Personel Bilgileri'!C80&gt;0,'Proje ve Personel Bilgileri'!D80,"")</f>
        <v/>
      </c>
      <c r="D111" s="145"/>
      <c r="E111" s="145"/>
      <c r="F111" s="145"/>
      <c r="G111" s="145"/>
      <c r="H111" s="145"/>
      <c r="I111" s="146"/>
      <c r="J111" s="190" t="str">
        <f t="shared" si="6"/>
        <v/>
      </c>
      <c r="K111" s="217" t="str">
        <f>IF('Proje ve Personel Bilgileri'!C80&gt;0,AUcret,"")</f>
        <v/>
      </c>
      <c r="L111" s="218" t="str">
        <f>IF('Proje ve Personel Bilgileri'!C80&gt;0,IF(D111="X",4,IF(E111="X",5,IF(F111="X",12,IF(G111="X",12,IF(H111="X",14,""))))),"")</f>
        <v/>
      </c>
      <c r="M111" s="217" t="str">
        <f>IFERROR(IF('Proje ve Personel Bilgileri'!C80&gt;0,K111*L111,""),0)</f>
        <v/>
      </c>
      <c r="N111" s="217" t="str">
        <f>IF('Proje ve Personel Bilgileri'!C80&gt;0,G011B!R107,"")</f>
        <v/>
      </c>
      <c r="O111" s="219" t="str">
        <f>IF('Proje ve Personel Bilgileri'!C80&gt;0,MIN(M111,N111),"")</f>
        <v/>
      </c>
      <c r="Q111" s="291"/>
    </row>
    <row r="112" spans="1:18" ht="18" customHeight="1" x14ac:dyDescent="0.25">
      <c r="A112" s="144">
        <v>65</v>
      </c>
      <c r="B112" s="209" t="str">
        <f>IF('Proje ve Personel Bilgileri'!C81&gt;0,'Proje ve Personel Bilgileri'!C81,"")</f>
        <v/>
      </c>
      <c r="C112" s="210" t="str">
        <f>IF('Proje ve Personel Bilgileri'!C81&gt;0,'Proje ve Personel Bilgileri'!D81,"")</f>
        <v/>
      </c>
      <c r="D112" s="145"/>
      <c r="E112" s="145"/>
      <c r="F112" s="145"/>
      <c r="G112" s="145"/>
      <c r="H112" s="145"/>
      <c r="I112" s="146"/>
      <c r="J112" s="190" t="str">
        <f t="shared" si="6"/>
        <v/>
      </c>
      <c r="K112" s="217" t="str">
        <f>IF('Proje ve Personel Bilgileri'!C81&gt;0,AUcret,"")</f>
        <v/>
      </c>
      <c r="L112" s="218" t="str">
        <f>IF('Proje ve Personel Bilgileri'!C81&gt;0,IF(D112="X",4,IF(E112="X",5,IF(F112="X",12,IF(G112="X",12,IF(H112="X",14,""))))),"")</f>
        <v/>
      </c>
      <c r="M112" s="217" t="str">
        <f>IFERROR(IF('Proje ve Personel Bilgileri'!C81&gt;0,K112*L112,""),0)</f>
        <v/>
      </c>
      <c r="N112" s="217" t="str">
        <f>IF('Proje ve Personel Bilgileri'!C81&gt;0,G011B!R108,"")</f>
        <v/>
      </c>
      <c r="O112" s="219" t="str">
        <f>IF('Proje ve Personel Bilgileri'!C81&gt;0,MIN(M112,N112),"")</f>
        <v/>
      </c>
      <c r="Q112" s="291"/>
    </row>
    <row r="113" spans="1:17" ht="18" customHeight="1" x14ac:dyDescent="0.25">
      <c r="A113" s="144">
        <v>66</v>
      </c>
      <c r="B113" s="209" t="str">
        <f>IF('Proje ve Personel Bilgileri'!C82&gt;0,'Proje ve Personel Bilgileri'!C82,"")</f>
        <v/>
      </c>
      <c r="C113" s="210" t="str">
        <f>IF('Proje ve Personel Bilgileri'!C82&gt;0,'Proje ve Personel Bilgileri'!D82,"")</f>
        <v/>
      </c>
      <c r="D113" s="145"/>
      <c r="E113" s="145"/>
      <c r="F113" s="145"/>
      <c r="G113" s="145"/>
      <c r="H113" s="145"/>
      <c r="I113" s="146"/>
      <c r="J113" s="190" t="str">
        <f t="shared" si="6"/>
        <v/>
      </c>
      <c r="K113" s="217" t="str">
        <f>IF('Proje ve Personel Bilgileri'!C82&gt;0,AUcret,"")</f>
        <v/>
      </c>
      <c r="L113" s="218" t="str">
        <f>IF('Proje ve Personel Bilgileri'!C82&gt;0,IF(D113="X",4,IF(E113="X",5,IF(F113="X",12,IF(G113="X",12,IF(H113="X",14,""))))),"")</f>
        <v/>
      </c>
      <c r="M113" s="217" t="str">
        <f>IFERROR(IF('Proje ve Personel Bilgileri'!C82&gt;0,K113*L113,""),0)</f>
        <v/>
      </c>
      <c r="N113" s="217" t="str">
        <f>IF('Proje ve Personel Bilgileri'!C82&gt;0,G011B!R109,"")</f>
        <v/>
      </c>
      <c r="O113" s="219" t="str">
        <f>IF('Proje ve Personel Bilgileri'!C82&gt;0,MIN(M113,N113),"")</f>
        <v/>
      </c>
      <c r="Q113" s="291"/>
    </row>
    <row r="114" spans="1:17" ht="18" customHeight="1" x14ac:dyDescent="0.25">
      <c r="A114" s="144">
        <v>67</v>
      </c>
      <c r="B114" s="209" t="str">
        <f>IF('Proje ve Personel Bilgileri'!C83&gt;0,'Proje ve Personel Bilgileri'!C83,"")</f>
        <v/>
      </c>
      <c r="C114" s="210" t="str">
        <f>IF('Proje ve Personel Bilgileri'!C83&gt;0,'Proje ve Personel Bilgileri'!D83,"")</f>
        <v/>
      </c>
      <c r="D114" s="145"/>
      <c r="E114" s="145"/>
      <c r="F114" s="145"/>
      <c r="G114" s="145"/>
      <c r="H114" s="145"/>
      <c r="I114" s="146"/>
      <c r="J114" s="190" t="str">
        <f t="shared" si="6"/>
        <v/>
      </c>
      <c r="K114" s="217" t="str">
        <f>IF('Proje ve Personel Bilgileri'!C83&gt;0,AUcret,"")</f>
        <v/>
      </c>
      <c r="L114" s="218" t="str">
        <f>IF('Proje ve Personel Bilgileri'!C83&gt;0,IF(D114="X",4,IF(E114="X",5,IF(F114="X",12,IF(G114="X",12,IF(H114="X",14,""))))),"")</f>
        <v/>
      </c>
      <c r="M114" s="217" t="str">
        <f>IFERROR(IF('Proje ve Personel Bilgileri'!C83&gt;0,K114*L114,""),0)</f>
        <v/>
      </c>
      <c r="N114" s="217" t="str">
        <f>IF('Proje ve Personel Bilgileri'!C83&gt;0,G011B!R110,"")</f>
        <v/>
      </c>
      <c r="O114" s="219" t="str">
        <f>IF('Proje ve Personel Bilgileri'!C83&gt;0,MIN(M114,N114),"")</f>
        <v/>
      </c>
      <c r="Q114" s="291"/>
    </row>
    <row r="115" spans="1:17" ht="18" customHeight="1" x14ac:dyDescent="0.25">
      <c r="A115" s="144">
        <v>68</v>
      </c>
      <c r="B115" s="209" t="str">
        <f>IF('Proje ve Personel Bilgileri'!C84&gt;0,'Proje ve Personel Bilgileri'!C84,"")</f>
        <v/>
      </c>
      <c r="C115" s="210" t="str">
        <f>IF('Proje ve Personel Bilgileri'!C84&gt;0,'Proje ve Personel Bilgileri'!D84,"")</f>
        <v/>
      </c>
      <c r="D115" s="145"/>
      <c r="E115" s="145"/>
      <c r="F115" s="145"/>
      <c r="G115" s="145"/>
      <c r="H115" s="145"/>
      <c r="I115" s="146"/>
      <c r="J115" s="190" t="str">
        <f t="shared" si="6"/>
        <v/>
      </c>
      <c r="K115" s="217" t="str">
        <f>IF('Proje ve Personel Bilgileri'!C84&gt;0,AUcret,"")</f>
        <v/>
      </c>
      <c r="L115" s="218" t="str">
        <f>IF('Proje ve Personel Bilgileri'!C84&gt;0,IF(D115="X",4,IF(E115="X",5,IF(F115="X",12,IF(G115="X",12,IF(H115="X",14,""))))),"")</f>
        <v/>
      </c>
      <c r="M115" s="217" t="str">
        <f>IFERROR(IF('Proje ve Personel Bilgileri'!C84&gt;0,K115*L115,""),0)</f>
        <v/>
      </c>
      <c r="N115" s="217" t="str">
        <f>IF('Proje ve Personel Bilgileri'!C84&gt;0,G011B!R111,"")</f>
        <v/>
      </c>
      <c r="O115" s="219" t="str">
        <f>IF('Proje ve Personel Bilgileri'!C84&gt;0,MIN(M115,N115),"")</f>
        <v/>
      </c>
      <c r="Q115" s="291"/>
    </row>
    <row r="116" spans="1:17" ht="18" customHeight="1" x14ac:dyDescent="0.25">
      <c r="A116" s="144">
        <v>69</v>
      </c>
      <c r="B116" s="209" t="str">
        <f>IF('Proje ve Personel Bilgileri'!C85&gt;0,'Proje ve Personel Bilgileri'!C85,"")</f>
        <v/>
      </c>
      <c r="C116" s="210" t="str">
        <f>IF('Proje ve Personel Bilgileri'!C85&gt;0,'Proje ve Personel Bilgileri'!D85,"")</f>
        <v/>
      </c>
      <c r="D116" s="145"/>
      <c r="E116" s="145"/>
      <c r="F116" s="145"/>
      <c r="G116" s="145"/>
      <c r="H116" s="145"/>
      <c r="I116" s="146"/>
      <c r="J116" s="190" t="str">
        <f t="shared" si="6"/>
        <v/>
      </c>
      <c r="K116" s="217" t="str">
        <f>IF('Proje ve Personel Bilgileri'!C85&gt;0,AUcret,"")</f>
        <v/>
      </c>
      <c r="L116" s="218" t="str">
        <f>IF('Proje ve Personel Bilgileri'!C85&gt;0,IF(D116="X",4,IF(E116="X",5,IF(F116="X",12,IF(G116="X",12,IF(H116="X",14,""))))),"")</f>
        <v/>
      </c>
      <c r="M116" s="217" t="str">
        <f>IFERROR(IF('Proje ve Personel Bilgileri'!C85&gt;0,K116*L116,""),0)</f>
        <v/>
      </c>
      <c r="N116" s="217" t="str">
        <f>IF('Proje ve Personel Bilgileri'!C85&gt;0,G011B!R112,"")</f>
        <v/>
      </c>
      <c r="O116" s="219" t="str">
        <f>IF('Proje ve Personel Bilgileri'!C85&gt;0,MIN(M116,N116),"")</f>
        <v/>
      </c>
      <c r="Q116" s="291"/>
    </row>
    <row r="117" spans="1:17" ht="18" customHeight="1" x14ac:dyDescent="0.25">
      <c r="A117" s="144">
        <v>70</v>
      </c>
      <c r="B117" s="209" t="str">
        <f>IF('Proje ve Personel Bilgileri'!C86&gt;0,'Proje ve Personel Bilgileri'!C86,"")</f>
        <v/>
      </c>
      <c r="C117" s="210" t="str">
        <f>IF('Proje ve Personel Bilgileri'!C86&gt;0,'Proje ve Personel Bilgileri'!D86,"")</f>
        <v/>
      </c>
      <c r="D117" s="145"/>
      <c r="E117" s="145"/>
      <c r="F117" s="145"/>
      <c r="G117" s="145"/>
      <c r="H117" s="145"/>
      <c r="I117" s="146"/>
      <c r="J117" s="190" t="str">
        <f t="shared" si="6"/>
        <v/>
      </c>
      <c r="K117" s="217" t="str">
        <f>IF('Proje ve Personel Bilgileri'!C86&gt;0,AUcret,"")</f>
        <v/>
      </c>
      <c r="L117" s="218" t="str">
        <f>IF('Proje ve Personel Bilgileri'!C86&gt;0,IF(D117="X",4,IF(E117="X",5,IF(F117="X",12,IF(G117="X",12,IF(H117="X",14,""))))),"")</f>
        <v/>
      </c>
      <c r="M117" s="217" t="str">
        <f>IFERROR(IF('Proje ve Personel Bilgileri'!C86&gt;0,K117*L117,""),0)</f>
        <v/>
      </c>
      <c r="N117" s="217" t="str">
        <f>IF('Proje ve Personel Bilgileri'!C86&gt;0,G011B!R113,"")</f>
        <v/>
      </c>
      <c r="O117" s="219" t="str">
        <f>IF('Proje ve Personel Bilgileri'!C86&gt;0,MIN(M117,N117),"")</f>
        <v/>
      </c>
      <c r="Q117" s="291"/>
    </row>
    <row r="118" spans="1:17" ht="18" customHeight="1" x14ac:dyDescent="0.25">
      <c r="A118" s="144">
        <v>71</v>
      </c>
      <c r="B118" s="209" t="str">
        <f>IF('Proje ve Personel Bilgileri'!C87&gt;0,'Proje ve Personel Bilgileri'!C87,"")</f>
        <v/>
      </c>
      <c r="C118" s="210" t="str">
        <f>IF('Proje ve Personel Bilgileri'!C87&gt;0,'Proje ve Personel Bilgileri'!D87,"")</f>
        <v/>
      </c>
      <c r="D118" s="145"/>
      <c r="E118" s="145"/>
      <c r="F118" s="145"/>
      <c r="G118" s="145"/>
      <c r="H118" s="145"/>
      <c r="I118" s="146"/>
      <c r="J118" s="190" t="str">
        <f t="shared" si="6"/>
        <v/>
      </c>
      <c r="K118" s="217" t="str">
        <f>IF('Proje ve Personel Bilgileri'!C87&gt;0,AUcret,"")</f>
        <v/>
      </c>
      <c r="L118" s="218" t="str">
        <f>IF('Proje ve Personel Bilgileri'!C87&gt;0,IF(D118="X",4,IF(E118="X",5,IF(F118="X",12,IF(G118="X",12,IF(H118="X",14,""))))),"")</f>
        <v/>
      </c>
      <c r="M118" s="217" t="str">
        <f>IFERROR(IF('Proje ve Personel Bilgileri'!C87&gt;0,K118*L118,""),0)</f>
        <v/>
      </c>
      <c r="N118" s="217" t="str">
        <f>IF('Proje ve Personel Bilgileri'!C87&gt;0,G011B!R114,"")</f>
        <v/>
      </c>
      <c r="O118" s="219" t="str">
        <f>IF('Proje ve Personel Bilgileri'!C87&gt;0,MIN(M118,N118),"")</f>
        <v/>
      </c>
      <c r="Q118" s="291"/>
    </row>
    <row r="119" spans="1:17" ht="18" customHeight="1" x14ac:dyDescent="0.25">
      <c r="A119" s="144">
        <v>72</v>
      </c>
      <c r="B119" s="209" t="str">
        <f>IF('Proje ve Personel Bilgileri'!C88&gt;0,'Proje ve Personel Bilgileri'!C88,"")</f>
        <v/>
      </c>
      <c r="C119" s="210" t="str">
        <f>IF('Proje ve Personel Bilgileri'!C88&gt;0,'Proje ve Personel Bilgileri'!D88,"")</f>
        <v/>
      </c>
      <c r="D119" s="145"/>
      <c r="E119" s="145"/>
      <c r="F119" s="145"/>
      <c r="G119" s="145"/>
      <c r="H119" s="145"/>
      <c r="I119" s="146"/>
      <c r="J119" s="190" t="str">
        <f t="shared" si="6"/>
        <v/>
      </c>
      <c r="K119" s="217" t="str">
        <f>IF('Proje ve Personel Bilgileri'!C88&gt;0,AUcret,"")</f>
        <v/>
      </c>
      <c r="L119" s="218" t="str">
        <f>IF('Proje ve Personel Bilgileri'!C88&gt;0,IF(D119="X",4,IF(E119="X",5,IF(F119="X",12,IF(G119="X",12,IF(H119="X",14,""))))),"")</f>
        <v/>
      </c>
      <c r="M119" s="217" t="str">
        <f>IFERROR(IF('Proje ve Personel Bilgileri'!C88&gt;0,K119*L119,""),0)</f>
        <v/>
      </c>
      <c r="N119" s="217" t="str">
        <f>IF('Proje ve Personel Bilgileri'!C88&gt;0,G011B!R115,"")</f>
        <v/>
      </c>
      <c r="O119" s="219" t="str">
        <f>IF('Proje ve Personel Bilgileri'!C88&gt;0,MIN(M119,N119),"")</f>
        <v/>
      </c>
      <c r="Q119" s="291"/>
    </row>
    <row r="120" spans="1:17" ht="18" customHeight="1" x14ac:dyDescent="0.25">
      <c r="A120" s="144">
        <v>73</v>
      </c>
      <c r="B120" s="209" t="str">
        <f>IF('Proje ve Personel Bilgileri'!C89&gt;0,'Proje ve Personel Bilgileri'!C89,"")</f>
        <v/>
      </c>
      <c r="C120" s="210" t="str">
        <f>IF('Proje ve Personel Bilgileri'!C89&gt;0,'Proje ve Personel Bilgileri'!D89,"")</f>
        <v/>
      </c>
      <c r="D120" s="145"/>
      <c r="E120" s="145"/>
      <c r="F120" s="145"/>
      <c r="G120" s="145"/>
      <c r="H120" s="145"/>
      <c r="I120" s="146"/>
      <c r="J120" s="190" t="str">
        <f t="shared" si="6"/>
        <v/>
      </c>
      <c r="K120" s="217" t="str">
        <f>IF('Proje ve Personel Bilgileri'!C89&gt;0,AUcret,"")</f>
        <v/>
      </c>
      <c r="L120" s="218" t="str">
        <f>IF('Proje ve Personel Bilgileri'!C89&gt;0,IF(D120="X",4,IF(E120="X",5,IF(F120="X",12,IF(G120="X",12,IF(H120="X",14,""))))),"")</f>
        <v/>
      </c>
      <c r="M120" s="217" t="str">
        <f>IFERROR(IF('Proje ve Personel Bilgileri'!C89&gt;0,K120*L120,""),0)</f>
        <v/>
      </c>
      <c r="N120" s="217" t="str">
        <f>IF('Proje ve Personel Bilgileri'!C89&gt;0,G011B!R116,"")</f>
        <v/>
      </c>
      <c r="O120" s="219" t="str">
        <f>IF('Proje ve Personel Bilgileri'!C89&gt;0,MIN(M120,N120),"")</f>
        <v/>
      </c>
      <c r="Q120" s="291"/>
    </row>
    <row r="121" spans="1:17" ht="18" customHeight="1" x14ac:dyDescent="0.25">
      <c r="A121" s="144">
        <v>74</v>
      </c>
      <c r="B121" s="209" t="str">
        <f>IF('Proje ve Personel Bilgileri'!C90&gt;0,'Proje ve Personel Bilgileri'!C90,"")</f>
        <v/>
      </c>
      <c r="C121" s="210" t="str">
        <f>IF('Proje ve Personel Bilgileri'!C90&gt;0,'Proje ve Personel Bilgileri'!D90,"")</f>
        <v/>
      </c>
      <c r="D121" s="145"/>
      <c r="E121" s="145"/>
      <c r="F121" s="145"/>
      <c r="G121" s="145"/>
      <c r="H121" s="145"/>
      <c r="I121" s="146"/>
      <c r="J121" s="190" t="str">
        <f t="shared" si="6"/>
        <v/>
      </c>
      <c r="K121" s="217" t="str">
        <f>IF('Proje ve Personel Bilgileri'!C90&gt;0,AUcret,"")</f>
        <v/>
      </c>
      <c r="L121" s="218" t="str">
        <f>IF('Proje ve Personel Bilgileri'!C90&gt;0,IF(D121="X",4,IF(E121="X",5,IF(F121="X",12,IF(G121="X",12,IF(H121="X",14,""))))),"")</f>
        <v/>
      </c>
      <c r="M121" s="217" t="str">
        <f>IFERROR(IF('Proje ve Personel Bilgileri'!C90&gt;0,K121*L121,""),0)</f>
        <v/>
      </c>
      <c r="N121" s="217" t="str">
        <f>IF('Proje ve Personel Bilgileri'!C90&gt;0,G011B!R117,"")</f>
        <v/>
      </c>
      <c r="O121" s="219" t="str">
        <f>IF('Proje ve Personel Bilgileri'!C90&gt;0,MIN(M121,N121),"")</f>
        <v/>
      </c>
      <c r="Q121" s="291"/>
    </row>
    <row r="122" spans="1:17" ht="18" customHeight="1" x14ac:dyDescent="0.25">
      <c r="A122" s="144">
        <v>75</v>
      </c>
      <c r="B122" s="209" t="str">
        <f>IF('Proje ve Personel Bilgileri'!C91&gt;0,'Proje ve Personel Bilgileri'!C91,"")</f>
        <v/>
      </c>
      <c r="C122" s="210" t="str">
        <f>IF('Proje ve Personel Bilgileri'!C91&gt;0,'Proje ve Personel Bilgileri'!D91,"")</f>
        <v/>
      </c>
      <c r="D122" s="145"/>
      <c r="E122" s="145"/>
      <c r="F122" s="145"/>
      <c r="G122" s="145"/>
      <c r="H122" s="145"/>
      <c r="I122" s="146"/>
      <c r="J122" s="190" t="str">
        <f t="shared" si="6"/>
        <v/>
      </c>
      <c r="K122" s="217" t="str">
        <f>IF('Proje ve Personel Bilgileri'!C91&gt;0,AUcret,"")</f>
        <v/>
      </c>
      <c r="L122" s="218" t="str">
        <f>IF('Proje ve Personel Bilgileri'!C91&gt;0,IF(D122="X",4,IF(E122="X",5,IF(F122="X",12,IF(G122="X",12,IF(H122="X",14,""))))),"")</f>
        <v/>
      </c>
      <c r="M122" s="217" t="str">
        <f>IFERROR(IF('Proje ve Personel Bilgileri'!C91&gt;0,K122*L122,""),0)</f>
        <v/>
      </c>
      <c r="N122" s="217" t="str">
        <f>IF('Proje ve Personel Bilgileri'!C91&gt;0,G011B!R118,"")</f>
        <v/>
      </c>
      <c r="O122" s="219" t="str">
        <f>IF('Proje ve Personel Bilgileri'!C91&gt;0,MIN(M122,N122),"")</f>
        <v/>
      </c>
      <c r="Q122" s="291"/>
    </row>
    <row r="123" spans="1:17" ht="18" customHeight="1" x14ac:dyDescent="0.25">
      <c r="A123" s="144">
        <v>76</v>
      </c>
      <c r="B123" s="209" t="str">
        <f>IF('Proje ve Personel Bilgileri'!C92&gt;0,'Proje ve Personel Bilgileri'!C92,"")</f>
        <v/>
      </c>
      <c r="C123" s="210" t="str">
        <f>IF('Proje ve Personel Bilgileri'!C92&gt;0,'Proje ve Personel Bilgileri'!D92,"")</f>
        <v/>
      </c>
      <c r="D123" s="145"/>
      <c r="E123" s="145"/>
      <c r="F123" s="145"/>
      <c r="G123" s="145"/>
      <c r="H123" s="145"/>
      <c r="I123" s="146"/>
      <c r="J123" s="190" t="str">
        <f t="shared" si="6"/>
        <v/>
      </c>
      <c r="K123" s="217" t="str">
        <f>IF('Proje ve Personel Bilgileri'!C92&gt;0,AUcret,"")</f>
        <v/>
      </c>
      <c r="L123" s="218" t="str">
        <f>IF('Proje ve Personel Bilgileri'!C92&gt;0,IF(D123="X",4,IF(E123="X",5,IF(F123="X",12,IF(G123="X",12,IF(H123="X",14,""))))),"")</f>
        <v/>
      </c>
      <c r="M123" s="217" t="str">
        <f>IFERROR(IF('Proje ve Personel Bilgileri'!C92&gt;0,K123*L123,""),0)</f>
        <v/>
      </c>
      <c r="N123" s="217" t="str">
        <f>IF('Proje ve Personel Bilgileri'!C92&gt;0,G011B!R119,"")</f>
        <v/>
      </c>
      <c r="O123" s="219" t="str">
        <f>IF('Proje ve Personel Bilgileri'!C92&gt;0,MIN(M123,N123),"")</f>
        <v/>
      </c>
      <c r="Q123" s="291"/>
    </row>
    <row r="124" spans="1:17" ht="18" customHeight="1" x14ac:dyDescent="0.25">
      <c r="A124" s="144">
        <v>77</v>
      </c>
      <c r="B124" s="209" t="str">
        <f>IF('Proje ve Personel Bilgileri'!C93&gt;0,'Proje ve Personel Bilgileri'!C93,"")</f>
        <v/>
      </c>
      <c r="C124" s="210" t="str">
        <f>IF('Proje ve Personel Bilgileri'!C93&gt;0,'Proje ve Personel Bilgileri'!D93,"")</f>
        <v/>
      </c>
      <c r="D124" s="145"/>
      <c r="E124" s="145"/>
      <c r="F124" s="145"/>
      <c r="G124" s="145"/>
      <c r="H124" s="145"/>
      <c r="I124" s="146"/>
      <c r="J124" s="190" t="str">
        <f t="shared" si="6"/>
        <v/>
      </c>
      <c r="K124" s="217" t="str">
        <f>IF('Proje ve Personel Bilgileri'!C93&gt;0,AUcret,"")</f>
        <v/>
      </c>
      <c r="L124" s="218" t="str">
        <f>IF('Proje ve Personel Bilgileri'!C93&gt;0,IF(D124="X",4,IF(E124="X",5,IF(F124="X",12,IF(G124="X",12,IF(H124="X",14,""))))),"")</f>
        <v/>
      </c>
      <c r="M124" s="217" t="str">
        <f>IFERROR(IF('Proje ve Personel Bilgileri'!C93&gt;0,K124*L124,""),0)</f>
        <v/>
      </c>
      <c r="N124" s="217" t="str">
        <f>IF('Proje ve Personel Bilgileri'!C93&gt;0,G011B!R120,"")</f>
        <v/>
      </c>
      <c r="O124" s="219" t="str">
        <f>IF('Proje ve Personel Bilgileri'!C93&gt;0,MIN(M124,N124),"")</f>
        <v/>
      </c>
      <c r="Q124" s="291"/>
    </row>
    <row r="125" spans="1:17" ht="18" customHeight="1" x14ac:dyDescent="0.25">
      <c r="A125" s="144">
        <v>78</v>
      </c>
      <c r="B125" s="209" t="str">
        <f>IF('Proje ve Personel Bilgileri'!C94&gt;0,'Proje ve Personel Bilgileri'!C94,"")</f>
        <v/>
      </c>
      <c r="C125" s="210" t="str">
        <f>IF('Proje ve Personel Bilgileri'!C94&gt;0,'Proje ve Personel Bilgileri'!D94,"")</f>
        <v/>
      </c>
      <c r="D125" s="145"/>
      <c r="E125" s="145"/>
      <c r="F125" s="145"/>
      <c r="G125" s="145"/>
      <c r="H125" s="145"/>
      <c r="I125" s="146"/>
      <c r="J125" s="190" t="str">
        <f t="shared" si="6"/>
        <v/>
      </c>
      <c r="K125" s="217" t="str">
        <f>IF('Proje ve Personel Bilgileri'!C94&gt;0,AUcret,"")</f>
        <v/>
      </c>
      <c r="L125" s="218" t="str">
        <f>IF('Proje ve Personel Bilgileri'!C94&gt;0,IF(D125="X",4,IF(E125="X",5,IF(F125="X",12,IF(G125="X",12,IF(H125="X",14,""))))),"")</f>
        <v/>
      </c>
      <c r="M125" s="217" t="str">
        <f>IFERROR(IF('Proje ve Personel Bilgileri'!C94&gt;0,K125*L125,""),0)</f>
        <v/>
      </c>
      <c r="N125" s="217" t="str">
        <f>IF('Proje ve Personel Bilgileri'!C94&gt;0,G011B!R121,"")</f>
        <v/>
      </c>
      <c r="O125" s="219" t="str">
        <f>IF('Proje ve Personel Bilgileri'!C94&gt;0,MIN(M125,N125),"")</f>
        <v/>
      </c>
      <c r="Q125" s="291"/>
    </row>
    <row r="126" spans="1:17" ht="18" customHeight="1" x14ac:dyDescent="0.25">
      <c r="A126" s="144">
        <v>79</v>
      </c>
      <c r="B126" s="209" t="str">
        <f>IF('Proje ve Personel Bilgileri'!C95&gt;0,'Proje ve Personel Bilgileri'!C95,"")</f>
        <v/>
      </c>
      <c r="C126" s="210" t="str">
        <f>IF('Proje ve Personel Bilgileri'!C95&gt;0,'Proje ve Personel Bilgileri'!D95,"")</f>
        <v/>
      </c>
      <c r="D126" s="145"/>
      <c r="E126" s="145"/>
      <c r="F126" s="145"/>
      <c r="G126" s="145"/>
      <c r="H126" s="145"/>
      <c r="I126" s="146"/>
      <c r="J126" s="190" t="str">
        <f t="shared" si="6"/>
        <v/>
      </c>
      <c r="K126" s="217" t="str">
        <f>IF('Proje ve Personel Bilgileri'!C95&gt;0,AUcret,"")</f>
        <v/>
      </c>
      <c r="L126" s="218" t="str">
        <f>IF('Proje ve Personel Bilgileri'!C95&gt;0,IF(D126="X",4,IF(E126="X",5,IF(F126="X",12,IF(G126="X",12,IF(H126="X",14,""))))),"")</f>
        <v/>
      </c>
      <c r="M126" s="217" t="str">
        <f>IFERROR(IF('Proje ve Personel Bilgileri'!C95&gt;0,K126*L126,""),0)</f>
        <v/>
      </c>
      <c r="N126" s="217" t="str">
        <f>IF('Proje ve Personel Bilgileri'!C95&gt;0,G011B!R122,"")</f>
        <v/>
      </c>
      <c r="O126" s="219" t="str">
        <f>IF('Proje ve Personel Bilgileri'!C95&gt;0,MIN(M126,N126),"")</f>
        <v/>
      </c>
      <c r="Q126" s="291"/>
    </row>
    <row r="127" spans="1:17" ht="18" customHeight="1" thickBot="1" x14ac:dyDescent="0.3">
      <c r="A127" s="147">
        <v>80</v>
      </c>
      <c r="B127" s="211" t="str">
        <f>IF('Proje ve Personel Bilgileri'!C96&gt;0,'Proje ve Personel Bilgileri'!C96,"")</f>
        <v/>
      </c>
      <c r="C127" s="212" t="str">
        <f>IF('Proje ve Personel Bilgileri'!C96&gt;0,'Proje ve Personel Bilgileri'!D96,"")</f>
        <v/>
      </c>
      <c r="D127" s="148"/>
      <c r="E127" s="148"/>
      <c r="F127" s="148"/>
      <c r="G127" s="148"/>
      <c r="H127" s="148"/>
      <c r="I127" s="149"/>
      <c r="J127" s="220" t="str">
        <f t="shared" si="6"/>
        <v/>
      </c>
      <c r="K127" s="221" t="str">
        <f>IF('Proje ve Personel Bilgileri'!C96&gt;0,AUcret,"")</f>
        <v/>
      </c>
      <c r="L127" s="222" t="str">
        <f>IF('Proje ve Personel Bilgileri'!C96&gt;0,IF(D127="X",4,IF(E127="X",5,IF(F127="X",12,IF(G127="X",12,IF(H127="X",14,""))))),"")</f>
        <v/>
      </c>
      <c r="M127" s="221" t="str">
        <f>IFERROR(IF('Proje ve Personel Bilgileri'!C96&gt;0,K127*L127,""),0)</f>
        <v/>
      </c>
      <c r="N127" s="221" t="str">
        <f>IF('Proje ve Personel Bilgileri'!C96&gt;0,G011B!R123,"")</f>
        <v/>
      </c>
      <c r="O127" s="223" t="str">
        <f>IF('Proje ve Personel Bilgileri'!C96&gt;0,MIN(M127,N127),"")</f>
        <v/>
      </c>
      <c r="Q127" s="294">
        <f>IF(ISERROR(IF(SUM(K108:K127)&gt;0,1,0)),1,IF(SUM(K108:K127)&gt;0,1,0))</f>
        <v>0</v>
      </c>
    </row>
    <row r="128" spans="1:17" x14ac:dyDescent="0.25">
      <c r="A128" t="s">
        <v>72</v>
      </c>
    </row>
    <row r="129" spans="1:18" x14ac:dyDescent="0.25">
      <c r="A129" t="s">
        <v>74</v>
      </c>
    </row>
    <row r="130" spans="1:18" x14ac:dyDescent="0.25">
      <c r="A130" t="s">
        <v>73</v>
      </c>
    </row>
    <row r="131" spans="1:18" s="101" customFormat="1" ht="21" x14ac:dyDescent="0.35">
      <c r="A131" s="296" t="s">
        <v>47</v>
      </c>
      <c r="B131" s="297">
        <f ca="1">IF(imzatarihi&gt;0,imzatarihi,"")</f>
        <v>46027</v>
      </c>
      <c r="C131" s="485" t="s">
        <v>48</v>
      </c>
      <c r="D131" s="485"/>
      <c r="E131" s="486" t="str">
        <f>IF(kurulusyetkilisi&gt;0,kurulusyetkilisi,"")</f>
        <v/>
      </c>
      <c r="F131" s="486"/>
      <c r="G131" s="486"/>
      <c r="H131" s="486"/>
      <c r="I131" s="486"/>
      <c r="J131" s="486"/>
      <c r="K131" s="486"/>
      <c r="L131" s="486"/>
      <c r="M131" s="486"/>
      <c r="N131" s="151"/>
      <c r="O131" s="151"/>
      <c r="P131" s="151"/>
      <c r="Q131" s="292"/>
      <c r="R131" s="293"/>
    </row>
    <row r="132" spans="1:18" ht="21" x14ac:dyDescent="0.35">
      <c r="A132" s="300"/>
      <c r="B132" s="300"/>
      <c r="C132" s="302" t="s">
        <v>49</v>
      </c>
      <c r="D132" s="470"/>
      <c r="E132" s="470"/>
      <c r="F132" s="470"/>
      <c r="G132" s="470"/>
      <c r="H132" s="470"/>
      <c r="I132" s="470"/>
      <c r="J132" s="300"/>
      <c r="K132" s="303"/>
      <c r="L132" s="303"/>
      <c r="M132" s="303"/>
      <c r="N132" s="133"/>
    </row>
    <row r="133" spans="1:18" ht="15.75" x14ac:dyDescent="0.25">
      <c r="A133" s="465" t="s">
        <v>61</v>
      </c>
      <c r="B133" s="465"/>
      <c r="C133" s="465"/>
      <c r="D133" s="465"/>
      <c r="E133" s="465"/>
      <c r="F133" s="465"/>
      <c r="G133" s="465"/>
      <c r="H133" s="465"/>
      <c r="I133" s="465"/>
      <c r="J133" s="465"/>
      <c r="K133" s="465"/>
      <c r="L133" s="465"/>
      <c r="M133" s="465"/>
      <c r="N133" s="465"/>
      <c r="O133" s="465"/>
    </row>
    <row r="134" spans="1:18" x14ac:dyDescent="0.25">
      <c r="A134" s="466" t="str">
        <f>IF(YilDonem&lt;&gt;"",CONCATENATE(YilDonem," dönemine aittir."),"")</f>
        <v/>
      </c>
      <c r="B134" s="466"/>
      <c r="C134" s="466"/>
      <c r="D134" s="466"/>
      <c r="E134" s="466"/>
      <c r="F134" s="466"/>
      <c r="G134" s="466"/>
      <c r="H134" s="466"/>
      <c r="I134" s="466"/>
      <c r="J134" s="466"/>
      <c r="K134" s="466"/>
      <c r="L134" s="466"/>
      <c r="M134" s="466"/>
      <c r="N134" s="466"/>
      <c r="O134" s="466"/>
    </row>
    <row r="135" spans="1:18" ht="19.5" thickBot="1" x14ac:dyDescent="0.35">
      <c r="A135" s="456" t="s">
        <v>80</v>
      </c>
      <c r="B135" s="456"/>
      <c r="C135" s="456"/>
      <c r="D135" s="456"/>
      <c r="E135" s="456"/>
      <c r="F135" s="456"/>
      <c r="G135" s="456"/>
      <c r="H135" s="456"/>
      <c r="I135" s="456"/>
      <c r="J135" s="456"/>
      <c r="K135" s="456"/>
      <c r="L135" s="456"/>
      <c r="M135" s="456"/>
      <c r="N135" s="456"/>
      <c r="O135" s="456"/>
    </row>
    <row r="136" spans="1:18" ht="31.7" customHeight="1" thickBot="1" x14ac:dyDescent="0.3">
      <c r="A136" s="473" t="s">
        <v>1</v>
      </c>
      <c r="B136" s="487"/>
      <c r="C136" s="457" t="str">
        <f>IF(ProjeNo&gt;0,ProjeNo,"")</f>
        <v/>
      </c>
      <c r="D136" s="458"/>
      <c r="E136" s="458"/>
      <c r="F136" s="458"/>
      <c r="G136" s="458"/>
      <c r="H136" s="458"/>
      <c r="I136" s="458"/>
      <c r="J136" s="458"/>
      <c r="K136" s="458"/>
      <c r="L136" s="458"/>
      <c r="M136" s="458"/>
      <c r="N136" s="458"/>
      <c r="O136" s="459"/>
    </row>
    <row r="137" spans="1:18" ht="42.75" customHeight="1" thickBot="1" x14ac:dyDescent="0.3">
      <c r="A137" s="488" t="s">
        <v>14</v>
      </c>
      <c r="B137" s="489"/>
      <c r="C137" s="490" t="str">
        <f>IF(ProjeAdi&gt;0,ProjeAdi,"")</f>
        <v/>
      </c>
      <c r="D137" s="491"/>
      <c r="E137" s="491"/>
      <c r="F137" s="491"/>
      <c r="G137" s="491"/>
      <c r="H137" s="491"/>
      <c r="I137" s="491"/>
      <c r="J137" s="491"/>
      <c r="K137" s="491"/>
      <c r="L137" s="491"/>
      <c r="M137" s="491"/>
      <c r="N137" s="491"/>
      <c r="O137" s="492"/>
    </row>
    <row r="138" spans="1:18" ht="31.7" customHeight="1" thickBot="1" x14ac:dyDescent="0.3">
      <c r="A138" s="473" t="s">
        <v>4</v>
      </c>
      <c r="B138" s="474"/>
      <c r="C138" s="475" t="str">
        <f>IF(BasvuruTarihi&lt;&gt;"",BasvuruTarihi,"")</f>
        <v/>
      </c>
      <c r="D138" s="476"/>
      <c r="E138" s="476"/>
      <c r="F138" s="476"/>
      <c r="G138" s="476"/>
      <c r="H138" s="476"/>
      <c r="I138" s="476"/>
      <c r="J138" s="476"/>
      <c r="K138" s="476"/>
      <c r="L138" s="476"/>
      <c r="M138" s="476"/>
      <c r="N138" s="476"/>
      <c r="O138" s="477"/>
    </row>
    <row r="139" spans="1:18" ht="15" customHeight="1" thickBot="1" x14ac:dyDescent="0.3">
      <c r="A139" s="478" t="s">
        <v>9</v>
      </c>
      <c r="B139" s="478" t="s">
        <v>10</v>
      </c>
      <c r="C139" s="480" t="s">
        <v>155</v>
      </c>
      <c r="D139" s="482" t="s">
        <v>62</v>
      </c>
      <c r="E139" s="482"/>
      <c r="F139" s="482"/>
      <c r="G139" s="482"/>
      <c r="H139" s="482"/>
      <c r="I139" s="483" t="s">
        <v>68</v>
      </c>
      <c r="J139" s="480" t="s">
        <v>79</v>
      </c>
      <c r="K139" s="480" t="s">
        <v>75</v>
      </c>
      <c r="L139" s="480" t="s">
        <v>76</v>
      </c>
      <c r="M139" s="480" t="s">
        <v>77</v>
      </c>
      <c r="N139" s="480" t="s">
        <v>78</v>
      </c>
      <c r="O139" s="480" t="s">
        <v>69</v>
      </c>
    </row>
    <row r="140" spans="1:18" ht="88.5" customHeight="1" thickBot="1" x14ac:dyDescent="0.3">
      <c r="A140" s="479"/>
      <c r="B140" s="479"/>
      <c r="C140" s="481"/>
      <c r="D140" s="140" t="s">
        <v>63</v>
      </c>
      <c r="E140" s="140" t="s">
        <v>64</v>
      </c>
      <c r="F140" s="140" t="s">
        <v>65</v>
      </c>
      <c r="G140" s="140" t="s">
        <v>66</v>
      </c>
      <c r="H140" s="140" t="s">
        <v>67</v>
      </c>
      <c r="I140" s="484"/>
      <c r="J140" s="481"/>
      <c r="K140" s="481"/>
      <c r="L140" s="481"/>
      <c r="M140" s="481"/>
      <c r="N140" s="481"/>
      <c r="O140" s="481"/>
    </row>
    <row r="141" spans="1:18" ht="18" customHeight="1" x14ac:dyDescent="0.25">
      <c r="A141" s="141">
        <v>81</v>
      </c>
      <c r="B141" s="207" t="str">
        <f>IF('Proje ve Personel Bilgileri'!C97&gt;0,'Proje ve Personel Bilgileri'!C97,"")</f>
        <v/>
      </c>
      <c r="C141" s="208" t="str">
        <f>IF('Proje ve Personel Bilgileri'!C97&gt;0,'Proje ve Personel Bilgileri'!D97,"")</f>
        <v/>
      </c>
      <c r="D141" s="142"/>
      <c r="E141" s="142"/>
      <c r="F141" s="142"/>
      <c r="G141" s="142"/>
      <c r="H141" s="142"/>
      <c r="I141" s="143"/>
      <c r="J141" s="213" t="str">
        <f t="shared" ref="J141" si="7">IF(AND(BasvuruTarihi&gt;0,I141&gt;0),DAYS360(I141,BasvuruTarihi)/30,"")</f>
        <v/>
      </c>
      <c r="K141" s="214" t="str">
        <f>IF('Proje ve Personel Bilgileri'!C97&gt;0,AUcret,"")</f>
        <v/>
      </c>
      <c r="L141" s="215" t="str">
        <f>IF('Proje ve Personel Bilgileri'!C97&gt;0,IF(D141="X",4,IF(E141="X",5,IF(F141="X",12,IF(G141="X",12,IF(H141="X",14,""))))),"")</f>
        <v/>
      </c>
      <c r="M141" s="214" t="str">
        <f>IFERROR(IF('Proje ve Personel Bilgileri'!C97&gt;0,K141*L141,""),0)</f>
        <v/>
      </c>
      <c r="N141" s="214" t="str">
        <f>IF('Proje ve Personel Bilgileri'!C97&gt;0,G011B!R136,"")</f>
        <v/>
      </c>
      <c r="O141" s="216" t="str">
        <f>IF('Proje ve Personel Bilgileri'!C97&gt;0,MIN(M141,N141),"")</f>
        <v/>
      </c>
      <c r="Q141" s="291"/>
    </row>
    <row r="142" spans="1:18" ht="18" customHeight="1" x14ac:dyDescent="0.25">
      <c r="A142" s="144">
        <v>82</v>
      </c>
      <c r="B142" s="209" t="str">
        <f>IF('Proje ve Personel Bilgileri'!C98&gt;0,'Proje ve Personel Bilgileri'!C98,"")</f>
        <v/>
      </c>
      <c r="C142" s="210" t="str">
        <f>IF('Proje ve Personel Bilgileri'!C98&gt;0,'Proje ve Personel Bilgileri'!D98,"")</f>
        <v/>
      </c>
      <c r="D142" s="145"/>
      <c r="E142" s="145"/>
      <c r="F142" s="145"/>
      <c r="G142" s="145"/>
      <c r="H142" s="145"/>
      <c r="I142" s="146"/>
      <c r="J142" s="190" t="str">
        <f t="shared" ref="J142:J160" si="8">IF(AND(BasvuruTarihi&gt;0,I142&gt;0),DAYS360(I142,BasvuruTarihi)/30,"")</f>
        <v/>
      </c>
      <c r="K142" s="217" t="str">
        <f>IF('Proje ve Personel Bilgileri'!C98&gt;0,AUcret,"")</f>
        <v/>
      </c>
      <c r="L142" s="218" t="str">
        <f>IF('Proje ve Personel Bilgileri'!C98&gt;0,IF(D142="X",4,IF(E142="X",5,IF(F142="X",12,IF(G142="X",12,IF(H142="X",14,""))))),"")</f>
        <v/>
      </c>
      <c r="M142" s="217" t="str">
        <f>IFERROR(IF('Proje ve Personel Bilgileri'!C98&gt;0,K142*L142,""),0)</f>
        <v/>
      </c>
      <c r="N142" s="217" t="str">
        <f>IF('Proje ve Personel Bilgileri'!C98&gt;0,G011B!R137,"")</f>
        <v/>
      </c>
      <c r="O142" s="219" t="str">
        <f>IF('Proje ve Personel Bilgileri'!C98&gt;0,MIN(M142,N142),"")</f>
        <v/>
      </c>
      <c r="Q142" s="291"/>
    </row>
    <row r="143" spans="1:18" ht="18" customHeight="1" x14ac:dyDescent="0.25">
      <c r="A143" s="144">
        <v>83</v>
      </c>
      <c r="B143" s="209" t="str">
        <f>IF('Proje ve Personel Bilgileri'!C99&gt;0,'Proje ve Personel Bilgileri'!C99,"")</f>
        <v/>
      </c>
      <c r="C143" s="210" t="str">
        <f>IF('Proje ve Personel Bilgileri'!C99&gt;0,'Proje ve Personel Bilgileri'!D99,"")</f>
        <v/>
      </c>
      <c r="D143" s="145"/>
      <c r="E143" s="145"/>
      <c r="F143" s="145"/>
      <c r="G143" s="145"/>
      <c r="H143" s="145"/>
      <c r="I143" s="146"/>
      <c r="J143" s="190" t="str">
        <f t="shared" si="8"/>
        <v/>
      </c>
      <c r="K143" s="217" t="str">
        <f>IF('Proje ve Personel Bilgileri'!C99&gt;0,AUcret,"")</f>
        <v/>
      </c>
      <c r="L143" s="218" t="str">
        <f>IF('Proje ve Personel Bilgileri'!C99&gt;0,IF(D143="X",4,IF(E143="X",5,IF(F143="X",12,IF(G143="X",12,IF(H143="X",14,""))))),"")</f>
        <v/>
      </c>
      <c r="M143" s="217" t="str">
        <f>IFERROR(IF('Proje ve Personel Bilgileri'!C99&gt;0,K143*L143,""),0)</f>
        <v/>
      </c>
      <c r="N143" s="217" t="str">
        <f>IF('Proje ve Personel Bilgileri'!C99&gt;0,G011B!R138,"")</f>
        <v/>
      </c>
      <c r="O143" s="219" t="str">
        <f>IF('Proje ve Personel Bilgileri'!C99&gt;0,MIN(M143,N143),"")</f>
        <v/>
      </c>
      <c r="Q143" s="291"/>
    </row>
    <row r="144" spans="1:18" ht="18" customHeight="1" x14ac:dyDescent="0.25">
      <c r="A144" s="144">
        <v>84</v>
      </c>
      <c r="B144" s="209" t="str">
        <f>IF('Proje ve Personel Bilgileri'!C100&gt;0,'Proje ve Personel Bilgileri'!C100,"")</f>
        <v/>
      </c>
      <c r="C144" s="210" t="str">
        <f>IF('Proje ve Personel Bilgileri'!C100&gt;0,'Proje ve Personel Bilgileri'!D100,"")</f>
        <v/>
      </c>
      <c r="D144" s="145"/>
      <c r="E144" s="145"/>
      <c r="F144" s="145"/>
      <c r="G144" s="145"/>
      <c r="H144" s="145"/>
      <c r="I144" s="146"/>
      <c r="J144" s="190" t="str">
        <f t="shared" si="8"/>
        <v/>
      </c>
      <c r="K144" s="217" t="str">
        <f>IF('Proje ve Personel Bilgileri'!C100&gt;0,AUcret,"")</f>
        <v/>
      </c>
      <c r="L144" s="218" t="str">
        <f>IF('Proje ve Personel Bilgileri'!C100&gt;0,IF(D144="X",4,IF(E144="X",5,IF(F144="X",12,IF(G144="X",12,IF(H144="X",14,""))))),"")</f>
        <v/>
      </c>
      <c r="M144" s="217" t="str">
        <f>IFERROR(IF('Proje ve Personel Bilgileri'!C100&gt;0,K144*L144,""),0)</f>
        <v/>
      </c>
      <c r="N144" s="217" t="str">
        <f>IF('Proje ve Personel Bilgileri'!C100&gt;0,G011B!R139,"")</f>
        <v/>
      </c>
      <c r="O144" s="219" t="str">
        <f>IF('Proje ve Personel Bilgileri'!C100&gt;0,MIN(M144,N144),"")</f>
        <v/>
      </c>
      <c r="Q144" s="291"/>
    </row>
    <row r="145" spans="1:17" ht="18" customHeight="1" x14ac:dyDescent="0.25">
      <c r="A145" s="144">
        <v>85</v>
      </c>
      <c r="B145" s="209" t="str">
        <f>IF('Proje ve Personel Bilgileri'!C101&gt;0,'Proje ve Personel Bilgileri'!C101,"")</f>
        <v/>
      </c>
      <c r="C145" s="210" t="str">
        <f>IF('Proje ve Personel Bilgileri'!C101&gt;0,'Proje ve Personel Bilgileri'!D101,"")</f>
        <v/>
      </c>
      <c r="D145" s="145"/>
      <c r="E145" s="145"/>
      <c r="F145" s="145"/>
      <c r="G145" s="145"/>
      <c r="H145" s="145"/>
      <c r="I145" s="146"/>
      <c r="J145" s="190" t="str">
        <f t="shared" si="8"/>
        <v/>
      </c>
      <c r="K145" s="217" t="str">
        <f>IF('Proje ve Personel Bilgileri'!C101&gt;0,AUcret,"")</f>
        <v/>
      </c>
      <c r="L145" s="218" t="str">
        <f>IF('Proje ve Personel Bilgileri'!C101&gt;0,IF(D145="X",4,IF(E145="X",5,IF(F145="X",12,IF(G145="X",12,IF(H145="X",14,""))))),"")</f>
        <v/>
      </c>
      <c r="M145" s="217" t="str">
        <f>IFERROR(IF('Proje ve Personel Bilgileri'!C101&gt;0,K145*L145,""),0)</f>
        <v/>
      </c>
      <c r="N145" s="217" t="str">
        <f>IF('Proje ve Personel Bilgileri'!C101&gt;0,G011B!R140,"")</f>
        <v/>
      </c>
      <c r="O145" s="219" t="str">
        <f>IF('Proje ve Personel Bilgileri'!C101&gt;0,MIN(M145,N145),"")</f>
        <v/>
      </c>
      <c r="Q145" s="291"/>
    </row>
    <row r="146" spans="1:17" ht="18" customHeight="1" x14ac:dyDescent="0.25">
      <c r="A146" s="144">
        <v>86</v>
      </c>
      <c r="B146" s="209" t="str">
        <f>IF('Proje ve Personel Bilgileri'!C102&gt;0,'Proje ve Personel Bilgileri'!C102,"")</f>
        <v/>
      </c>
      <c r="C146" s="210" t="str">
        <f>IF('Proje ve Personel Bilgileri'!C102&gt;0,'Proje ve Personel Bilgileri'!D102,"")</f>
        <v/>
      </c>
      <c r="D146" s="145"/>
      <c r="E146" s="145"/>
      <c r="F146" s="145"/>
      <c r="G146" s="145"/>
      <c r="H146" s="145"/>
      <c r="I146" s="146"/>
      <c r="J146" s="190" t="str">
        <f t="shared" si="8"/>
        <v/>
      </c>
      <c r="K146" s="217" t="str">
        <f>IF('Proje ve Personel Bilgileri'!C102&gt;0,AUcret,"")</f>
        <v/>
      </c>
      <c r="L146" s="218" t="str">
        <f>IF('Proje ve Personel Bilgileri'!C102&gt;0,IF(D146="X",4,IF(E146="X",5,IF(F146="X",12,IF(G146="X",12,IF(H146="X",14,""))))),"")</f>
        <v/>
      </c>
      <c r="M146" s="217" t="str">
        <f>IFERROR(IF('Proje ve Personel Bilgileri'!C102&gt;0,K146*L146,""),0)</f>
        <v/>
      </c>
      <c r="N146" s="217" t="str">
        <f>IF('Proje ve Personel Bilgileri'!C102&gt;0,G011B!R141,"")</f>
        <v/>
      </c>
      <c r="O146" s="219" t="str">
        <f>IF('Proje ve Personel Bilgileri'!C102&gt;0,MIN(M146,N146),"")</f>
        <v/>
      </c>
      <c r="Q146" s="291"/>
    </row>
    <row r="147" spans="1:17" ht="18" customHeight="1" x14ac:dyDescent="0.25">
      <c r="A147" s="144">
        <v>87</v>
      </c>
      <c r="B147" s="209" t="str">
        <f>IF('Proje ve Personel Bilgileri'!C103&gt;0,'Proje ve Personel Bilgileri'!C103,"")</f>
        <v/>
      </c>
      <c r="C147" s="210" t="str">
        <f>IF('Proje ve Personel Bilgileri'!C103&gt;0,'Proje ve Personel Bilgileri'!D103,"")</f>
        <v/>
      </c>
      <c r="D147" s="145"/>
      <c r="E147" s="145"/>
      <c r="F147" s="145"/>
      <c r="G147" s="145"/>
      <c r="H147" s="145"/>
      <c r="I147" s="146"/>
      <c r="J147" s="190" t="str">
        <f t="shared" si="8"/>
        <v/>
      </c>
      <c r="K147" s="217" t="str">
        <f>IF('Proje ve Personel Bilgileri'!C103&gt;0,AUcret,"")</f>
        <v/>
      </c>
      <c r="L147" s="218" t="str">
        <f>IF('Proje ve Personel Bilgileri'!C103&gt;0,IF(D147="X",4,IF(E147="X",5,IF(F147="X",12,IF(G147="X",12,IF(H147="X",14,""))))),"")</f>
        <v/>
      </c>
      <c r="M147" s="217" t="str">
        <f>IFERROR(IF('Proje ve Personel Bilgileri'!C103&gt;0,K147*L147,""),0)</f>
        <v/>
      </c>
      <c r="N147" s="217" t="str">
        <f>IF('Proje ve Personel Bilgileri'!C103&gt;0,G011B!R142,"")</f>
        <v/>
      </c>
      <c r="O147" s="219" t="str">
        <f>IF('Proje ve Personel Bilgileri'!C103&gt;0,MIN(M147,N147),"")</f>
        <v/>
      </c>
      <c r="Q147" s="291"/>
    </row>
    <row r="148" spans="1:17" ht="18" customHeight="1" x14ac:dyDescent="0.25">
      <c r="A148" s="144">
        <v>88</v>
      </c>
      <c r="B148" s="209" t="str">
        <f>IF('Proje ve Personel Bilgileri'!C104&gt;0,'Proje ve Personel Bilgileri'!C104,"")</f>
        <v/>
      </c>
      <c r="C148" s="210" t="str">
        <f>IF('Proje ve Personel Bilgileri'!C104&gt;0,'Proje ve Personel Bilgileri'!D104,"")</f>
        <v/>
      </c>
      <c r="D148" s="145"/>
      <c r="E148" s="145"/>
      <c r="F148" s="145"/>
      <c r="G148" s="145"/>
      <c r="H148" s="145"/>
      <c r="I148" s="146"/>
      <c r="J148" s="190" t="str">
        <f t="shared" si="8"/>
        <v/>
      </c>
      <c r="K148" s="217" t="str">
        <f>IF('Proje ve Personel Bilgileri'!C104&gt;0,AUcret,"")</f>
        <v/>
      </c>
      <c r="L148" s="218" t="str">
        <f>IF('Proje ve Personel Bilgileri'!C104&gt;0,IF(D148="X",4,IF(E148="X",5,IF(F148="X",12,IF(G148="X",12,IF(H148="X",14,""))))),"")</f>
        <v/>
      </c>
      <c r="M148" s="217" t="str">
        <f>IFERROR(IF('Proje ve Personel Bilgileri'!C104&gt;0,K148*L148,""),0)</f>
        <v/>
      </c>
      <c r="N148" s="217" t="str">
        <f>IF('Proje ve Personel Bilgileri'!C104&gt;0,G011B!R143,"")</f>
        <v/>
      </c>
      <c r="O148" s="219" t="str">
        <f>IF('Proje ve Personel Bilgileri'!C104&gt;0,MIN(M148,N148),"")</f>
        <v/>
      </c>
      <c r="Q148" s="291"/>
    </row>
    <row r="149" spans="1:17" ht="18" customHeight="1" x14ac:dyDescent="0.25">
      <c r="A149" s="144">
        <v>89</v>
      </c>
      <c r="B149" s="209" t="str">
        <f>IF('Proje ve Personel Bilgileri'!C105&gt;0,'Proje ve Personel Bilgileri'!C105,"")</f>
        <v/>
      </c>
      <c r="C149" s="210" t="str">
        <f>IF('Proje ve Personel Bilgileri'!C105&gt;0,'Proje ve Personel Bilgileri'!D105,"")</f>
        <v/>
      </c>
      <c r="D149" s="145"/>
      <c r="E149" s="145"/>
      <c r="F149" s="145"/>
      <c r="G149" s="145"/>
      <c r="H149" s="145"/>
      <c r="I149" s="146"/>
      <c r="J149" s="190" t="str">
        <f t="shared" si="8"/>
        <v/>
      </c>
      <c r="K149" s="217" t="str">
        <f>IF('Proje ve Personel Bilgileri'!C105&gt;0,AUcret,"")</f>
        <v/>
      </c>
      <c r="L149" s="218" t="str">
        <f>IF('Proje ve Personel Bilgileri'!C105&gt;0,IF(D149="X",4,IF(E149="X",5,IF(F149="X",12,IF(G149="X",12,IF(H149="X",14,""))))),"")</f>
        <v/>
      </c>
      <c r="M149" s="217" t="str">
        <f>IFERROR(IF('Proje ve Personel Bilgileri'!C105&gt;0,K149*L149,""),0)</f>
        <v/>
      </c>
      <c r="N149" s="217" t="str">
        <f>IF('Proje ve Personel Bilgileri'!C105&gt;0,G011B!R144,"")</f>
        <v/>
      </c>
      <c r="O149" s="219" t="str">
        <f>IF('Proje ve Personel Bilgileri'!C105&gt;0,MIN(M149,N149),"")</f>
        <v/>
      </c>
      <c r="Q149" s="291"/>
    </row>
    <row r="150" spans="1:17" ht="18" customHeight="1" x14ac:dyDescent="0.25">
      <c r="A150" s="144">
        <v>90</v>
      </c>
      <c r="B150" s="209" t="str">
        <f>IF('Proje ve Personel Bilgileri'!C106&gt;0,'Proje ve Personel Bilgileri'!C106,"")</f>
        <v/>
      </c>
      <c r="C150" s="210" t="str">
        <f>IF('Proje ve Personel Bilgileri'!C106&gt;0,'Proje ve Personel Bilgileri'!D106,"")</f>
        <v/>
      </c>
      <c r="D150" s="145"/>
      <c r="E150" s="145"/>
      <c r="F150" s="145"/>
      <c r="G150" s="145"/>
      <c r="H150" s="145"/>
      <c r="I150" s="146"/>
      <c r="J150" s="190" t="str">
        <f t="shared" si="8"/>
        <v/>
      </c>
      <c r="K150" s="217" t="str">
        <f>IF('Proje ve Personel Bilgileri'!C106&gt;0,AUcret,"")</f>
        <v/>
      </c>
      <c r="L150" s="218" t="str">
        <f>IF('Proje ve Personel Bilgileri'!C106&gt;0,IF(D150="X",4,IF(E150="X",5,IF(F150="X",12,IF(G150="X",12,IF(H150="X",14,""))))),"")</f>
        <v/>
      </c>
      <c r="M150" s="217" t="str">
        <f>IFERROR(IF('Proje ve Personel Bilgileri'!C106&gt;0,K150*L150,""),0)</f>
        <v/>
      </c>
      <c r="N150" s="217" t="str">
        <f>IF('Proje ve Personel Bilgileri'!C106&gt;0,G011B!R145,"")</f>
        <v/>
      </c>
      <c r="O150" s="219" t="str">
        <f>IF('Proje ve Personel Bilgileri'!C106&gt;0,MIN(M150,N150),"")</f>
        <v/>
      </c>
      <c r="Q150" s="291"/>
    </row>
    <row r="151" spans="1:17" ht="18" customHeight="1" x14ac:dyDescent="0.25">
      <c r="A151" s="144">
        <v>91</v>
      </c>
      <c r="B151" s="209" t="str">
        <f>IF('Proje ve Personel Bilgileri'!C107&gt;0,'Proje ve Personel Bilgileri'!C107,"")</f>
        <v/>
      </c>
      <c r="C151" s="210" t="str">
        <f>IF('Proje ve Personel Bilgileri'!C107&gt;0,'Proje ve Personel Bilgileri'!D107,"")</f>
        <v/>
      </c>
      <c r="D151" s="145"/>
      <c r="E151" s="145"/>
      <c r="F151" s="145"/>
      <c r="G151" s="145"/>
      <c r="H151" s="145"/>
      <c r="I151" s="146"/>
      <c r="J151" s="190" t="str">
        <f t="shared" si="8"/>
        <v/>
      </c>
      <c r="K151" s="217" t="str">
        <f>IF('Proje ve Personel Bilgileri'!C107&gt;0,AUcret,"")</f>
        <v/>
      </c>
      <c r="L151" s="218" t="str">
        <f>IF('Proje ve Personel Bilgileri'!C107&gt;0,IF(D151="X",4,IF(E151="X",5,IF(F151="X",12,IF(G151="X",12,IF(H151="X",14,""))))),"")</f>
        <v/>
      </c>
      <c r="M151" s="217" t="str">
        <f>IFERROR(IF('Proje ve Personel Bilgileri'!C107&gt;0,K151*L151,""),0)</f>
        <v/>
      </c>
      <c r="N151" s="217" t="str">
        <f>IF('Proje ve Personel Bilgileri'!C107&gt;0,G011B!R146,"")</f>
        <v/>
      </c>
      <c r="O151" s="219" t="str">
        <f>IF('Proje ve Personel Bilgileri'!C107&gt;0,MIN(M151,N151),"")</f>
        <v/>
      </c>
      <c r="Q151" s="291"/>
    </row>
    <row r="152" spans="1:17" ht="18" customHeight="1" x14ac:dyDescent="0.25">
      <c r="A152" s="144">
        <v>92</v>
      </c>
      <c r="B152" s="209" t="str">
        <f>IF('Proje ve Personel Bilgileri'!C108&gt;0,'Proje ve Personel Bilgileri'!C108,"")</f>
        <v/>
      </c>
      <c r="C152" s="210" t="str">
        <f>IF('Proje ve Personel Bilgileri'!C108&gt;0,'Proje ve Personel Bilgileri'!D108,"")</f>
        <v/>
      </c>
      <c r="D152" s="145"/>
      <c r="E152" s="145"/>
      <c r="F152" s="145"/>
      <c r="G152" s="145"/>
      <c r="H152" s="145"/>
      <c r="I152" s="146"/>
      <c r="J152" s="190" t="str">
        <f t="shared" si="8"/>
        <v/>
      </c>
      <c r="K152" s="217" t="str">
        <f>IF('Proje ve Personel Bilgileri'!C108&gt;0,AUcret,"")</f>
        <v/>
      </c>
      <c r="L152" s="218" t="str">
        <f>IF('Proje ve Personel Bilgileri'!C108&gt;0,IF(D152="X",4,IF(E152="X",5,IF(F152="X",12,IF(G152="X",12,IF(H152="X",14,""))))),"")</f>
        <v/>
      </c>
      <c r="M152" s="217" t="str">
        <f>IFERROR(IF('Proje ve Personel Bilgileri'!C108&gt;0,K152*L152,""),0)</f>
        <v/>
      </c>
      <c r="N152" s="217" t="str">
        <f>IF('Proje ve Personel Bilgileri'!C108&gt;0,G011B!R147,"")</f>
        <v/>
      </c>
      <c r="O152" s="219" t="str">
        <f>IF('Proje ve Personel Bilgileri'!C108&gt;0,MIN(M152,N152),"")</f>
        <v/>
      </c>
      <c r="Q152" s="291"/>
    </row>
    <row r="153" spans="1:17" ht="18" customHeight="1" x14ac:dyDescent="0.25">
      <c r="A153" s="144">
        <v>93</v>
      </c>
      <c r="B153" s="209" t="str">
        <f>IF('Proje ve Personel Bilgileri'!C109&gt;0,'Proje ve Personel Bilgileri'!C109,"")</f>
        <v/>
      </c>
      <c r="C153" s="210" t="str">
        <f>IF('Proje ve Personel Bilgileri'!C109&gt;0,'Proje ve Personel Bilgileri'!D109,"")</f>
        <v/>
      </c>
      <c r="D153" s="145"/>
      <c r="E153" s="145"/>
      <c r="F153" s="145"/>
      <c r="G153" s="145"/>
      <c r="H153" s="145"/>
      <c r="I153" s="146"/>
      <c r="J153" s="190" t="str">
        <f t="shared" si="8"/>
        <v/>
      </c>
      <c r="K153" s="217" t="str">
        <f>IF('Proje ve Personel Bilgileri'!C109&gt;0,AUcret,"")</f>
        <v/>
      </c>
      <c r="L153" s="218" t="str">
        <f>IF('Proje ve Personel Bilgileri'!C109&gt;0,IF(D153="X",4,IF(E153="X",5,IF(F153="X",12,IF(G153="X",12,IF(H153="X",14,""))))),"")</f>
        <v/>
      </c>
      <c r="M153" s="217" t="str">
        <f>IFERROR(IF('Proje ve Personel Bilgileri'!C109&gt;0,K153*L153,""),0)</f>
        <v/>
      </c>
      <c r="N153" s="217" t="str">
        <f>IF('Proje ve Personel Bilgileri'!C109&gt;0,G011B!R148,"")</f>
        <v/>
      </c>
      <c r="O153" s="219" t="str">
        <f>IF('Proje ve Personel Bilgileri'!C109&gt;0,MIN(M153,N153),"")</f>
        <v/>
      </c>
      <c r="Q153" s="291"/>
    </row>
    <row r="154" spans="1:17" ht="18" customHeight="1" x14ac:dyDescent="0.25">
      <c r="A154" s="144">
        <v>94</v>
      </c>
      <c r="B154" s="209" t="str">
        <f>IF('Proje ve Personel Bilgileri'!C110&gt;0,'Proje ve Personel Bilgileri'!C110,"")</f>
        <v/>
      </c>
      <c r="C154" s="210" t="str">
        <f>IF('Proje ve Personel Bilgileri'!C110&gt;0,'Proje ve Personel Bilgileri'!D110,"")</f>
        <v/>
      </c>
      <c r="D154" s="145"/>
      <c r="E154" s="145"/>
      <c r="F154" s="145"/>
      <c r="G154" s="145"/>
      <c r="H154" s="145"/>
      <c r="I154" s="146"/>
      <c r="J154" s="190" t="str">
        <f t="shared" si="8"/>
        <v/>
      </c>
      <c r="K154" s="217" t="str">
        <f>IF('Proje ve Personel Bilgileri'!C110&gt;0,AUcret,"")</f>
        <v/>
      </c>
      <c r="L154" s="218" t="str">
        <f>IF('Proje ve Personel Bilgileri'!C110&gt;0,IF(D154="X",4,IF(E154="X",5,IF(F154="X",12,IF(G154="X",12,IF(H154="X",14,""))))),"")</f>
        <v/>
      </c>
      <c r="M154" s="217" t="str">
        <f>IFERROR(IF('Proje ve Personel Bilgileri'!C110&gt;0,K154*L154,""),0)</f>
        <v/>
      </c>
      <c r="N154" s="217" t="str">
        <f>IF('Proje ve Personel Bilgileri'!C110&gt;0,G011B!R149,"")</f>
        <v/>
      </c>
      <c r="O154" s="219" t="str">
        <f>IF('Proje ve Personel Bilgileri'!C110&gt;0,MIN(M154,N154),"")</f>
        <v/>
      </c>
      <c r="Q154" s="291"/>
    </row>
    <row r="155" spans="1:17" ht="18" customHeight="1" x14ac:dyDescent="0.25">
      <c r="A155" s="144">
        <v>95</v>
      </c>
      <c r="B155" s="209" t="str">
        <f>IF('Proje ve Personel Bilgileri'!C111&gt;0,'Proje ve Personel Bilgileri'!C111,"")</f>
        <v/>
      </c>
      <c r="C155" s="210" t="str">
        <f>IF('Proje ve Personel Bilgileri'!C111&gt;0,'Proje ve Personel Bilgileri'!D111,"")</f>
        <v/>
      </c>
      <c r="D155" s="145"/>
      <c r="E155" s="145"/>
      <c r="F155" s="145"/>
      <c r="G155" s="145"/>
      <c r="H155" s="145"/>
      <c r="I155" s="146"/>
      <c r="J155" s="190" t="str">
        <f t="shared" si="8"/>
        <v/>
      </c>
      <c r="K155" s="217" t="str">
        <f>IF('Proje ve Personel Bilgileri'!C111&gt;0,AUcret,"")</f>
        <v/>
      </c>
      <c r="L155" s="218" t="str">
        <f>IF('Proje ve Personel Bilgileri'!C111&gt;0,IF(D155="X",4,IF(E155="X",5,IF(F155="X",12,IF(G155="X",12,IF(H155="X",14,""))))),"")</f>
        <v/>
      </c>
      <c r="M155" s="217" t="str">
        <f>IFERROR(IF('Proje ve Personel Bilgileri'!C111&gt;0,K155*L155,""),0)</f>
        <v/>
      </c>
      <c r="N155" s="217" t="str">
        <f>IF('Proje ve Personel Bilgileri'!C111&gt;0,G011B!R150,"")</f>
        <v/>
      </c>
      <c r="O155" s="219" t="str">
        <f>IF('Proje ve Personel Bilgileri'!C111&gt;0,MIN(M155,N155),"")</f>
        <v/>
      </c>
      <c r="Q155" s="291"/>
    </row>
    <row r="156" spans="1:17" ht="18" customHeight="1" x14ac:dyDescent="0.25">
      <c r="A156" s="144">
        <v>96</v>
      </c>
      <c r="B156" s="209" t="str">
        <f>IF('Proje ve Personel Bilgileri'!C112&gt;0,'Proje ve Personel Bilgileri'!C112,"")</f>
        <v/>
      </c>
      <c r="C156" s="210" t="str">
        <f>IF('Proje ve Personel Bilgileri'!C112&gt;0,'Proje ve Personel Bilgileri'!D112,"")</f>
        <v/>
      </c>
      <c r="D156" s="145"/>
      <c r="E156" s="145"/>
      <c r="F156" s="145"/>
      <c r="G156" s="145"/>
      <c r="H156" s="145"/>
      <c r="I156" s="146"/>
      <c r="J156" s="190" t="str">
        <f t="shared" si="8"/>
        <v/>
      </c>
      <c r="K156" s="217" t="str">
        <f>IF('Proje ve Personel Bilgileri'!C112&gt;0,AUcret,"")</f>
        <v/>
      </c>
      <c r="L156" s="218" t="str">
        <f>IF('Proje ve Personel Bilgileri'!C112&gt;0,IF(D156="X",4,IF(E156="X",5,IF(F156="X",12,IF(G156="X",12,IF(H156="X",14,""))))),"")</f>
        <v/>
      </c>
      <c r="M156" s="217" t="str">
        <f>IFERROR(IF('Proje ve Personel Bilgileri'!C112&gt;0,K156*L156,""),0)</f>
        <v/>
      </c>
      <c r="N156" s="217" t="str">
        <f>IF('Proje ve Personel Bilgileri'!C112&gt;0,G011B!R151,"")</f>
        <v/>
      </c>
      <c r="O156" s="219" t="str">
        <f>IF('Proje ve Personel Bilgileri'!C112&gt;0,MIN(M156,N156),"")</f>
        <v/>
      </c>
      <c r="Q156" s="291"/>
    </row>
    <row r="157" spans="1:17" ht="18" customHeight="1" x14ac:dyDescent="0.25">
      <c r="A157" s="144">
        <v>97</v>
      </c>
      <c r="B157" s="209" t="str">
        <f>IF('Proje ve Personel Bilgileri'!C113&gt;0,'Proje ve Personel Bilgileri'!C113,"")</f>
        <v/>
      </c>
      <c r="C157" s="210" t="str">
        <f>IF('Proje ve Personel Bilgileri'!C113&gt;0,'Proje ve Personel Bilgileri'!D113,"")</f>
        <v/>
      </c>
      <c r="D157" s="145"/>
      <c r="E157" s="145"/>
      <c r="F157" s="145"/>
      <c r="G157" s="145"/>
      <c r="H157" s="145"/>
      <c r="I157" s="146"/>
      <c r="J157" s="190" t="str">
        <f t="shared" si="8"/>
        <v/>
      </c>
      <c r="K157" s="217" t="str">
        <f>IF('Proje ve Personel Bilgileri'!C113&gt;0,AUcret,"")</f>
        <v/>
      </c>
      <c r="L157" s="218" t="str">
        <f>IF('Proje ve Personel Bilgileri'!C113&gt;0,IF(D157="X",4,IF(E157="X",5,IF(F157="X",12,IF(G157="X",12,IF(H157="X",14,""))))),"")</f>
        <v/>
      </c>
      <c r="M157" s="217" t="str">
        <f>IFERROR(IF('Proje ve Personel Bilgileri'!C113&gt;0,K157*L157,""),0)</f>
        <v/>
      </c>
      <c r="N157" s="217" t="str">
        <f>IF('Proje ve Personel Bilgileri'!C113&gt;0,G011B!R152,"")</f>
        <v/>
      </c>
      <c r="O157" s="219" t="str">
        <f>IF('Proje ve Personel Bilgileri'!C113&gt;0,MIN(M157,N157),"")</f>
        <v/>
      </c>
      <c r="Q157" s="291"/>
    </row>
    <row r="158" spans="1:17" ht="18" customHeight="1" x14ac:dyDescent="0.25">
      <c r="A158" s="144">
        <v>98</v>
      </c>
      <c r="B158" s="209" t="str">
        <f>IF('Proje ve Personel Bilgileri'!C114&gt;0,'Proje ve Personel Bilgileri'!C114,"")</f>
        <v/>
      </c>
      <c r="C158" s="210" t="str">
        <f>IF('Proje ve Personel Bilgileri'!C114&gt;0,'Proje ve Personel Bilgileri'!D114,"")</f>
        <v/>
      </c>
      <c r="D158" s="145"/>
      <c r="E158" s="145"/>
      <c r="F158" s="145"/>
      <c r="G158" s="145"/>
      <c r="H158" s="145"/>
      <c r="I158" s="146"/>
      <c r="J158" s="190" t="str">
        <f t="shared" si="8"/>
        <v/>
      </c>
      <c r="K158" s="217" t="str">
        <f>IF('Proje ve Personel Bilgileri'!C114&gt;0,AUcret,"")</f>
        <v/>
      </c>
      <c r="L158" s="218" t="str">
        <f>IF('Proje ve Personel Bilgileri'!C114&gt;0,IF(D158="X",4,IF(E158="X",5,IF(F158="X",12,IF(G158="X",12,IF(H158="X",14,""))))),"")</f>
        <v/>
      </c>
      <c r="M158" s="217" t="str">
        <f>IFERROR(IF('Proje ve Personel Bilgileri'!C114&gt;0,K158*L158,""),0)</f>
        <v/>
      </c>
      <c r="N158" s="217" t="str">
        <f>IF('Proje ve Personel Bilgileri'!C114&gt;0,G011B!R153,"")</f>
        <v/>
      </c>
      <c r="O158" s="219" t="str">
        <f>IF('Proje ve Personel Bilgileri'!C114&gt;0,MIN(M158,N158),"")</f>
        <v/>
      </c>
      <c r="Q158" s="291"/>
    </row>
    <row r="159" spans="1:17" ht="18" customHeight="1" x14ac:dyDescent="0.25">
      <c r="A159" s="144">
        <v>99</v>
      </c>
      <c r="B159" s="209" t="str">
        <f>IF('Proje ve Personel Bilgileri'!C115&gt;0,'Proje ve Personel Bilgileri'!C115,"")</f>
        <v/>
      </c>
      <c r="C159" s="210" t="str">
        <f>IF('Proje ve Personel Bilgileri'!C115&gt;0,'Proje ve Personel Bilgileri'!D115,"")</f>
        <v/>
      </c>
      <c r="D159" s="145"/>
      <c r="E159" s="145"/>
      <c r="F159" s="145"/>
      <c r="G159" s="145"/>
      <c r="H159" s="145"/>
      <c r="I159" s="146"/>
      <c r="J159" s="190" t="str">
        <f t="shared" si="8"/>
        <v/>
      </c>
      <c r="K159" s="217" t="str">
        <f>IF('Proje ve Personel Bilgileri'!C115&gt;0,AUcret,"")</f>
        <v/>
      </c>
      <c r="L159" s="218" t="str">
        <f>IF('Proje ve Personel Bilgileri'!C115&gt;0,IF(D159="X",4,IF(E159="X",5,IF(F159="X",12,IF(G159="X",12,IF(H159="X",14,""))))),"")</f>
        <v/>
      </c>
      <c r="M159" s="217" t="str">
        <f>IFERROR(IF('Proje ve Personel Bilgileri'!C115&gt;0,K159*L159,""),0)</f>
        <v/>
      </c>
      <c r="N159" s="217" t="str">
        <f>IF('Proje ve Personel Bilgileri'!C115&gt;0,G011B!R154,"")</f>
        <v/>
      </c>
      <c r="O159" s="219" t="str">
        <f>IF('Proje ve Personel Bilgileri'!C115&gt;0,MIN(M159,N159),"")</f>
        <v/>
      </c>
      <c r="Q159" s="291"/>
    </row>
    <row r="160" spans="1:17" ht="18" customHeight="1" thickBot="1" x14ac:dyDescent="0.3">
      <c r="A160" s="147">
        <v>100</v>
      </c>
      <c r="B160" s="211" t="str">
        <f>IF('Proje ve Personel Bilgileri'!C116&gt;0,'Proje ve Personel Bilgileri'!C116,"")</f>
        <v/>
      </c>
      <c r="C160" s="212" t="str">
        <f>IF('Proje ve Personel Bilgileri'!C116&gt;0,'Proje ve Personel Bilgileri'!D116,"")</f>
        <v/>
      </c>
      <c r="D160" s="148"/>
      <c r="E160" s="148"/>
      <c r="F160" s="148"/>
      <c r="G160" s="148"/>
      <c r="H160" s="148"/>
      <c r="I160" s="149"/>
      <c r="J160" s="220" t="str">
        <f t="shared" si="8"/>
        <v/>
      </c>
      <c r="K160" s="221" t="str">
        <f>IF('Proje ve Personel Bilgileri'!C116&gt;0,AUcret,"")</f>
        <v/>
      </c>
      <c r="L160" s="222" t="str">
        <f>IF('Proje ve Personel Bilgileri'!C116&gt;0,IF(D160="X",4,IF(E160="X",5,IF(F160="X",12,IF(G160="X",12,IF(H160="X",14,""))))),"")</f>
        <v/>
      </c>
      <c r="M160" s="221" t="str">
        <f>IFERROR(IF('Proje ve Personel Bilgileri'!C116&gt;0,K160*L160,""),0)</f>
        <v/>
      </c>
      <c r="N160" s="221" t="str">
        <f>IF('Proje ve Personel Bilgileri'!C116&gt;0,G011B!R155,"")</f>
        <v/>
      </c>
      <c r="O160" s="223" t="str">
        <f>IF('Proje ve Personel Bilgileri'!C116&gt;0,MIN(M160,N160),"")</f>
        <v/>
      </c>
      <c r="Q160" s="294">
        <f>IF(ISERROR(IF(SUM(K141:K160)&gt;0,1,0)),1,IF(SUM(K141:K160)&gt;0,1,0))</f>
        <v>0</v>
      </c>
    </row>
    <row r="161" spans="1:18" x14ac:dyDescent="0.25">
      <c r="A161" t="s">
        <v>72</v>
      </c>
    </row>
    <row r="162" spans="1:18" x14ac:dyDescent="0.25">
      <c r="A162" t="s">
        <v>74</v>
      </c>
    </row>
    <row r="163" spans="1:18" x14ac:dyDescent="0.25">
      <c r="A163" t="s">
        <v>73</v>
      </c>
    </row>
    <row r="164" spans="1:18" s="101" customFormat="1" ht="21" x14ac:dyDescent="0.35">
      <c r="A164" s="296" t="s">
        <v>47</v>
      </c>
      <c r="B164" s="297">
        <f ca="1">IF(imzatarihi&gt;0,imzatarihi,"")</f>
        <v>46027</v>
      </c>
      <c r="C164" s="485" t="s">
        <v>48</v>
      </c>
      <c r="D164" s="485"/>
      <c r="E164" s="486" t="str">
        <f>IF(kurulusyetkilisi&gt;0,kurulusyetkilisi,"")</f>
        <v/>
      </c>
      <c r="F164" s="486"/>
      <c r="G164" s="486"/>
      <c r="H164" s="486"/>
      <c r="I164" s="486"/>
      <c r="J164" s="486"/>
      <c r="K164" s="486"/>
      <c r="L164" s="486"/>
      <c r="M164" s="486"/>
      <c r="N164" s="151"/>
      <c r="O164" s="151"/>
      <c r="P164" s="151"/>
      <c r="Q164" s="292"/>
      <c r="R164" s="293"/>
    </row>
    <row r="165" spans="1:18" ht="21" x14ac:dyDescent="0.35">
      <c r="A165" s="300"/>
      <c r="B165" s="300"/>
      <c r="C165" s="302" t="s">
        <v>49</v>
      </c>
      <c r="D165" s="470"/>
      <c r="E165" s="470"/>
      <c r="F165" s="470"/>
      <c r="G165" s="470"/>
      <c r="H165" s="470"/>
      <c r="I165" s="470"/>
      <c r="J165" s="300"/>
      <c r="K165" s="303"/>
      <c r="L165" s="303"/>
      <c r="M165" s="303"/>
      <c r="N165" s="133"/>
    </row>
    <row r="166" spans="1:18" ht="15.75" x14ac:dyDescent="0.25">
      <c r="A166" s="465" t="s">
        <v>61</v>
      </c>
      <c r="B166" s="465"/>
      <c r="C166" s="465"/>
      <c r="D166" s="465"/>
      <c r="E166" s="465"/>
      <c r="F166" s="465"/>
      <c r="G166" s="465"/>
      <c r="H166" s="465"/>
      <c r="I166" s="465"/>
      <c r="J166" s="465"/>
      <c r="K166" s="465"/>
      <c r="L166" s="465"/>
      <c r="M166" s="465"/>
      <c r="N166" s="465"/>
      <c r="O166" s="465"/>
    </row>
    <row r="167" spans="1:18" x14ac:dyDescent="0.25">
      <c r="A167" s="466" t="str">
        <f>IF(YilDonem&lt;&gt;"",CONCATENATE(YilDonem," dönemine aittir."),"")</f>
        <v/>
      </c>
      <c r="B167" s="466"/>
      <c r="C167" s="466"/>
      <c r="D167" s="466"/>
      <c r="E167" s="466"/>
      <c r="F167" s="466"/>
      <c r="G167" s="466"/>
      <c r="H167" s="466"/>
      <c r="I167" s="466"/>
      <c r="J167" s="466"/>
      <c r="K167" s="466"/>
      <c r="L167" s="466"/>
      <c r="M167" s="466"/>
      <c r="N167" s="466"/>
      <c r="O167" s="466"/>
    </row>
    <row r="168" spans="1:18" ht="19.5" thickBot="1" x14ac:dyDescent="0.35">
      <c r="A168" s="456" t="s">
        <v>80</v>
      </c>
      <c r="B168" s="456"/>
      <c r="C168" s="456"/>
      <c r="D168" s="456"/>
      <c r="E168" s="456"/>
      <c r="F168" s="456"/>
      <c r="G168" s="456"/>
      <c r="H168" s="456"/>
      <c r="I168" s="456"/>
      <c r="J168" s="456"/>
      <c r="K168" s="456"/>
      <c r="L168" s="456"/>
      <c r="M168" s="456"/>
      <c r="N168" s="456"/>
      <c r="O168" s="456"/>
    </row>
    <row r="169" spans="1:18" ht="31.7" customHeight="1" thickBot="1" x14ac:dyDescent="0.3">
      <c r="A169" s="473" t="s">
        <v>1</v>
      </c>
      <c r="B169" s="487"/>
      <c r="C169" s="457" t="str">
        <f>IF(ProjeNo&gt;0,ProjeNo,"")</f>
        <v/>
      </c>
      <c r="D169" s="458"/>
      <c r="E169" s="458"/>
      <c r="F169" s="458"/>
      <c r="G169" s="458"/>
      <c r="H169" s="458"/>
      <c r="I169" s="458"/>
      <c r="J169" s="458"/>
      <c r="K169" s="458"/>
      <c r="L169" s="458"/>
      <c r="M169" s="458"/>
      <c r="N169" s="458"/>
      <c r="O169" s="459"/>
    </row>
    <row r="170" spans="1:18" ht="42.75" customHeight="1" thickBot="1" x14ac:dyDescent="0.3">
      <c r="A170" s="488" t="s">
        <v>14</v>
      </c>
      <c r="B170" s="489"/>
      <c r="C170" s="490" t="str">
        <f>IF(ProjeAdi&gt;0,ProjeAdi,"")</f>
        <v/>
      </c>
      <c r="D170" s="491"/>
      <c r="E170" s="491"/>
      <c r="F170" s="491"/>
      <c r="G170" s="491"/>
      <c r="H170" s="491"/>
      <c r="I170" s="491"/>
      <c r="J170" s="491"/>
      <c r="K170" s="491"/>
      <c r="L170" s="491"/>
      <c r="M170" s="491"/>
      <c r="N170" s="491"/>
      <c r="O170" s="492"/>
    </row>
    <row r="171" spans="1:18" ht="31.7" customHeight="1" thickBot="1" x14ac:dyDescent="0.3">
      <c r="A171" s="473" t="s">
        <v>4</v>
      </c>
      <c r="B171" s="474"/>
      <c r="C171" s="475" t="str">
        <f>IF(BasvuruTarihi&lt;&gt;"",BasvuruTarihi,"")</f>
        <v/>
      </c>
      <c r="D171" s="476"/>
      <c r="E171" s="476"/>
      <c r="F171" s="476"/>
      <c r="G171" s="476"/>
      <c r="H171" s="476"/>
      <c r="I171" s="476"/>
      <c r="J171" s="476"/>
      <c r="K171" s="476"/>
      <c r="L171" s="476"/>
      <c r="M171" s="476"/>
      <c r="N171" s="476"/>
      <c r="O171" s="477"/>
    </row>
    <row r="172" spans="1:18" ht="15" customHeight="1" thickBot="1" x14ac:dyDescent="0.3">
      <c r="A172" s="478" t="s">
        <v>9</v>
      </c>
      <c r="B172" s="478" t="s">
        <v>10</v>
      </c>
      <c r="C172" s="480" t="s">
        <v>155</v>
      </c>
      <c r="D172" s="482" t="s">
        <v>62</v>
      </c>
      <c r="E172" s="482"/>
      <c r="F172" s="482"/>
      <c r="G172" s="482"/>
      <c r="H172" s="482"/>
      <c r="I172" s="483" t="s">
        <v>68</v>
      </c>
      <c r="J172" s="480" t="s">
        <v>79</v>
      </c>
      <c r="K172" s="480" t="s">
        <v>75</v>
      </c>
      <c r="L172" s="480" t="s">
        <v>76</v>
      </c>
      <c r="M172" s="480" t="s">
        <v>77</v>
      </c>
      <c r="N172" s="480" t="s">
        <v>78</v>
      </c>
      <c r="O172" s="480" t="s">
        <v>69</v>
      </c>
    </row>
    <row r="173" spans="1:18" ht="88.5" customHeight="1" thickBot="1" x14ac:dyDescent="0.3">
      <c r="A173" s="479"/>
      <c r="B173" s="479"/>
      <c r="C173" s="481"/>
      <c r="D173" s="140" t="s">
        <v>63</v>
      </c>
      <c r="E173" s="140" t="s">
        <v>64</v>
      </c>
      <c r="F173" s="140" t="s">
        <v>65</v>
      </c>
      <c r="G173" s="140" t="s">
        <v>66</v>
      </c>
      <c r="H173" s="140" t="s">
        <v>67</v>
      </c>
      <c r="I173" s="484"/>
      <c r="J173" s="481"/>
      <c r="K173" s="481"/>
      <c r="L173" s="481"/>
      <c r="M173" s="481"/>
      <c r="N173" s="481"/>
      <c r="O173" s="481"/>
    </row>
    <row r="174" spans="1:18" ht="18" customHeight="1" x14ac:dyDescent="0.25">
      <c r="A174" s="141">
        <v>101</v>
      </c>
      <c r="B174" s="207" t="str">
        <f>IF('Proje ve Personel Bilgileri'!C117&gt;0,'Proje ve Personel Bilgileri'!C117,"")</f>
        <v/>
      </c>
      <c r="C174" s="208" t="str">
        <f>IF('Proje ve Personel Bilgileri'!C117&gt;0,'Proje ve Personel Bilgileri'!D117,"")</f>
        <v/>
      </c>
      <c r="D174" s="142"/>
      <c r="E174" s="142"/>
      <c r="F174" s="142"/>
      <c r="G174" s="142"/>
      <c r="H174" s="142"/>
      <c r="I174" s="143"/>
      <c r="J174" s="213" t="str">
        <f t="shared" ref="J174" si="9">IF(AND(BasvuruTarihi&gt;0,I174&gt;0),DAYS360(I174,BasvuruTarihi)/30,"")</f>
        <v/>
      </c>
      <c r="K174" s="214" t="str">
        <f>IF('Proje ve Personel Bilgileri'!C117&gt;0,AUcret,"")</f>
        <v/>
      </c>
      <c r="L174" s="215" t="str">
        <f>IF('Proje ve Personel Bilgileri'!C117&gt;0,IF(D174="X",4,IF(E174="X",5,IF(F174="X",12,IF(G174="X",12,IF(H174="X",14,""))))),"")</f>
        <v/>
      </c>
      <c r="M174" s="214" t="str">
        <f>IFERROR(IF('Proje ve Personel Bilgileri'!C117&gt;0,K174*L174,""),0)</f>
        <v/>
      </c>
      <c r="N174" s="214" t="str">
        <f>IF('Proje ve Personel Bilgileri'!C117&gt;0,G011B!R168,"")</f>
        <v/>
      </c>
      <c r="O174" s="216" t="str">
        <f>IF('Proje ve Personel Bilgileri'!C117&gt;0,MIN(M174,N174),"")</f>
        <v/>
      </c>
      <c r="Q174" s="291"/>
    </row>
    <row r="175" spans="1:18" ht="18" customHeight="1" x14ac:dyDescent="0.25">
      <c r="A175" s="144">
        <v>102</v>
      </c>
      <c r="B175" s="209" t="str">
        <f>IF('Proje ve Personel Bilgileri'!C118&gt;0,'Proje ve Personel Bilgileri'!C118,"")</f>
        <v/>
      </c>
      <c r="C175" s="210" t="str">
        <f>IF('Proje ve Personel Bilgileri'!C118&gt;0,'Proje ve Personel Bilgileri'!D118,"")</f>
        <v/>
      </c>
      <c r="D175" s="145"/>
      <c r="E175" s="145"/>
      <c r="F175" s="145"/>
      <c r="G175" s="145"/>
      <c r="H175" s="145"/>
      <c r="I175" s="146"/>
      <c r="J175" s="190" t="str">
        <f t="shared" ref="J175:J193" si="10">IF(AND(BasvuruTarihi&gt;0,I175&gt;0),DAYS360(I175,BasvuruTarihi)/30,"")</f>
        <v/>
      </c>
      <c r="K175" s="217" t="str">
        <f>IF('Proje ve Personel Bilgileri'!C118&gt;0,AUcret,"")</f>
        <v/>
      </c>
      <c r="L175" s="218" t="str">
        <f>IF('Proje ve Personel Bilgileri'!C118&gt;0,IF(D175="X",4,IF(E175="X",5,IF(F175="X",12,IF(G175="X",12,IF(H175="X",14,""))))),"")</f>
        <v/>
      </c>
      <c r="M175" s="217" t="str">
        <f>IFERROR(IF('Proje ve Personel Bilgileri'!C118&gt;0,K175*L175,""),0)</f>
        <v/>
      </c>
      <c r="N175" s="217" t="str">
        <f>IF('Proje ve Personel Bilgileri'!C118&gt;0,G011B!R169,"")</f>
        <v/>
      </c>
      <c r="O175" s="219" t="str">
        <f>IF('Proje ve Personel Bilgileri'!C118&gt;0,MIN(M175,N175),"")</f>
        <v/>
      </c>
      <c r="Q175" s="291"/>
    </row>
    <row r="176" spans="1:18" ht="18" customHeight="1" x14ac:dyDescent="0.25">
      <c r="A176" s="144">
        <v>103</v>
      </c>
      <c r="B176" s="209" t="str">
        <f>IF('Proje ve Personel Bilgileri'!C119&gt;0,'Proje ve Personel Bilgileri'!C119,"")</f>
        <v/>
      </c>
      <c r="C176" s="210" t="str">
        <f>IF('Proje ve Personel Bilgileri'!C119&gt;0,'Proje ve Personel Bilgileri'!D119,"")</f>
        <v/>
      </c>
      <c r="D176" s="145"/>
      <c r="E176" s="145"/>
      <c r="F176" s="145"/>
      <c r="G176" s="145"/>
      <c r="H176" s="145"/>
      <c r="I176" s="146"/>
      <c r="J176" s="190" t="str">
        <f t="shared" si="10"/>
        <v/>
      </c>
      <c r="K176" s="217" t="str">
        <f>IF('Proje ve Personel Bilgileri'!C119&gt;0,AUcret,"")</f>
        <v/>
      </c>
      <c r="L176" s="218" t="str">
        <f>IF('Proje ve Personel Bilgileri'!C119&gt;0,IF(D176="X",4,IF(E176="X",5,IF(F176="X",12,IF(G176="X",12,IF(H176="X",14,""))))),"")</f>
        <v/>
      </c>
      <c r="M176" s="217" t="str">
        <f>IFERROR(IF('Proje ve Personel Bilgileri'!C119&gt;0,K176*L176,""),0)</f>
        <v/>
      </c>
      <c r="N176" s="217" t="str">
        <f>IF('Proje ve Personel Bilgileri'!C119&gt;0,G011B!R170,"")</f>
        <v/>
      </c>
      <c r="O176" s="219" t="str">
        <f>IF('Proje ve Personel Bilgileri'!C119&gt;0,MIN(M176,N176),"")</f>
        <v/>
      </c>
      <c r="Q176" s="291"/>
    </row>
    <row r="177" spans="1:17" ht="18" customHeight="1" x14ac:dyDescent="0.25">
      <c r="A177" s="144">
        <v>104</v>
      </c>
      <c r="B177" s="209" t="str">
        <f>IF('Proje ve Personel Bilgileri'!C120&gt;0,'Proje ve Personel Bilgileri'!C120,"")</f>
        <v/>
      </c>
      <c r="C177" s="210" t="str">
        <f>IF('Proje ve Personel Bilgileri'!C120&gt;0,'Proje ve Personel Bilgileri'!D120,"")</f>
        <v/>
      </c>
      <c r="D177" s="145"/>
      <c r="E177" s="145"/>
      <c r="F177" s="145"/>
      <c r="G177" s="145"/>
      <c r="H177" s="145"/>
      <c r="I177" s="146"/>
      <c r="J177" s="190" t="str">
        <f t="shared" si="10"/>
        <v/>
      </c>
      <c r="K177" s="217" t="str">
        <f>IF('Proje ve Personel Bilgileri'!C120&gt;0,AUcret,"")</f>
        <v/>
      </c>
      <c r="L177" s="218" t="str">
        <f>IF('Proje ve Personel Bilgileri'!C120&gt;0,IF(D177="X",4,IF(E177="X",5,IF(F177="X",12,IF(G177="X",12,IF(H177="X",14,""))))),"")</f>
        <v/>
      </c>
      <c r="M177" s="217" t="str">
        <f>IFERROR(IF('Proje ve Personel Bilgileri'!C120&gt;0,K177*L177,""),0)</f>
        <v/>
      </c>
      <c r="N177" s="217" t="str">
        <f>IF('Proje ve Personel Bilgileri'!C120&gt;0,G011B!R171,"")</f>
        <v/>
      </c>
      <c r="O177" s="219" t="str">
        <f>IF('Proje ve Personel Bilgileri'!C120&gt;0,MIN(M177,N177),"")</f>
        <v/>
      </c>
      <c r="Q177" s="291"/>
    </row>
    <row r="178" spans="1:17" ht="18" customHeight="1" x14ac:dyDescent="0.25">
      <c r="A178" s="144">
        <v>105</v>
      </c>
      <c r="B178" s="209" t="str">
        <f>IF('Proje ve Personel Bilgileri'!C121&gt;0,'Proje ve Personel Bilgileri'!C121,"")</f>
        <v/>
      </c>
      <c r="C178" s="210" t="str">
        <f>IF('Proje ve Personel Bilgileri'!C121&gt;0,'Proje ve Personel Bilgileri'!D121,"")</f>
        <v/>
      </c>
      <c r="D178" s="145"/>
      <c r="E178" s="145"/>
      <c r="F178" s="145"/>
      <c r="G178" s="145"/>
      <c r="H178" s="145"/>
      <c r="I178" s="146"/>
      <c r="J178" s="190" t="str">
        <f t="shared" si="10"/>
        <v/>
      </c>
      <c r="K178" s="217" t="str">
        <f>IF('Proje ve Personel Bilgileri'!C121&gt;0,AUcret,"")</f>
        <v/>
      </c>
      <c r="L178" s="218" t="str">
        <f>IF('Proje ve Personel Bilgileri'!C121&gt;0,IF(D178="X",4,IF(E178="X",5,IF(F178="X",12,IF(G178="X",12,IF(H178="X",14,""))))),"")</f>
        <v/>
      </c>
      <c r="M178" s="217" t="str">
        <f>IFERROR(IF('Proje ve Personel Bilgileri'!C121&gt;0,K178*L178,""),0)</f>
        <v/>
      </c>
      <c r="N178" s="217" t="str">
        <f>IF('Proje ve Personel Bilgileri'!C121&gt;0,G011B!R172,"")</f>
        <v/>
      </c>
      <c r="O178" s="219" t="str">
        <f>IF('Proje ve Personel Bilgileri'!C121&gt;0,MIN(M178,N178),"")</f>
        <v/>
      </c>
      <c r="Q178" s="291"/>
    </row>
    <row r="179" spans="1:17" ht="18" customHeight="1" x14ac:dyDescent="0.25">
      <c r="A179" s="144">
        <v>106</v>
      </c>
      <c r="B179" s="209" t="str">
        <f>IF('Proje ve Personel Bilgileri'!C122&gt;0,'Proje ve Personel Bilgileri'!C122,"")</f>
        <v/>
      </c>
      <c r="C179" s="210" t="str">
        <f>IF('Proje ve Personel Bilgileri'!C122&gt;0,'Proje ve Personel Bilgileri'!D122,"")</f>
        <v/>
      </c>
      <c r="D179" s="145"/>
      <c r="E179" s="145"/>
      <c r="F179" s="145"/>
      <c r="G179" s="145"/>
      <c r="H179" s="145"/>
      <c r="I179" s="146"/>
      <c r="J179" s="190" t="str">
        <f t="shared" si="10"/>
        <v/>
      </c>
      <c r="K179" s="217" t="str">
        <f>IF('Proje ve Personel Bilgileri'!C122&gt;0,AUcret,"")</f>
        <v/>
      </c>
      <c r="L179" s="218" t="str">
        <f>IF('Proje ve Personel Bilgileri'!C122&gt;0,IF(D179="X",4,IF(E179="X",5,IF(F179="X",12,IF(G179="X",12,IF(H179="X",14,""))))),"")</f>
        <v/>
      </c>
      <c r="M179" s="217" t="str">
        <f>IFERROR(IF('Proje ve Personel Bilgileri'!C122&gt;0,K179*L179,""),0)</f>
        <v/>
      </c>
      <c r="N179" s="217" t="str">
        <f>IF('Proje ve Personel Bilgileri'!C122&gt;0,G011B!R173,"")</f>
        <v/>
      </c>
      <c r="O179" s="219" t="str">
        <f>IF('Proje ve Personel Bilgileri'!C122&gt;0,MIN(M179,N179),"")</f>
        <v/>
      </c>
      <c r="Q179" s="291"/>
    </row>
    <row r="180" spans="1:17" ht="18" customHeight="1" x14ac:dyDescent="0.25">
      <c r="A180" s="144">
        <v>107</v>
      </c>
      <c r="B180" s="209" t="str">
        <f>IF('Proje ve Personel Bilgileri'!C123&gt;0,'Proje ve Personel Bilgileri'!C123,"")</f>
        <v/>
      </c>
      <c r="C180" s="210" t="str">
        <f>IF('Proje ve Personel Bilgileri'!C123&gt;0,'Proje ve Personel Bilgileri'!D123,"")</f>
        <v/>
      </c>
      <c r="D180" s="145"/>
      <c r="E180" s="145"/>
      <c r="F180" s="145"/>
      <c r="G180" s="145"/>
      <c r="H180" s="145"/>
      <c r="I180" s="146"/>
      <c r="J180" s="190" t="str">
        <f t="shared" si="10"/>
        <v/>
      </c>
      <c r="K180" s="217" t="str">
        <f>IF('Proje ve Personel Bilgileri'!C123&gt;0,AUcret,"")</f>
        <v/>
      </c>
      <c r="L180" s="218" t="str">
        <f>IF('Proje ve Personel Bilgileri'!C123&gt;0,IF(D180="X",4,IF(E180="X",5,IF(F180="X",12,IF(G180="X",12,IF(H180="X",14,""))))),"")</f>
        <v/>
      </c>
      <c r="M180" s="217" t="str">
        <f>IFERROR(IF('Proje ve Personel Bilgileri'!C123&gt;0,K180*L180,""),0)</f>
        <v/>
      </c>
      <c r="N180" s="217" t="str">
        <f>IF('Proje ve Personel Bilgileri'!C123&gt;0,G011B!R174,"")</f>
        <v/>
      </c>
      <c r="O180" s="219" t="str">
        <f>IF('Proje ve Personel Bilgileri'!C123&gt;0,MIN(M180,N180),"")</f>
        <v/>
      </c>
      <c r="Q180" s="291"/>
    </row>
    <row r="181" spans="1:17" ht="18" customHeight="1" x14ac:dyDescent="0.25">
      <c r="A181" s="144">
        <v>108</v>
      </c>
      <c r="B181" s="209" t="str">
        <f>IF('Proje ve Personel Bilgileri'!C124&gt;0,'Proje ve Personel Bilgileri'!C124,"")</f>
        <v/>
      </c>
      <c r="C181" s="210" t="str">
        <f>IF('Proje ve Personel Bilgileri'!C124&gt;0,'Proje ve Personel Bilgileri'!D124,"")</f>
        <v/>
      </c>
      <c r="D181" s="145"/>
      <c r="E181" s="145"/>
      <c r="F181" s="145"/>
      <c r="G181" s="145"/>
      <c r="H181" s="145"/>
      <c r="I181" s="146"/>
      <c r="J181" s="190" t="str">
        <f t="shared" si="10"/>
        <v/>
      </c>
      <c r="K181" s="217" t="str">
        <f>IF('Proje ve Personel Bilgileri'!C124&gt;0,AUcret,"")</f>
        <v/>
      </c>
      <c r="L181" s="218" t="str">
        <f>IF('Proje ve Personel Bilgileri'!C124&gt;0,IF(D181="X",4,IF(E181="X",5,IF(F181="X",12,IF(G181="X",12,IF(H181="X",14,""))))),"")</f>
        <v/>
      </c>
      <c r="M181" s="217" t="str">
        <f>IFERROR(IF('Proje ve Personel Bilgileri'!C124&gt;0,K181*L181,""),0)</f>
        <v/>
      </c>
      <c r="N181" s="217" t="str">
        <f>IF('Proje ve Personel Bilgileri'!C124&gt;0,G011B!R175,"")</f>
        <v/>
      </c>
      <c r="O181" s="219" t="str">
        <f>IF('Proje ve Personel Bilgileri'!C124&gt;0,MIN(M181,N181),"")</f>
        <v/>
      </c>
      <c r="Q181" s="291"/>
    </row>
    <row r="182" spans="1:17" ht="18" customHeight="1" x14ac:dyDescent="0.25">
      <c r="A182" s="144">
        <v>109</v>
      </c>
      <c r="B182" s="209" t="str">
        <f>IF('Proje ve Personel Bilgileri'!C125&gt;0,'Proje ve Personel Bilgileri'!C125,"")</f>
        <v/>
      </c>
      <c r="C182" s="210" t="str">
        <f>IF('Proje ve Personel Bilgileri'!C125&gt;0,'Proje ve Personel Bilgileri'!D125,"")</f>
        <v/>
      </c>
      <c r="D182" s="145"/>
      <c r="E182" s="145"/>
      <c r="F182" s="145"/>
      <c r="G182" s="145"/>
      <c r="H182" s="145"/>
      <c r="I182" s="146"/>
      <c r="J182" s="190" t="str">
        <f t="shared" si="10"/>
        <v/>
      </c>
      <c r="K182" s="217" t="str">
        <f>IF('Proje ve Personel Bilgileri'!C125&gt;0,AUcret,"")</f>
        <v/>
      </c>
      <c r="L182" s="218" t="str">
        <f>IF('Proje ve Personel Bilgileri'!C125&gt;0,IF(D182="X",4,IF(E182="X",5,IF(F182="X",12,IF(G182="X",12,IF(H182="X",14,""))))),"")</f>
        <v/>
      </c>
      <c r="M182" s="217" t="str">
        <f>IFERROR(IF('Proje ve Personel Bilgileri'!C125&gt;0,K182*L182,""),0)</f>
        <v/>
      </c>
      <c r="N182" s="217" t="str">
        <f>IF('Proje ve Personel Bilgileri'!C125&gt;0,G011B!R176,"")</f>
        <v/>
      </c>
      <c r="O182" s="219" t="str">
        <f>IF('Proje ve Personel Bilgileri'!C125&gt;0,MIN(M182,N182),"")</f>
        <v/>
      </c>
      <c r="Q182" s="291"/>
    </row>
    <row r="183" spans="1:17" ht="18" customHeight="1" x14ac:dyDescent="0.25">
      <c r="A183" s="144">
        <v>110</v>
      </c>
      <c r="B183" s="209" t="str">
        <f>IF('Proje ve Personel Bilgileri'!C126&gt;0,'Proje ve Personel Bilgileri'!C126,"")</f>
        <v/>
      </c>
      <c r="C183" s="210" t="str">
        <f>IF('Proje ve Personel Bilgileri'!C126&gt;0,'Proje ve Personel Bilgileri'!D126,"")</f>
        <v/>
      </c>
      <c r="D183" s="145"/>
      <c r="E183" s="145"/>
      <c r="F183" s="145"/>
      <c r="G183" s="145"/>
      <c r="H183" s="145"/>
      <c r="I183" s="146"/>
      <c r="J183" s="190" t="str">
        <f t="shared" si="10"/>
        <v/>
      </c>
      <c r="K183" s="217" t="str">
        <f>IF('Proje ve Personel Bilgileri'!C126&gt;0,AUcret,"")</f>
        <v/>
      </c>
      <c r="L183" s="218" t="str">
        <f>IF('Proje ve Personel Bilgileri'!C126&gt;0,IF(D183="X",4,IF(E183="X",5,IF(F183="X",12,IF(G183="X",12,IF(H183="X",14,""))))),"")</f>
        <v/>
      </c>
      <c r="M183" s="217" t="str">
        <f>IFERROR(IF('Proje ve Personel Bilgileri'!C126&gt;0,K183*L183,""),0)</f>
        <v/>
      </c>
      <c r="N183" s="217" t="str">
        <f>IF('Proje ve Personel Bilgileri'!C126&gt;0,G011B!R177,"")</f>
        <v/>
      </c>
      <c r="O183" s="219" t="str">
        <f>IF('Proje ve Personel Bilgileri'!C126&gt;0,MIN(M183,N183),"")</f>
        <v/>
      </c>
      <c r="Q183" s="291"/>
    </row>
    <row r="184" spans="1:17" ht="18" customHeight="1" x14ac:dyDescent="0.25">
      <c r="A184" s="144">
        <v>111</v>
      </c>
      <c r="B184" s="209" t="str">
        <f>IF('Proje ve Personel Bilgileri'!C127&gt;0,'Proje ve Personel Bilgileri'!C127,"")</f>
        <v/>
      </c>
      <c r="C184" s="210" t="str">
        <f>IF('Proje ve Personel Bilgileri'!C127&gt;0,'Proje ve Personel Bilgileri'!D127,"")</f>
        <v/>
      </c>
      <c r="D184" s="145"/>
      <c r="E184" s="145"/>
      <c r="F184" s="145"/>
      <c r="G184" s="145"/>
      <c r="H184" s="145"/>
      <c r="I184" s="146"/>
      <c r="J184" s="190" t="str">
        <f t="shared" si="10"/>
        <v/>
      </c>
      <c r="K184" s="217" t="str">
        <f>IF('Proje ve Personel Bilgileri'!C127&gt;0,AUcret,"")</f>
        <v/>
      </c>
      <c r="L184" s="218" t="str">
        <f>IF('Proje ve Personel Bilgileri'!C127&gt;0,IF(D184="X",4,IF(E184="X",5,IF(F184="X",12,IF(G184="X",12,IF(H184="X",14,""))))),"")</f>
        <v/>
      </c>
      <c r="M184" s="217" t="str">
        <f>IFERROR(IF('Proje ve Personel Bilgileri'!C127&gt;0,K184*L184,""),0)</f>
        <v/>
      </c>
      <c r="N184" s="217" t="str">
        <f>IF('Proje ve Personel Bilgileri'!C127&gt;0,G011B!R178,"")</f>
        <v/>
      </c>
      <c r="O184" s="219" t="str">
        <f>IF('Proje ve Personel Bilgileri'!C127&gt;0,MIN(M184,N184),"")</f>
        <v/>
      </c>
      <c r="Q184" s="291"/>
    </row>
    <row r="185" spans="1:17" ht="18" customHeight="1" x14ac:dyDescent="0.25">
      <c r="A185" s="144">
        <v>112</v>
      </c>
      <c r="B185" s="209" t="str">
        <f>IF('Proje ve Personel Bilgileri'!C128&gt;0,'Proje ve Personel Bilgileri'!C128,"")</f>
        <v/>
      </c>
      <c r="C185" s="210" t="str">
        <f>IF('Proje ve Personel Bilgileri'!C128&gt;0,'Proje ve Personel Bilgileri'!D128,"")</f>
        <v/>
      </c>
      <c r="D185" s="145"/>
      <c r="E185" s="145"/>
      <c r="F185" s="145"/>
      <c r="G185" s="145"/>
      <c r="H185" s="145"/>
      <c r="I185" s="146"/>
      <c r="J185" s="190" t="str">
        <f t="shared" si="10"/>
        <v/>
      </c>
      <c r="K185" s="217" t="str">
        <f>IF('Proje ve Personel Bilgileri'!C128&gt;0,AUcret,"")</f>
        <v/>
      </c>
      <c r="L185" s="218" t="str">
        <f>IF('Proje ve Personel Bilgileri'!C128&gt;0,IF(D185="X",4,IF(E185="X",5,IF(F185="X",12,IF(G185="X",12,IF(H185="X",14,""))))),"")</f>
        <v/>
      </c>
      <c r="M185" s="217" t="str">
        <f>IFERROR(IF('Proje ve Personel Bilgileri'!C128&gt;0,K185*L185,""),0)</f>
        <v/>
      </c>
      <c r="N185" s="217" t="str">
        <f>IF('Proje ve Personel Bilgileri'!C128&gt;0,G011B!R179,"")</f>
        <v/>
      </c>
      <c r="O185" s="219" t="str">
        <f>IF('Proje ve Personel Bilgileri'!C128&gt;0,MIN(M185,N185),"")</f>
        <v/>
      </c>
      <c r="Q185" s="291"/>
    </row>
    <row r="186" spans="1:17" ht="18" customHeight="1" x14ac:dyDescent="0.25">
      <c r="A186" s="144">
        <v>113</v>
      </c>
      <c r="B186" s="209" t="str">
        <f>IF('Proje ve Personel Bilgileri'!C129&gt;0,'Proje ve Personel Bilgileri'!C129,"")</f>
        <v/>
      </c>
      <c r="C186" s="210" t="str">
        <f>IF('Proje ve Personel Bilgileri'!C129&gt;0,'Proje ve Personel Bilgileri'!D129,"")</f>
        <v/>
      </c>
      <c r="D186" s="145"/>
      <c r="E186" s="145"/>
      <c r="F186" s="145"/>
      <c r="G186" s="145"/>
      <c r="H186" s="145"/>
      <c r="I186" s="146"/>
      <c r="J186" s="190" t="str">
        <f t="shared" si="10"/>
        <v/>
      </c>
      <c r="K186" s="217" t="str">
        <f>IF('Proje ve Personel Bilgileri'!C129&gt;0,AUcret,"")</f>
        <v/>
      </c>
      <c r="L186" s="218" t="str">
        <f>IF('Proje ve Personel Bilgileri'!C129&gt;0,IF(D186="X",4,IF(E186="X",5,IF(F186="X",12,IF(G186="X",12,IF(H186="X",14,""))))),"")</f>
        <v/>
      </c>
      <c r="M186" s="217" t="str">
        <f>IFERROR(IF('Proje ve Personel Bilgileri'!C129&gt;0,K186*L186,""),0)</f>
        <v/>
      </c>
      <c r="N186" s="217" t="str">
        <f>IF('Proje ve Personel Bilgileri'!C129&gt;0,G011B!R180,"")</f>
        <v/>
      </c>
      <c r="O186" s="219" t="str">
        <f>IF('Proje ve Personel Bilgileri'!C129&gt;0,MIN(M186,N186),"")</f>
        <v/>
      </c>
      <c r="Q186" s="291"/>
    </row>
    <row r="187" spans="1:17" ht="18" customHeight="1" x14ac:dyDescent="0.25">
      <c r="A187" s="144">
        <v>114</v>
      </c>
      <c r="B187" s="209" t="str">
        <f>IF('Proje ve Personel Bilgileri'!C130&gt;0,'Proje ve Personel Bilgileri'!C130,"")</f>
        <v/>
      </c>
      <c r="C187" s="210" t="str">
        <f>IF('Proje ve Personel Bilgileri'!C130&gt;0,'Proje ve Personel Bilgileri'!D130,"")</f>
        <v/>
      </c>
      <c r="D187" s="145"/>
      <c r="E187" s="145"/>
      <c r="F187" s="145"/>
      <c r="G187" s="145"/>
      <c r="H187" s="145"/>
      <c r="I187" s="146"/>
      <c r="J187" s="190" t="str">
        <f t="shared" si="10"/>
        <v/>
      </c>
      <c r="K187" s="217" t="str">
        <f>IF('Proje ve Personel Bilgileri'!C130&gt;0,AUcret,"")</f>
        <v/>
      </c>
      <c r="L187" s="218" t="str">
        <f>IF('Proje ve Personel Bilgileri'!C130&gt;0,IF(D187="X",4,IF(E187="X",5,IF(F187="X",12,IF(G187="X",12,IF(H187="X",14,""))))),"")</f>
        <v/>
      </c>
      <c r="M187" s="217" t="str">
        <f>IFERROR(IF('Proje ve Personel Bilgileri'!C130&gt;0,K187*L187,""),0)</f>
        <v/>
      </c>
      <c r="N187" s="217" t="str">
        <f>IF('Proje ve Personel Bilgileri'!C130&gt;0,G011B!R181,"")</f>
        <v/>
      </c>
      <c r="O187" s="219" t="str">
        <f>IF('Proje ve Personel Bilgileri'!C130&gt;0,MIN(M187,N187),"")</f>
        <v/>
      </c>
      <c r="Q187" s="291"/>
    </row>
    <row r="188" spans="1:17" ht="18" customHeight="1" x14ac:dyDescent="0.25">
      <c r="A188" s="144">
        <v>115</v>
      </c>
      <c r="B188" s="209" t="str">
        <f>IF('Proje ve Personel Bilgileri'!C131&gt;0,'Proje ve Personel Bilgileri'!C131,"")</f>
        <v/>
      </c>
      <c r="C188" s="210" t="str">
        <f>IF('Proje ve Personel Bilgileri'!C131&gt;0,'Proje ve Personel Bilgileri'!D131,"")</f>
        <v/>
      </c>
      <c r="D188" s="145"/>
      <c r="E188" s="145"/>
      <c r="F188" s="145"/>
      <c r="G188" s="145"/>
      <c r="H188" s="145"/>
      <c r="I188" s="146"/>
      <c r="J188" s="190" t="str">
        <f t="shared" si="10"/>
        <v/>
      </c>
      <c r="K188" s="217" t="str">
        <f>IF('Proje ve Personel Bilgileri'!C131&gt;0,AUcret,"")</f>
        <v/>
      </c>
      <c r="L188" s="218" t="str">
        <f>IF('Proje ve Personel Bilgileri'!C131&gt;0,IF(D188="X",4,IF(E188="X",5,IF(F188="X",12,IF(G188="X",12,IF(H188="X",14,""))))),"")</f>
        <v/>
      </c>
      <c r="M188" s="217" t="str">
        <f>IFERROR(IF('Proje ve Personel Bilgileri'!C131&gt;0,K188*L188,""),0)</f>
        <v/>
      </c>
      <c r="N188" s="217" t="str">
        <f>IF('Proje ve Personel Bilgileri'!C131&gt;0,G011B!R182,"")</f>
        <v/>
      </c>
      <c r="O188" s="219" t="str">
        <f>IF('Proje ve Personel Bilgileri'!C131&gt;0,MIN(M188,N188),"")</f>
        <v/>
      </c>
      <c r="Q188" s="291"/>
    </row>
    <row r="189" spans="1:17" ht="18" customHeight="1" x14ac:dyDescent="0.25">
      <c r="A189" s="144">
        <v>116</v>
      </c>
      <c r="B189" s="209" t="str">
        <f>IF('Proje ve Personel Bilgileri'!C132&gt;0,'Proje ve Personel Bilgileri'!C132,"")</f>
        <v/>
      </c>
      <c r="C189" s="210" t="str">
        <f>IF('Proje ve Personel Bilgileri'!C132&gt;0,'Proje ve Personel Bilgileri'!D132,"")</f>
        <v/>
      </c>
      <c r="D189" s="145"/>
      <c r="E189" s="145"/>
      <c r="F189" s="145"/>
      <c r="G189" s="145"/>
      <c r="H189" s="145"/>
      <c r="I189" s="146"/>
      <c r="J189" s="190" t="str">
        <f t="shared" si="10"/>
        <v/>
      </c>
      <c r="K189" s="217" t="str">
        <f>IF('Proje ve Personel Bilgileri'!C132&gt;0,AUcret,"")</f>
        <v/>
      </c>
      <c r="L189" s="218" t="str">
        <f>IF('Proje ve Personel Bilgileri'!C132&gt;0,IF(D189="X",4,IF(E189="X",5,IF(F189="X",12,IF(G189="X",12,IF(H189="X",14,""))))),"")</f>
        <v/>
      </c>
      <c r="M189" s="217" t="str">
        <f>IFERROR(IF('Proje ve Personel Bilgileri'!C132&gt;0,K189*L189,""),0)</f>
        <v/>
      </c>
      <c r="N189" s="217" t="str">
        <f>IF('Proje ve Personel Bilgileri'!C132&gt;0,G011B!R183,"")</f>
        <v/>
      </c>
      <c r="O189" s="219" t="str">
        <f>IF('Proje ve Personel Bilgileri'!C132&gt;0,MIN(M189,N189),"")</f>
        <v/>
      </c>
      <c r="Q189" s="291"/>
    </row>
    <row r="190" spans="1:17" ht="18" customHeight="1" x14ac:dyDescent="0.25">
      <c r="A190" s="144">
        <v>117</v>
      </c>
      <c r="B190" s="209" t="str">
        <f>IF('Proje ve Personel Bilgileri'!C133&gt;0,'Proje ve Personel Bilgileri'!C133,"")</f>
        <v/>
      </c>
      <c r="C190" s="210" t="str">
        <f>IF('Proje ve Personel Bilgileri'!C133&gt;0,'Proje ve Personel Bilgileri'!D133,"")</f>
        <v/>
      </c>
      <c r="D190" s="145"/>
      <c r="E190" s="145"/>
      <c r="F190" s="145"/>
      <c r="G190" s="145"/>
      <c r="H190" s="145"/>
      <c r="I190" s="146"/>
      <c r="J190" s="190" t="str">
        <f t="shared" si="10"/>
        <v/>
      </c>
      <c r="K190" s="217" t="str">
        <f>IF('Proje ve Personel Bilgileri'!C133&gt;0,AUcret,"")</f>
        <v/>
      </c>
      <c r="L190" s="218" t="str">
        <f>IF('Proje ve Personel Bilgileri'!C133&gt;0,IF(D190="X",4,IF(E190="X",5,IF(F190="X",12,IF(G190="X",12,IF(H190="X",14,""))))),"")</f>
        <v/>
      </c>
      <c r="M190" s="217" t="str">
        <f>IFERROR(IF('Proje ve Personel Bilgileri'!C133&gt;0,K190*L190,""),0)</f>
        <v/>
      </c>
      <c r="N190" s="217" t="str">
        <f>IF('Proje ve Personel Bilgileri'!C133&gt;0,G011B!R184,"")</f>
        <v/>
      </c>
      <c r="O190" s="219" t="str">
        <f>IF('Proje ve Personel Bilgileri'!C133&gt;0,MIN(M190,N190),"")</f>
        <v/>
      </c>
      <c r="Q190" s="291"/>
    </row>
    <row r="191" spans="1:17" ht="18" customHeight="1" x14ac:dyDescent="0.25">
      <c r="A191" s="144">
        <v>118</v>
      </c>
      <c r="B191" s="209" t="str">
        <f>IF('Proje ve Personel Bilgileri'!C134&gt;0,'Proje ve Personel Bilgileri'!C134,"")</f>
        <v/>
      </c>
      <c r="C191" s="210" t="str">
        <f>IF('Proje ve Personel Bilgileri'!C134&gt;0,'Proje ve Personel Bilgileri'!D134,"")</f>
        <v/>
      </c>
      <c r="D191" s="145"/>
      <c r="E191" s="145"/>
      <c r="F191" s="145"/>
      <c r="G191" s="145"/>
      <c r="H191" s="145"/>
      <c r="I191" s="146"/>
      <c r="J191" s="190" t="str">
        <f t="shared" si="10"/>
        <v/>
      </c>
      <c r="K191" s="217" t="str">
        <f>IF('Proje ve Personel Bilgileri'!C134&gt;0,AUcret,"")</f>
        <v/>
      </c>
      <c r="L191" s="218" t="str">
        <f>IF('Proje ve Personel Bilgileri'!C134&gt;0,IF(D191="X",4,IF(E191="X",5,IF(F191="X",12,IF(G191="X",12,IF(H191="X",14,""))))),"")</f>
        <v/>
      </c>
      <c r="M191" s="217" t="str">
        <f>IFERROR(IF('Proje ve Personel Bilgileri'!C134&gt;0,K191*L191,""),0)</f>
        <v/>
      </c>
      <c r="N191" s="217" t="str">
        <f>IF('Proje ve Personel Bilgileri'!C134&gt;0,G011B!R185,"")</f>
        <v/>
      </c>
      <c r="O191" s="219" t="str">
        <f>IF('Proje ve Personel Bilgileri'!C134&gt;0,MIN(M191,N191),"")</f>
        <v/>
      </c>
      <c r="Q191" s="291"/>
    </row>
    <row r="192" spans="1:17" ht="18" customHeight="1" x14ac:dyDescent="0.25">
      <c r="A192" s="144">
        <v>119</v>
      </c>
      <c r="B192" s="209" t="str">
        <f>IF('Proje ve Personel Bilgileri'!C135&gt;0,'Proje ve Personel Bilgileri'!C135,"")</f>
        <v/>
      </c>
      <c r="C192" s="210" t="str">
        <f>IF('Proje ve Personel Bilgileri'!C135&gt;0,'Proje ve Personel Bilgileri'!D135,"")</f>
        <v/>
      </c>
      <c r="D192" s="145"/>
      <c r="E192" s="145"/>
      <c r="F192" s="145"/>
      <c r="G192" s="145"/>
      <c r="H192" s="145"/>
      <c r="I192" s="146"/>
      <c r="J192" s="190" t="str">
        <f t="shared" si="10"/>
        <v/>
      </c>
      <c r="K192" s="217" t="str">
        <f>IF('Proje ve Personel Bilgileri'!C135&gt;0,AUcret,"")</f>
        <v/>
      </c>
      <c r="L192" s="218" t="str">
        <f>IF('Proje ve Personel Bilgileri'!C135&gt;0,IF(D192="X",4,IF(E192="X",5,IF(F192="X",12,IF(G192="X",12,IF(H192="X",14,""))))),"")</f>
        <v/>
      </c>
      <c r="M192" s="217" t="str">
        <f>IFERROR(IF('Proje ve Personel Bilgileri'!C135&gt;0,K192*L192,""),0)</f>
        <v/>
      </c>
      <c r="N192" s="217" t="str">
        <f>IF('Proje ve Personel Bilgileri'!C135&gt;0,G011B!R186,"")</f>
        <v/>
      </c>
      <c r="O192" s="219" t="str">
        <f>IF('Proje ve Personel Bilgileri'!C135&gt;0,MIN(M192,N192),"")</f>
        <v/>
      </c>
      <c r="Q192" s="291"/>
    </row>
    <row r="193" spans="1:18" ht="18" customHeight="1" thickBot="1" x14ac:dyDescent="0.3">
      <c r="A193" s="147">
        <v>120</v>
      </c>
      <c r="B193" s="211" t="str">
        <f>IF('Proje ve Personel Bilgileri'!C136&gt;0,'Proje ve Personel Bilgileri'!C136,"")</f>
        <v/>
      </c>
      <c r="C193" s="212" t="str">
        <f>IF('Proje ve Personel Bilgileri'!C136&gt;0,'Proje ve Personel Bilgileri'!D136,"")</f>
        <v/>
      </c>
      <c r="D193" s="148"/>
      <c r="E193" s="148"/>
      <c r="F193" s="148"/>
      <c r="G193" s="148"/>
      <c r="H193" s="148"/>
      <c r="I193" s="149"/>
      <c r="J193" s="220" t="str">
        <f t="shared" si="10"/>
        <v/>
      </c>
      <c r="K193" s="221" t="str">
        <f>IF('Proje ve Personel Bilgileri'!C136&gt;0,AUcret,"")</f>
        <v/>
      </c>
      <c r="L193" s="222" t="str">
        <f>IF('Proje ve Personel Bilgileri'!C136&gt;0,IF(D193="X",4,IF(E193="X",5,IF(F193="X",12,IF(G193="X",12,IF(H193="X",14,""))))),"")</f>
        <v/>
      </c>
      <c r="M193" s="221" t="str">
        <f>IFERROR(IF('Proje ve Personel Bilgileri'!C136&gt;0,K193*L193,""),0)</f>
        <v/>
      </c>
      <c r="N193" s="221" t="str">
        <f>IF('Proje ve Personel Bilgileri'!C136&gt;0,G011B!R187,"")</f>
        <v/>
      </c>
      <c r="O193" s="223" t="str">
        <f>IF('Proje ve Personel Bilgileri'!C136&gt;0,MIN(M193,N193),"")</f>
        <v/>
      </c>
      <c r="Q193" s="294">
        <f>IF(ISERROR(IF(SUM(K174:K193)&gt;0,1,0)),1,IF(SUM(K174:K193)&gt;0,1,0))</f>
        <v>0</v>
      </c>
    </row>
    <row r="194" spans="1:18" x14ac:dyDescent="0.25">
      <c r="A194" t="s">
        <v>72</v>
      </c>
    </row>
    <row r="195" spans="1:18" x14ac:dyDescent="0.25">
      <c r="A195" t="s">
        <v>74</v>
      </c>
    </row>
    <row r="196" spans="1:18" x14ac:dyDescent="0.25">
      <c r="A196" t="s">
        <v>73</v>
      </c>
    </row>
    <row r="197" spans="1:18" s="101" customFormat="1" ht="21" x14ac:dyDescent="0.35">
      <c r="A197" s="296" t="s">
        <v>47</v>
      </c>
      <c r="B197" s="297">
        <f ca="1">IF(imzatarihi&gt;0,imzatarihi,"")</f>
        <v>46027</v>
      </c>
      <c r="C197" s="485" t="s">
        <v>48</v>
      </c>
      <c r="D197" s="485"/>
      <c r="E197" s="486" t="str">
        <f>IF(kurulusyetkilisi&gt;0,kurulusyetkilisi,"")</f>
        <v/>
      </c>
      <c r="F197" s="486"/>
      <c r="G197" s="486"/>
      <c r="H197" s="486"/>
      <c r="I197" s="486"/>
      <c r="J197" s="486"/>
      <c r="K197" s="486"/>
      <c r="L197" s="486"/>
      <c r="M197" s="486"/>
      <c r="N197" s="151"/>
      <c r="O197" s="151"/>
      <c r="P197" s="151"/>
      <c r="Q197" s="292"/>
      <c r="R197" s="293"/>
    </row>
    <row r="198" spans="1:18" ht="21" x14ac:dyDescent="0.35">
      <c r="A198" s="300"/>
      <c r="B198" s="300"/>
      <c r="C198" s="302" t="s">
        <v>49</v>
      </c>
      <c r="D198" s="470"/>
      <c r="E198" s="470"/>
      <c r="F198" s="470"/>
      <c r="G198" s="470"/>
      <c r="H198" s="470"/>
      <c r="I198" s="470"/>
      <c r="J198" s="300"/>
      <c r="K198" s="303"/>
      <c r="L198" s="303"/>
      <c r="M198" s="303"/>
      <c r="N198" s="133"/>
    </row>
    <row r="199" spans="1:18" ht="15.75" x14ac:dyDescent="0.25">
      <c r="A199" s="465" t="s">
        <v>61</v>
      </c>
      <c r="B199" s="465"/>
      <c r="C199" s="465"/>
      <c r="D199" s="465"/>
      <c r="E199" s="465"/>
      <c r="F199" s="465"/>
      <c r="G199" s="465"/>
      <c r="H199" s="465"/>
      <c r="I199" s="465"/>
      <c r="J199" s="465"/>
      <c r="K199" s="465"/>
      <c r="L199" s="465"/>
      <c r="M199" s="465"/>
      <c r="N199" s="465"/>
      <c r="O199" s="465"/>
    </row>
    <row r="200" spans="1:18" x14ac:dyDescent="0.25">
      <c r="A200" s="466" t="str">
        <f>IF(YilDonem&lt;&gt;"",CONCATENATE(YilDonem," dönemine aittir."),"")</f>
        <v/>
      </c>
      <c r="B200" s="466"/>
      <c r="C200" s="466"/>
      <c r="D200" s="466"/>
      <c r="E200" s="466"/>
      <c r="F200" s="466"/>
      <c r="G200" s="466"/>
      <c r="H200" s="466"/>
      <c r="I200" s="466"/>
      <c r="J200" s="466"/>
      <c r="K200" s="466"/>
      <c r="L200" s="466"/>
      <c r="M200" s="466"/>
      <c r="N200" s="466"/>
      <c r="O200" s="466"/>
    </row>
    <row r="201" spans="1:18" ht="19.5" thickBot="1" x14ac:dyDescent="0.35">
      <c r="A201" s="456" t="s">
        <v>80</v>
      </c>
      <c r="B201" s="456"/>
      <c r="C201" s="456"/>
      <c r="D201" s="456"/>
      <c r="E201" s="456"/>
      <c r="F201" s="456"/>
      <c r="G201" s="456"/>
      <c r="H201" s="456"/>
      <c r="I201" s="456"/>
      <c r="J201" s="456"/>
      <c r="K201" s="456"/>
      <c r="L201" s="456"/>
      <c r="M201" s="456"/>
      <c r="N201" s="456"/>
      <c r="O201" s="456"/>
    </row>
    <row r="202" spans="1:18" ht="31.7" customHeight="1" thickBot="1" x14ac:dyDescent="0.3">
      <c r="A202" s="473" t="s">
        <v>1</v>
      </c>
      <c r="B202" s="487"/>
      <c r="C202" s="457" t="str">
        <f>IF(ProjeNo&gt;0,ProjeNo,"")</f>
        <v/>
      </c>
      <c r="D202" s="458"/>
      <c r="E202" s="458"/>
      <c r="F202" s="458"/>
      <c r="G202" s="458"/>
      <c r="H202" s="458"/>
      <c r="I202" s="458"/>
      <c r="J202" s="458"/>
      <c r="K202" s="458"/>
      <c r="L202" s="458"/>
      <c r="M202" s="458"/>
      <c r="N202" s="458"/>
      <c r="O202" s="459"/>
    </row>
    <row r="203" spans="1:18" ht="42.75" customHeight="1" thickBot="1" x14ac:dyDescent="0.3">
      <c r="A203" s="488" t="s">
        <v>14</v>
      </c>
      <c r="B203" s="489"/>
      <c r="C203" s="490" t="str">
        <f>IF(ProjeAdi&gt;0,ProjeAdi,"")</f>
        <v/>
      </c>
      <c r="D203" s="491"/>
      <c r="E203" s="491"/>
      <c r="F203" s="491"/>
      <c r="G203" s="491"/>
      <c r="H203" s="491"/>
      <c r="I203" s="491"/>
      <c r="J203" s="491"/>
      <c r="K203" s="491"/>
      <c r="L203" s="491"/>
      <c r="M203" s="491"/>
      <c r="N203" s="491"/>
      <c r="O203" s="492"/>
    </row>
    <row r="204" spans="1:18" ht="31.7" customHeight="1" thickBot="1" x14ac:dyDescent="0.3">
      <c r="A204" s="473" t="s">
        <v>4</v>
      </c>
      <c r="B204" s="474"/>
      <c r="C204" s="475" t="str">
        <f>IF(BasvuruTarihi&lt;&gt;"",BasvuruTarihi,"")</f>
        <v/>
      </c>
      <c r="D204" s="476"/>
      <c r="E204" s="476"/>
      <c r="F204" s="476"/>
      <c r="G204" s="476"/>
      <c r="H204" s="476"/>
      <c r="I204" s="476"/>
      <c r="J204" s="476"/>
      <c r="K204" s="476"/>
      <c r="L204" s="476"/>
      <c r="M204" s="476"/>
      <c r="N204" s="476"/>
      <c r="O204" s="477"/>
    </row>
    <row r="205" spans="1:18" ht="15" customHeight="1" thickBot="1" x14ac:dyDescent="0.3">
      <c r="A205" s="478" t="s">
        <v>9</v>
      </c>
      <c r="B205" s="478" t="s">
        <v>10</v>
      </c>
      <c r="C205" s="480" t="s">
        <v>155</v>
      </c>
      <c r="D205" s="482" t="s">
        <v>62</v>
      </c>
      <c r="E205" s="482"/>
      <c r="F205" s="482"/>
      <c r="G205" s="482"/>
      <c r="H205" s="482"/>
      <c r="I205" s="483" t="s">
        <v>68</v>
      </c>
      <c r="J205" s="480" t="s">
        <v>79</v>
      </c>
      <c r="K205" s="480" t="s">
        <v>75</v>
      </c>
      <c r="L205" s="480" t="s">
        <v>76</v>
      </c>
      <c r="M205" s="480" t="s">
        <v>77</v>
      </c>
      <c r="N205" s="480" t="s">
        <v>78</v>
      </c>
      <c r="O205" s="480" t="s">
        <v>69</v>
      </c>
    </row>
    <row r="206" spans="1:18" ht="88.5" customHeight="1" thickBot="1" x14ac:dyDescent="0.3">
      <c r="A206" s="479"/>
      <c r="B206" s="479"/>
      <c r="C206" s="481"/>
      <c r="D206" s="140" t="s">
        <v>63</v>
      </c>
      <c r="E206" s="140" t="s">
        <v>64</v>
      </c>
      <c r="F206" s="140" t="s">
        <v>65</v>
      </c>
      <c r="G206" s="140" t="s">
        <v>66</v>
      </c>
      <c r="H206" s="140" t="s">
        <v>67</v>
      </c>
      <c r="I206" s="484"/>
      <c r="J206" s="481"/>
      <c r="K206" s="481"/>
      <c r="L206" s="481"/>
      <c r="M206" s="481"/>
      <c r="N206" s="481"/>
      <c r="O206" s="481"/>
    </row>
    <row r="207" spans="1:18" ht="18" customHeight="1" x14ac:dyDescent="0.25">
      <c r="A207" s="141">
        <v>121</v>
      </c>
      <c r="B207" s="207" t="str">
        <f>IF('Proje ve Personel Bilgileri'!C137&gt;0,'Proje ve Personel Bilgileri'!C137,"")</f>
        <v/>
      </c>
      <c r="C207" s="208" t="str">
        <f>IF('Proje ve Personel Bilgileri'!C137&gt;0,'Proje ve Personel Bilgileri'!D137,"")</f>
        <v/>
      </c>
      <c r="D207" s="142"/>
      <c r="E207" s="142"/>
      <c r="F207" s="142"/>
      <c r="G207" s="142"/>
      <c r="H207" s="142"/>
      <c r="I207" s="143"/>
      <c r="J207" s="213" t="str">
        <f t="shared" ref="J207" si="11">IF(AND(BasvuruTarihi&gt;0,I207&gt;0),DAYS360(I207,BasvuruTarihi)/30,"")</f>
        <v/>
      </c>
      <c r="K207" s="214" t="str">
        <f>IF('Proje ve Personel Bilgileri'!C137&gt;0,AUcret,"")</f>
        <v/>
      </c>
      <c r="L207" s="215" t="str">
        <f>IF('Proje ve Personel Bilgileri'!C137&gt;0,IF(D207="X",4,IF(E207="X",5,IF(F207="X",12,IF(G207="X",12,IF(H207="X",14,""))))),"")</f>
        <v/>
      </c>
      <c r="M207" s="214" t="str">
        <f>IFERROR(IF('Proje ve Personel Bilgileri'!C137&gt;0,K207*L207,""),0)</f>
        <v/>
      </c>
      <c r="N207" s="214" t="str">
        <f>IF('Proje ve Personel Bilgileri'!C137&gt;0,G011B!R200,"")</f>
        <v/>
      </c>
      <c r="O207" s="216" t="str">
        <f>IF('Proje ve Personel Bilgileri'!C137&gt;0,MIN(M207,N207),"")</f>
        <v/>
      </c>
      <c r="Q207" s="291"/>
    </row>
    <row r="208" spans="1:18" ht="18" customHeight="1" x14ac:dyDescent="0.25">
      <c r="A208" s="144">
        <v>122</v>
      </c>
      <c r="B208" s="209" t="str">
        <f>IF('Proje ve Personel Bilgileri'!C138&gt;0,'Proje ve Personel Bilgileri'!C138,"")</f>
        <v/>
      </c>
      <c r="C208" s="210" t="str">
        <f>IF('Proje ve Personel Bilgileri'!C138&gt;0,'Proje ve Personel Bilgileri'!D138,"")</f>
        <v/>
      </c>
      <c r="D208" s="145"/>
      <c r="E208" s="145"/>
      <c r="F208" s="145"/>
      <c r="G208" s="145"/>
      <c r="H208" s="145"/>
      <c r="I208" s="146"/>
      <c r="J208" s="190" t="str">
        <f t="shared" ref="J208:J226" si="12">IF(AND(BasvuruTarihi&gt;0,I208&gt;0),DAYS360(I208,BasvuruTarihi)/30,"")</f>
        <v/>
      </c>
      <c r="K208" s="217" t="str">
        <f>IF('Proje ve Personel Bilgileri'!C138&gt;0,AUcret,"")</f>
        <v/>
      </c>
      <c r="L208" s="218" t="str">
        <f>IF('Proje ve Personel Bilgileri'!C138&gt;0,IF(D208="X",4,IF(E208="X",5,IF(F208="X",12,IF(G208="X",12,IF(H208="X",14,""))))),"")</f>
        <v/>
      </c>
      <c r="M208" s="217" t="str">
        <f>IFERROR(IF('Proje ve Personel Bilgileri'!C138&gt;0,K208*L208,""),0)</f>
        <v/>
      </c>
      <c r="N208" s="217" t="str">
        <f>IF('Proje ve Personel Bilgileri'!C138&gt;0,G011B!R201,"")</f>
        <v/>
      </c>
      <c r="O208" s="219" t="str">
        <f>IF('Proje ve Personel Bilgileri'!C138&gt;0,MIN(M208,N208),"")</f>
        <v/>
      </c>
      <c r="Q208" s="291"/>
    </row>
    <row r="209" spans="1:17" ht="18" customHeight="1" x14ac:dyDescent="0.25">
      <c r="A209" s="144">
        <v>123</v>
      </c>
      <c r="B209" s="209" t="str">
        <f>IF('Proje ve Personel Bilgileri'!C139&gt;0,'Proje ve Personel Bilgileri'!C139,"")</f>
        <v/>
      </c>
      <c r="C209" s="210" t="str">
        <f>IF('Proje ve Personel Bilgileri'!C139&gt;0,'Proje ve Personel Bilgileri'!D139,"")</f>
        <v/>
      </c>
      <c r="D209" s="145"/>
      <c r="E209" s="145"/>
      <c r="F209" s="145"/>
      <c r="G209" s="145"/>
      <c r="H209" s="145"/>
      <c r="I209" s="146"/>
      <c r="J209" s="190" t="str">
        <f t="shared" si="12"/>
        <v/>
      </c>
      <c r="K209" s="217" t="str">
        <f>IF('Proje ve Personel Bilgileri'!C139&gt;0,AUcret,"")</f>
        <v/>
      </c>
      <c r="L209" s="218" t="str">
        <f>IF('Proje ve Personel Bilgileri'!C139&gt;0,IF(D209="X",4,IF(E209="X",5,IF(F209="X",12,IF(G209="X",12,IF(H209="X",14,""))))),"")</f>
        <v/>
      </c>
      <c r="M209" s="217" t="str">
        <f>IFERROR(IF('Proje ve Personel Bilgileri'!C139&gt;0,K209*L209,""),0)</f>
        <v/>
      </c>
      <c r="N209" s="217" t="str">
        <f>IF('Proje ve Personel Bilgileri'!C139&gt;0,G011B!R202,"")</f>
        <v/>
      </c>
      <c r="O209" s="219" t="str">
        <f>IF('Proje ve Personel Bilgileri'!C139&gt;0,MIN(M209,N209),"")</f>
        <v/>
      </c>
      <c r="Q209" s="291"/>
    </row>
    <row r="210" spans="1:17" ht="18" customHeight="1" x14ac:dyDescent="0.25">
      <c r="A210" s="144">
        <v>124</v>
      </c>
      <c r="B210" s="209" t="str">
        <f>IF('Proje ve Personel Bilgileri'!C140&gt;0,'Proje ve Personel Bilgileri'!C140,"")</f>
        <v/>
      </c>
      <c r="C210" s="210" t="str">
        <f>IF('Proje ve Personel Bilgileri'!C140&gt;0,'Proje ve Personel Bilgileri'!D140,"")</f>
        <v/>
      </c>
      <c r="D210" s="145"/>
      <c r="E210" s="145"/>
      <c r="F210" s="145"/>
      <c r="G210" s="145"/>
      <c r="H210" s="145"/>
      <c r="I210" s="146"/>
      <c r="J210" s="190" t="str">
        <f t="shared" si="12"/>
        <v/>
      </c>
      <c r="K210" s="217" t="str">
        <f>IF('Proje ve Personel Bilgileri'!C140&gt;0,AUcret,"")</f>
        <v/>
      </c>
      <c r="L210" s="218" t="str">
        <f>IF('Proje ve Personel Bilgileri'!C140&gt;0,IF(D210="X",4,IF(E210="X",5,IF(F210="X",12,IF(G210="X",12,IF(H210="X",14,""))))),"")</f>
        <v/>
      </c>
      <c r="M210" s="217" t="str">
        <f>IFERROR(IF('Proje ve Personel Bilgileri'!C140&gt;0,K210*L210,""),0)</f>
        <v/>
      </c>
      <c r="N210" s="217" t="str">
        <f>IF('Proje ve Personel Bilgileri'!C140&gt;0,G011B!R203,"")</f>
        <v/>
      </c>
      <c r="O210" s="219" t="str">
        <f>IF('Proje ve Personel Bilgileri'!C140&gt;0,MIN(M210,N210),"")</f>
        <v/>
      </c>
      <c r="Q210" s="291"/>
    </row>
    <row r="211" spans="1:17" ht="18" customHeight="1" x14ac:dyDescent="0.25">
      <c r="A211" s="144">
        <v>125</v>
      </c>
      <c r="B211" s="209" t="str">
        <f>IF('Proje ve Personel Bilgileri'!C141&gt;0,'Proje ve Personel Bilgileri'!C141,"")</f>
        <v/>
      </c>
      <c r="C211" s="210" t="str">
        <f>IF('Proje ve Personel Bilgileri'!C141&gt;0,'Proje ve Personel Bilgileri'!D141,"")</f>
        <v/>
      </c>
      <c r="D211" s="145"/>
      <c r="E211" s="145"/>
      <c r="F211" s="145"/>
      <c r="G211" s="145"/>
      <c r="H211" s="145"/>
      <c r="I211" s="146"/>
      <c r="J211" s="190" t="str">
        <f t="shared" si="12"/>
        <v/>
      </c>
      <c r="K211" s="217" t="str">
        <f>IF('Proje ve Personel Bilgileri'!C141&gt;0,AUcret,"")</f>
        <v/>
      </c>
      <c r="L211" s="218" t="str">
        <f>IF('Proje ve Personel Bilgileri'!C141&gt;0,IF(D211="X",4,IF(E211="X",5,IF(F211="X",12,IF(G211="X",12,IF(H211="X",14,""))))),"")</f>
        <v/>
      </c>
      <c r="M211" s="217" t="str">
        <f>IFERROR(IF('Proje ve Personel Bilgileri'!C141&gt;0,K211*L211,""),0)</f>
        <v/>
      </c>
      <c r="N211" s="217" t="str">
        <f>IF('Proje ve Personel Bilgileri'!C141&gt;0,G011B!R204,"")</f>
        <v/>
      </c>
      <c r="O211" s="219" t="str">
        <f>IF('Proje ve Personel Bilgileri'!C141&gt;0,MIN(M211,N211),"")</f>
        <v/>
      </c>
      <c r="Q211" s="291"/>
    </row>
    <row r="212" spans="1:17" ht="18" customHeight="1" x14ac:dyDescent="0.25">
      <c r="A212" s="144">
        <v>126</v>
      </c>
      <c r="B212" s="209" t="str">
        <f>IF('Proje ve Personel Bilgileri'!C142&gt;0,'Proje ve Personel Bilgileri'!C142,"")</f>
        <v/>
      </c>
      <c r="C212" s="210" t="str">
        <f>IF('Proje ve Personel Bilgileri'!C142&gt;0,'Proje ve Personel Bilgileri'!D142,"")</f>
        <v/>
      </c>
      <c r="D212" s="145"/>
      <c r="E212" s="145"/>
      <c r="F212" s="145"/>
      <c r="G212" s="145"/>
      <c r="H212" s="145"/>
      <c r="I212" s="146"/>
      <c r="J212" s="190" t="str">
        <f t="shared" si="12"/>
        <v/>
      </c>
      <c r="K212" s="217" t="str">
        <f>IF('Proje ve Personel Bilgileri'!C142&gt;0,AUcret,"")</f>
        <v/>
      </c>
      <c r="L212" s="218" t="str">
        <f>IF('Proje ve Personel Bilgileri'!C142&gt;0,IF(D212="X",4,IF(E212="X",5,IF(F212="X",12,IF(G212="X",12,IF(H212="X",14,""))))),"")</f>
        <v/>
      </c>
      <c r="M212" s="217" t="str">
        <f>IFERROR(IF('Proje ve Personel Bilgileri'!C142&gt;0,K212*L212,""),0)</f>
        <v/>
      </c>
      <c r="N212" s="217" t="str">
        <f>IF('Proje ve Personel Bilgileri'!C142&gt;0,G011B!R205,"")</f>
        <v/>
      </c>
      <c r="O212" s="219" t="str">
        <f>IF('Proje ve Personel Bilgileri'!C142&gt;0,MIN(M212,N212),"")</f>
        <v/>
      </c>
      <c r="Q212" s="291"/>
    </row>
    <row r="213" spans="1:17" ht="18" customHeight="1" x14ac:dyDescent="0.25">
      <c r="A213" s="144">
        <v>127</v>
      </c>
      <c r="B213" s="209" t="str">
        <f>IF('Proje ve Personel Bilgileri'!C143&gt;0,'Proje ve Personel Bilgileri'!C143,"")</f>
        <v/>
      </c>
      <c r="C213" s="210" t="str">
        <f>IF('Proje ve Personel Bilgileri'!C143&gt;0,'Proje ve Personel Bilgileri'!D143,"")</f>
        <v/>
      </c>
      <c r="D213" s="145"/>
      <c r="E213" s="145"/>
      <c r="F213" s="145"/>
      <c r="G213" s="145"/>
      <c r="H213" s="145"/>
      <c r="I213" s="146"/>
      <c r="J213" s="190" t="str">
        <f t="shared" si="12"/>
        <v/>
      </c>
      <c r="K213" s="217" t="str">
        <f>IF('Proje ve Personel Bilgileri'!C143&gt;0,AUcret,"")</f>
        <v/>
      </c>
      <c r="L213" s="218" t="str">
        <f>IF('Proje ve Personel Bilgileri'!C143&gt;0,IF(D213="X",4,IF(E213="X",5,IF(F213="X",12,IF(G213="X",12,IF(H213="X",14,""))))),"")</f>
        <v/>
      </c>
      <c r="M213" s="217" t="str">
        <f>IFERROR(IF('Proje ve Personel Bilgileri'!C143&gt;0,K213*L213,""),0)</f>
        <v/>
      </c>
      <c r="N213" s="217" t="str">
        <f>IF('Proje ve Personel Bilgileri'!C143&gt;0,G011B!R206,"")</f>
        <v/>
      </c>
      <c r="O213" s="219" t="str">
        <f>IF('Proje ve Personel Bilgileri'!C143&gt;0,MIN(M213,N213),"")</f>
        <v/>
      </c>
      <c r="Q213" s="291"/>
    </row>
    <row r="214" spans="1:17" ht="18" customHeight="1" x14ac:dyDescent="0.25">
      <c r="A214" s="144">
        <v>128</v>
      </c>
      <c r="B214" s="209" t="str">
        <f>IF('Proje ve Personel Bilgileri'!C144&gt;0,'Proje ve Personel Bilgileri'!C144,"")</f>
        <v/>
      </c>
      <c r="C214" s="210" t="str">
        <f>IF('Proje ve Personel Bilgileri'!C144&gt;0,'Proje ve Personel Bilgileri'!D144,"")</f>
        <v/>
      </c>
      <c r="D214" s="145"/>
      <c r="E214" s="145"/>
      <c r="F214" s="145"/>
      <c r="G214" s="145"/>
      <c r="H214" s="145"/>
      <c r="I214" s="146"/>
      <c r="J214" s="190" t="str">
        <f t="shared" si="12"/>
        <v/>
      </c>
      <c r="K214" s="217" t="str">
        <f>IF('Proje ve Personel Bilgileri'!C144&gt;0,AUcret,"")</f>
        <v/>
      </c>
      <c r="L214" s="218" t="str">
        <f>IF('Proje ve Personel Bilgileri'!C144&gt;0,IF(D214="X",4,IF(E214="X",5,IF(F214="X",12,IF(G214="X",12,IF(H214="X",14,""))))),"")</f>
        <v/>
      </c>
      <c r="M214" s="217" t="str">
        <f>IFERROR(IF('Proje ve Personel Bilgileri'!C144&gt;0,K214*L214,""),0)</f>
        <v/>
      </c>
      <c r="N214" s="217" t="str">
        <f>IF('Proje ve Personel Bilgileri'!C144&gt;0,G011B!R207,"")</f>
        <v/>
      </c>
      <c r="O214" s="219" t="str">
        <f>IF('Proje ve Personel Bilgileri'!C144&gt;0,MIN(M214,N214),"")</f>
        <v/>
      </c>
      <c r="Q214" s="291"/>
    </row>
    <row r="215" spans="1:17" ht="18" customHeight="1" x14ac:dyDescent="0.25">
      <c r="A215" s="144">
        <v>129</v>
      </c>
      <c r="B215" s="209" t="str">
        <f>IF('Proje ve Personel Bilgileri'!C145&gt;0,'Proje ve Personel Bilgileri'!C145,"")</f>
        <v/>
      </c>
      <c r="C215" s="210" t="str">
        <f>IF('Proje ve Personel Bilgileri'!C145&gt;0,'Proje ve Personel Bilgileri'!D145,"")</f>
        <v/>
      </c>
      <c r="D215" s="145"/>
      <c r="E215" s="145"/>
      <c r="F215" s="145"/>
      <c r="G215" s="145"/>
      <c r="H215" s="145"/>
      <c r="I215" s="146"/>
      <c r="J215" s="190" t="str">
        <f t="shared" si="12"/>
        <v/>
      </c>
      <c r="K215" s="217" t="str">
        <f>IF('Proje ve Personel Bilgileri'!C145&gt;0,AUcret,"")</f>
        <v/>
      </c>
      <c r="L215" s="218" t="str">
        <f>IF('Proje ve Personel Bilgileri'!C145&gt;0,IF(D215="X",4,IF(E215="X",5,IF(F215="X",12,IF(G215="X",12,IF(H215="X",14,""))))),"")</f>
        <v/>
      </c>
      <c r="M215" s="217" t="str">
        <f>IFERROR(IF('Proje ve Personel Bilgileri'!C145&gt;0,K215*L215,""),0)</f>
        <v/>
      </c>
      <c r="N215" s="217" t="str">
        <f>IF('Proje ve Personel Bilgileri'!C145&gt;0,G011B!R208,"")</f>
        <v/>
      </c>
      <c r="O215" s="219" t="str">
        <f>IF('Proje ve Personel Bilgileri'!C145&gt;0,MIN(M215,N215),"")</f>
        <v/>
      </c>
      <c r="Q215" s="291"/>
    </row>
    <row r="216" spans="1:17" ht="18" customHeight="1" x14ac:dyDescent="0.25">
      <c r="A216" s="144">
        <v>130</v>
      </c>
      <c r="B216" s="209" t="str">
        <f>IF('Proje ve Personel Bilgileri'!C146&gt;0,'Proje ve Personel Bilgileri'!C146,"")</f>
        <v/>
      </c>
      <c r="C216" s="210" t="str">
        <f>IF('Proje ve Personel Bilgileri'!C146&gt;0,'Proje ve Personel Bilgileri'!D146,"")</f>
        <v/>
      </c>
      <c r="D216" s="145"/>
      <c r="E216" s="145"/>
      <c r="F216" s="145"/>
      <c r="G216" s="145"/>
      <c r="H216" s="145"/>
      <c r="I216" s="146"/>
      <c r="J216" s="190" t="str">
        <f t="shared" si="12"/>
        <v/>
      </c>
      <c r="K216" s="217" t="str">
        <f>IF('Proje ve Personel Bilgileri'!C146&gt;0,AUcret,"")</f>
        <v/>
      </c>
      <c r="L216" s="218" t="str">
        <f>IF('Proje ve Personel Bilgileri'!C146&gt;0,IF(D216="X",4,IF(E216="X",5,IF(F216="X",12,IF(G216="X",12,IF(H216="X",14,""))))),"")</f>
        <v/>
      </c>
      <c r="M216" s="217" t="str">
        <f>IFERROR(IF('Proje ve Personel Bilgileri'!C146&gt;0,K216*L216,""),0)</f>
        <v/>
      </c>
      <c r="N216" s="217" t="str">
        <f>IF('Proje ve Personel Bilgileri'!C146&gt;0,G011B!R209,"")</f>
        <v/>
      </c>
      <c r="O216" s="219" t="str">
        <f>IF('Proje ve Personel Bilgileri'!C146&gt;0,MIN(M216,N216),"")</f>
        <v/>
      </c>
      <c r="Q216" s="291"/>
    </row>
    <row r="217" spans="1:17" ht="18" customHeight="1" x14ac:dyDescent="0.25">
      <c r="A217" s="144">
        <v>131</v>
      </c>
      <c r="B217" s="209" t="str">
        <f>IF('Proje ve Personel Bilgileri'!C147&gt;0,'Proje ve Personel Bilgileri'!C147,"")</f>
        <v/>
      </c>
      <c r="C217" s="210" t="str">
        <f>IF('Proje ve Personel Bilgileri'!C147&gt;0,'Proje ve Personel Bilgileri'!D147,"")</f>
        <v/>
      </c>
      <c r="D217" s="145"/>
      <c r="E217" s="145"/>
      <c r="F217" s="145"/>
      <c r="G217" s="145"/>
      <c r="H217" s="145"/>
      <c r="I217" s="146"/>
      <c r="J217" s="190" t="str">
        <f t="shared" si="12"/>
        <v/>
      </c>
      <c r="K217" s="217" t="str">
        <f>IF('Proje ve Personel Bilgileri'!C147&gt;0,AUcret,"")</f>
        <v/>
      </c>
      <c r="L217" s="218" t="str">
        <f>IF('Proje ve Personel Bilgileri'!C147&gt;0,IF(D217="X",4,IF(E217="X",5,IF(F217="X",12,IF(G217="X",12,IF(H217="X",14,""))))),"")</f>
        <v/>
      </c>
      <c r="M217" s="217" t="str">
        <f>IFERROR(IF('Proje ve Personel Bilgileri'!C147&gt;0,K217*L217,""),0)</f>
        <v/>
      </c>
      <c r="N217" s="217" t="str">
        <f>IF('Proje ve Personel Bilgileri'!C147&gt;0,G011B!R210,"")</f>
        <v/>
      </c>
      <c r="O217" s="219" t="str">
        <f>IF('Proje ve Personel Bilgileri'!C147&gt;0,MIN(M217,N217),"")</f>
        <v/>
      </c>
      <c r="Q217" s="291"/>
    </row>
    <row r="218" spans="1:17" ht="18" customHeight="1" x14ac:dyDescent="0.25">
      <c r="A218" s="144">
        <v>132</v>
      </c>
      <c r="B218" s="209" t="str">
        <f>IF('Proje ve Personel Bilgileri'!C148&gt;0,'Proje ve Personel Bilgileri'!C148,"")</f>
        <v/>
      </c>
      <c r="C218" s="210" t="str">
        <f>IF('Proje ve Personel Bilgileri'!C148&gt;0,'Proje ve Personel Bilgileri'!D148,"")</f>
        <v/>
      </c>
      <c r="D218" s="145"/>
      <c r="E218" s="145"/>
      <c r="F218" s="145"/>
      <c r="G218" s="145"/>
      <c r="H218" s="145"/>
      <c r="I218" s="146"/>
      <c r="J218" s="190" t="str">
        <f t="shared" si="12"/>
        <v/>
      </c>
      <c r="K218" s="217" t="str">
        <f>IF('Proje ve Personel Bilgileri'!C148&gt;0,AUcret,"")</f>
        <v/>
      </c>
      <c r="L218" s="218" t="str">
        <f>IF('Proje ve Personel Bilgileri'!C148&gt;0,IF(D218="X",4,IF(E218="X",5,IF(F218="X",12,IF(G218="X",12,IF(H218="X",14,""))))),"")</f>
        <v/>
      </c>
      <c r="M218" s="217" t="str">
        <f>IFERROR(IF('Proje ve Personel Bilgileri'!C148&gt;0,K218*L218,""),0)</f>
        <v/>
      </c>
      <c r="N218" s="217" t="str">
        <f>IF('Proje ve Personel Bilgileri'!C148&gt;0,G011B!R211,"")</f>
        <v/>
      </c>
      <c r="O218" s="219" t="str">
        <f>IF('Proje ve Personel Bilgileri'!C148&gt;0,MIN(M218,N218),"")</f>
        <v/>
      </c>
      <c r="Q218" s="291"/>
    </row>
    <row r="219" spans="1:17" ht="18" customHeight="1" x14ac:dyDescent="0.25">
      <c r="A219" s="144">
        <v>133</v>
      </c>
      <c r="B219" s="209" t="str">
        <f>IF('Proje ve Personel Bilgileri'!C149&gt;0,'Proje ve Personel Bilgileri'!C149,"")</f>
        <v/>
      </c>
      <c r="C219" s="210" t="str">
        <f>IF('Proje ve Personel Bilgileri'!C149&gt;0,'Proje ve Personel Bilgileri'!D149,"")</f>
        <v/>
      </c>
      <c r="D219" s="145"/>
      <c r="E219" s="145"/>
      <c r="F219" s="145"/>
      <c r="G219" s="145"/>
      <c r="H219" s="145"/>
      <c r="I219" s="146"/>
      <c r="J219" s="190" t="str">
        <f t="shared" si="12"/>
        <v/>
      </c>
      <c r="K219" s="217" t="str">
        <f>IF('Proje ve Personel Bilgileri'!C149&gt;0,AUcret,"")</f>
        <v/>
      </c>
      <c r="L219" s="218" t="str">
        <f>IF('Proje ve Personel Bilgileri'!C149&gt;0,IF(D219="X",4,IF(E219="X",5,IF(F219="X",12,IF(G219="X",12,IF(H219="X",14,""))))),"")</f>
        <v/>
      </c>
      <c r="M219" s="217" t="str">
        <f>IFERROR(IF('Proje ve Personel Bilgileri'!C149&gt;0,K219*L219,""),0)</f>
        <v/>
      </c>
      <c r="N219" s="217" t="str">
        <f>IF('Proje ve Personel Bilgileri'!C149&gt;0,G011B!R212,"")</f>
        <v/>
      </c>
      <c r="O219" s="219" t="str">
        <f>IF('Proje ve Personel Bilgileri'!C149&gt;0,MIN(M219,N219),"")</f>
        <v/>
      </c>
      <c r="Q219" s="291"/>
    </row>
    <row r="220" spans="1:17" ht="18" customHeight="1" x14ac:dyDescent="0.25">
      <c r="A220" s="144">
        <v>134</v>
      </c>
      <c r="B220" s="209" t="str">
        <f>IF('Proje ve Personel Bilgileri'!C150&gt;0,'Proje ve Personel Bilgileri'!C150,"")</f>
        <v/>
      </c>
      <c r="C220" s="210" t="str">
        <f>IF('Proje ve Personel Bilgileri'!C150&gt;0,'Proje ve Personel Bilgileri'!D150,"")</f>
        <v/>
      </c>
      <c r="D220" s="145"/>
      <c r="E220" s="145"/>
      <c r="F220" s="145"/>
      <c r="G220" s="145"/>
      <c r="H220" s="145"/>
      <c r="I220" s="146"/>
      <c r="J220" s="190" t="str">
        <f t="shared" si="12"/>
        <v/>
      </c>
      <c r="K220" s="217" t="str">
        <f>IF('Proje ve Personel Bilgileri'!C150&gt;0,AUcret,"")</f>
        <v/>
      </c>
      <c r="L220" s="218" t="str">
        <f>IF('Proje ve Personel Bilgileri'!C150&gt;0,IF(D220="X",4,IF(E220="X",5,IF(F220="X",12,IF(G220="X",12,IF(H220="X",14,""))))),"")</f>
        <v/>
      </c>
      <c r="M220" s="217" t="str">
        <f>IFERROR(IF('Proje ve Personel Bilgileri'!C150&gt;0,K220*L220,""),0)</f>
        <v/>
      </c>
      <c r="N220" s="217" t="str">
        <f>IF('Proje ve Personel Bilgileri'!C150&gt;0,G011B!R213,"")</f>
        <v/>
      </c>
      <c r="O220" s="219" t="str">
        <f>IF('Proje ve Personel Bilgileri'!C150&gt;0,MIN(M220,N220),"")</f>
        <v/>
      </c>
      <c r="Q220" s="291"/>
    </row>
    <row r="221" spans="1:17" ht="18" customHeight="1" x14ac:dyDescent="0.25">
      <c r="A221" s="144">
        <v>135</v>
      </c>
      <c r="B221" s="209" t="str">
        <f>IF('Proje ve Personel Bilgileri'!C151&gt;0,'Proje ve Personel Bilgileri'!C151,"")</f>
        <v/>
      </c>
      <c r="C221" s="210" t="str">
        <f>IF('Proje ve Personel Bilgileri'!C151&gt;0,'Proje ve Personel Bilgileri'!D151,"")</f>
        <v/>
      </c>
      <c r="D221" s="145"/>
      <c r="E221" s="145"/>
      <c r="F221" s="145"/>
      <c r="G221" s="145"/>
      <c r="H221" s="145"/>
      <c r="I221" s="146"/>
      <c r="J221" s="190" t="str">
        <f t="shared" si="12"/>
        <v/>
      </c>
      <c r="K221" s="217" t="str">
        <f>IF('Proje ve Personel Bilgileri'!C151&gt;0,AUcret,"")</f>
        <v/>
      </c>
      <c r="L221" s="218" t="str">
        <f>IF('Proje ve Personel Bilgileri'!C151&gt;0,IF(D221="X",4,IF(E221="X",5,IF(F221="X",12,IF(G221="X",12,IF(H221="X",14,""))))),"")</f>
        <v/>
      </c>
      <c r="M221" s="217" t="str">
        <f>IFERROR(IF('Proje ve Personel Bilgileri'!C151&gt;0,K221*L221,""),0)</f>
        <v/>
      </c>
      <c r="N221" s="217" t="str">
        <f>IF('Proje ve Personel Bilgileri'!C151&gt;0,G011B!R214,"")</f>
        <v/>
      </c>
      <c r="O221" s="219" t="str">
        <f>IF('Proje ve Personel Bilgileri'!C151&gt;0,MIN(M221,N221),"")</f>
        <v/>
      </c>
      <c r="Q221" s="291"/>
    </row>
    <row r="222" spans="1:17" ht="18" customHeight="1" x14ac:dyDescent="0.25">
      <c r="A222" s="144">
        <v>136</v>
      </c>
      <c r="B222" s="209" t="str">
        <f>IF('Proje ve Personel Bilgileri'!C152&gt;0,'Proje ve Personel Bilgileri'!C152,"")</f>
        <v/>
      </c>
      <c r="C222" s="210" t="str">
        <f>IF('Proje ve Personel Bilgileri'!C152&gt;0,'Proje ve Personel Bilgileri'!D152,"")</f>
        <v/>
      </c>
      <c r="D222" s="145"/>
      <c r="E222" s="145"/>
      <c r="F222" s="145"/>
      <c r="G222" s="145"/>
      <c r="H222" s="145"/>
      <c r="I222" s="146"/>
      <c r="J222" s="190" t="str">
        <f t="shared" si="12"/>
        <v/>
      </c>
      <c r="K222" s="217" t="str">
        <f>IF('Proje ve Personel Bilgileri'!C152&gt;0,AUcret,"")</f>
        <v/>
      </c>
      <c r="L222" s="218" t="str">
        <f>IF('Proje ve Personel Bilgileri'!C152&gt;0,IF(D222="X",4,IF(E222="X",5,IF(F222="X",12,IF(G222="X",12,IF(H222="X",14,""))))),"")</f>
        <v/>
      </c>
      <c r="M222" s="217" t="str">
        <f>IFERROR(IF('Proje ve Personel Bilgileri'!C152&gt;0,K222*L222,""),0)</f>
        <v/>
      </c>
      <c r="N222" s="217" t="str">
        <f>IF('Proje ve Personel Bilgileri'!C152&gt;0,G011B!R215,"")</f>
        <v/>
      </c>
      <c r="O222" s="219" t="str">
        <f>IF('Proje ve Personel Bilgileri'!C152&gt;0,MIN(M222,N222),"")</f>
        <v/>
      </c>
      <c r="Q222" s="291"/>
    </row>
    <row r="223" spans="1:17" ht="18" customHeight="1" x14ac:dyDescent="0.25">
      <c r="A223" s="144">
        <v>137</v>
      </c>
      <c r="B223" s="209" t="str">
        <f>IF('Proje ve Personel Bilgileri'!C153&gt;0,'Proje ve Personel Bilgileri'!C153,"")</f>
        <v/>
      </c>
      <c r="C223" s="210" t="str">
        <f>IF('Proje ve Personel Bilgileri'!C153&gt;0,'Proje ve Personel Bilgileri'!D153,"")</f>
        <v/>
      </c>
      <c r="D223" s="145"/>
      <c r="E223" s="145"/>
      <c r="F223" s="145"/>
      <c r="G223" s="145"/>
      <c r="H223" s="145"/>
      <c r="I223" s="146"/>
      <c r="J223" s="190" t="str">
        <f t="shared" si="12"/>
        <v/>
      </c>
      <c r="K223" s="217" t="str">
        <f>IF('Proje ve Personel Bilgileri'!C153&gt;0,AUcret,"")</f>
        <v/>
      </c>
      <c r="L223" s="218" t="str">
        <f>IF('Proje ve Personel Bilgileri'!C153&gt;0,IF(D223="X",4,IF(E223="X",5,IF(F223="X",12,IF(G223="X",12,IF(H223="X",14,""))))),"")</f>
        <v/>
      </c>
      <c r="M223" s="217" t="str">
        <f>IFERROR(IF('Proje ve Personel Bilgileri'!C153&gt;0,K223*L223,""),0)</f>
        <v/>
      </c>
      <c r="N223" s="217" t="str">
        <f>IF('Proje ve Personel Bilgileri'!C153&gt;0,G011B!R216,"")</f>
        <v/>
      </c>
      <c r="O223" s="219" t="str">
        <f>IF('Proje ve Personel Bilgileri'!C153&gt;0,MIN(M223,N223),"")</f>
        <v/>
      </c>
      <c r="Q223" s="291"/>
    </row>
    <row r="224" spans="1:17" ht="18" customHeight="1" x14ac:dyDescent="0.25">
      <c r="A224" s="144">
        <v>138</v>
      </c>
      <c r="B224" s="209" t="str">
        <f>IF('Proje ve Personel Bilgileri'!C154&gt;0,'Proje ve Personel Bilgileri'!C154,"")</f>
        <v/>
      </c>
      <c r="C224" s="210" t="str">
        <f>IF('Proje ve Personel Bilgileri'!C154&gt;0,'Proje ve Personel Bilgileri'!D154,"")</f>
        <v/>
      </c>
      <c r="D224" s="145"/>
      <c r="E224" s="145"/>
      <c r="F224" s="145"/>
      <c r="G224" s="145"/>
      <c r="H224" s="145"/>
      <c r="I224" s="146"/>
      <c r="J224" s="190" t="str">
        <f t="shared" si="12"/>
        <v/>
      </c>
      <c r="K224" s="217" t="str">
        <f>IF('Proje ve Personel Bilgileri'!C154&gt;0,AUcret,"")</f>
        <v/>
      </c>
      <c r="L224" s="218" t="str">
        <f>IF('Proje ve Personel Bilgileri'!C154&gt;0,IF(D224="X",4,IF(E224="X",5,IF(F224="X",12,IF(G224="X",12,IF(H224="X",14,""))))),"")</f>
        <v/>
      </c>
      <c r="M224" s="217" t="str">
        <f>IFERROR(IF('Proje ve Personel Bilgileri'!C154&gt;0,K224*L224,""),0)</f>
        <v/>
      </c>
      <c r="N224" s="217" t="str">
        <f>IF('Proje ve Personel Bilgileri'!C154&gt;0,G011B!R217,"")</f>
        <v/>
      </c>
      <c r="O224" s="219" t="str">
        <f>IF('Proje ve Personel Bilgileri'!C154&gt;0,MIN(M224,N224),"")</f>
        <v/>
      </c>
      <c r="Q224" s="291"/>
    </row>
    <row r="225" spans="1:18" ht="18" customHeight="1" x14ac:dyDescent="0.25">
      <c r="A225" s="144">
        <v>139</v>
      </c>
      <c r="B225" s="209" t="str">
        <f>IF('Proje ve Personel Bilgileri'!C155&gt;0,'Proje ve Personel Bilgileri'!C155,"")</f>
        <v/>
      </c>
      <c r="C225" s="210" t="str">
        <f>IF('Proje ve Personel Bilgileri'!C155&gt;0,'Proje ve Personel Bilgileri'!D155,"")</f>
        <v/>
      </c>
      <c r="D225" s="145"/>
      <c r="E225" s="145"/>
      <c r="F225" s="145"/>
      <c r="G225" s="145"/>
      <c r="H225" s="145"/>
      <c r="I225" s="146"/>
      <c r="J225" s="190" t="str">
        <f t="shared" si="12"/>
        <v/>
      </c>
      <c r="K225" s="217" t="str">
        <f>IF('Proje ve Personel Bilgileri'!C155&gt;0,AUcret,"")</f>
        <v/>
      </c>
      <c r="L225" s="218" t="str">
        <f>IF('Proje ve Personel Bilgileri'!C155&gt;0,IF(D225="X",4,IF(E225="X",5,IF(F225="X",12,IF(G225="X",12,IF(H225="X",14,""))))),"")</f>
        <v/>
      </c>
      <c r="M225" s="217" t="str">
        <f>IFERROR(IF('Proje ve Personel Bilgileri'!C155&gt;0,K225*L225,""),0)</f>
        <v/>
      </c>
      <c r="N225" s="217" t="str">
        <f>IF('Proje ve Personel Bilgileri'!C155&gt;0,G011B!R218,"")</f>
        <v/>
      </c>
      <c r="O225" s="219" t="str">
        <f>IF('Proje ve Personel Bilgileri'!C155&gt;0,MIN(M225,N225),"")</f>
        <v/>
      </c>
      <c r="Q225" s="291"/>
    </row>
    <row r="226" spans="1:18" ht="18" customHeight="1" thickBot="1" x14ac:dyDescent="0.3">
      <c r="A226" s="147">
        <v>140</v>
      </c>
      <c r="B226" s="211" t="str">
        <f>IF('Proje ve Personel Bilgileri'!C156&gt;0,'Proje ve Personel Bilgileri'!C156,"")</f>
        <v/>
      </c>
      <c r="C226" s="212" t="str">
        <f>IF('Proje ve Personel Bilgileri'!C156&gt;0,'Proje ve Personel Bilgileri'!D156,"")</f>
        <v/>
      </c>
      <c r="D226" s="148"/>
      <c r="E226" s="148"/>
      <c r="F226" s="148"/>
      <c r="G226" s="148"/>
      <c r="H226" s="148"/>
      <c r="I226" s="149"/>
      <c r="J226" s="220" t="str">
        <f t="shared" si="12"/>
        <v/>
      </c>
      <c r="K226" s="221" t="str">
        <f>IF('Proje ve Personel Bilgileri'!C156&gt;0,AUcret,"")</f>
        <v/>
      </c>
      <c r="L226" s="222" t="str">
        <f>IF('Proje ve Personel Bilgileri'!C156&gt;0,IF(D226="X",4,IF(E226="X",5,IF(F226="X",12,IF(G226="X",12,IF(H226="X",14,""))))),"")</f>
        <v/>
      </c>
      <c r="M226" s="221" t="str">
        <f>IFERROR(IF('Proje ve Personel Bilgileri'!C156&gt;0,K226*L226,""),0)</f>
        <v/>
      </c>
      <c r="N226" s="221" t="str">
        <f>IF('Proje ve Personel Bilgileri'!C156&gt;0,G011B!R219,"")</f>
        <v/>
      </c>
      <c r="O226" s="223" t="str">
        <f>IF('Proje ve Personel Bilgileri'!C156&gt;0,MIN(M226,N226),"")</f>
        <v/>
      </c>
      <c r="Q226" s="294">
        <f>IF(ISERROR(IF(SUM(K207:K226)&gt;0,1,0)),1,IF(SUM(K207:K226)&gt;0,1,0))</f>
        <v>0</v>
      </c>
    </row>
    <row r="227" spans="1:18" x14ac:dyDescent="0.25">
      <c r="A227" t="s">
        <v>72</v>
      </c>
    </row>
    <row r="228" spans="1:18" x14ac:dyDescent="0.25">
      <c r="A228" t="s">
        <v>74</v>
      </c>
    </row>
    <row r="229" spans="1:18" x14ac:dyDescent="0.25">
      <c r="A229" t="s">
        <v>73</v>
      </c>
    </row>
    <row r="230" spans="1:18" s="101" customFormat="1" ht="21" x14ac:dyDescent="0.35">
      <c r="A230" s="296" t="s">
        <v>47</v>
      </c>
      <c r="B230" s="297">
        <f ca="1">IF(imzatarihi&gt;0,imzatarihi,"")</f>
        <v>46027</v>
      </c>
      <c r="C230" s="485" t="s">
        <v>48</v>
      </c>
      <c r="D230" s="485"/>
      <c r="E230" s="486" t="str">
        <f>IF(kurulusyetkilisi&gt;0,kurulusyetkilisi,"")</f>
        <v/>
      </c>
      <c r="F230" s="486"/>
      <c r="G230" s="486"/>
      <c r="H230" s="486"/>
      <c r="I230" s="486"/>
      <c r="J230" s="486"/>
      <c r="K230" s="486"/>
      <c r="L230" s="486"/>
      <c r="M230" s="486"/>
      <c r="N230" s="151"/>
      <c r="O230" s="151"/>
      <c r="P230" s="151"/>
      <c r="Q230" s="292"/>
      <c r="R230" s="293"/>
    </row>
    <row r="231" spans="1:18" ht="21" x14ac:dyDescent="0.35">
      <c r="A231" s="300"/>
      <c r="B231" s="300"/>
      <c r="C231" s="302" t="s">
        <v>49</v>
      </c>
      <c r="D231" s="470"/>
      <c r="E231" s="470"/>
      <c r="F231" s="470"/>
      <c r="G231" s="470"/>
      <c r="H231" s="470"/>
      <c r="I231" s="470"/>
      <c r="J231" s="300"/>
      <c r="K231" s="303"/>
      <c r="L231" s="303"/>
      <c r="M231" s="303"/>
      <c r="N231" s="133"/>
    </row>
    <row r="232" spans="1:18" ht="15.75" x14ac:dyDescent="0.25">
      <c r="A232" s="465" t="s">
        <v>61</v>
      </c>
      <c r="B232" s="465"/>
      <c r="C232" s="465"/>
      <c r="D232" s="465"/>
      <c r="E232" s="465"/>
      <c r="F232" s="465"/>
      <c r="G232" s="465"/>
      <c r="H232" s="465"/>
      <c r="I232" s="465"/>
      <c r="J232" s="465"/>
      <c r="K232" s="465"/>
      <c r="L232" s="465"/>
      <c r="M232" s="465"/>
      <c r="N232" s="465"/>
      <c r="O232" s="465"/>
    </row>
    <row r="233" spans="1:18" x14ac:dyDescent="0.25">
      <c r="A233" s="466" t="str">
        <f>IF(YilDonem&lt;&gt;"",CONCATENATE(YilDonem," dönemine aittir."),"")</f>
        <v/>
      </c>
      <c r="B233" s="466"/>
      <c r="C233" s="466"/>
      <c r="D233" s="466"/>
      <c r="E233" s="466"/>
      <c r="F233" s="466"/>
      <c r="G233" s="466"/>
      <c r="H233" s="466"/>
      <c r="I233" s="466"/>
      <c r="J233" s="466"/>
      <c r="K233" s="466"/>
      <c r="L233" s="466"/>
      <c r="M233" s="466"/>
      <c r="N233" s="466"/>
      <c r="O233" s="466"/>
    </row>
    <row r="234" spans="1:18" ht="19.5" thickBot="1" x14ac:dyDescent="0.35">
      <c r="A234" s="456" t="s">
        <v>80</v>
      </c>
      <c r="B234" s="456"/>
      <c r="C234" s="456"/>
      <c r="D234" s="456"/>
      <c r="E234" s="456"/>
      <c r="F234" s="456"/>
      <c r="G234" s="456"/>
      <c r="H234" s="456"/>
      <c r="I234" s="456"/>
      <c r="J234" s="456"/>
      <c r="K234" s="456"/>
      <c r="L234" s="456"/>
      <c r="M234" s="456"/>
      <c r="N234" s="456"/>
      <c r="O234" s="456"/>
    </row>
    <row r="235" spans="1:18" ht="31.7" customHeight="1" thickBot="1" x14ac:dyDescent="0.3">
      <c r="A235" s="473" t="s">
        <v>1</v>
      </c>
      <c r="B235" s="487"/>
      <c r="C235" s="457" t="str">
        <f>IF(ProjeNo&gt;0,ProjeNo,"")</f>
        <v/>
      </c>
      <c r="D235" s="458"/>
      <c r="E235" s="458"/>
      <c r="F235" s="458"/>
      <c r="G235" s="458"/>
      <c r="H235" s="458"/>
      <c r="I235" s="458"/>
      <c r="J235" s="458"/>
      <c r="K235" s="458"/>
      <c r="L235" s="458"/>
      <c r="M235" s="458"/>
      <c r="N235" s="458"/>
      <c r="O235" s="459"/>
    </row>
    <row r="236" spans="1:18" ht="42.75" customHeight="1" thickBot="1" x14ac:dyDescent="0.3">
      <c r="A236" s="488" t="s">
        <v>14</v>
      </c>
      <c r="B236" s="489"/>
      <c r="C236" s="490" t="str">
        <f>IF(ProjeAdi&gt;0,ProjeAdi,"")</f>
        <v/>
      </c>
      <c r="D236" s="491"/>
      <c r="E236" s="491"/>
      <c r="F236" s="491"/>
      <c r="G236" s="491"/>
      <c r="H236" s="491"/>
      <c r="I236" s="491"/>
      <c r="J236" s="491"/>
      <c r="K236" s="491"/>
      <c r="L236" s="491"/>
      <c r="M236" s="491"/>
      <c r="N236" s="491"/>
      <c r="O236" s="492"/>
    </row>
    <row r="237" spans="1:18" ht="31.7" customHeight="1" thickBot="1" x14ac:dyDescent="0.3">
      <c r="A237" s="473" t="s">
        <v>4</v>
      </c>
      <c r="B237" s="474"/>
      <c r="C237" s="475" t="str">
        <f>IF(BasvuruTarihi&lt;&gt;"",BasvuruTarihi,"")</f>
        <v/>
      </c>
      <c r="D237" s="476"/>
      <c r="E237" s="476"/>
      <c r="F237" s="476"/>
      <c r="G237" s="476"/>
      <c r="H237" s="476"/>
      <c r="I237" s="476"/>
      <c r="J237" s="476"/>
      <c r="K237" s="476"/>
      <c r="L237" s="476"/>
      <c r="M237" s="476"/>
      <c r="N237" s="476"/>
      <c r="O237" s="477"/>
    </row>
    <row r="238" spans="1:18" ht="15" customHeight="1" thickBot="1" x14ac:dyDescent="0.3">
      <c r="A238" s="478" t="s">
        <v>9</v>
      </c>
      <c r="B238" s="478" t="s">
        <v>10</v>
      </c>
      <c r="C238" s="480" t="s">
        <v>155</v>
      </c>
      <c r="D238" s="482" t="s">
        <v>62</v>
      </c>
      <c r="E238" s="482"/>
      <c r="F238" s="482"/>
      <c r="G238" s="482"/>
      <c r="H238" s="482"/>
      <c r="I238" s="483" t="s">
        <v>68</v>
      </c>
      <c r="J238" s="480" t="s">
        <v>79</v>
      </c>
      <c r="K238" s="480" t="s">
        <v>75</v>
      </c>
      <c r="L238" s="480" t="s">
        <v>76</v>
      </c>
      <c r="M238" s="480" t="s">
        <v>77</v>
      </c>
      <c r="N238" s="480" t="s">
        <v>78</v>
      </c>
      <c r="O238" s="480" t="s">
        <v>69</v>
      </c>
    </row>
    <row r="239" spans="1:18" ht="88.5" customHeight="1" thickBot="1" x14ac:dyDescent="0.3">
      <c r="A239" s="479"/>
      <c r="B239" s="479"/>
      <c r="C239" s="481"/>
      <c r="D239" s="140" t="s">
        <v>63</v>
      </c>
      <c r="E239" s="140" t="s">
        <v>64</v>
      </c>
      <c r="F239" s="140" t="s">
        <v>65</v>
      </c>
      <c r="G239" s="140" t="s">
        <v>66</v>
      </c>
      <c r="H239" s="140" t="s">
        <v>67</v>
      </c>
      <c r="I239" s="484"/>
      <c r="J239" s="481"/>
      <c r="K239" s="481"/>
      <c r="L239" s="481"/>
      <c r="M239" s="481"/>
      <c r="N239" s="481"/>
      <c r="O239" s="481"/>
    </row>
    <row r="240" spans="1:18" ht="18" customHeight="1" x14ac:dyDescent="0.25">
      <c r="A240" s="141">
        <v>141</v>
      </c>
      <c r="B240" s="207" t="str">
        <f>IF('Proje ve Personel Bilgileri'!C157&gt;0,'Proje ve Personel Bilgileri'!C157,"")</f>
        <v/>
      </c>
      <c r="C240" s="208" t="str">
        <f>IF('Proje ve Personel Bilgileri'!C157&gt;0,'Proje ve Personel Bilgileri'!D157,"")</f>
        <v/>
      </c>
      <c r="D240" s="142"/>
      <c r="E240" s="142"/>
      <c r="F240" s="142"/>
      <c r="G240" s="142"/>
      <c r="H240" s="142"/>
      <c r="I240" s="143"/>
      <c r="J240" s="213" t="str">
        <f t="shared" ref="J240" si="13">IF(AND(BasvuruTarihi&gt;0,I240&gt;0),DAYS360(I240,BasvuruTarihi)/30,"")</f>
        <v/>
      </c>
      <c r="K240" s="214" t="str">
        <f>IF('Proje ve Personel Bilgileri'!C157&gt;0,AUcret,"")</f>
        <v/>
      </c>
      <c r="L240" s="215" t="str">
        <f>IF('Proje ve Personel Bilgileri'!C157&gt;0,IF(D240="X",4,IF(E240="X",5,IF(F240="X",12,IF(G240="X",12,IF(H240="X",14,""))))),"")</f>
        <v/>
      </c>
      <c r="M240" s="214" t="str">
        <f>IFERROR(IF('Proje ve Personel Bilgileri'!C157&gt;0,K240*L240,""),0)</f>
        <v/>
      </c>
      <c r="N240" s="214" t="str">
        <f>IF('Proje ve Personel Bilgileri'!C157&gt;0,G011B!R232,"")</f>
        <v/>
      </c>
      <c r="O240" s="216" t="str">
        <f>IF('Proje ve Personel Bilgileri'!C157&gt;0,MIN(M240,N240),"")</f>
        <v/>
      </c>
      <c r="Q240" s="291"/>
    </row>
    <row r="241" spans="1:17" ht="18" customHeight="1" x14ac:dyDescent="0.25">
      <c r="A241" s="144">
        <v>142</v>
      </c>
      <c r="B241" s="209" t="str">
        <f>IF('Proje ve Personel Bilgileri'!C158&gt;0,'Proje ve Personel Bilgileri'!C158,"")</f>
        <v/>
      </c>
      <c r="C241" s="210" t="str">
        <f>IF('Proje ve Personel Bilgileri'!C158&gt;0,'Proje ve Personel Bilgileri'!D158,"")</f>
        <v/>
      </c>
      <c r="D241" s="145"/>
      <c r="E241" s="145"/>
      <c r="F241" s="145"/>
      <c r="G241" s="145"/>
      <c r="H241" s="145"/>
      <c r="I241" s="146"/>
      <c r="J241" s="190" t="str">
        <f t="shared" ref="J241:J259" si="14">IF(AND(BasvuruTarihi&gt;0,I241&gt;0),DAYS360(I241,BasvuruTarihi)/30,"")</f>
        <v/>
      </c>
      <c r="K241" s="217" t="str">
        <f>IF('Proje ve Personel Bilgileri'!C158&gt;0,AUcret,"")</f>
        <v/>
      </c>
      <c r="L241" s="218" t="str">
        <f>IF('Proje ve Personel Bilgileri'!C158&gt;0,IF(D241="X",4,IF(E241="X",5,IF(F241="X",12,IF(G241="X",12,IF(H241="X",14,""))))),"")</f>
        <v/>
      </c>
      <c r="M241" s="217" t="str">
        <f>IFERROR(IF('Proje ve Personel Bilgileri'!C158&gt;0,K241*L241,""),0)</f>
        <v/>
      </c>
      <c r="N241" s="217" t="str">
        <f>IF('Proje ve Personel Bilgileri'!C158&gt;0,G011B!R233,"")</f>
        <v/>
      </c>
      <c r="O241" s="219" t="str">
        <f>IF('Proje ve Personel Bilgileri'!C158&gt;0,MIN(M241,N241),"")</f>
        <v/>
      </c>
      <c r="Q241" s="291"/>
    </row>
    <row r="242" spans="1:17" ht="18" customHeight="1" x14ac:dyDescent="0.25">
      <c r="A242" s="144">
        <v>143</v>
      </c>
      <c r="B242" s="209" t="str">
        <f>IF('Proje ve Personel Bilgileri'!C159&gt;0,'Proje ve Personel Bilgileri'!C159,"")</f>
        <v/>
      </c>
      <c r="C242" s="210" t="str">
        <f>IF('Proje ve Personel Bilgileri'!C159&gt;0,'Proje ve Personel Bilgileri'!D159,"")</f>
        <v/>
      </c>
      <c r="D242" s="145"/>
      <c r="E242" s="145"/>
      <c r="F242" s="145"/>
      <c r="G242" s="145"/>
      <c r="H242" s="145"/>
      <c r="I242" s="146"/>
      <c r="J242" s="190" t="str">
        <f t="shared" si="14"/>
        <v/>
      </c>
      <c r="K242" s="217" t="str">
        <f>IF('Proje ve Personel Bilgileri'!C159&gt;0,AUcret,"")</f>
        <v/>
      </c>
      <c r="L242" s="218" t="str">
        <f>IF('Proje ve Personel Bilgileri'!C159&gt;0,IF(D242="X",4,IF(E242="X",5,IF(F242="X",12,IF(G242="X",12,IF(H242="X",14,""))))),"")</f>
        <v/>
      </c>
      <c r="M242" s="217" t="str">
        <f>IFERROR(IF('Proje ve Personel Bilgileri'!C159&gt;0,K242*L242,""),0)</f>
        <v/>
      </c>
      <c r="N242" s="217" t="str">
        <f>IF('Proje ve Personel Bilgileri'!C159&gt;0,G011B!R234,"")</f>
        <v/>
      </c>
      <c r="O242" s="219" t="str">
        <f>IF('Proje ve Personel Bilgileri'!C159&gt;0,MIN(M242,N242),"")</f>
        <v/>
      </c>
      <c r="Q242" s="291"/>
    </row>
    <row r="243" spans="1:17" ht="18" customHeight="1" x14ac:dyDescent="0.25">
      <c r="A243" s="144">
        <v>144</v>
      </c>
      <c r="B243" s="209" t="str">
        <f>IF('Proje ve Personel Bilgileri'!C160&gt;0,'Proje ve Personel Bilgileri'!C160,"")</f>
        <v/>
      </c>
      <c r="C243" s="210" t="str">
        <f>IF('Proje ve Personel Bilgileri'!C160&gt;0,'Proje ve Personel Bilgileri'!D160,"")</f>
        <v/>
      </c>
      <c r="D243" s="145"/>
      <c r="E243" s="145"/>
      <c r="F243" s="145"/>
      <c r="G243" s="145"/>
      <c r="H243" s="145"/>
      <c r="I243" s="146"/>
      <c r="J243" s="190" t="str">
        <f t="shared" si="14"/>
        <v/>
      </c>
      <c r="K243" s="217" t="str">
        <f>IF('Proje ve Personel Bilgileri'!C160&gt;0,AUcret,"")</f>
        <v/>
      </c>
      <c r="L243" s="218" t="str">
        <f>IF('Proje ve Personel Bilgileri'!C160&gt;0,IF(D243="X",4,IF(E243="X",5,IF(F243="X",12,IF(G243="X",12,IF(H243="X",14,""))))),"")</f>
        <v/>
      </c>
      <c r="M243" s="217" t="str">
        <f>IFERROR(IF('Proje ve Personel Bilgileri'!C160&gt;0,K243*L243,""),0)</f>
        <v/>
      </c>
      <c r="N243" s="217" t="str">
        <f>IF('Proje ve Personel Bilgileri'!C160&gt;0,G011B!R235,"")</f>
        <v/>
      </c>
      <c r="O243" s="219" t="str">
        <f>IF('Proje ve Personel Bilgileri'!C160&gt;0,MIN(M243,N243),"")</f>
        <v/>
      </c>
      <c r="Q243" s="291"/>
    </row>
    <row r="244" spans="1:17" ht="18" customHeight="1" x14ac:dyDescent="0.25">
      <c r="A244" s="144">
        <v>145</v>
      </c>
      <c r="B244" s="209" t="str">
        <f>IF('Proje ve Personel Bilgileri'!C161&gt;0,'Proje ve Personel Bilgileri'!C161,"")</f>
        <v/>
      </c>
      <c r="C244" s="210" t="str">
        <f>IF('Proje ve Personel Bilgileri'!C161&gt;0,'Proje ve Personel Bilgileri'!D161,"")</f>
        <v/>
      </c>
      <c r="D244" s="145"/>
      <c r="E244" s="145"/>
      <c r="F244" s="145"/>
      <c r="G244" s="145"/>
      <c r="H244" s="145"/>
      <c r="I244" s="146"/>
      <c r="J244" s="190" t="str">
        <f t="shared" si="14"/>
        <v/>
      </c>
      <c r="K244" s="217" t="str">
        <f>IF('Proje ve Personel Bilgileri'!C161&gt;0,AUcret,"")</f>
        <v/>
      </c>
      <c r="L244" s="218" t="str">
        <f>IF('Proje ve Personel Bilgileri'!C161&gt;0,IF(D244="X",4,IF(E244="X",5,IF(F244="X",12,IF(G244="X",12,IF(H244="X",14,""))))),"")</f>
        <v/>
      </c>
      <c r="M244" s="217" t="str">
        <f>IFERROR(IF('Proje ve Personel Bilgileri'!C161&gt;0,K244*L244,""),0)</f>
        <v/>
      </c>
      <c r="N244" s="217" t="str">
        <f>IF('Proje ve Personel Bilgileri'!C161&gt;0,G011B!R236,"")</f>
        <v/>
      </c>
      <c r="O244" s="219" t="str">
        <f>IF('Proje ve Personel Bilgileri'!C161&gt;0,MIN(M244,N244),"")</f>
        <v/>
      </c>
      <c r="Q244" s="291"/>
    </row>
    <row r="245" spans="1:17" ht="18" customHeight="1" x14ac:dyDescent="0.25">
      <c r="A245" s="144">
        <v>146</v>
      </c>
      <c r="B245" s="209" t="str">
        <f>IF('Proje ve Personel Bilgileri'!C162&gt;0,'Proje ve Personel Bilgileri'!C162,"")</f>
        <v/>
      </c>
      <c r="C245" s="210" t="str">
        <f>IF('Proje ve Personel Bilgileri'!C162&gt;0,'Proje ve Personel Bilgileri'!D162,"")</f>
        <v/>
      </c>
      <c r="D245" s="145"/>
      <c r="E245" s="145"/>
      <c r="F245" s="145"/>
      <c r="G245" s="145"/>
      <c r="H245" s="145"/>
      <c r="I245" s="146"/>
      <c r="J245" s="190" t="str">
        <f t="shared" si="14"/>
        <v/>
      </c>
      <c r="K245" s="217" t="str">
        <f>IF('Proje ve Personel Bilgileri'!C162&gt;0,AUcret,"")</f>
        <v/>
      </c>
      <c r="L245" s="218" t="str">
        <f>IF('Proje ve Personel Bilgileri'!C162&gt;0,IF(D245="X",4,IF(E245="X",5,IF(F245="X",12,IF(G245="X",12,IF(H245="X",14,""))))),"")</f>
        <v/>
      </c>
      <c r="M245" s="217" t="str">
        <f>IFERROR(IF('Proje ve Personel Bilgileri'!C162&gt;0,K245*L245,""),0)</f>
        <v/>
      </c>
      <c r="N245" s="217" t="str">
        <f>IF('Proje ve Personel Bilgileri'!C162&gt;0,G011B!R237,"")</f>
        <v/>
      </c>
      <c r="O245" s="219" t="str">
        <f>IF('Proje ve Personel Bilgileri'!C162&gt;0,MIN(M245,N245),"")</f>
        <v/>
      </c>
      <c r="Q245" s="291"/>
    </row>
    <row r="246" spans="1:17" ht="18" customHeight="1" x14ac:dyDescent="0.25">
      <c r="A246" s="144">
        <v>147</v>
      </c>
      <c r="B246" s="209" t="str">
        <f>IF('Proje ve Personel Bilgileri'!C163&gt;0,'Proje ve Personel Bilgileri'!C163,"")</f>
        <v/>
      </c>
      <c r="C246" s="210" t="str">
        <f>IF('Proje ve Personel Bilgileri'!C163&gt;0,'Proje ve Personel Bilgileri'!D163,"")</f>
        <v/>
      </c>
      <c r="D246" s="145"/>
      <c r="E246" s="145"/>
      <c r="F246" s="145"/>
      <c r="G246" s="145"/>
      <c r="H246" s="145"/>
      <c r="I246" s="146"/>
      <c r="J246" s="190" t="str">
        <f t="shared" si="14"/>
        <v/>
      </c>
      <c r="K246" s="217" t="str">
        <f>IF('Proje ve Personel Bilgileri'!C163&gt;0,AUcret,"")</f>
        <v/>
      </c>
      <c r="L246" s="218" t="str">
        <f>IF('Proje ve Personel Bilgileri'!C163&gt;0,IF(D246="X",4,IF(E246="X",5,IF(F246="X",12,IF(G246="X",12,IF(H246="X",14,""))))),"")</f>
        <v/>
      </c>
      <c r="M246" s="217" t="str">
        <f>IFERROR(IF('Proje ve Personel Bilgileri'!C163&gt;0,K246*L246,""),0)</f>
        <v/>
      </c>
      <c r="N246" s="217" t="str">
        <f>IF('Proje ve Personel Bilgileri'!C163&gt;0,G011B!R238,"")</f>
        <v/>
      </c>
      <c r="O246" s="219" t="str">
        <f>IF('Proje ve Personel Bilgileri'!C163&gt;0,MIN(M246,N246),"")</f>
        <v/>
      </c>
      <c r="Q246" s="291"/>
    </row>
    <row r="247" spans="1:17" ht="18" customHeight="1" x14ac:dyDescent="0.25">
      <c r="A247" s="144">
        <v>148</v>
      </c>
      <c r="B247" s="209" t="str">
        <f>IF('Proje ve Personel Bilgileri'!C164&gt;0,'Proje ve Personel Bilgileri'!C164,"")</f>
        <v/>
      </c>
      <c r="C247" s="210" t="str">
        <f>IF('Proje ve Personel Bilgileri'!C164&gt;0,'Proje ve Personel Bilgileri'!D164,"")</f>
        <v/>
      </c>
      <c r="D247" s="145"/>
      <c r="E247" s="145"/>
      <c r="F247" s="145"/>
      <c r="G247" s="145"/>
      <c r="H247" s="145"/>
      <c r="I247" s="146"/>
      <c r="J247" s="190" t="str">
        <f t="shared" si="14"/>
        <v/>
      </c>
      <c r="K247" s="217" t="str">
        <f>IF('Proje ve Personel Bilgileri'!C164&gt;0,AUcret,"")</f>
        <v/>
      </c>
      <c r="L247" s="218" t="str">
        <f>IF('Proje ve Personel Bilgileri'!C164&gt;0,IF(D247="X",4,IF(E247="X",5,IF(F247="X",12,IF(G247="X",12,IF(H247="X",14,""))))),"")</f>
        <v/>
      </c>
      <c r="M247" s="217" t="str">
        <f>IFERROR(IF('Proje ve Personel Bilgileri'!C164&gt;0,K247*L247,""),0)</f>
        <v/>
      </c>
      <c r="N247" s="217" t="str">
        <f>IF('Proje ve Personel Bilgileri'!C164&gt;0,G011B!R239,"")</f>
        <v/>
      </c>
      <c r="O247" s="219" t="str">
        <f>IF('Proje ve Personel Bilgileri'!C164&gt;0,MIN(M247,N247),"")</f>
        <v/>
      </c>
      <c r="Q247" s="291"/>
    </row>
    <row r="248" spans="1:17" ht="18" customHeight="1" x14ac:dyDescent="0.25">
      <c r="A248" s="144">
        <v>149</v>
      </c>
      <c r="B248" s="209" t="str">
        <f>IF('Proje ve Personel Bilgileri'!C165&gt;0,'Proje ve Personel Bilgileri'!C165,"")</f>
        <v/>
      </c>
      <c r="C248" s="210" t="str">
        <f>IF('Proje ve Personel Bilgileri'!C165&gt;0,'Proje ve Personel Bilgileri'!D165,"")</f>
        <v/>
      </c>
      <c r="D248" s="145"/>
      <c r="E248" s="145"/>
      <c r="F248" s="145"/>
      <c r="G248" s="145"/>
      <c r="H248" s="145"/>
      <c r="I248" s="146"/>
      <c r="J248" s="190" t="str">
        <f t="shared" si="14"/>
        <v/>
      </c>
      <c r="K248" s="217" t="str">
        <f>IF('Proje ve Personel Bilgileri'!C165&gt;0,AUcret,"")</f>
        <v/>
      </c>
      <c r="L248" s="218" t="str">
        <f>IF('Proje ve Personel Bilgileri'!C165&gt;0,IF(D248="X",4,IF(E248="X",5,IF(F248="X",12,IF(G248="X",12,IF(H248="X",14,""))))),"")</f>
        <v/>
      </c>
      <c r="M248" s="217" t="str">
        <f>IFERROR(IF('Proje ve Personel Bilgileri'!C165&gt;0,K248*L248,""),0)</f>
        <v/>
      </c>
      <c r="N248" s="217" t="str">
        <f>IF('Proje ve Personel Bilgileri'!C165&gt;0,G011B!R240,"")</f>
        <v/>
      </c>
      <c r="O248" s="219" t="str">
        <f>IF('Proje ve Personel Bilgileri'!C165&gt;0,MIN(M248,N248),"")</f>
        <v/>
      </c>
      <c r="Q248" s="291"/>
    </row>
    <row r="249" spans="1:17" ht="18" customHeight="1" x14ac:dyDescent="0.25">
      <c r="A249" s="144">
        <v>150</v>
      </c>
      <c r="B249" s="209" t="str">
        <f>IF('Proje ve Personel Bilgileri'!C166&gt;0,'Proje ve Personel Bilgileri'!C166,"")</f>
        <v/>
      </c>
      <c r="C249" s="210" t="str">
        <f>IF('Proje ve Personel Bilgileri'!C166&gt;0,'Proje ve Personel Bilgileri'!D166,"")</f>
        <v/>
      </c>
      <c r="D249" s="145"/>
      <c r="E249" s="145"/>
      <c r="F249" s="145"/>
      <c r="G249" s="145"/>
      <c r="H249" s="145"/>
      <c r="I249" s="146"/>
      <c r="J249" s="190" t="str">
        <f t="shared" si="14"/>
        <v/>
      </c>
      <c r="K249" s="217" t="str">
        <f>IF('Proje ve Personel Bilgileri'!C166&gt;0,AUcret,"")</f>
        <v/>
      </c>
      <c r="L249" s="218" t="str">
        <f>IF('Proje ve Personel Bilgileri'!C166&gt;0,IF(D249="X",4,IF(E249="X",5,IF(F249="X",12,IF(G249="X",12,IF(H249="X",14,""))))),"")</f>
        <v/>
      </c>
      <c r="M249" s="217" t="str">
        <f>IFERROR(IF('Proje ve Personel Bilgileri'!C166&gt;0,K249*L249,""),0)</f>
        <v/>
      </c>
      <c r="N249" s="217" t="str">
        <f>IF('Proje ve Personel Bilgileri'!C166&gt;0,G011B!R241,"")</f>
        <v/>
      </c>
      <c r="O249" s="219" t="str">
        <f>IF('Proje ve Personel Bilgileri'!C166&gt;0,MIN(M249,N249),"")</f>
        <v/>
      </c>
      <c r="Q249" s="291"/>
    </row>
    <row r="250" spans="1:17" ht="18" customHeight="1" x14ac:dyDescent="0.25">
      <c r="A250" s="144">
        <v>151</v>
      </c>
      <c r="B250" s="209" t="str">
        <f>IF('Proje ve Personel Bilgileri'!C167&gt;0,'Proje ve Personel Bilgileri'!C167,"")</f>
        <v/>
      </c>
      <c r="C250" s="210" t="str">
        <f>IF('Proje ve Personel Bilgileri'!C167&gt;0,'Proje ve Personel Bilgileri'!D167,"")</f>
        <v/>
      </c>
      <c r="D250" s="145"/>
      <c r="E250" s="145"/>
      <c r="F250" s="145"/>
      <c r="G250" s="145"/>
      <c r="H250" s="145"/>
      <c r="I250" s="146"/>
      <c r="J250" s="190" t="str">
        <f t="shared" si="14"/>
        <v/>
      </c>
      <c r="K250" s="217" t="str">
        <f>IF('Proje ve Personel Bilgileri'!C167&gt;0,AUcret,"")</f>
        <v/>
      </c>
      <c r="L250" s="218" t="str">
        <f>IF('Proje ve Personel Bilgileri'!C167&gt;0,IF(D250="X",4,IF(E250="X",5,IF(F250="X",12,IF(G250="X",12,IF(H250="X",14,""))))),"")</f>
        <v/>
      </c>
      <c r="M250" s="217" t="str">
        <f>IFERROR(IF('Proje ve Personel Bilgileri'!C167&gt;0,K250*L250,""),0)</f>
        <v/>
      </c>
      <c r="N250" s="217" t="str">
        <f>IF('Proje ve Personel Bilgileri'!C167&gt;0,G011B!R242,"")</f>
        <v/>
      </c>
      <c r="O250" s="219" t="str">
        <f>IF('Proje ve Personel Bilgileri'!C167&gt;0,MIN(M250,N250),"")</f>
        <v/>
      </c>
      <c r="Q250" s="291"/>
    </row>
    <row r="251" spans="1:17" ht="18" customHeight="1" x14ac:dyDescent="0.25">
      <c r="A251" s="144">
        <v>152</v>
      </c>
      <c r="B251" s="209" t="str">
        <f>IF('Proje ve Personel Bilgileri'!C168&gt;0,'Proje ve Personel Bilgileri'!C168,"")</f>
        <v/>
      </c>
      <c r="C251" s="210" t="str">
        <f>IF('Proje ve Personel Bilgileri'!C168&gt;0,'Proje ve Personel Bilgileri'!D168,"")</f>
        <v/>
      </c>
      <c r="D251" s="145"/>
      <c r="E251" s="145"/>
      <c r="F251" s="145"/>
      <c r="G251" s="145"/>
      <c r="H251" s="145"/>
      <c r="I251" s="146"/>
      <c r="J251" s="190" t="str">
        <f t="shared" si="14"/>
        <v/>
      </c>
      <c r="K251" s="217" t="str">
        <f>IF('Proje ve Personel Bilgileri'!C168&gt;0,AUcret,"")</f>
        <v/>
      </c>
      <c r="L251" s="218" t="str">
        <f>IF('Proje ve Personel Bilgileri'!C168&gt;0,IF(D251="X",4,IF(E251="X",5,IF(F251="X",12,IF(G251="X",12,IF(H251="X",14,""))))),"")</f>
        <v/>
      </c>
      <c r="M251" s="217" t="str">
        <f>IFERROR(IF('Proje ve Personel Bilgileri'!C168&gt;0,K251*L251,""),0)</f>
        <v/>
      </c>
      <c r="N251" s="217" t="str">
        <f>IF('Proje ve Personel Bilgileri'!C168&gt;0,G011B!R243,"")</f>
        <v/>
      </c>
      <c r="O251" s="219" t="str">
        <f>IF('Proje ve Personel Bilgileri'!C168&gt;0,MIN(M251,N251),"")</f>
        <v/>
      </c>
      <c r="Q251" s="291"/>
    </row>
    <row r="252" spans="1:17" ht="18" customHeight="1" x14ac:dyDescent="0.25">
      <c r="A252" s="144">
        <v>153</v>
      </c>
      <c r="B252" s="209" t="str">
        <f>IF('Proje ve Personel Bilgileri'!C169&gt;0,'Proje ve Personel Bilgileri'!C169,"")</f>
        <v/>
      </c>
      <c r="C252" s="210" t="str">
        <f>IF('Proje ve Personel Bilgileri'!C169&gt;0,'Proje ve Personel Bilgileri'!D169,"")</f>
        <v/>
      </c>
      <c r="D252" s="145"/>
      <c r="E252" s="145"/>
      <c r="F252" s="145"/>
      <c r="G252" s="145"/>
      <c r="H252" s="145"/>
      <c r="I252" s="146"/>
      <c r="J252" s="190" t="str">
        <f t="shared" si="14"/>
        <v/>
      </c>
      <c r="K252" s="217" t="str">
        <f>IF('Proje ve Personel Bilgileri'!C169&gt;0,AUcret,"")</f>
        <v/>
      </c>
      <c r="L252" s="218" t="str">
        <f>IF('Proje ve Personel Bilgileri'!C169&gt;0,IF(D252="X",4,IF(E252="X",5,IF(F252="X",12,IF(G252="X",12,IF(H252="X",14,""))))),"")</f>
        <v/>
      </c>
      <c r="M252" s="217" t="str">
        <f>IFERROR(IF('Proje ve Personel Bilgileri'!C169&gt;0,K252*L252,""),0)</f>
        <v/>
      </c>
      <c r="N252" s="217" t="str">
        <f>IF('Proje ve Personel Bilgileri'!C169&gt;0,G011B!R244,"")</f>
        <v/>
      </c>
      <c r="O252" s="219" t="str">
        <f>IF('Proje ve Personel Bilgileri'!C169&gt;0,MIN(M252,N252),"")</f>
        <v/>
      </c>
      <c r="Q252" s="291"/>
    </row>
    <row r="253" spans="1:17" ht="18" customHeight="1" x14ac:dyDescent="0.25">
      <c r="A253" s="144">
        <v>154</v>
      </c>
      <c r="B253" s="209" t="str">
        <f>IF('Proje ve Personel Bilgileri'!C170&gt;0,'Proje ve Personel Bilgileri'!C170,"")</f>
        <v/>
      </c>
      <c r="C253" s="210" t="str">
        <f>IF('Proje ve Personel Bilgileri'!C170&gt;0,'Proje ve Personel Bilgileri'!D170,"")</f>
        <v/>
      </c>
      <c r="D253" s="145"/>
      <c r="E253" s="145"/>
      <c r="F253" s="145"/>
      <c r="G253" s="145"/>
      <c r="H253" s="145"/>
      <c r="I253" s="146"/>
      <c r="J253" s="190" t="str">
        <f t="shared" si="14"/>
        <v/>
      </c>
      <c r="K253" s="217" t="str">
        <f>IF('Proje ve Personel Bilgileri'!C170&gt;0,AUcret,"")</f>
        <v/>
      </c>
      <c r="L253" s="218" t="str">
        <f>IF('Proje ve Personel Bilgileri'!C170&gt;0,IF(D253="X",4,IF(E253="X",5,IF(F253="X",12,IF(G253="X",12,IF(H253="X",14,""))))),"")</f>
        <v/>
      </c>
      <c r="M253" s="217" t="str">
        <f>IFERROR(IF('Proje ve Personel Bilgileri'!C170&gt;0,K253*L253,""),0)</f>
        <v/>
      </c>
      <c r="N253" s="217" t="str">
        <f>IF('Proje ve Personel Bilgileri'!C170&gt;0,G011B!R245,"")</f>
        <v/>
      </c>
      <c r="O253" s="219" t="str">
        <f>IF('Proje ve Personel Bilgileri'!C170&gt;0,MIN(M253,N253),"")</f>
        <v/>
      </c>
      <c r="Q253" s="291"/>
    </row>
    <row r="254" spans="1:17" ht="18" customHeight="1" x14ac:dyDescent="0.25">
      <c r="A254" s="144">
        <v>155</v>
      </c>
      <c r="B254" s="209" t="str">
        <f>IF('Proje ve Personel Bilgileri'!C171&gt;0,'Proje ve Personel Bilgileri'!C171,"")</f>
        <v/>
      </c>
      <c r="C254" s="210" t="str">
        <f>IF('Proje ve Personel Bilgileri'!C171&gt;0,'Proje ve Personel Bilgileri'!D171,"")</f>
        <v/>
      </c>
      <c r="D254" s="145"/>
      <c r="E254" s="145"/>
      <c r="F254" s="145"/>
      <c r="G254" s="145"/>
      <c r="H254" s="145"/>
      <c r="I254" s="146"/>
      <c r="J254" s="190" t="str">
        <f t="shared" si="14"/>
        <v/>
      </c>
      <c r="K254" s="217" t="str">
        <f>IF('Proje ve Personel Bilgileri'!C171&gt;0,AUcret,"")</f>
        <v/>
      </c>
      <c r="L254" s="218" t="str">
        <f>IF('Proje ve Personel Bilgileri'!C171&gt;0,IF(D254="X",4,IF(E254="X",5,IF(F254="X",12,IF(G254="X",12,IF(H254="X",14,""))))),"")</f>
        <v/>
      </c>
      <c r="M254" s="217" t="str">
        <f>IFERROR(IF('Proje ve Personel Bilgileri'!C171&gt;0,K254*L254,""),0)</f>
        <v/>
      </c>
      <c r="N254" s="217" t="str">
        <f>IF('Proje ve Personel Bilgileri'!C171&gt;0,G011B!R246,"")</f>
        <v/>
      </c>
      <c r="O254" s="219" t="str">
        <f>IF('Proje ve Personel Bilgileri'!C171&gt;0,MIN(M254,N254),"")</f>
        <v/>
      </c>
      <c r="Q254" s="291"/>
    </row>
    <row r="255" spans="1:17" ht="18" customHeight="1" x14ac:dyDescent="0.25">
      <c r="A255" s="144">
        <v>156</v>
      </c>
      <c r="B255" s="209" t="str">
        <f>IF('Proje ve Personel Bilgileri'!C172&gt;0,'Proje ve Personel Bilgileri'!C172,"")</f>
        <v/>
      </c>
      <c r="C255" s="210" t="str">
        <f>IF('Proje ve Personel Bilgileri'!C172&gt;0,'Proje ve Personel Bilgileri'!D172,"")</f>
        <v/>
      </c>
      <c r="D255" s="145"/>
      <c r="E255" s="145"/>
      <c r="F255" s="145"/>
      <c r="G255" s="145"/>
      <c r="H255" s="145"/>
      <c r="I255" s="146"/>
      <c r="J255" s="190" t="str">
        <f t="shared" si="14"/>
        <v/>
      </c>
      <c r="K255" s="217" t="str">
        <f>IF('Proje ve Personel Bilgileri'!C172&gt;0,AUcret,"")</f>
        <v/>
      </c>
      <c r="L255" s="218" t="str">
        <f>IF('Proje ve Personel Bilgileri'!C172&gt;0,IF(D255="X",4,IF(E255="X",5,IF(F255="X",12,IF(G255="X",12,IF(H255="X",14,""))))),"")</f>
        <v/>
      </c>
      <c r="M255" s="217" t="str">
        <f>IFERROR(IF('Proje ve Personel Bilgileri'!C172&gt;0,K255*L255,""),0)</f>
        <v/>
      </c>
      <c r="N255" s="217" t="str">
        <f>IF('Proje ve Personel Bilgileri'!C172&gt;0,G011B!R247,"")</f>
        <v/>
      </c>
      <c r="O255" s="219" t="str">
        <f>IF('Proje ve Personel Bilgileri'!C172&gt;0,MIN(M255,N255),"")</f>
        <v/>
      </c>
      <c r="Q255" s="291"/>
    </row>
    <row r="256" spans="1:17" ht="18" customHeight="1" x14ac:dyDescent="0.25">
      <c r="A256" s="144">
        <v>157</v>
      </c>
      <c r="B256" s="209" t="str">
        <f>IF('Proje ve Personel Bilgileri'!C173&gt;0,'Proje ve Personel Bilgileri'!C173,"")</f>
        <v/>
      </c>
      <c r="C256" s="210" t="str">
        <f>IF('Proje ve Personel Bilgileri'!C173&gt;0,'Proje ve Personel Bilgileri'!D173,"")</f>
        <v/>
      </c>
      <c r="D256" s="145"/>
      <c r="E256" s="145"/>
      <c r="F256" s="145"/>
      <c r="G256" s="145"/>
      <c r="H256" s="145"/>
      <c r="I256" s="146"/>
      <c r="J256" s="190" t="str">
        <f t="shared" si="14"/>
        <v/>
      </c>
      <c r="K256" s="217" t="str">
        <f>IF('Proje ve Personel Bilgileri'!C173&gt;0,AUcret,"")</f>
        <v/>
      </c>
      <c r="L256" s="218" t="str">
        <f>IF('Proje ve Personel Bilgileri'!C173&gt;0,IF(D256="X",4,IF(E256="X",5,IF(F256="X",12,IF(G256="X",12,IF(H256="X",14,""))))),"")</f>
        <v/>
      </c>
      <c r="M256" s="217" t="str">
        <f>IFERROR(IF('Proje ve Personel Bilgileri'!C173&gt;0,K256*L256,""),0)</f>
        <v/>
      </c>
      <c r="N256" s="217" t="str">
        <f>IF('Proje ve Personel Bilgileri'!C173&gt;0,G011B!R248,"")</f>
        <v/>
      </c>
      <c r="O256" s="219" t="str">
        <f>IF('Proje ve Personel Bilgileri'!C173&gt;0,MIN(M256,N256),"")</f>
        <v/>
      </c>
      <c r="Q256" s="291"/>
    </row>
    <row r="257" spans="1:18" ht="18" customHeight="1" x14ac:dyDescent="0.25">
      <c r="A257" s="144">
        <v>158</v>
      </c>
      <c r="B257" s="209" t="str">
        <f>IF('Proje ve Personel Bilgileri'!C174&gt;0,'Proje ve Personel Bilgileri'!C174,"")</f>
        <v/>
      </c>
      <c r="C257" s="210" t="str">
        <f>IF('Proje ve Personel Bilgileri'!C174&gt;0,'Proje ve Personel Bilgileri'!D174,"")</f>
        <v/>
      </c>
      <c r="D257" s="145"/>
      <c r="E257" s="145"/>
      <c r="F257" s="145"/>
      <c r="G257" s="145"/>
      <c r="H257" s="145"/>
      <c r="I257" s="146"/>
      <c r="J257" s="190" t="str">
        <f t="shared" si="14"/>
        <v/>
      </c>
      <c r="K257" s="217" t="str">
        <f>IF('Proje ve Personel Bilgileri'!C174&gt;0,AUcret,"")</f>
        <v/>
      </c>
      <c r="L257" s="218" t="str">
        <f>IF('Proje ve Personel Bilgileri'!C174&gt;0,IF(D257="X",4,IF(E257="X",5,IF(F257="X",12,IF(G257="X",12,IF(H257="X",14,""))))),"")</f>
        <v/>
      </c>
      <c r="M257" s="217" t="str">
        <f>IFERROR(IF('Proje ve Personel Bilgileri'!C174&gt;0,K257*L257,""),0)</f>
        <v/>
      </c>
      <c r="N257" s="217" t="str">
        <f>IF('Proje ve Personel Bilgileri'!C174&gt;0,G011B!R249,"")</f>
        <v/>
      </c>
      <c r="O257" s="219" t="str">
        <f>IF('Proje ve Personel Bilgileri'!C174&gt;0,MIN(M257,N257),"")</f>
        <v/>
      </c>
      <c r="Q257" s="291"/>
    </row>
    <row r="258" spans="1:18" ht="18" customHeight="1" x14ac:dyDescent="0.25">
      <c r="A258" s="144">
        <v>159</v>
      </c>
      <c r="B258" s="209" t="str">
        <f>IF('Proje ve Personel Bilgileri'!C175&gt;0,'Proje ve Personel Bilgileri'!C175,"")</f>
        <v/>
      </c>
      <c r="C258" s="210" t="str">
        <f>IF('Proje ve Personel Bilgileri'!C175&gt;0,'Proje ve Personel Bilgileri'!D175,"")</f>
        <v/>
      </c>
      <c r="D258" s="145"/>
      <c r="E258" s="145"/>
      <c r="F258" s="145"/>
      <c r="G258" s="145"/>
      <c r="H258" s="145"/>
      <c r="I258" s="146"/>
      <c r="J258" s="190" t="str">
        <f t="shared" si="14"/>
        <v/>
      </c>
      <c r="K258" s="217" t="str">
        <f>IF('Proje ve Personel Bilgileri'!C175&gt;0,AUcret,"")</f>
        <v/>
      </c>
      <c r="L258" s="218" t="str">
        <f>IF('Proje ve Personel Bilgileri'!C175&gt;0,IF(D258="X",4,IF(E258="X",5,IF(F258="X",12,IF(G258="X",12,IF(H258="X",14,""))))),"")</f>
        <v/>
      </c>
      <c r="M258" s="217" t="str">
        <f>IFERROR(IF('Proje ve Personel Bilgileri'!C175&gt;0,K258*L258,""),0)</f>
        <v/>
      </c>
      <c r="N258" s="217" t="str">
        <f>IF('Proje ve Personel Bilgileri'!C175&gt;0,G011B!R250,"")</f>
        <v/>
      </c>
      <c r="O258" s="219" t="str">
        <f>IF('Proje ve Personel Bilgileri'!C175&gt;0,MIN(M258,N258),"")</f>
        <v/>
      </c>
      <c r="Q258" s="291"/>
    </row>
    <row r="259" spans="1:18" ht="18" customHeight="1" thickBot="1" x14ac:dyDescent="0.3">
      <c r="A259" s="147">
        <v>160</v>
      </c>
      <c r="B259" s="211" t="str">
        <f>IF('Proje ve Personel Bilgileri'!C176&gt;0,'Proje ve Personel Bilgileri'!C176,"")</f>
        <v/>
      </c>
      <c r="C259" s="212" t="str">
        <f>IF('Proje ve Personel Bilgileri'!C176&gt;0,'Proje ve Personel Bilgileri'!D176,"")</f>
        <v/>
      </c>
      <c r="D259" s="148"/>
      <c r="E259" s="148"/>
      <c r="F259" s="148"/>
      <c r="G259" s="148"/>
      <c r="H259" s="148"/>
      <c r="I259" s="149"/>
      <c r="J259" s="220" t="str">
        <f t="shared" si="14"/>
        <v/>
      </c>
      <c r="K259" s="221" t="str">
        <f>IF('Proje ve Personel Bilgileri'!C176&gt;0,AUcret,"")</f>
        <v/>
      </c>
      <c r="L259" s="222" t="str">
        <f>IF('Proje ve Personel Bilgileri'!C176&gt;0,IF(D259="X",4,IF(E259="X",5,IF(F259="X",12,IF(G259="X",12,IF(H259="X",14,""))))),"")</f>
        <v/>
      </c>
      <c r="M259" s="221" t="str">
        <f>IFERROR(IF('Proje ve Personel Bilgileri'!C176&gt;0,K259*L259,""),0)</f>
        <v/>
      </c>
      <c r="N259" s="221" t="str">
        <f>IF('Proje ve Personel Bilgileri'!C176&gt;0,G011B!R251,"")</f>
        <v/>
      </c>
      <c r="O259" s="223" t="str">
        <f>IF('Proje ve Personel Bilgileri'!C176&gt;0,MIN(M259,N259),"")</f>
        <v/>
      </c>
      <c r="Q259" s="294">
        <f>IF(ISERROR(IF(SUM(K240:K259)&gt;0,1,0)),1,IF(SUM(K240:K259)&gt;0,1,0))</f>
        <v>0</v>
      </c>
    </row>
    <row r="260" spans="1:18" x14ac:dyDescent="0.25">
      <c r="A260" t="s">
        <v>72</v>
      </c>
    </row>
    <row r="261" spans="1:18" x14ac:dyDescent="0.25">
      <c r="A261" t="s">
        <v>74</v>
      </c>
    </row>
    <row r="262" spans="1:18" x14ac:dyDescent="0.25">
      <c r="A262" t="s">
        <v>73</v>
      </c>
    </row>
    <row r="263" spans="1:18" s="101" customFormat="1" ht="21" x14ac:dyDescent="0.35">
      <c r="A263" s="296" t="s">
        <v>47</v>
      </c>
      <c r="B263" s="297">
        <f ca="1">IF(imzatarihi&gt;0,imzatarihi,"")</f>
        <v>46027</v>
      </c>
      <c r="C263" s="485" t="s">
        <v>48</v>
      </c>
      <c r="D263" s="485"/>
      <c r="E263" s="486" t="str">
        <f>IF(kurulusyetkilisi&gt;0,kurulusyetkilisi,"")</f>
        <v/>
      </c>
      <c r="F263" s="486"/>
      <c r="G263" s="486"/>
      <c r="H263" s="486"/>
      <c r="I263" s="486"/>
      <c r="J263" s="486"/>
      <c r="K263" s="486"/>
      <c r="L263" s="486"/>
      <c r="M263" s="486"/>
      <c r="N263" s="151"/>
      <c r="O263" s="151"/>
      <c r="P263" s="151"/>
      <c r="Q263" s="292"/>
      <c r="R263" s="293"/>
    </row>
    <row r="264" spans="1:18" ht="21" x14ac:dyDescent="0.35">
      <c r="A264" s="300"/>
      <c r="B264" s="300"/>
      <c r="C264" s="302" t="s">
        <v>49</v>
      </c>
      <c r="D264" s="470"/>
      <c r="E264" s="470"/>
      <c r="F264" s="470"/>
      <c r="G264" s="470"/>
      <c r="H264" s="470"/>
      <c r="I264" s="470"/>
      <c r="J264" s="300"/>
      <c r="K264" s="303"/>
      <c r="L264" s="303"/>
      <c r="M264" s="303"/>
      <c r="N264" s="133"/>
    </row>
    <row r="265" spans="1:18" ht="15.75" x14ac:dyDescent="0.25">
      <c r="A265" s="465" t="s">
        <v>61</v>
      </c>
      <c r="B265" s="465"/>
      <c r="C265" s="465"/>
      <c r="D265" s="465"/>
      <c r="E265" s="465"/>
      <c r="F265" s="465"/>
      <c r="G265" s="465"/>
      <c r="H265" s="465"/>
      <c r="I265" s="465"/>
      <c r="J265" s="465"/>
      <c r="K265" s="465"/>
      <c r="L265" s="465"/>
      <c r="M265" s="465"/>
      <c r="N265" s="465"/>
      <c r="O265" s="465"/>
    </row>
    <row r="266" spans="1:18" x14ac:dyDescent="0.25">
      <c r="A266" s="466" t="str">
        <f>IF(YilDonem&lt;&gt;"",CONCATENATE(YilDonem," dönemine aittir."),"")</f>
        <v/>
      </c>
      <c r="B266" s="466"/>
      <c r="C266" s="466"/>
      <c r="D266" s="466"/>
      <c r="E266" s="466"/>
      <c r="F266" s="466"/>
      <c r="G266" s="466"/>
      <c r="H266" s="466"/>
      <c r="I266" s="466"/>
      <c r="J266" s="466"/>
      <c r="K266" s="466"/>
      <c r="L266" s="466"/>
      <c r="M266" s="466"/>
      <c r="N266" s="466"/>
      <c r="O266" s="466"/>
    </row>
    <row r="267" spans="1:18" ht="19.5" thickBot="1" x14ac:dyDescent="0.35">
      <c r="A267" s="456" t="s">
        <v>80</v>
      </c>
      <c r="B267" s="456"/>
      <c r="C267" s="456"/>
      <c r="D267" s="456"/>
      <c r="E267" s="456"/>
      <c r="F267" s="456"/>
      <c r="G267" s="456"/>
      <c r="H267" s="456"/>
      <c r="I267" s="456"/>
      <c r="J267" s="456"/>
      <c r="K267" s="456"/>
      <c r="L267" s="456"/>
      <c r="M267" s="456"/>
      <c r="N267" s="456"/>
      <c r="O267" s="456"/>
    </row>
    <row r="268" spans="1:18" ht="31.7" customHeight="1" thickBot="1" x14ac:dyDescent="0.3">
      <c r="A268" s="473" t="s">
        <v>1</v>
      </c>
      <c r="B268" s="487"/>
      <c r="C268" s="457" t="str">
        <f>IF(ProjeNo&gt;0,ProjeNo,"")</f>
        <v/>
      </c>
      <c r="D268" s="458"/>
      <c r="E268" s="458"/>
      <c r="F268" s="458"/>
      <c r="G268" s="458"/>
      <c r="H268" s="458"/>
      <c r="I268" s="458"/>
      <c r="J268" s="458"/>
      <c r="K268" s="458"/>
      <c r="L268" s="458"/>
      <c r="M268" s="458"/>
      <c r="N268" s="458"/>
      <c r="O268" s="459"/>
    </row>
    <row r="269" spans="1:18" ht="42.75" customHeight="1" thickBot="1" x14ac:dyDescent="0.3">
      <c r="A269" s="488" t="s">
        <v>14</v>
      </c>
      <c r="B269" s="489"/>
      <c r="C269" s="490" t="str">
        <f>IF(ProjeAdi&gt;0,ProjeAdi,"")</f>
        <v/>
      </c>
      <c r="D269" s="491"/>
      <c r="E269" s="491"/>
      <c r="F269" s="491"/>
      <c r="G269" s="491"/>
      <c r="H269" s="491"/>
      <c r="I269" s="491"/>
      <c r="J269" s="491"/>
      <c r="K269" s="491"/>
      <c r="L269" s="491"/>
      <c r="M269" s="491"/>
      <c r="N269" s="491"/>
      <c r="O269" s="492"/>
    </row>
    <row r="270" spans="1:18" ht="31.7" customHeight="1" thickBot="1" x14ac:dyDescent="0.3">
      <c r="A270" s="473" t="s">
        <v>4</v>
      </c>
      <c r="B270" s="474"/>
      <c r="C270" s="475" t="str">
        <f>IF(BasvuruTarihi&lt;&gt;"",BasvuruTarihi,"")</f>
        <v/>
      </c>
      <c r="D270" s="476"/>
      <c r="E270" s="476"/>
      <c r="F270" s="476"/>
      <c r="G270" s="476"/>
      <c r="H270" s="476"/>
      <c r="I270" s="476"/>
      <c r="J270" s="476"/>
      <c r="K270" s="476"/>
      <c r="L270" s="476"/>
      <c r="M270" s="476"/>
      <c r="N270" s="476"/>
      <c r="O270" s="477"/>
    </row>
    <row r="271" spans="1:18" ht="15" customHeight="1" thickBot="1" x14ac:dyDescent="0.3">
      <c r="A271" s="478" t="s">
        <v>9</v>
      </c>
      <c r="B271" s="478" t="s">
        <v>10</v>
      </c>
      <c r="C271" s="480" t="s">
        <v>155</v>
      </c>
      <c r="D271" s="482" t="s">
        <v>62</v>
      </c>
      <c r="E271" s="482"/>
      <c r="F271" s="482"/>
      <c r="G271" s="482"/>
      <c r="H271" s="482"/>
      <c r="I271" s="483" t="s">
        <v>68</v>
      </c>
      <c r="J271" s="480" t="s">
        <v>79</v>
      </c>
      <c r="K271" s="480" t="s">
        <v>75</v>
      </c>
      <c r="L271" s="480" t="s">
        <v>76</v>
      </c>
      <c r="M271" s="480" t="s">
        <v>77</v>
      </c>
      <c r="N271" s="480" t="s">
        <v>78</v>
      </c>
      <c r="O271" s="480" t="s">
        <v>69</v>
      </c>
    </row>
    <row r="272" spans="1:18" ht="88.5" customHeight="1" thickBot="1" x14ac:dyDescent="0.3">
      <c r="A272" s="479"/>
      <c r="B272" s="479"/>
      <c r="C272" s="481"/>
      <c r="D272" s="140" t="s">
        <v>63</v>
      </c>
      <c r="E272" s="140" t="s">
        <v>64</v>
      </c>
      <c r="F272" s="140" t="s">
        <v>65</v>
      </c>
      <c r="G272" s="140" t="s">
        <v>66</v>
      </c>
      <c r="H272" s="140" t="s">
        <v>67</v>
      </c>
      <c r="I272" s="484"/>
      <c r="J272" s="481"/>
      <c r="K272" s="481"/>
      <c r="L272" s="481"/>
      <c r="M272" s="481"/>
      <c r="N272" s="481"/>
      <c r="O272" s="481"/>
    </row>
    <row r="273" spans="1:17" ht="18" customHeight="1" x14ac:dyDescent="0.25">
      <c r="A273" s="141">
        <v>161</v>
      </c>
      <c r="B273" s="207" t="str">
        <f>IF('Proje ve Personel Bilgileri'!C177&gt;0,'Proje ve Personel Bilgileri'!C177,"")</f>
        <v/>
      </c>
      <c r="C273" s="208" t="str">
        <f>IF('Proje ve Personel Bilgileri'!C177&gt;0,'Proje ve Personel Bilgileri'!D177,"")</f>
        <v/>
      </c>
      <c r="D273" s="142"/>
      <c r="E273" s="142"/>
      <c r="F273" s="142"/>
      <c r="G273" s="142"/>
      <c r="H273" s="142"/>
      <c r="I273" s="143"/>
      <c r="J273" s="213" t="str">
        <f t="shared" ref="J273" si="15">IF(AND(BasvuruTarihi&gt;0,I273&gt;0),DAYS360(I273,BasvuruTarihi)/30,"")</f>
        <v/>
      </c>
      <c r="K273" s="214" t="str">
        <f>IF('Proje ve Personel Bilgileri'!C177&gt;0,AUcret,"")</f>
        <v/>
      </c>
      <c r="L273" s="215" t="str">
        <f>IF('Proje ve Personel Bilgileri'!C177&gt;0,IF(D273="X",4,IF(E273="X",5,IF(F273="X",12,IF(G273="X",12,IF(H273="X",14,""))))),"")</f>
        <v/>
      </c>
      <c r="M273" s="214" t="str">
        <f>IFERROR(IF('Proje ve Personel Bilgileri'!C177&gt;0,K273*L273,""),0)</f>
        <v/>
      </c>
      <c r="N273" s="214" t="str">
        <f>IF('Proje ve Personel Bilgileri'!C177&gt;0,G011B!R264,"")</f>
        <v/>
      </c>
      <c r="O273" s="216" t="str">
        <f>IF('Proje ve Personel Bilgileri'!C177&gt;0,MIN(M273,N273),"")</f>
        <v/>
      </c>
      <c r="Q273" s="291"/>
    </row>
    <row r="274" spans="1:17" ht="18" customHeight="1" x14ac:dyDescent="0.25">
      <c r="A274" s="144">
        <v>162</v>
      </c>
      <c r="B274" s="209" t="str">
        <f>IF('Proje ve Personel Bilgileri'!C178&gt;0,'Proje ve Personel Bilgileri'!C178,"")</f>
        <v/>
      </c>
      <c r="C274" s="210" t="str">
        <f>IF('Proje ve Personel Bilgileri'!C178&gt;0,'Proje ve Personel Bilgileri'!D178,"")</f>
        <v/>
      </c>
      <c r="D274" s="145"/>
      <c r="E274" s="145"/>
      <c r="F274" s="145"/>
      <c r="G274" s="145"/>
      <c r="H274" s="145"/>
      <c r="I274" s="146"/>
      <c r="J274" s="190" t="str">
        <f t="shared" ref="J274:J292" si="16">IF(AND(BasvuruTarihi&gt;0,I274&gt;0),DAYS360(I274,BasvuruTarihi)/30,"")</f>
        <v/>
      </c>
      <c r="K274" s="217" t="str">
        <f>IF('Proje ve Personel Bilgileri'!C178&gt;0,AUcret,"")</f>
        <v/>
      </c>
      <c r="L274" s="218" t="str">
        <f>IF('Proje ve Personel Bilgileri'!C178&gt;0,IF(D274="X",4,IF(E274="X",5,IF(F274="X",12,IF(G274="X",12,IF(H274="X",14,""))))),"")</f>
        <v/>
      </c>
      <c r="M274" s="217" t="str">
        <f>IFERROR(IF('Proje ve Personel Bilgileri'!C178&gt;0,K274*L274,""),0)</f>
        <v/>
      </c>
      <c r="N274" s="217" t="str">
        <f>IF('Proje ve Personel Bilgileri'!C178&gt;0,G011B!R265,"")</f>
        <v/>
      </c>
      <c r="O274" s="219" t="str">
        <f>IF('Proje ve Personel Bilgileri'!C178&gt;0,MIN(M274,N274),"")</f>
        <v/>
      </c>
      <c r="Q274" s="291"/>
    </row>
    <row r="275" spans="1:17" ht="18" customHeight="1" x14ac:dyDescent="0.25">
      <c r="A275" s="144">
        <v>163</v>
      </c>
      <c r="B275" s="209" t="str">
        <f>IF('Proje ve Personel Bilgileri'!C179&gt;0,'Proje ve Personel Bilgileri'!C179,"")</f>
        <v/>
      </c>
      <c r="C275" s="210" t="str">
        <f>IF('Proje ve Personel Bilgileri'!C179&gt;0,'Proje ve Personel Bilgileri'!D179,"")</f>
        <v/>
      </c>
      <c r="D275" s="145"/>
      <c r="E275" s="145"/>
      <c r="F275" s="145"/>
      <c r="G275" s="145"/>
      <c r="H275" s="145"/>
      <c r="I275" s="146"/>
      <c r="J275" s="190" t="str">
        <f t="shared" si="16"/>
        <v/>
      </c>
      <c r="K275" s="217" t="str">
        <f>IF('Proje ve Personel Bilgileri'!C179&gt;0,AUcret,"")</f>
        <v/>
      </c>
      <c r="L275" s="218" t="str">
        <f>IF('Proje ve Personel Bilgileri'!C179&gt;0,IF(D275="X",4,IF(E275="X",5,IF(F275="X",12,IF(G275="X",12,IF(H275="X",14,""))))),"")</f>
        <v/>
      </c>
      <c r="M275" s="217" t="str">
        <f>IFERROR(IF('Proje ve Personel Bilgileri'!C179&gt;0,K275*L275,""),0)</f>
        <v/>
      </c>
      <c r="N275" s="217" t="str">
        <f>IF('Proje ve Personel Bilgileri'!C179&gt;0,G011B!R266,"")</f>
        <v/>
      </c>
      <c r="O275" s="219" t="str">
        <f>IF('Proje ve Personel Bilgileri'!C179&gt;0,MIN(M275,N275),"")</f>
        <v/>
      </c>
      <c r="Q275" s="291"/>
    </row>
    <row r="276" spans="1:17" ht="18" customHeight="1" x14ac:dyDescent="0.25">
      <c r="A276" s="144">
        <v>164</v>
      </c>
      <c r="B276" s="209" t="str">
        <f>IF('Proje ve Personel Bilgileri'!C180&gt;0,'Proje ve Personel Bilgileri'!C180,"")</f>
        <v/>
      </c>
      <c r="C276" s="210" t="str">
        <f>IF('Proje ve Personel Bilgileri'!C180&gt;0,'Proje ve Personel Bilgileri'!D180,"")</f>
        <v/>
      </c>
      <c r="D276" s="145"/>
      <c r="E276" s="145"/>
      <c r="F276" s="145"/>
      <c r="G276" s="145"/>
      <c r="H276" s="145"/>
      <c r="I276" s="146"/>
      <c r="J276" s="190" t="str">
        <f t="shared" si="16"/>
        <v/>
      </c>
      <c r="K276" s="217" t="str">
        <f>IF('Proje ve Personel Bilgileri'!C180&gt;0,AUcret,"")</f>
        <v/>
      </c>
      <c r="L276" s="218" t="str">
        <f>IF('Proje ve Personel Bilgileri'!C180&gt;0,IF(D276="X",4,IF(E276="X",5,IF(F276="X",12,IF(G276="X",12,IF(H276="X",14,""))))),"")</f>
        <v/>
      </c>
      <c r="M276" s="217" t="str">
        <f>IFERROR(IF('Proje ve Personel Bilgileri'!C180&gt;0,K276*L276,""),0)</f>
        <v/>
      </c>
      <c r="N276" s="217" t="str">
        <f>IF('Proje ve Personel Bilgileri'!C180&gt;0,G011B!R267,"")</f>
        <v/>
      </c>
      <c r="O276" s="219" t="str">
        <f>IF('Proje ve Personel Bilgileri'!C180&gt;0,MIN(M276,N276),"")</f>
        <v/>
      </c>
      <c r="Q276" s="291"/>
    </row>
    <row r="277" spans="1:17" ht="18" customHeight="1" x14ac:dyDescent="0.25">
      <c r="A277" s="144">
        <v>165</v>
      </c>
      <c r="B277" s="209" t="str">
        <f>IF('Proje ve Personel Bilgileri'!C181&gt;0,'Proje ve Personel Bilgileri'!C181,"")</f>
        <v/>
      </c>
      <c r="C277" s="210" t="str">
        <f>IF('Proje ve Personel Bilgileri'!C181&gt;0,'Proje ve Personel Bilgileri'!D181,"")</f>
        <v/>
      </c>
      <c r="D277" s="145"/>
      <c r="E277" s="145"/>
      <c r="F277" s="145"/>
      <c r="G277" s="145"/>
      <c r="H277" s="145"/>
      <c r="I277" s="146"/>
      <c r="J277" s="190" t="str">
        <f t="shared" si="16"/>
        <v/>
      </c>
      <c r="K277" s="217" t="str">
        <f>IF('Proje ve Personel Bilgileri'!C181&gt;0,AUcret,"")</f>
        <v/>
      </c>
      <c r="L277" s="218" t="str">
        <f>IF('Proje ve Personel Bilgileri'!C181&gt;0,IF(D277="X",4,IF(E277="X",5,IF(F277="X",12,IF(G277="X",12,IF(H277="X",14,""))))),"")</f>
        <v/>
      </c>
      <c r="M277" s="217" t="str">
        <f>IFERROR(IF('Proje ve Personel Bilgileri'!C181&gt;0,K277*L277,""),0)</f>
        <v/>
      </c>
      <c r="N277" s="217" t="str">
        <f>IF('Proje ve Personel Bilgileri'!C181&gt;0,G011B!R268,"")</f>
        <v/>
      </c>
      <c r="O277" s="219" t="str">
        <f>IF('Proje ve Personel Bilgileri'!C181&gt;0,MIN(M277,N277),"")</f>
        <v/>
      </c>
      <c r="Q277" s="291"/>
    </row>
    <row r="278" spans="1:17" ht="18" customHeight="1" x14ac:dyDescent="0.25">
      <c r="A278" s="144">
        <v>166</v>
      </c>
      <c r="B278" s="209" t="str">
        <f>IF('Proje ve Personel Bilgileri'!C182&gt;0,'Proje ve Personel Bilgileri'!C182,"")</f>
        <v/>
      </c>
      <c r="C278" s="210" t="str">
        <f>IF('Proje ve Personel Bilgileri'!C182&gt;0,'Proje ve Personel Bilgileri'!D182,"")</f>
        <v/>
      </c>
      <c r="D278" s="145"/>
      <c r="E278" s="145"/>
      <c r="F278" s="145"/>
      <c r="G278" s="145"/>
      <c r="H278" s="145"/>
      <c r="I278" s="146"/>
      <c r="J278" s="190" t="str">
        <f t="shared" si="16"/>
        <v/>
      </c>
      <c r="K278" s="217" t="str">
        <f>IF('Proje ve Personel Bilgileri'!C182&gt;0,AUcret,"")</f>
        <v/>
      </c>
      <c r="L278" s="218" t="str">
        <f>IF('Proje ve Personel Bilgileri'!C182&gt;0,IF(D278="X",4,IF(E278="X",5,IF(F278="X",12,IF(G278="X",12,IF(H278="X",14,""))))),"")</f>
        <v/>
      </c>
      <c r="M278" s="217" t="str">
        <f>IFERROR(IF('Proje ve Personel Bilgileri'!C182&gt;0,K278*L278,""),0)</f>
        <v/>
      </c>
      <c r="N278" s="217" t="str">
        <f>IF('Proje ve Personel Bilgileri'!C182&gt;0,G011B!R269,"")</f>
        <v/>
      </c>
      <c r="O278" s="219" t="str">
        <f>IF('Proje ve Personel Bilgileri'!C182&gt;0,MIN(M278,N278),"")</f>
        <v/>
      </c>
      <c r="Q278" s="291"/>
    </row>
    <row r="279" spans="1:17" ht="18" customHeight="1" x14ac:dyDescent="0.25">
      <c r="A279" s="144">
        <v>167</v>
      </c>
      <c r="B279" s="209" t="str">
        <f>IF('Proje ve Personel Bilgileri'!C183&gt;0,'Proje ve Personel Bilgileri'!C183,"")</f>
        <v/>
      </c>
      <c r="C279" s="210" t="str">
        <f>IF('Proje ve Personel Bilgileri'!C183&gt;0,'Proje ve Personel Bilgileri'!D183,"")</f>
        <v/>
      </c>
      <c r="D279" s="145"/>
      <c r="E279" s="145"/>
      <c r="F279" s="145"/>
      <c r="G279" s="145"/>
      <c r="H279" s="145"/>
      <c r="I279" s="146"/>
      <c r="J279" s="190" t="str">
        <f t="shared" si="16"/>
        <v/>
      </c>
      <c r="K279" s="217" t="str">
        <f>IF('Proje ve Personel Bilgileri'!C183&gt;0,AUcret,"")</f>
        <v/>
      </c>
      <c r="L279" s="218" t="str">
        <f>IF('Proje ve Personel Bilgileri'!C183&gt;0,IF(D279="X",4,IF(E279="X",5,IF(F279="X",12,IF(G279="X",12,IF(H279="X",14,""))))),"")</f>
        <v/>
      </c>
      <c r="M279" s="217" t="str">
        <f>IFERROR(IF('Proje ve Personel Bilgileri'!C183&gt;0,K279*L279,""),0)</f>
        <v/>
      </c>
      <c r="N279" s="217" t="str">
        <f>IF('Proje ve Personel Bilgileri'!C183&gt;0,G011B!R270,"")</f>
        <v/>
      </c>
      <c r="O279" s="219" t="str">
        <f>IF('Proje ve Personel Bilgileri'!C183&gt;0,MIN(M279,N279),"")</f>
        <v/>
      </c>
      <c r="Q279" s="291"/>
    </row>
    <row r="280" spans="1:17" ht="18" customHeight="1" x14ac:dyDescent="0.25">
      <c r="A280" s="144">
        <v>168</v>
      </c>
      <c r="B280" s="209" t="str">
        <f>IF('Proje ve Personel Bilgileri'!C184&gt;0,'Proje ve Personel Bilgileri'!C184,"")</f>
        <v/>
      </c>
      <c r="C280" s="210" t="str">
        <f>IF('Proje ve Personel Bilgileri'!C184&gt;0,'Proje ve Personel Bilgileri'!D184,"")</f>
        <v/>
      </c>
      <c r="D280" s="145"/>
      <c r="E280" s="145"/>
      <c r="F280" s="145"/>
      <c r="G280" s="145"/>
      <c r="H280" s="145"/>
      <c r="I280" s="146"/>
      <c r="J280" s="190" t="str">
        <f t="shared" si="16"/>
        <v/>
      </c>
      <c r="K280" s="217" t="str">
        <f>IF('Proje ve Personel Bilgileri'!C184&gt;0,AUcret,"")</f>
        <v/>
      </c>
      <c r="L280" s="218" t="str">
        <f>IF('Proje ve Personel Bilgileri'!C184&gt;0,IF(D280="X",4,IF(E280="X",5,IF(F280="X",12,IF(G280="X",12,IF(H280="X",14,""))))),"")</f>
        <v/>
      </c>
      <c r="M280" s="217" t="str">
        <f>IFERROR(IF('Proje ve Personel Bilgileri'!C184&gt;0,K280*L280,""),0)</f>
        <v/>
      </c>
      <c r="N280" s="217" t="str">
        <f>IF('Proje ve Personel Bilgileri'!C184&gt;0,G011B!R271,"")</f>
        <v/>
      </c>
      <c r="O280" s="219" t="str">
        <f>IF('Proje ve Personel Bilgileri'!C184&gt;0,MIN(M280,N280),"")</f>
        <v/>
      </c>
      <c r="Q280" s="291"/>
    </row>
    <row r="281" spans="1:17" ht="18" customHeight="1" x14ac:dyDescent="0.25">
      <c r="A281" s="144">
        <v>169</v>
      </c>
      <c r="B281" s="209" t="str">
        <f>IF('Proje ve Personel Bilgileri'!C185&gt;0,'Proje ve Personel Bilgileri'!C185,"")</f>
        <v/>
      </c>
      <c r="C281" s="210" t="str">
        <f>IF('Proje ve Personel Bilgileri'!C185&gt;0,'Proje ve Personel Bilgileri'!D185,"")</f>
        <v/>
      </c>
      <c r="D281" s="145"/>
      <c r="E281" s="145"/>
      <c r="F281" s="145"/>
      <c r="G281" s="145"/>
      <c r="H281" s="145"/>
      <c r="I281" s="146"/>
      <c r="J281" s="190" t="str">
        <f t="shared" si="16"/>
        <v/>
      </c>
      <c r="K281" s="217" t="str">
        <f>IF('Proje ve Personel Bilgileri'!C185&gt;0,AUcret,"")</f>
        <v/>
      </c>
      <c r="L281" s="218" t="str">
        <f>IF('Proje ve Personel Bilgileri'!C185&gt;0,IF(D281="X",4,IF(E281="X",5,IF(F281="X",12,IF(G281="X",12,IF(H281="X",14,""))))),"")</f>
        <v/>
      </c>
      <c r="M281" s="217" t="str">
        <f>IFERROR(IF('Proje ve Personel Bilgileri'!C185&gt;0,K281*L281,""),0)</f>
        <v/>
      </c>
      <c r="N281" s="217" t="str">
        <f>IF('Proje ve Personel Bilgileri'!C185&gt;0,G011B!R272,"")</f>
        <v/>
      </c>
      <c r="O281" s="219" t="str">
        <f>IF('Proje ve Personel Bilgileri'!C185&gt;0,MIN(M281,N281),"")</f>
        <v/>
      </c>
      <c r="Q281" s="291"/>
    </row>
    <row r="282" spans="1:17" ht="18" customHeight="1" x14ac:dyDescent="0.25">
      <c r="A282" s="144">
        <v>170</v>
      </c>
      <c r="B282" s="209" t="str">
        <f>IF('Proje ve Personel Bilgileri'!C186&gt;0,'Proje ve Personel Bilgileri'!C186,"")</f>
        <v/>
      </c>
      <c r="C282" s="210" t="str">
        <f>IF('Proje ve Personel Bilgileri'!C186&gt;0,'Proje ve Personel Bilgileri'!D186,"")</f>
        <v/>
      </c>
      <c r="D282" s="145"/>
      <c r="E282" s="145"/>
      <c r="F282" s="145"/>
      <c r="G282" s="145"/>
      <c r="H282" s="145"/>
      <c r="I282" s="146"/>
      <c r="J282" s="190" t="str">
        <f t="shared" si="16"/>
        <v/>
      </c>
      <c r="K282" s="217" t="str">
        <f>IF('Proje ve Personel Bilgileri'!C186&gt;0,AUcret,"")</f>
        <v/>
      </c>
      <c r="L282" s="218" t="str">
        <f>IF('Proje ve Personel Bilgileri'!C186&gt;0,IF(D282="X",4,IF(E282="X",5,IF(F282="X",12,IF(G282="X",12,IF(H282="X",14,""))))),"")</f>
        <v/>
      </c>
      <c r="M282" s="217" t="str">
        <f>IFERROR(IF('Proje ve Personel Bilgileri'!C186&gt;0,K282*L282,""),0)</f>
        <v/>
      </c>
      <c r="N282" s="217" t="str">
        <f>IF('Proje ve Personel Bilgileri'!C186&gt;0,G011B!R273,"")</f>
        <v/>
      </c>
      <c r="O282" s="219" t="str">
        <f>IF('Proje ve Personel Bilgileri'!C186&gt;0,MIN(M282,N282),"")</f>
        <v/>
      </c>
      <c r="Q282" s="291"/>
    </row>
    <row r="283" spans="1:17" ht="18" customHeight="1" x14ac:dyDescent="0.25">
      <c r="A283" s="144">
        <v>171</v>
      </c>
      <c r="B283" s="209" t="str">
        <f>IF('Proje ve Personel Bilgileri'!C187&gt;0,'Proje ve Personel Bilgileri'!C187,"")</f>
        <v/>
      </c>
      <c r="C283" s="210" t="str">
        <f>IF('Proje ve Personel Bilgileri'!C187&gt;0,'Proje ve Personel Bilgileri'!D187,"")</f>
        <v/>
      </c>
      <c r="D283" s="145"/>
      <c r="E283" s="145"/>
      <c r="F283" s="145"/>
      <c r="G283" s="145"/>
      <c r="H283" s="145"/>
      <c r="I283" s="146"/>
      <c r="J283" s="190" t="str">
        <f t="shared" si="16"/>
        <v/>
      </c>
      <c r="K283" s="217" t="str">
        <f>IF('Proje ve Personel Bilgileri'!C187&gt;0,AUcret,"")</f>
        <v/>
      </c>
      <c r="L283" s="218" t="str">
        <f>IF('Proje ve Personel Bilgileri'!C187&gt;0,IF(D283="X",4,IF(E283="X",5,IF(F283="X",12,IF(G283="X",12,IF(H283="X",14,""))))),"")</f>
        <v/>
      </c>
      <c r="M283" s="217" t="str">
        <f>IFERROR(IF('Proje ve Personel Bilgileri'!C187&gt;0,K283*L283,""),0)</f>
        <v/>
      </c>
      <c r="N283" s="217" t="str">
        <f>IF('Proje ve Personel Bilgileri'!C187&gt;0,G011B!R274,"")</f>
        <v/>
      </c>
      <c r="O283" s="219" t="str">
        <f>IF('Proje ve Personel Bilgileri'!C187&gt;0,MIN(M283,N283),"")</f>
        <v/>
      </c>
      <c r="Q283" s="291"/>
    </row>
    <row r="284" spans="1:17" ht="18" customHeight="1" x14ac:dyDescent="0.25">
      <c r="A284" s="144">
        <v>172</v>
      </c>
      <c r="B284" s="209" t="str">
        <f>IF('Proje ve Personel Bilgileri'!C188&gt;0,'Proje ve Personel Bilgileri'!C188,"")</f>
        <v/>
      </c>
      <c r="C284" s="210" t="str">
        <f>IF('Proje ve Personel Bilgileri'!C188&gt;0,'Proje ve Personel Bilgileri'!D188,"")</f>
        <v/>
      </c>
      <c r="D284" s="145"/>
      <c r="E284" s="145"/>
      <c r="F284" s="145"/>
      <c r="G284" s="145"/>
      <c r="H284" s="145"/>
      <c r="I284" s="146"/>
      <c r="J284" s="190" t="str">
        <f t="shared" si="16"/>
        <v/>
      </c>
      <c r="K284" s="217" t="str">
        <f>IF('Proje ve Personel Bilgileri'!C188&gt;0,AUcret,"")</f>
        <v/>
      </c>
      <c r="L284" s="218" t="str">
        <f>IF('Proje ve Personel Bilgileri'!C188&gt;0,IF(D284="X",4,IF(E284="X",5,IF(F284="X",12,IF(G284="X",12,IF(H284="X",14,""))))),"")</f>
        <v/>
      </c>
      <c r="M284" s="217" t="str">
        <f>IFERROR(IF('Proje ve Personel Bilgileri'!C188&gt;0,K284*L284,""),0)</f>
        <v/>
      </c>
      <c r="N284" s="217" t="str">
        <f>IF('Proje ve Personel Bilgileri'!C188&gt;0,G011B!R275,"")</f>
        <v/>
      </c>
      <c r="O284" s="219" t="str">
        <f>IF('Proje ve Personel Bilgileri'!C188&gt;0,MIN(M284,N284),"")</f>
        <v/>
      </c>
      <c r="Q284" s="291"/>
    </row>
    <row r="285" spans="1:17" ht="18" customHeight="1" x14ac:dyDescent="0.25">
      <c r="A285" s="144">
        <v>173</v>
      </c>
      <c r="B285" s="209" t="str">
        <f>IF('Proje ve Personel Bilgileri'!C189&gt;0,'Proje ve Personel Bilgileri'!C189,"")</f>
        <v/>
      </c>
      <c r="C285" s="210" t="str">
        <f>IF('Proje ve Personel Bilgileri'!C189&gt;0,'Proje ve Personel Bilgileri'!D189,"")</f>
        <v/>
      </c>
      <c r="D285" s="145"/>
      <c r="E285" s="145"/>
      <c r="F285" s="145"/>
      <c r="G285" s="145"/>
      <c r="H285" s="145"/>
      <c r="I285" s="146"/>
      <c r="J285" s="190" t="str">
        <f t="shared" si="16"/>
        <v/>
      </c>
      <c r="K285" s="217" t="str">
        <f>IF('Proje ve Personel Bilgileri'!C189&gt;0,AUcret,"")</f>
        <v/>
      </c>
      <c r="L285" s="218" t="str">
        <f>IF('Proje ve Personel Bilgileri'!C189&gt;0,IF(D285="X",4,IF(E285="X",5,IF(F285="X",12,IF(G285="X",12,IF(H285="X",14,""))))),"")</f>
        <v/>
      </c>
      <c r="M285" s="217" t="str">
        <f>IFERROR(IF('Proje ve Personel Bilgileri'!C189&gt;0,K285*L285,""),0)</f>
        <v/>
      </c>
      <c r="N285" s="217" t="str">
        <f>IF('Proje ve Personel Bilgileri'!C189&gt;0,G011B!R276,"")</f>
        <v/>
      </c>
      <c r="O285" s="219" t="str">
        <f>IF('Proje ve Personel Bilgileri'!C189&gt;0,MIN(M285,N285),"")</f>
        <v/>
      </c>
      <c r="Q285" s="291"/>
    </row>
    <row r="286" spans="1:17" ht="18" customHeight="1" x14ac:dyDescent="0.25">
      <c r="A286" s="144">
        <v>174</v>
      </c>
      <c r="B286" s="209" t="str">
        <f>IF('Proje ve Personel Bilgileri'!C190&gt;0,'Proje ve Personel Bilgileri'!C190,"")</f>
        <v/>
      </c>
      <c r="C286" s="210" t="str">
        <f>IF('Proje ve Personel Bilgileri'!C190&gt;0,'Proje ve Personel Bilgileri'!D190,"")</f>
        <v/>
      </c>
      <c r="D286" s="145"/>
      <c r="E286" s="145"/>
      <c r="F286" s="145"/>
      <c r="G286" s="145"/>
      <c r="H286" s="145"/>
      <c r="I286" s="146"/>
      <c r="J286" s="190" t="str">
        <f t="shared" si="16"/>
        <v/>
      </c>
      <c r="K286" s="217" t="str">
        <f>IF('Proje ve Personel Bilgileri'!C190&gt;0,AUcret,"")</f>
        <v/>
      </c>
      <c r="L286" s="218" t="str">
        <f>IF('Proje ve Personel Bilgileri'!C190&gt;0,IF(D286="X",4,IF(E286="X",5,IF(F286="X",12,IF(G286="X",12,IF(H286="X",14,""))))),"")</f>
        <v/>
      </c>
      <c r="M286" s="217" t="str">
        <f>IFERROR(IF('Proje ve Personel Bilgileri'!C190&gt;0,K286*L286,""),0)</f>
        <v/>
      </c>
      <c r="N286" s="217" t="str">
        <f>IF('Proje ve Personel Bilgileri'!C190&gt;0,G011B!R277,"")</f>
        <v/>
      </c>
      <c r="O286" s="219" t="str">
        <f>IF('Proje ve Personel Bilgileri'!C190&gt;0,MIN(M286,N286),"")</f>
        <v/>
      </c>
      <c r="Q286" s="291"/>
    </row>
    <row r="287" spans="1:17" ht="18" customHeight="1" x14ac:dyDescent="0.25">
      <c r="A287" s="144">
        <v>175</v>
      </c>
      <c r="B287" s="209" t="str">
        <f>IF('Proje ve Personel Bilgileri'!C191&gt;0,'Proje ve Personel Bilgileri'!C191,"")</f>
        <v/>
      </c>
      <c r="C287" s="210" t="str">
        <f>IF('Proje ve Personel Bilgileri'!C191&gt;0,'Proje ve Personel Bilgileri'!D191,"")</f>
        <v/>
      </c>
      <c r="D287" s="145"/>
      <c r="E287" s="145"/>
      <c r="F287" s="145"/>
      <c r="G287" s="145"/>
      <c r="H287" s="145"/>
      <c r="I287" s="146"/>
      <c r="J287" s="190" t="str">
        <f t="shared" si="16"/>
        <v/>
      </c>
      <c r="K287" s="217" t="str">
        <f>IF('Proje ve Personel Bilgileri'!C191&gt;0,AUcret,"")</f>
        <v/>
      </c>
      <c r="L287" s="218" t="str">
        <f>IF('Proje ve Personel Bilgileri'!C191&gt;0,IF(D287="X",4,IF(E287="X",5,IF(F287="X",12,IF(G287="X",12,IF(H287="X",14,""))))),"")</f>
        <v/>
      </c>
      <c r="M287" s="217" t="str">
        <f>IFERROR(IF('Proje ve Personel Bilgileri'!C191&gt;0,K287*L287,""),0)</f>
        <v/>
      </c>
      <c r="N287" s="217" t="str">
        <f>IF('Proje ve Personel Bilgileri'!C191&gt;0,G011B!R278,"")</f>
        <v/>
      </c>
      <c r="O287" s="219" t="str">
        <f>IF('Proje ve Personel Bilgileri'!C191&gt;0,MIN(M287,N287),"")</f>
        <v/>
      </c>
      <c r="Q287" s="291"/>
    </row>
    <row r="288" spans="1:17" ht="18" customHeight="1" x14ac:dyDescent="0.25">
      <c r="A288" s="144">
        <v>176</v>
      </c>
      <c r="B288" s="209" t="str">
        <f>IF('Proje ve Personel Bilgileri'!C192&gt;0,'Proje ve Personel Bilgileri'!C192,"")</f>
        <v/>
      </c>
      <c r="C288" s="210" t="str">
        <f>IF('Proje ve Personel Bilgileri'!C192&gt;0,'Proje ve Personel Bilgileri'!D192,"")</f>
        <v/>
      </c>
      <c r="D288" s="145"/>
      <c r="E288" s="145"/>
      <c r="F288" s="145"/>
      <c r="G288" s="145"/>
      <c r="H288" s="145"/>
      <c r="I288" s="146"/>
      <c r="J288" s="190" t="str">
        <f t="shared" si="16"/>
        <v/>
      </c>
      <c r="K288" s="217" t="str">
        <f>IF('Proje ve Personel Bilgileri'!C192&gt;0,AUcret,"")</f>
        <v/>
      </c>
      <c r="L288" s="218" t="str">
        <f>IF('Proje ve Personel Bilgileri'!C192&gt;0,IF(D288="X",4,IF(E288="X",5,IF(F288="X",12,IF(G288="X",12,IF(H288="X",14,""))))),"")</f>
        <v/>
      </c>
      <c r="M288" s="217" t="str">
        <f>IFERROR(IF('Proje ve Personel Bilgileri'!C192&gt;0,K288*L288,""),0)</f>
        <v/>
      </c>
      <c r="N288" s="217" t="str">
        <f>IF('Proje ve Personel Bilgileri'!C192&gt;0,G011B!R279,"")</f>
        <v/>
      </c>
      <c r="O288" s="219" t="str">
        <f>IF('Proje ve Personel Bilgileri'!C192&gt;0,MIN(M288,N288),"")</f>
        <v/>
      </c>
      <c r="Q288" s="291"/>
    </row>
    <row r="289" spans="1:18" ht="18" customHeight="1" x14ac:dyDescent="0.25">
      <c r="A289" s="144">
        <v>177</v>
      </c>
      <c r="B289" s="209" t="str">
        <f>IF('Proje ve Personel Bilgileri'!C193&gt;0,'Proje ve Personel Bilgileri'!C193,"")</f>
        <v/>
      </c>
      <c r="C289" s="210" t="str">
        <f>IF('Proje ve Personel Bilgileri'!C193&gt;0,'Proje ve Personel Bilgileri'!D193,"")</f>
        <v/>
      </c>
      <c r="D289" s="145"/>
      <c r="E289" s="145"/>
      <c r="F289" s="145"/>
      <c r="G289" s="145"/>
      <c r="H289" s="145"/>
      <c r="I289" s="146"/>
      <c r="J289" s="190" t="str">
        <f t="shared" si="16"/>
        <v/>
      </c>
      <c r="K289" s="217" t="str">
        <f>IF('Proje ve Personel Bilgileri'!C193&gt;0,AUcret,"")</f>
        <v/>
      </c>
      <c r="L289" s="218" t="str">
        <f>IF('Proje ve Personel Bilgileri'!C193&gt;0,IF(D289="X",4,IF(E289="X",5,IF(F289="X",12,IF(G289="X",12,IF(H289="X",14,""))))),"")</f>
        <v/>
      </c>
      <c r="M289" s="217" t="str">
        <f>IFERROR(IF('Proje ve Personel Bilgileri'!C193&gt;0,K289*L289,""),0)</f>
        <v/>
      </c>
      <c r="N289" s="217" t="str">
        <f>IF('Proje ve Personel Bilgileri'!C193&gt;0,G011B!R280,"")</f>
        <v/>
      </c>
      <c r="O289" s="219" t="str">
        <f>IF('Proje ve Personel Bilgileri'!C193&gt;0,MIN(M289,N289),"")</f>
        <v/>
      </c>
      <c r="Q289" s="291"/>
    </row>
    <row r="290" spans="1:18" ht="18" customHeight="1" x14ac:dyDescent="0.25">
      <c r="A290" s="144">
        <v>178</v>
      </c>
      <c r="B290" s="209" t="str">
        <f>IF('Proje ve Personel Bilgileri'!C194&gt;0,'Proje ve Personel Bilgileri'!C194,"")</f>
        <v/>
      </c>
      <c r="C290" s="210" t="str">
        <f>IF('Proje ve Personel Bilgileri'!C194&gt;0,'Proje ve Personel Bilgileri'!D194,"")</f>
        <v/>
      </c>
      <c r="D290" s="145"/>
      <c r="E290" s="145"/>
      <c r="F290" s="145"/>
      <c r="G290" s="145"/>
      <c r="H290" s="145"/>
      <c r="I290" s="146"/>
      <c r="J290" s="190" t="str">
        <f t="shared" si="16"/>
        <v/>
      </c>
      <c r="K290" s="217" t="str">
        <f>IF('Proje ve Personel Bilgileri'!C194&gt;0,AUcret,"")</f>
        <v/>
      </c>
      <c r="L290" s="218" t="str">
        <f>IF('Proje ve Personel Bilgileri'!C194&gt;0,IF(D290="X",4,IF(E290="X",5,IF(F290="X",12,IF(G290="X",12,IF(H290="X",14,""))))),"")</f>
        <v/>
      </c>
      <c r="M290" s="217" t="str">
        <f>IFERROR(IF('Proje ve Personel Bilgileri'!C194&gt;0,K290*L290,""),0)</f>
        <v/>
      </c>
      <c r="N290" s="217" t="str">
        <f>IF('Proje ve Personel Bilgileri'!C194&gt;0,G011B!R281,"")</f>
        <v/>
      </c>
      <c r="O290" s="219" t="str">
        <f>IF('Proje ve Personel Bilgileri'!C194&gt;0,MIN(M290,N290),"")</f>
        <v/>
      </c>
      <c r="Q290" s="291"/>
    </row>
    <row r="291" spans="1:18" ht="18" customHeight="1" x14ac:dyDescent="0.25">
      <c r="A291" s="144">
        <v>179</v>
      </c>
      <c r="B291" s="209" t="str">
        <f>IF('Proje ve Personel Bilgileri'!C195&gt;0,'Proje ve Personel Bilgileri'!C195,"")</f>
        <v/>
      </c>
      <c r="C291" s="210" t="str">
        <f>IF('Proje ve Personel Bilgileri'!C195&gt;0,'Proje ve Personel Bilgileri'!D195,"")</f>
        <v/>
      </c>
      <c r="D291" s="145"/>
      <c r="E291" s="145"/>
      <c r="F291" s="145"/>
      <c r="G291" s="145"/>
      <c r="H291" s="145"/>
      <c r="I291" s="146"/>
      <c r="J291" s="190" t="str">
        <f t="shared" si="16"/>
        <v/>
      </c>
      <c r="K291" s="217" t="str">
        <f>IF('Proje ve Personel Bilgileri'!C195&gt;0,AUcret,"")</f>
        <v/>
      </c>
      <c r="L291" s="218" t="str">
        <f>IF('Proje ve Personel Bilgileri'!C195&gt;0,IF(D291="X",4,IF(E291="X",5,IF(F291="X",12,IF(G291="X",12,IF(H291="X",14,""))))),"")</f>
        <v/>
      </c>
      <c r="M291" s="217" t="str">
        <f>IFERROR(IF('Proje ve Personel Bilgileri'!C195&gt;0,K291*L291,""),0)</f>
        <v/>
      </c>
      <c r="N291" s="217" t="str">
        <f>IF('Proje ve Personel Bilgileri'!C195&gt;0,G011B!R282,"")</f>
        <v/>
      </c>
      <c r="O291" s="219" t="str">
        <f>IF('Proje ve Personel Bilgileri'!C195&gt;0,MIN(M291,N291),"")</f>
        <v/>
      </c>
      <c r="Q291" s="291"/>
    </row>
    <row r="292" spans="1:18" ht="18" customHeight="1" thickBot="1" x14ac:dyDescent="0.3">
      <c r="A292" s="147">
        <v>180</v>
      </c>
      <c r="B292" s="211" t="str">
        <f>IF('Proje ve Personel Bilgileri'!C196&gt;0,'Proje ve Personel Bilgileri'!C196,"")</f>
        <v/>
      </c>
      <c r="C292" s="212" t="str">
        <f>IF('Proje ve Personel Bilgileri'!C196&gt;0,'Proje ve Personel Bilgileri'!D196,"")</f>
        <v/>
      </c>
      <c r="D292" s="148"/>
      <c r="E292" s="148"/>
      <c r="F292" s="148"/>
      <c r="G292" s="148"/>
      <c r="H292" s="148"/>
      <c r="I292" s="149"/>
      <c r="J292" s="220" t="str">
        <f t="shared" si="16"/>
        <v/>
      </c>
      <c r="K292" s="221" t="str">
        <f>IF('Proje ve Personel Bilgileri'!C196&gt;0,AUcret,"")</f>
        <v/>
      </c>
      <c r="L292" s="222" t="str">
        <f>IF('Proje ve Personel Bilgileri'!C196&gt;0,IF(D292="X",4,IF(E292="X",5,IF(F292="X",12,IF(G292="X",12,IF(H292="X",14,""))))),"")</f>
        <v/>
      </c>
      <c r="M292" s="221" t="str">
        <f>IFERROR(IF('Proje ve Personel Bilgileri'!C196&gt;0,K292*L292,""),0)</f>
        <v/>
      </c>
      <c r="N292" s="221" t="str">
        <f>IF('Proje ve Personel Bilgileri'!C196&gt;0,G011B!R283,"")</f>
        <v/>
      </c>
      <c r="O292" s="223" t="str">
        <f>IF('Proje ve Personel Bilgileri'!C196&gt;0,MIN(M292,N292),"")</f>
        <v/>
      </c>
      <c r="Q292" s="294">
        <f>IF(ISERROR(IF(SUM(K273:K292)&gt;0,1,0)),1,IF(SUM(K273:K292)&gt;0,1,0))</f>
        <v>0</v>
      </c>
    </row>
    <row r="293" spans="1:18" x14ac:dyDescent="0.25">
      <c r="A293" t="s">
        <v>72</v>
      </c>
    </row>
    <row r="294" spans="1:18" x14ac:dyDescent="0.25">
      <c r="A294" t="s">
        <v>74</v>
      </c>
    </row>
    <row r="295" spans="1:18" x14ac:dyDescent="0.25">
      <c r="A295" t="s">
        <v>73</v>
      </c>
    </row>
    <row r="296" spans="1:18" s="101" customFormat="1" ht="21" x14ac:dyDescent="0.35">
      <c r="A296" s="296" t="s">
        <v>47</v>
      </c>
      <c r="B296" s="297">
        <f ca="1">IF(imzatarihi&gt;0,imzatarihi,"")</f>
        <v>46027</v>
      </c>
      <c r="C296" s="485" t="s">
        <v>48</v>
      </c>
      <c r="D296" s="485"/>
      <c r="E296" s="486" t="str">
        <f>IF(kurulusyetkilisi&gt;0,kurulusyetkilisi,"")</f>
        <v/>
      </c>
      <c r="F296" s="486"/>
      <c r="G296" s="486"/>
      <c r="H296" s="486"/>
      <c r="I296" s="486"/>
      <c r="J296" s="486"/>
      <c r="K296" s="486"/>
      <c r="L296" s="486"/>
      <c r="M296" s="486"/>
      <c r="N296" s="151"/>
      <c r="O296" s="151"/>
      <c r="P296" s="151"/>
      <c r="Q296" s="292"/>
      <c r="R296" s="293"/>
    </row>
    <row r="297" spans="1:18" ht="21" x14ac:dyDescent="0.35">
      <c r="A297" s="300"/>
      <c r="B297" s="300"/>
      <c r="C297" s="302" t="s">
        <v>49</v>
      </c>
      <c r="D297" s="470"/>
      <c r="E297" s="470"/>
      <c r="F297" s="470"/>
      <c r="G297" s="470"/>
      <c r="H297" s="470"/>
      <c r="I297" s="470"/>
      <c r="J297" s="300"/>
      <c r="K297" s="303"/>
      <c r="L297" s="303"/>
      <c r="M297" s="303"/>
      <c r="N297" s="133"/>
    </row>
    <row r="298" spans="1:18" ht="15.75" x14ac:dyDescent="0.25">
      <c r="A298" s="465" t="s">
        <v>61</v>
      </c>
      <c r="B298" s="465"/>
      <c r="C298" s="465"/>
      <c r="D298" s="465"/>
      <c r="E298" s="465"/>
      <c r="F298" s="465"/>
      <c r="G298" s="465"/>
      <c r="H298" s="465"/>
      <c r="I298" s="465"/>
      <c r="J298" s="465"/>
      <c r="K298" s="465"/>
      <c r="L298" s="465"/>
      <c r="M298" s="465"/>
      <c r="N298" s="465"/>
      <c r="O298" s="465"/>
    </row>
    <row r="299" spans="1:18" x14ac:dyDescent="0.25">
      <c r="A299" s="466" t="str">
        <f>IF(YilDonem&lt;&gt;"",CONCATENATE(YilDonem," dönemine aittir."),"")</f>
        <v/>
      </c>
      <c r="B299" s="466"/>
      <c r="C299" s="466"/>
      <c r="D299" s="466"/>
      <c r="E299" s="466"/>
      <c r="F299" s="466"/>
      <c r="G299" s="466"/>
      <c r="H299" s="466"/>
      <c r="I299" s="466"/>
      <c r="J299" s="466"/>
      <c r="K299" s="466"/>
      <c r="L299" s="466"/>
      <c r="M299" s="466"/>
      <c r="N299" s="466"/>
      <c r="O299" s="466"/>
    </row>
    <row r="300" spans="1:18" ht="19.5" thickBot="1" x14ac:dyDescent="0.35">
      <c r="A300" s="456" t="s">
        <v>80</v>
      </c>
      <c r="B300" s="456"/>
      <c r="C300" s="456"/>
      <c r="D300" s="456"/>
      <c r="E300" s="456"/>
      <c r="F300" s="456"/>
      <c r="G300" s="456"/>
      <c r="H300" s="456"/>
      <c r="I300" s="456"/>
      <c r="J300" s="456"/>
      <c r="K300" s="456"/>
      <c r="L300" s="456"/>
      <c r="M300" s="456"/>
      <c r="N300" s="456"/>
      <c r="O300" s="456"/>
    </row>
    <row r="301" spans="1:18" ht="31.7" customHeight="1" thickBot="1" x14ac:dyDescent="0.3">
      <c r="A301" s="473" t="s">
        <v>1</v>
      </c>
      <c r="B301" s="487"/>
      <c r="C301" s="457" t="str">
        <f>IF(ProjeNo&gt;0,ProjeNo,"")</f>
        <v/>
      </c>
      <c r="D301" s="458"/>
      <c r="E301" s="458"/>
      <c r="F301" s="458"/>
      <c r="G301" s="458"/>
      <c r="H301" s="458"/>
      <c r="I301" s="458"/>
      <c r="J301" s="458"/>
      <c r="K301" s="458"/>
      <c r="L301" s="458"/>
      <c r="M301" s="458"/>
      <c r="N301" s="458"/>
      <c r="O301" s="459"/>
    </row>
    <row r="302" spans="1:18" ht="42.75" customHeight="1" thickBot="1" x14ac:dyDescent="0.3">
      <c r="A302" s="488" t="s">
        <v>14</v>
      </c>
      <c r="B302" s="489"/>
      <c r="C302" s="490" t="str">
        <f>IF(ProjeAdi&gt;0,ProjeAdi,"")</f>
        <v/>
      </c>
      <c r="D302" s="491"/>
      <c r="E302" s="491"/>
      <c r="F302" s="491"/>
      <c r="G302" s="491"/>
      <c r="H302" s="491"/>
      <c r="I302" s="491"/>
      <c r="J302" s="491"/>
      <c r="K302" s="491"/>
      <c r="L302" s="491"/>
      <c r="M302" s="491"/>
      <c r="N302" s="491"/>
      <c r="O302" s="492"/>
    </row>
    <row r="303" spans="1:18" ht="31.7" customHeight="1" thickBot="1" x14ac:dyDescent="0.3">
      <c r="A303" s="473" t="s">
        <v>4</v>
      </c>
      <c r="B303" s="474"/>
      <c r="C303" s="475" t="str">
        <f>IF(BasvuruTarihi&lt;&gt;"",BasvuruTarihi,"")</f>
        <v/>
      </c>
      <c r="D303" s="476"/>
      <c r="E303" s="476"/>
      <c r="F303" s="476"/>
      <c r="G303" s="476"/>
      <c r="H303" s="476"/>
      <c r="I303" s="476"/>
      <c r="J303" s="476"/>
      <c r="K303" s="476"/>
      <c r="L303" s="476"/>
      <c r="M303" s="476"/>
      <c r="N303" s="476"/>
      <c r="O303" s="477"/>
    </row>
    <row r="304" spans="1:18" ht="15" customHeight="1" thickBot="1" x14ac:dyDescent="0.3">
      <c r="A304" s="478" t="s">
        <v>9</v>
      </c>
      <c r="B304" s="478" t="s">
        <v>10</v>
      </c>
      <c r="C304" s="480" t="s">
        <v>155</v>
      </c>
      <c r="D304" s="482" t="s">
        <v>62</v>
      </c>
      <c r="E304" s="482"/>
      <c r="F304" s="482"/>
      <c r="G304" s="482"/>
      <c r="H304" s="482"/>
      <c r="I304" s="483" t="s">
        <v>68</v>
      </c>
      <c r="J304" s="480" t="s">
        <v>79</v>
      </c>
      <c r="K304" s="480" t="s">
        <v>75</v>
      </c>
      <c r="L304" s="480" t="s">
        <v>76</v>
      </c>
      <c r="M304" s="480" t="s">
        <v>77</v>
      </c>
      <c r="N304" s="480" t="s">
        <v>78</v>
      </c>
      <c r="O304" s="480" t="s">
        <v>69</v>
      </c>
    </row>
    <row r="305" spans="1:17" ht="88.5" customHeight="1" thickBot="1" x14ac:dyDescent="0.3">
      <c r="A305" s="479"/>
      <c r="B305" s="479"/>
      <c r="C305" s="481"/>
      <c r="D305" s="140" t="s">
        <v>63</v>
      </c>
      <c r="E305" s="140" t="s">
        <v>64</v>
      </c>
      <c r="F305" s="140" t="s">
        <v>65</v>
      </c>
      <c r="G305" s="140" t="s">
        <v>66</v>
      </c>
      <c r="H305" s="140" t="s">
        <v>67</v>
      </c>
      <c r="I305" s="484"/>
      <c r="J305" s="481"/>
      <c r="K305" s="481"/>
      <c r="L305" s="481"/>
      <c r="M305" s="481"/>
      <c r="N305" s="481"/>
      <c r="O305" s="481"/>
    </row>
    <row r="306" spans="1:17" ht="18" customHeight="1" x14ac:dyDescent="0.25">
      <c r="A306" s="141">
        <v>181</v>
      </c>
      <c r="B306" s="207" t="str">
        <f>IF('Proje ve Personel Bilgileri'!C197&gt;0,'Proje ve Personel Bilgileri'!C197,"")</f>
        <v/>
      </c>
      <c r="C306" s="208" t="str">
        <f>IF('Proje ve Personel Bilgileri'!C197&gt;0,'Proje ve Personel Bilgileri'!D197,"")</f>
        <v/>
      </c>
      <c r="D306" s="142"/>
      <c r="E306" s="142"/>
      <c r="F306" s="142"/>
      <c r="G306" s="142"/>
      <c r="H306" s="142"/>
      <c r="I306" s="143"/>
      <c r="J306" s="213" t="str">
        <f t="shared" ref="J306" si="17">IF(AND(BasvuruTarihi&gt;0,I306&gt;0),DAYS360(I306,BasvuruTarihi)/30,"")</f>
        <v/>
      </c>
      <c r="K306" s="214" t="str">
        <f>IF('Proje ve Personel Bilgileri'!C197&gt;0,AUcret,"")</f>
        <v/>
      </c>
      <c r="L306" s="215" t="str">
        <f>IF('Proje ve Personel Bilgileri'!C197&gt;0,IF(D306="X",4,IF(E306="X",5,IF(F306="X",12,IF(G306="X",12,IF(H306="X",14,""))))),"")</f>
        <v/>
      </c>
      <c r="M306" s="214" t="str">
        <f>IFERROR(IF('Proje ve Personel Bilgileri'!C197&gt;0,K306*L306,""),0)</f>
        <v/>
      </c>
      <c r="N306" s="214" t="str">
        <f>IF('Proje ve Personel Bilgileri'!C197&gt;0,G011B!R296,"")</f>
        <v/>
      </c>
      <c r="O306" s="216" t="str">
        <f>IF('Proje ve Personel Bilgileri'!C197&gt;0,MIN(M306,N306),"")</f>
        <v/>
      </c>
      <c r="Q306" s="291"/>
    </row>
    <row r="307" spans="1:17" ht="18" customHeight="1" x14ac:dyDescent="0.25">
      <c r="A307" s="144">
        <v>182</v>
      </c>
      <c r="B307" s="209" t="str">
        <f>IF('Proje ve Personel Bilgileri'!C198&gt;0,'Proje ve Personel Bilgileri'!C198,"")</f>
        <v/>
      </c>
      <c r="C307" s="210" t="str">
        <f>IF('Proje ve Personel Bilgileri'!C198&gt;0,'Proje ve Personel Bilgileri'!D198,"")</f>
        <v/>
      </c>
      <c r="D307" s="145"/>
      <c r="E307" s="145"/>
      <c r="F307" s="145"/>
      <c r="G307" s="145"/>
      <c r="H307" s="145"/>
      <c r="I307" s="146"/>
      <c r="J307" s="190" t="str">
        <f t="shared" ref="J307:J325" si="18">IF(AND(BasvuruTarihi&gt;0,I307&gt;0),DAYS360(I307,BasvuruTarihi)/30,"")</f>
        <v/>
      </c>
      <c r="K307" s="217" t="str">
        <f>IF('Proje ve Personel Bilgileri'!C198&gt;0,AUcret,"")</f>
        <v/>
      </c>
      <c r="L307" s="218" t="str">
        <f>IF('Proje ve Personel Bilgileri'!C198&gt;0,IF(D307="X",4,IF(E307="X",5,IF(F307="X",12,IF(G307="X",12,IF(H307="X",14,""))))),"")</f>
        <v/>
      </c>
      <c r="M307" s="217" t="str">
        <f>IFERROR(IF('Proje ve Personel Bilgileri'!C198&gt;0,K307*L307,""),0)</f>
        <v/>
      </c>
      <c r="N307" s="217" t="str">
        <f>IF('Proje ve Personel Bilgileri'!C198&gt;0,G011B!R297,"")</f>
        <v/>
      </c>
      <c r="O307" s="219" t="str">
        <f>IF('Proje ve Personel Bilgileri'!C198&gt;0,MIN(M307,N307),"")</f>
        <v/>
      </c>
      <c r="Q307" s="291"/>
    </row>
    <row r="308" spans="1:17" ht="18" customHeight="1" x14ac:dyDescent="0.25">
      <c r="A308" s="144">
        <v>183</v>
      </c>
      <c r="B308" s="209" t="str">
        <f>IF('Proje ve Personel Bilgileri'!C199&gt;0,'Proje ve Personel Bilgileri'!C199,"")</f>
        <v/>
      </c>
      <c r="C308" s="210" t="str">
        <f>IF('Proje ve Personel Bilgileri'!C199&gt;0,'Proje ve Personel Bilgileri'!D199,"")</f>
        <v/>
      </c>
      <c r="D308" s="145"/>
      <c r="E308" s="145"/>
      <c r="F308" s="145"/>
      <c r="G308" s="145"/>
      <c r="H308" s="145"/>
      <c r="I308" s="146"/>
      <c r="J308" s="190" t="str">
        <f t="shared" si="18"/>
        <v/>
      </c>
      <c r="K308" s="217" t="str">
        <f>IF('Proje ve Personel Bilgileri'!C199&gt;0,AUcret,"")</f>
        <v/>
      </c>
      <c r="L308" s="218" t="str">
        <f>IF('Proje ve Personel Bilgileri'!C199&gt;0,IF(D308="X",4,IF(E308="X",5,IF(F308="X",12,IF(G308="X",12,IF(H308="X",14,""))))),"")</f>
        <v/>
      </c>
      <c r="M308" s="217" t="str">
        <f>IFERROR(IF('Proje ve Personel Bilgileri'!C199&gt;0,K308*L308,""),0)</f>
        <v/>
      </c>
      <c r="N308" s="217" t="str">
        <f>IF('Proje ve Personel Bilgileri'!C199&gt;0,G011B!R298,"")</f>
        <v/>
      </c>
      <c r="O308" s="219" t="str">
        <f>IF('Proje ve Personel Bilgileri'!C199&gt;0,MIN(M308,N308),"")</f>
        <v/>
      </c>
      <c r="Q308" s="291"/>
    </row>
    <row r="309" spans="1:17" ht="18" customHeight="1" x14ac:dyDescent="0.25">
      <c r="A309" s="144">
        <v>184</v>
      </c>
      <c r="B309" s="209" t="str">
        <f>IF('Proje ve Personel Bilgileri'!C200&gt;0,'Proje ve Personel Bilgileri'!C200,"")</f>
        <v/>
      </c>
      <c r="C309" s="210" t="str">
        <f>IF('Proje ve Personel Bilgileri'!C200&gt;0,'Proje ve Personel Bilgileri'!D200,"")</f>
        <v/>
      </c>
      <c r="D309" s="145"/>
      <c r="E309" s="145"/>
      <c r="F309" s="145"/>
      <c r="G309" s="145"/>
      <c r="H309" s="145"/>
      <c r="I309" s="146"/>
      <c r="J309" s="190" t="str">
        <f t="shared" si="18"/>
        <v/>
      </c>
      <c r="K309" s="217" t="str">
        <f>IF('Proje ve Personel Bilgileri'!C200&gt;0,AUcret,"")</f>
        <v/>
      </c>
      <c r="L309" s="218" t="str">
        <f>IF('Proje ve Personel Bilgileri'!C200&gt;0,IF(D309="X",4,IF(E309="X",5,IF(F309="X",12,IF(G309="X",12,IF(H309="X",14,""))))),"")</f>
        <v/>
      </c>
      <c r="M309" s="217" t="str">
        <f>IFERROR(IF('Proje ve Personel Bilgileri'!C200&gt;0,K309*L309,""),0)</f>
        <v/>
      </c>
      <c r="N309" s="217" t="str">
        <f>IF('Proje ve Personel Bilgileri'!C200&gt;0,G011B!R299,"")</f>
        <v/>
      </c>
      <c r="O309" s="219" t="str">
        <f>IF('Proje ve Personel Bilgileri'!C200&gt;0,MIN(M309,N309),"")</f>
        <v/>
      </c>
      <c r="Q309" s="291"/>
    </row>
    <row r="310" spans="1:17" ht="18" customHeight="1" x14ac:dyDescent="0.25">
      <c r="A310" s="144">
        <v>185</v>
      </c>
      <c r="B310" s="209" t="str">
        <f>IF('Proje ve Personel Bilgileri'!C201&gt;0,'Proje ve Personel Bilgileri'!C201,"")</f>
        <v/>
      </c>
      <c r="C310" s="210" t="str">
        <f>IF('Proje ve Personel Bilgileri'!C201&gt;0,'Proje ve Personel Bilgileri'!D201,"")</f>
        <v/>
      </c>
      <c r="D310" s="145"/>
      <c r="E310" s="145"/>
      <c r="F310" s="145"/>
      <c r="G310" s="145"/>
      <c r="H310" s="145"/>
      <c r="I310" s="146"/>
      <c r="J310" s="190" t="str">
        <f t="shared" si="18"/>
        <v/>
      </c>
      <c r="K310" s="217" t="str">
        <f>IF('Proje ve Personel Bilgileri'!C201&gt;0,AUcret,"")</f>
        <v/>
      </c>
      <c r="L310" s="218" t="str">
        <f>IF('Proje ve Personel Bilgileri'!C201&gt;0,IF(D310="X",4,IF(E310="X",5,IF(F310="X",12,IF(G310="X",12,IF(H310="X",14,""))))),"")</f>
        <v/>
      </c>
      <c r="M310" s="217" t="str">
        <f>IFERROR(IF('Proje ve Personel Bilgileri'!C201&gt;0,K310*L310,""),0)</f>
        <v/>
      </c>
      <c r="N310" s="217" t="str">
        <f>IF('Proje ve Personel Bilgileri'!C201&gt;0,G011B!R300,"")</f>
        <v/>
      </c>
      <c r="O310" s="219" t="str">
        <f>IF('Proje ve Personel Bilgileri'!C201&gt;0,MIN(M310,N310),"")</f>
        <v/>
      </c>
      <c r="Q310" s="291"/>
    </row>
    <row r="311" spans="1:17" ht="18" customHeight="1" x14ac:dyDescent="0.25">
      <c r="A311" s="144">
        <v>186</v>
      </c>
      <c r="B311" s="209" t="str">
        <f>IF('Proje ve Personel Bilgileri'!C202&gt;0,'Proje ve Personel Bilgileri'!C202,"")</f>
        <v/>
      </c>
      <c r="C311" s="210" t="str">
        <f>IF('Proje ve Personel Bilgileri'!C202&gt;0,'Proje ve Personel Bilgileri'!D202,"")</f>
        <v/>
      </c>
      <c r="D311" s="145"/>
      <c r="E311" s="145"/>
      <c r="F311" s="145"/>
      <c r="G311" s="145"/>
      <c r="H311" s="145"/>
      <c r="I311" s="146"/>
      <c r="J311" s="190" t="str">
        <f t="shared" si="18"/>
        <v/>
      </c>
      <c r="K311" s="217" t="str">
        <f>IF('Proje ve Personel Bilgileri'!C202&gt;0,AUcret,"")</f>
        <v/>
      </c>
      <c r="L311" s="218" t="str">
        <f>IF('Proje ve Personel Bilgileri'!C202&gt;0,IF(D311="X",4,IF(E311="X",5,IF(F311="X",12,IF(G311="X",12,IF(H311="X",14,""))))),"")</f>
        <v/>
      </c>
      <c r="M311" s="217" t="str">
        <f>IFERROR(IF('Proje ve Personel Bilgileri'!C202&gt;0,K311*L311,""),0)</f>
        <v/>
      </c>
      <c r="N311" s="217" t="str">
        <f>IF('Proje ve Personel Bilgileri'!C202&gt;0,G011B!R301,"")</f>
        <v/>
      </c>
      <c r="O311" s="219" t="str">
        <f>IF('Proje ve Personel Bilgileri'!C202&gt;0,MIN(M311,N311),"")</f>
        <v/>
      </c>
      <c r="Q311" s="291"/>
    </row>
    <row r="312" spans="1:17" ht="18" customHeight="1" x14ac:dyDescent="0.25">
      <c r="A312" s="144">
        <v>187</v>
      </c>
      <c r="B312" s="209" t="str">
        <f>IF('Proje ve Personel Bilgileri'!C203&gt;0,'Proje ve Personel Bilgileri'!C203,"")</f>
        <v/>
      </c>
      <c r="C312" s="210" t="str">
        <f>IF('Proje ve Personel Bilgileri'!C203&gt;0,'Proje ve Personel Bilgileri'!D203,"")</f>
        <v/>
      </c>
      <c r="D312" s="145"/>
      <c r="E312" s="145"/>
      <c r="F312" s="145"/>
      <c r="G312" s="145"/>
      <c r="H312" s="145"/>
      <c r="I312" s="146"/>
      <c r="J312" s="190" t="str">
        <f t="shared" si="18"/>
        <v/>
      </c>
      <c r="K312" s="217" t="str">
        <f>IF('Proje ve Personel Bilgileri'!C203&gt;0,AUcret,"")</f>
        <v/>
      </c>
      <c r="L312" s="218" t="str">
        <f>IF('Proje ve Personel Bilgileri'!C203&gt;0,IF(D312="X",4,IF(E312="X",5,IF(F312="X",12,IF(G312="X",12,IF(H312="X",14,""))))),"")</f>
        <v/>
      </c>
      <c r="M312" s="217" t="str">
        <f>IFERROR(IF('Proje ve Personel Bilgileri'!C203&gt;0,K312*L312,""),0)</f>
        <v/>
      </c>
      <c r="N312" s="217" t="str">
        <f>IF('Proje ve Personel Bilgileri'!C203&gt;0,G011B!R302,"")</f>
        <v/>
      </c>
      <c r="O312" s="219" t="str">
        <f>IF('Proje ve Personel Bilgileri'!C203&gt;0,MIN(M312,N312),"")</f>
        <v/>
      </c>
      <c r="Q312" s="291"/>
    </row>
    <row r="313" spans="1:17" ht="18" customHeight="1" x14ac:dyDescent="0.25">
      <c r="A313" s="144">
        <v>188</v>
      </c>
      <c r="B313" s="209" t="str">
        <f>IF('Proje ve Personel Bilgileri'!C204&gt;0,'Proje ve Personel Bilgileri'!C204,"")</f>
        <v/>
      </c>
      <c r="C313" s="210" t="str">
        <f>IF('Proje ve Personel Bilgileri'!C204&gt;0,'Proje ve Personel Bilgileri'!D204,"")</f>
        <v/>
      </c>
      <c r="D313" s="145"/>
      <c r="E313" s="145"/>
      <c r="F313" s="145"/>
      <c r="G313" s="145"/>
      <c r="H313" s="145"/>
      <c r="I313" s="146"/>
      <c r="J313" s="190" t="str">
        <f t="shared" si="18"/>
        <v/>
      </c>
      <c r="K313" s="217" t="str">
        <f>IF('Proje ve Personel Bilgileri'!C204&gt;0,AUcret,"")</f>
        <v/>
      </c>
      <c r="L313" s="218" t="str">
        <f>IF('Proje ve Personel Bilgileri'!C204&gt;0,IF(D313="X",4,IF(E313="X",5,IF(F313="X",12,IF(G313="X",12,IF(H313="X",14,""))))),"")</f>
        <v/>
      </c>
      <c r="M313" s="217" t="str">
        <f>IFERROR(IF('Proje ve Personel Bilgileri'!C204&gt;0,K313*L313,""),0)</f>
        <v/>
      </c>
      <c r="N313" s="217" t="str">
        <f>IF('Proje ve Personel Bilgileri'!C204&gt;0,G011B!R303,"")</f>
        <v/>
      </c>
      <c r="O313" s="219" t="str">
        <f>IF('Proje ve Personel Bilgileri'!C204&gt;0,MIN(M313,N313),"")</f>
        <v/>
      </c>
      <c r="Q313" s="291"/>
    </row>
    <row r="314" spans="1:17" ht="18" customHeight="1" x14ac:dyDescent="0.25">
      <c r="A314" s="144">
        <v>189</v>
      </c>
      <c r="B314" s="209" t="str">
        <f>IF('Proje ve Personel Bilgileri'!C205&gt;0,'Proje ve Personel Bilgileri'!C205,"")</f>
        <v/>
      </c>
      <c r="C314" s="210" t="str">
        <f>IF('Proje ve Personel Bilgileri'!C205&gt;0,'Proje ve Personel Bilgileri'!D205,"")</f>
        <v/>
      </c>
      <c r="D314" s="145"/>
      <c r="E314" s="145"/>
      <c r="F314" s="145"/>
      <c r="G314" s="145"/>
      <c r="H314" s="145"/>
      <c r="I314" s="146"/>
      <c r="J314" s="190" t="str">
        <f t="shared" si="18"/>
        <v/>
      </c>
      <c r="K314" s="217" t="str">
        <f>IF('Proje ve Personel Bilgileri'!C205&gt;0,AUcret,"")</f>
        <v/>
      </c>
      <c r="L314" s="218" t="str">
        <f>IF('Proje ve Personel Bilgileri'!C205&gt;0,IF(D314="X",4,IF(E314="X",5,IF(F314="X",12,IF(G314="X",12,IF(H314="X",14,""))))),"")</f>
        <v/>
      </c>
      <c r="M314" s="217" t="str">
        <f>IFERROR(IF('Proje ve Personel Bilgileri'!C205&gt;0,K314*L314,""),0)</f>
        <v/>
      </c>
      <c r="N314" s="217" t="str">
        <f>IF('Proje ve Personel Bilgileri'!C205&gt;0,G011B!R304,"")</f>
        <v/>
      </c>
      <c r="O314" s="219" t="str">
        <f>IF('Proje ve Personel Bilgileri'!C205&gt;0,MIN(M314,N314),"")</f>
        <v/>
      </c>
      <c r="Q314" s="291"/>
    </row>
    <row r="315" spans="1:17" ht="18" customHeight="1" x14ac:dyDescent="0.25">
      <c r="A315" s="144">
        <v>190</v>
      </c>
      <c r="B315" s="209" t="str">
        <f>IF('Proje ve Personel Bilgileri'!C206&gt;0,'Proje ve Personel Bilgileri'!C206,"")</f>
        <v/>
      </c>
      <c r="C315" s="210" t="str">
        <f>IF('Proje ve Personel Bilgileri'!C206&gt;0,'Proje ve Personel Bilgileri'!D206,"")</f>
        <v/>
      </c>
      <c r="D315" s="145"/>
      <c r="E315" s="145"/>
      <c r="F315" s="145"/>
      <c r="G315" s="145"/>
      <c r="H315" s="145"/>
      <c r="I315" s="146"/>
      <c r="J315" s="190" t="str">
        <f t="shared" si="18"/>
        <v/>
      </c>
      <c r="K315" s="217" t="str">
        <f>IF('Proje ve Personel Bilgileri'!C206&gt;0,AUcret,"")</f>
        <v/>
      </c>
      <c r="L315" s="218" t="str">
        <f>IF('Proje ve Personel Bilgileri'!C206&gt;0,IF(D315="X",4,IF(E315="X",5,IF(F315="X",12,IF(G315="X",12,IF(H315="X",14,""))))),"")</f>
        <v/>
      </c>
      <c r="M315" s="217" t="str">
        <f>IFERROR(IF('Proje ve Personel Bilgileri'!C206&gt;0,K315*L315,""),0)</f>
        <v/>
      </c>
      <c r="N315" s="217" t="str">
        <f>IF('Proje ve Personel Bilgileri'!C206&gt;0,G011B!R305,"")</f>
        <v/>
      </c>
      <c r="O315" s="219" t="str">
        <f>IF('Proje ve Personel Bilgileri'!C206&gt;0,MIN(M315,N315),"")</f>
        <v/>
      </c>
      <c r="Q315" s="291"/>
    </row>
    <row r="316" spans="1:17" ht="18" customHeight="1" x14ac:dyDescent="0.25">
      <c r="A316" s="144">
        <v>191</v>
      </c>
      <c r="B316" s="209" t="str">
        <f>IF('Proje ve Personel Bilgileri'!C207&gt;0,'Proje ve Personel Bilgileri'!C207,"")</f>
        <v/>
      </c>
      <c r="C316" s="210" t="str">
        <f>IF('Proje ve Personel Bilgileri'!C207&gt;0,'Proje ve Personel Bilgileri'!D207,"")</f>
        <v/>
      </c>
      <c r="D316" s="145"/>
      <c r="E316" s="145"/>
      <c r="F316" s="145"/>
      <c r="G316" s="145"/>
      <c r="H316" s="145"/>
      <c r="I316" s="146"/>
      <c r="J316" s="190" t="str">
        <f t="shared" si="18"/>
        <v/>
      </c>
      <c r="K316" s="217" t="str">
        <f>IF('Proje ve Personel Bilgileri'!C207&gt;0,AUcret,"")</f>
        <v/>
      </c>
      <c r="L316" s="218" t="str">
        <f>IF('Proje ve Personel Bilgileri'!C207&gt;0,IF(D316="X",4,IF(E316="X",5,IF(F316="X",12,IF(G316="X",12,IF(H316="X",14,""))))),"")</f>
        <v/>
      </c>
      <c r="M316" s="217" t="str">
        <f>IFERROR(IF('Proje ve Personel Bilgileri'!C207&gt;0,K316*L316,""),0)</f>
        <v/>
      </c>
      <c r="N316" s="217" t="str">
        <f>IF('Proje ve Personel Bilgileri'!C207&gt;0,G011B!R306,"")</f>
        <v/>
      </c>
      <c r="O316" s="219" t="str">
        <f>IF('Proje ve Personel Bilgileri'!C207&gt;0,MIN(M316,N316),"")</f>
        <v/>
      </c>
      <c r="Q316" s="291"/>
    </row>
    <row r="317" spans="1:17" ht="18" customHeight="1" x14ac:dyDescent="0.25">
      <c r="A317" s="144">
        <v>192</v>
      </c>
      <c r="B317" s="209" t="str">
        <f>IF('Proje ve Personel Bilgileri'!C208&gt;0,'Proje ve Personel Bilgileri'!C208,"")</f>
        <v/>
      </c>
      <c r="C317" s="210" t="str">
        <f>IF('Proje ve Personel Bilgileri'!C208&gt;0,'Proje ve Personel Bilgileri'!D208,"")</f>
        <v/>
      </c>
      <c r="D317" s="145"/>
      <c r="E317" s="145"/>
      <c r="F317" s="145"/>
      <c r="G317" s="145"/>
      <c r="H317" s="145"/>
      <c r="I317" s="146"/>
      <c r="J317" s="190" t="str">
        <f t="shared" si="18"/>
        <v/>
      </c>
      <c r="K317" s="217" t="str">
        <f>IF('Proje ve Personel Bilgileri'!C208&gt;0,AUcret,"")</f>
        <v/>
      </c>
      <c r="L317" s="218" t="str">
        <f>IF('Proje ve Personel Bilgileri'!C208&gt;0,IF(D317="X",4,IF(E317="X",5,IF(F317="X",12,IF(G317="X",12,IF(H317="X",14,""))))),"")</f>
        <v/>
      </c>
      <c r="M317" s="217" t="str">
        <f>IFERROR(IF('Proje ve Personel Bilgileri'!C208&gt;0,K317*L317,""),0)</f>
        <v/>
      </c>
      <c r="N317" s="217" t="str">
        <f>IF('Proje ve Personel Bilgileri'!C208&gt;0,G011B!R307,"")</f>
        <v/>
      </c>
      <c r="O317" s="219" t="str">
        <f>IF('Proje ve Personel Bilgileri'!C208&gt;0,MIN(M317,N317),"")</f>
        <v/>
      </c>
      <c r="Q317" s="291"/>
    </row>
    <row r="318" spans="1:17" ht="18" customHeight="1" x14ac:dyDescent="0.25">
      <c r="A318" s="144">
        <v>193</v>
      </c>
      <c r="B318" s="209" t="str">
        <f>IF('Proje ve Personel Bilgileri'!C209&gt;0,'Proje ve Personel Bilgileri'!C209,"")</f>
        <v/>
      </c>
      <c r="C318" s="210" t="str">
        <f>IF('Proje ve Personel Bilgileri'!C209&gt;0,'Proje ve Personel Bilgileri'!D209,"")</f>
        <v/>
      </c>
      <c r="D318" s="145"/>
      <c r="E318" s="145"/>
      <c r="F318" s="145"/>
      <c r="G318" s="145"/>
      <c r="H318" s="145"/>
      <c r="I318" s="146"/>
      <c r="J318" s="190" t="str">
        <f t="shared" si="18"/>
        <v/>
      </c>
      <c r="K318" s="217" t="str">
        <f>IF('Proje ve Personel Bilgileri'!C209&gt;0,AUcret,"")</f>
        <v/>
      </c>
      <c r="L318" s="218" t="str">
        <f>IF('Proje ve Personel Bilgileri'!C209&gt;0,IF(D318="X",4,IF(E318="X",5,IF(F318="X",12,IF(G318="X",12,IF(H318="X",14,""))))),"")</f>
        <v/>
      </c>
      <c r="M318" s="217" t="str">
        <f>IFERROR(IF('Proje ve Personel Bilgileri'!C209&gt;0,K318*L318,""),0)</f>
        <v/>
      </c>
      <c r="N318" s="217" t="str">
        <f>IF('Proje ve Personel Bilgileri'!C209&gt;0,G011B!R308,"")</f>
        <v/>
      </c>
      <c r="O318" s="219" t="str">
        <f>IF('Proje ve Personel Bilgileri'!C209&gt;0,MIN(M318,N318),"")</f>
        <v/>
      </c>
      <c r="Q318" s="291"/>
    </row>
    <row r="319" spans="1:17" ht="18" customHeight="1" x14ac:dyDescent="0.25">
      <c r="A319" s="144">
        <v>194</v>
      </c>
      <c r="B319" s="209" t="str">
        <f>IF('Proje ve Personel Bilgileri'!C210&gt;0,'Proje ve Personel Bilgileri'!C210,"")</f>
        <v/>
      </c>
      <c r="C319" s="210" t="str">
        <f>IF('Proje ve Personel Bilgileri'!C210&gt;0,'Proje ve Personel Bilgileri'!D210,"")</f>
        <v/>
      </c>
      <c r="D319" s="145"/>
      <c r="E319" s="145"/>
      <c r="F319" s="145"/>
      <c r="G319" s="145"/>
      <c r="H319" s="145"/>
      <c r="I319" s="146"/>
      <c r="J319" s="190" t="str">
        <f t="shared" si="18"/>
        <v/>
      </c>
      <c r="K319" s="217" t="str">
        <f>IF('Proje ve Personel Bilgileri'!C210&gt;0,AUcret,"")</f>
        <v/>
      </c>
      <c r="L319" s="218" t="str">
        <f>IF('Proje ve Personel Bilgileri'!C210&gt;0,IF(D319="X",4,IF(E319="X",5,IF(F319="X",12,IF(G319="X",12,IF(H319="X",14,""))))),"")</f>
        <v/>
      </c>
      <c r="M319" s="217" t="str">
        <f>IFERROR(IF('Proje ve Personel Bilgileri'!C210&gt;0,K319*L319,""),0)</f>
        <v/>
      </c>
      <c r="N319" s="217" t="str">
        <f>IF('Proje ve Personel Bilgileri'!C210&gt;0,G011B!R309,"")</f>
        <v/>
      </c>
      <c r="O319" s="219" t="str">
        <f>IF('Proje ve Personel Bilgileri'!C210&gt;0,MIN(M319,N319),"")</f>
        <v/>
      </c>
      <c r="Q319" s="291"/>
    </row>
    <row r="320" spans="1:17" ht="18" customHeight="1" x14ac:dyDescent="0.25">
      <c r="A320" s="144">
        <v>195</v>
      </c>
      <c r="B320" s="209" t="str">
        <f>IF('Proje ve Personel Bilgileri'!C211&gt;0,'Proje ve Personel Bilgileri'!C211,"")</f>
        <v/>
      </c>
      <c r="C320" s="210" t="str">
        <f>IF('Proje ve Personel Bilgileri'!C211&gt;0,'Proje ve Personel Bilgileri'!D211,"")</f>
        <v/>
      </c>
      <c r="D320" s="145"/>
      <c r="E320" s="145"/>
      <c r="F320" s="145"/>
      <c r="G320" s="145"/>
      <c r="H320" s="145"/>
      <c r="I320" s="146"/>
      <c r="J320" s="190" t="str">
        <f t="shared" si="18"/>
        <v/>
      </c>
      <c r="K320" s="217" t="str">
        <f>IF('Proje ve Personel Bilgileri'!C211&gt;0,AUcret,"")</f>
        <v/>
      </c>
      <c r="L320" s="218" t="str">
        <f>IF('Proje ve Personel Bilgileri'!C211&gt;0,IF(D320="X",4,IF(E320="X",5,IF(F320="X",12,IF(G320="X",12,IF(H320="X",14,""))))),"")</f>
        <v/>
      </c>
      <c r="M320" s="217" t="str">
        <f>IFERROR(IF('Proje ve Personel Bilgileri'!C211&gt;0,K320*L320,""),0)</f>
        <v/>
      </c>
      <c r="N320" s="217" t="str">
        <f>IF('Proje ve Personel Bilgileri'!C211&gt;0,G011B!R310,"")</f>
        <v/>
      </c>
      <c r="O320" s="219" t="str">
        <f>IF('Proje ve Personel Bilgileri'!C211&gt;0,MIN(M320,N320),"")</f>
        <v/>
      </c>
      <c r="Q320" s="291"/>
    </row>
    <row r="321" spans="1:18" ht="18" customHeight="1" x14ac:dyDescent="0.25">
      <c r="A321" s="144">
        <v>196</v>
      </c>
      <c r="B321" s="209" t="str">
        <f>IF('Proje ve Personel Bilgileri'!C212&gt;0,'Proje ve Personel Bilgileri'!C212,"")</f>
        <v/>
      </c>
      <c r="C321" s="210" t="str">
        <f>IF('Proje ve Personel Bilgileri'!C212&gt;0,'Proje ve Personel Bilgileri'!D212,"")</f>
        <v/>
      </c>
      <c r="D321" s="145"/>
      <c r="E321" s="145"/>
      <c r="F321" s="145"/>
      <c r="G321" s="145"/>
      <c r="H321" s="145"/>
      <c r="I321" s="146"/>
      <c r="J321" s="190" t="str">
        <f t="shared" si="18"/>
        <v/>
      </c>
      <c r="K321" s="217" t="str">
        <f>IF('Proje ve Personel Bilgileri'!C212&gt;0,AUcret,"")</f>
        <v/>
      </c>
      <c r="L321" s="218" t="str">
        <f>IF('Proje ve Personel Bilgileri'!C212&gt;0,IF(D321="X",4,IF(E321="X",5,IF(F321="X",12,IF(G321="X",12,IF(H321="X",14,""))))),"")</f>
        <v/>
      </c>
      <c r="M321" s="217" t="str">
        <f>IFERROR(IF('Proje ve Personel Bilgileri'!C212&gt;0,K321*L321,""),0)</f>
        <v/>
      </c>
      <c r="N321" s="217" t="str">
        <f>IF('Proje ve Personel Bilgileri'!C212&gt;0,G011B!R311,"")</f>
        <v/>
      </c>
      <c r="O321" s="219" t="str">
        <f>IF('Proje ve Personel Bilgileri'!C212&gt;0,MIN(M321,N321),"")</f>
        <v/>
      </c>
      <c r="Q321" s="291"/>
    </row>
    <row r="322" spans="1:18" ht="18" customHeight="1" x14ac:dyDescent="0.25">
      <c r="A322" s="144">
        <v>197</v>
      </c>
      <c r="B322" s="209" t="str">
        <f>IF('Proje ve Personel Bilgileri'!C213&gt;0,'Proje ve Personel Bilgileri'!C213,"")</f>
        <v/>
      </c>
      <c r="C322" s="210" t="str">
        <f>IF('Proje ve Personel Bilgileri'!C213&gt;0,'Proje ve Personel Bilgileri'!D213,"")</f>
        <v/>
      </c>
      <c r="D322" s="145"/>
      <c r="E322" s="145"/>
      <c r="F322" s="145"/>
      <c r="G322" s="145"/>
      <c r="H322" s="145"/>
      <c r="I322" s="146"/>
      <c r="J322" s="190" t="str">
        <f t="shared" si="18"/>
        <v/>
      </c>
      <c r="K322" s="217" t="str">
        <f>IF('Proje ve Personel Bilgileri'!C213&gt;0,AUcret,"")</f>
        <v/>
      </c>
      <c r="L322" s="218" t="str">
        <f>IF('Proje ve Personel Bilgileri'!C213&gt;0,IF(D322="X",4,IF(E322="X",5,IF(F322="X",12,IF(G322="X",12,IF(H322="X",14,""))))),"")</f>
        <v/>
      </c>
      <c r="M322" s="217" t="str">
        <f>IFERROR(IF('Proje ve Personel Bilgileri'!C213&gt;0,K322*L322,""),0)</f>
        <v/>
      </c>
      <c r="N322" s="217" t="str">
        <f>IF('Proje ve Personel Bilgileri'!C213&gt;0,G011B!R312,"")</f>
        <v/>
      </c>
      <c r="O322" s="219" t="str">
        <f>IF('Proje ve Personel Bilgileri'!C213&gt;0,MIN(M322,N322),"")</f>
        <v/>
      </c>
      <c r="Q322" s="291"/>
    </row>
    <row r="323" spans="1:18" ht="18" customHeight="1" x14ac:dyDescent="0.25">
      <c r="A323" s="144">
        <v>198</v>
      </c>
      <c r="B323" s="209" t="str">
        <f>IF('Proje ve Personel Bilgileri'!C214&gt;0,'Proje ve Personel Bilgileri'!C214,"")</f>
        <v/>
      </c>
      <c r="C323" s="210" t="str">
        <f>IF('Proje ve Personel Bilgileri'!C214&gt;0,'Proje ve Personel Bilgileri'!D214,"")</f>
        <v/>
      </c>
      <c r="D323" s="145"/>
      <c r="E323" s="145"/>
      <c r="F323" s="145"/>
      <c r="G323" s="145"/>
      <c r="H323" s="145"/>
      <c r="I323" s="146"/>
      <c r="J323" s="190" t="str">
        <f t="shared" si="18"/>
        <v/>
      </c>
      <c r="K323" s="217" t="str">
        <f>IF('Proje ve Personel Bilgileri'!C214&gt;0,AUcret,"")</f>
        <v/>
      </c>
      <c r="L323" s="218" t="str">
        <f>IF('Proje ve Personel Bilgileri'!C214&gt;0,IF(D323="X",4,IF(E323="X",5,IF(F323="X",12,IF(G323="X",12,IF(H323="X",14,""))))),"")</f>
        <v/>
      </c>
      <c r="M323" s="217" t="str">
        <f>IFERROR(IF('Proje ve Personel Bilgileri'!C214&gt;0,K323*L323,""),0)</f>
        <v/>
      </c>
      <c r="N323" s="217" t="str">
        <f>IF('Proje ve Personel Bilgileri'!C214&gt;0,G011B!R313,"")</f>
        <v/>
      </c>
      <c r="O323" s="219" t="str">
        <f>IF('Proje ve Personel Bilgileri'!C214&gt;0,MIN(M323,N323),"")</f>
        <v/>
      </c>
      <c r="Q323" s="291"/>
    </row>
    <row r="324" spans="1:18" ht="18" customHeight="1" x14ac:dyDescent="0.25">
      <c r="A324" s="144">
        <v>199</v>
      </c>
      <c r="B324" s="209" t="str">
        <f>IF('Proje ve Personel Bilgileri'!C215&gt;0,'Proje ve Personel Bilgileri'!C215,"")</f>
        <v/>
      </c>
      <c r="C324" s="210" t="str">
        <f>IF('Proje ve Personel Bilgileri'!C215&gt;0,'Proje ve Personel Bilgileri'!D215,"")</f>
        <v/>
      </c>
      <c r="D324" s="145"/>
      <c r="E324" s="145"/>
      <c r="F324" s="145"/>
      <c r="G324" s="145"/>
      <c r="H324" s="145"/>
      <c r="I324" s="146"/>
      <c r="J324" s="190" t="str">
        <f t="shared" si="18"/>
        <v/>
      </c>
      <c r="K324" s="217" t="str">
        <f>IF('Proje ve Personel Bilgileri'!C215&gt;0,AUcret,"")</f>
        <v/>
      </c>
      <c r="L324" s="218" t="str">
        <f>IF('Proje ve Personel Bilgileri'!C215&gt;0,IF(D324="X",4,IF(E324="X",5,IF(F324="X",12,IF(G324="X",12,IF(H324="X",14,""))))),"")</f>
        <v/>
      </c>
      <c r="M324" s="217" t="str">
        <f>IFERROR(IF('Proje ve Personel Bilgileri'!C215&gt;0,K324*L324,""),0)</f>
        <v/>
      </c>
      <c r="N324" s="217" t="str">
        <f>IF('Proje ve Personel Bilgileri'!C215&gt;0,G011B!R314,"")</f>
        <v/>
      </c>
      <c r="O324" s="219" t="str">
        <f>IF('Proje ve Personel Bilgileri'!C215&gt;0,MIN(M324,N324),"")</f>
        <v/>
      </c>
      <c r="Q324" s="291"/>
    </row>
    <row r="325" spans="1:18" ht="18" customHeight="1" thickBot="1" x14ac:dyDescent="0.3">
      <c r="A325" s="147">
        <v>200</v>
      </c>
      <c r="B325" s="211" t="str">
        <f>IF('Proje ve Personel Bilgileri'!C216&gt;0,'Proje ve Personel Bilgileri'!C216,"")</f>
        <v/>
      </c>
      <c r="C325" s="212" t="str">
        <f>IF('Proje ve Personel Bilgileri'!C216&gt;0,'Proje ve Personel Bilgileri'!D216,"")</f>
        <v/>
      </c>
      <c r="D325" s="148"/>
      <c r="E325" s="148"/>
      <c r="F325" s="148"/>
      <c r="G325" s="148"/>
      <c r="H325" s="148"/>
      <c r="I325" s="149"/>
      <c r="J325" s="220" t="str">
        <f t="shared" si="18"/>
        <v/>
      </c>
      <c r="K325" s="221" t="str">
        <f>IF('Proje ve Personel Bilgileri'!C216&gt;0,AUcret,"")</f>
        <v/>
      </c>
      <c r="L325" s="222" t="str">
        <f>IF('Proje ve Personel Bilgileri'!C216&gt;0,IF(D325="X",4,IF(E325="X",5,IF(F325="X",12,IF(G325="X",12,IF(H325="X",14,""))))),"")</f>
        <v/>
      </c>
      <c r="M325" s="221" t="str">
        <f>IFERROR(IF('Proje ve Personel Bilgileri'!C216&gt;0,K325*L325,""),0)</f>
        <v/>
      </c>
      <c r="N325" s="221" t="str">
        <f>IF('Proje ve Personel Bilgileri'!C216&gt;0,G011B!R315,"")</f>
        <v/>
      </c>
      <c r="O325" s="223" t="str">
        <f>IF('Proje ve Personel Bilgileri'!C216&gt;0,MIN(M325,N325),"")</f>
        <v/>
      </c>
      <c r="Q325" s="294">
        <f>IF(ISERROR(IF(SUM(K306:K325)&gt;0,1,0)),1,IF(SUM(K306:K325)&gt;0,1,0))</f>
        <v>0</v>
      </c>
    </row>
    <row r="326" spans="1:18" x14ac:dyDescent="0.25">
      <c r="A326" t="s">
        <v>72</v>
      </c>
    </row>
    <row r="327" spans="1:18" x14ac:dyDescent="0.25">
      <c r="A327" t="s">
        <v>74</v>
      </c>
    </row>
    <row r="328" spans="1:18" x14ac:dyDescent="0.25">
      <c r="A328" t="s">
        <v>73</v>
      </c>
    </row>
    <row r="329" spans="1:18" s="101" customFormat="1" ht="21" x14ac:dyDescent="0.35">
      <c r="A329" s="296" t="s">
        <v>47</v>
      </c>
      <c r="B329" s="297">
        <f ca="1">IF(imzatarihi&gt;0,imzatarihi,"")</f>
        <v>46027</v>
      </c>
      <c r="C329" s="485" t="s">
        <v>48</v>
      </c>
      <c r="D329" s="485"/>
      <c r="E329" s="486" t="str">
        <f>IF(kurulusyetkilisi&gt;0,kurulusyetkilisi,"")</f>
        <v/>
      </c>
      <c r="F329" s="486"/>
      <c r="G329" s="486"/>
      <c r="H329" s="486"/>
      <c r="I329" s="486"/>
      <c r="J329" s="486"/>
      <c r="K329" s="486"/>
      <c r="L329" s="486"/>
      <c r="M329" s="486"/>
      <c r="N329" s="151"/>
      <c r="O329" s="151"/>
      <c r="P329" s="151"/>
      <c r="Q329" s="292"/>
      <c r="R329" s="293"/>
    </row>
    <row r="330" spans="1:18" ht="21" x14ac:dyDescent="0.35">
      <c r="A330" s="300"/>
      <c r="B330" s="300"/>
      <c r="C330" s="302" t="s">
        <v>49</v>
      </c>
      <c r="D330" s="470"/>
      <c r="E330" s="470"/>
      <c r="F330" s="470"/>
      <c r="G330" s="470"/>
      <c r="H330" s="470"/>
      <c r="I330" s="470"/>
      <c r="J330" s="300"/>
      <c r="K330" s="303"/>
      <c r="L330" s="303"/>
      <c r="M330" s="303"/>
      <c r="N330" s="133"/>
    </row>
  </sheetData>
  <sheetProtection algorithmName="SHA-512" hashValue="z42GJx8+lYI+SnlteZijixhXN1mS2kG8dHcMlLBiRv1H+R0w8HCYkGfTghsQzR2dnO1kCv0+YOYb/sAKRj+h5Q==" saltValue="PcANm4zhLB5W/Gu2lGqKWg==" spinCount="100000" sheet="1" objects="1" scenarios="1"/>
  <mergeCells count="230">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 ref="A202:B202"/>
    <mergeCell ref="C202:O202"/>
    <mergeCell ref="A203:B203"/>
    <mergeCell ref="C203:O203"/>
    <mergeCell ref="A204:B204"/>
    <mergeCell ref="C204:O204"/>
    <mergeCell ref="D198:I198"/>
    <mergeCell ref="A199:O199"/>
    <mergeCell ref="A200:O200"/>
    <mergeCell ref="A201:O201"/>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A136:B136"/>
    <mergeCell ref="C136:O136"/>
    <mergeCell ref="A137:B137"/>
    <mergeCell ref="C137:O137"/>
    <mergeCell ref="A138:B138"/>
    <mergeCell ref="C138:O138"/>
    <mergeCell ref="D132:I132"/>
    <mergeCell ref="A133:O133"/>
    <mergeCell ref="A134:O134"/>
    <mergeCell ref="A135:O135"/>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A70:B70"/>
    <mergeCell ref="C70:O70"/>
    <mergeCell ref="A71:B71"/>
    <mergeCell ref="C71:O71"/>
    <mergeCell ref="A72:B72"/>
    <mergeCell ref="C72:O72"/>
    <mergeCell ref="D66:I66"/>
    <mergeCell ref="A67:O67"/>
    <mergeCell ref="A68:O68"/>
    <mergeCell ref="A69:O69"/>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34:O34"/>
    <mergeCell ref="A35:O35"/>
    <mergeCell ref="A36:O36"/>
    <mergeCell ref="A37:B37"/>
    <mergeCell ref="C37:O37"/>
    <mergeCell ref="A3:O3"/>
    <mergeCell ref="N7:N8"/>
    <mergeCell ref="A7:A8"/>
    <mergeCell ref="B7:B8"/>
    <mergeCell ref="C7:C8"/>
    <mergeCell ref="D7:H7"/>
    <mergeCell ref="C32:D32"/>
    <mergeCell ref="E32:M32"/>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232:O232"/>
    <mergeCell ref="A233:O233"/>
    <mergeCell ref="A234:O234"/>
    <mergeCell ref="A235:B235"/>
    <mergeCell ref="C235:O235"/>
    <mergeCell ref="A236:B236"/>
    <mergeCell ref="C236:O236"/>
    <mergeCell ref="A237:B237"/>
    <mergeCell ref="C237:O237"/>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D297:I297"/>
    <mergeCell ref="A298:O298"/>
    <mergeCell ref="A299:O299"/>
    <mergeCell ref="A300:O300"/>
    <mergeCell ref="A301:B301"/>
    <mergeCell ref="C301:O301"/>
    <mergeCell ref="A302:B302"/>
    <mergeCell ref="C302:O302"/>
    <mergeCell ref="C296:D296"/>
    <mergeCell ref="E296:M296"/>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68"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showGridLines="0" zoomScale="90" zoomScaleNormal="90" zoomScaleSheetLayoutView="40" workbookViewId="0">
      <selection activeCell="B8" sqref="B8"/>
    </sheetView>
  </sheetViews>
  <sheetFormatPr defaultColWidth="8.85546875" defaultRowHeight="15" x14ac:dyDescent="0.25"/>
  <cols>
    <col min="1" max="1" width="8.28515625" customWidth="1"/>
    <col min="2" max="2" width="41.140625" customWidth="1"/>
    <col min="3" max="3" width="19.42578125" customWidth="1"/>
    <col min="4" max="4" width="42.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65" t="s">
        <v>81</v>
      </c>
      <c r="B1" s="465"/>
      <c r="C1" s="465"/>
      <c r="D1" s="465"/>
      <c r="E1" s="465"/>
      <c r="F1" s="465"/>
      <c r="G1" s="465"/>
      <c r="H1" s="465"/>
      <c r="I1" s="465"/>
      <c r="P1" s="171" t="str">
        <f>CONCATENATE("A1:I",SUM(N:N)*33)</f>
        <v>A1:I33</v>
      </c>
    </row>
    <row r="2" spans="1:16" x14ac:dyDescent="0.25">
      <c r="A2" s="466" t="str">
        <f>IF(YilDonem&lt;&gt;"",CONCATENATE(YilDonem," dönemine aittir."),"")</f>
        <v/>
      </c>
      <c r="B2" s="466"/>
      <c r="C2" s="466"/>
      <c r="D2" s="466"/>
      <c r="E2" s="466"/>
      <c r="F2" s="466"/>
      <c r="G2" s="466"/>
      <c r="H2" s="466"/>
      <c r="I2" s="466"/>
    </row>
    <row r="3" spans="1:16" ht="19.5" thickBot="1" x14ac:dyDescent="0.35">
      <c r="A3" s="505" t="s">
        <v>90</v>
      </c>
      <c r="B3" s="505"/>
      <c r="C3" s="505"/>
      <c r="D3" s="505"/>
      <c r="E3" s="505"/>
      <c r="F3" s="505"/>
      <c r="G3" s="505"/>
      <c r="H3" s="505"/>
      <c r="I3" s="505"/>
    </row>
    <row r="4" spans="1:16" ht="19.5" customHeight="1" thickBot="1" x14ac:dyDescent="0.3">
      <c r="A4" s="473" t="s">
        <v>1</v>
      </c>
      <c r="B4" s="487"/>
      <c r="C4" s="457" t="str">
        <f>IF(ProjeNo&gt;0,ProjeNo,"")</f>
        <v/>
      </c>
      <c r="D4" s="458"/>
      <c r="E4" s="458"/>
      <c r="F4" s="458"/>
      <c r="G4" s="458"/>
      <c r="H4" s="458"/>
      <c r="I4" s="459"/>
    </row>
    <row r="5" spans="1:16" ht="29.25" customHeight="1" thickBot="1" x14ac:dyDescent="0.3">
      <c r="A5" s="504" t="s">
        <v>14</v>
      </c>
      <c r="B5" s="474"/>
      <c r="C5" s="490" t="str">
        <f>IF(ProjeAdi&gt;0,ProjeAdi,"")</f>
        <v/>
      </c>
      <c r="D5" s="491"/>
      <c r="E5" s="491"/>
      <c r="F5" s="491"/>
      <c r="G5" s="491"/>
      <c r="H5" s="491"/>
      <c r="I5" s="492"/>
    </row>
    <row r="6" spans="1:16" ht="19.5" customHeight="1" thickBot="1" x14ac:dyDescent="0.3">
      <c r="A6" s="473" t="s">
        <v>82</v>
      </c>
      <c r="B6" s="487"/>
      <c r="C6" s="29"/>
      <c r="D6" s="502"/>
      <c r="E6" s="502"/>
      <c r="F6" s="502"/>
      <c r="G6" s="502"/>
      <c r="H6" s="502"/>
      <c r="I6" s="503"/>
    </row>
    <row r="7" spans="1:16" s="5" customFormat="1" ht="30.75" thickBot="1" x14ac:dyDescent="0.3">
      <c r="A7" s="3" t="s">
        <v>9</v>
      </c>
      <c r="B7" s="3" t="s">
        <v>10</v>
      </c>
      <c r="C7" s="3" t="s">
        <v>71</v>
      </c>
      <c r="D7" s="3" t="s">
        <v>162</v>
      </c>
      <c r="E7" s="3" t="s">
        <v>83</v>
      </c>
      <c r="F7" s="3" t="s">
        <v>84</v>
      </c>
      <c r="G7" s="3" t="s">
        <v>85</v>
      </c>
      <c r="H7" s="3" t="s">
        <v>86</v>
      </c>
      <c r="I7" s="3" t="s">
        <v>87</v>
      </c>
      <c r="J7" s="128" t="s">
        <v>91</v>
      </c>
      <c r="K7" s="129" t="s">
        <v>92</v>
      </c>
      <c r="L7" s="129" t="s">
        <v>84</v>
      </c>
    </row>
    <row r="8" spans="1:16" ht="20.25" customHeight="1" x14ac:dyDescent="0.25">
      <c r="A8" s="115">
        <v>1</v>
      </c>
      <c r="B8" s="130"/>
      <c r="C8" s="188" t="str">
        <f t="shared" ref="C8:C27" si="0">IF(B8&lt;&gt;"",VLOOKUP(B8,PersonelTablo,2,0),"")</f>
        <v/>
      </c>
      <c r="D8" s="189" t="str">
        <f t="shared" ref="D8:D27" si="1">IF(B8&lt;&gt;"",VLOOKUP(B8,PersonelTablo,3,0),"")</f>
        <v/>
      </c>
      <c r="E8" s="131"/>
      <c r="F8" s="132"/>
      <c r="G8" s="199" t="str">
        <f>IF(AND(B8&lt;&gt;"",L8&gt;=F8),E8*F8,"")</f>
        <v/>
      </c>
      <c r="H8" s="196" t="str">
        <f t="shared" ref="H8" si="2">IF(B8&lt;&gt;"",VLOOKUP(B8,G011CTablo,14,0),"")</f>
        <v/>
      </c>
      <c r="I8" s="203" t="str">
        <f>IF(AND(B8&lt;&gt;"",J8&gt;=K8,L8&gt;0),G8*H8,"")</f>
        <v/>
      </c>
      <c r="J8" s="194" t="str">
        <f>IF(B8&gt;0,ROUNDUP(VLOOKUP(B8,G011B!$B:$R,16,0),1),"")</f>
        <v/>
      </c>
      <c r="K8" s="194" t="str">
        <f>IF(B8&gt;0,SUMIF($B:$B,B8,$G:$G),"")</f>
        <v/>
      </c>
      <c r="L8" s="195" t="str">
        <f>IF(B8&lt;&gt;"",VLOOKUP(B8,G011B!$B:$Z,25,0),"")</f>
        <v/>
      </c>
      <c r="M8" s="224"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25" customHeight="1" x14ac:dyDescent="0.25">
      <c r="A9" s="8">
        <v>2</v>
      </c>
      <c r="B9" s="134"/>
      <c r="C9" s="190" t="str">
        <f t="shared" si="0"/>
        <v/>
      </c>
      <c r="D9" s="191" t="str">
        <f t="shared" si="1"/>
        <v/>
      </c>
      <c r="E9" s="135"/>
      <c r="F9" s="136"/>
      <c r="G9" s="200" t="str">
        <f t="shared" ref="G9:G27" si="3">IF(AND(B9&lt;&gt;"",L9&gt;=F9),E9*F9,"")</f>
        <v/>
      </c>
      <c r="H9" s="197" t="str">
        <f t="shared" ref="H9:H27" si="4">IF(B9&lt;&gt;"",VLOOKUP(B9,G011CTablo,14,0),"")</f>
        <v/>
      </c>
      <c r="I9" s="204" t="str">
        <f t="shared" ref="I9:I27" si="5">IF(AND(B9&lt;&gt;"",J9&gt;=K9,L9&gt;0),G9*H9,"")</f>
        <v/>
      </c>
      <c r="J9" s="194" t="str">
        <f>IF(B9&gt;0,ROUNDUP(VLOOKUP(B9,G011B!$B:$R,16,0),1),"")</f>
        <v/>
      </c>
      <c r="K9" s="194" t="str">
        <f t="shared" ref="K9:K27" si="6">IF(B9&gt;0,SUMIF($B:$B,B9,$G:$G),"")</f>
        <v/>
      </c>
      <c r="L9" s="195" t="str">
        <f>IF(B9&lt;&gt;"",VLOOKUP(B9,G011B!$B:$Z,25,0),"")</f>
        <v/>
      </c>
      <c r="M9" s="224"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25" customHeight="1" x14ac:dyDescent="0.25">
      <c r="A10" s="8">
        <v>3</v>
      </c>
      <c r="B10" s="134"/>
      <c r="C10" s="190" t="str">
        <f t="shared" si="0"/>
        <v/>
      </c>
      <c r="D10" s="191" t="str">
        <f t="shared" si="1"/>
        <v/>
      </c>
      <c r="E10" s="135"/>
      <c r="F10" s="136"/>
      <c r="G10" s="200" t="str">
        <f t="shared" si="3"/>
        <v/>
      </c>
      <c r="H10" s="197" t="str">
        <f t="shared" si="4"/>
        <v/>
      </c>
      <c r="I10" s="204" t="str">
        <f t="shared" si="5"/>
        <v/>
      </c>
      <c r="J10" s="194" t="str">
        <f>IF(B10&gt;0,ROUNDUP(VLOOKUP(B10,G011B!$B:$R,16,0),1),"")</f>
        <v/>
      </c>
      <c r="K10" s="194" t="str">
        <f t="shared" si="6"/>
        <v/>
      </c>
      <c r="L10" s="195" t="str">
        <f>IF(B10&lt;&gt;"",VLOOKUP(B10,G011B!$B:$Z,25,0),"")</f>
        <v/>
      </c>
      <c r="M10" s="224"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25" customHeight="1" x14ac:dyDescent="0.25">
      <c r="A11" s="8">
        <v>4</v>
      </c>
      <c r="B11" s="134"/>
      <c r="C11" s="190" t="str">
        <f t="shared" si="0"/>
        <v/>
      </c>
      <c r="D11" s="191" t="str">
        <f t="shared" si="1"/>
        <v/>
      </c>
      <c r="E11" s="135"/>
      <c r="F11" s="136"/>
      <c r="G11" s="200" t="str">
        <f t="shared" si="3"/>
        <v/>
      </c>
      <c r="H11" s="197" t="str">
        <f t="shared" si="4"/>
        <v/>
      </c>
      <c r="I11" s="204" t="str">
        <f t="shared" si="5"/>
        <v/>
      </c>
      <c r="J11" s="194" t="str">
        <f>IF(B11&gt;0,ROUNDUP(VLOOKUP(B11,G011B!$B:$R,16,0),1),"")</f>
        <v/>
      </c>
      <c r="K11" s="194" t="str">
        <f t="shared" si="6"/>
        <v/>
      </c>
      <c r="L11" s="195" t="str">
        <f>IF(B11&lt;&gt;"",VLOOKUP(B11,G011B!$B:$Z,25,0),"")</f>
        <v/>
      </c>
      <c r="M11" s="224" t="str">
        <f t="shared" si="7"/>
        <v/>
      </c>
    </row>
    <row r="12" spans="1:16" ht="20.25" customHeight="1" x14ac:dyDescent="0.25">
      <c r="A12" s="8">
        <v>5</v>
      </c>
      <c r="B12" s="134"/>
      <c r="C12" s="190" t="str">
        <f t="shared" si="0"/>
        <v/>
      </c>
      <c r="D12" s="191" t="str">
        <f t="shared" si="1"/>
        <v/>
      </c>
      <c r="E12" s="135"/>
      <c r="F12" s="136"/>
      <c r="G12" s="200" t="str">
        <f t="shared" si="3"/>
        <v/>
      </c>
      <c r="H12" s="197" t="str">
        <f t="shared" si="4"/>
        <v/>
      </c>
      <c r="I12" s="204" t="str">
        <f t="shared" si="5"/>
        <v/>
      </c>
      <c r="J12" s="194" t="str">
        <f>IF(B12&gt;0,ROUNDUP(VLOOKUP(B12,G011B!$B:$R,16,0),1),"")</f>
        <v/>
      </c>
      <c r="K12" s="194" t="str">
        <f t="shared" si="6"/>
        <v/>
      </c>
      <c r="L12" s="195" t="str">
        <f>IF(B12&lt;&gt;"",VLOOKUP(B12,G011B!$B:$Z,25,0),"")</f>
        <v/>
      </c>
      <c r="M12" s="224" t="str">
        <f t="shared" si="7"/>
        <v/>
      </c>
    </row>
    <row r="13" spans="1:16" ht="20.25" customHeight="1" x14ac:dyDescent="0.25">
      <c r="A13" s="8">
        <v>6</v>
      </c>
      <c r="B13" s="134"/>
      <c r="C13" s="190" t="str">
        <f t="shared" si="0"/>
        <v/>
      </c>
      <c r="D13" s="191" t="str">
        <f t="shared" si="1"/>
        <v/>
      </c>
      <c r="E13" s="135"/>
      <c r="F13" s="136"/>
      <c r="G13" s="200" t="str">
        <f t="shared" si="3"/>
        <v/>
      </c>
      <c r="H13" s="197" t="str">
        <f t="shared" si="4"/>
        <v/>
      </c>
      <c r="I13" s="204" t="str">
        <f t="shared" si="5"/>
        <v/>
      </c>
      <c r="J13" s="194" t="str">
        <f>IF(B13&gt;0,ROUNDUP(VLOOKUP(B13,G011B!$B:$R,16,0),1),"")</f>
        <v/>
      </c>
      <c r="K13" s="194" t="str">
        <f t="shared" si="6"/>
        <v/>
      </c>
      <c r="L13" s="195" t="str">
        <f>IF(B13&lt;&gt;"",VLOOKUP(B13,G011B!$B:$Z,25,0),"")</f>
        <v/>
      </c>
      <c r="M13" s="224" t="str">
        <f t="shared" si="7"/>
        <v/>
      </c>
    </row>
    <row r="14" spans="1:16" ht="20.25" customHeight="1" x14ac:dyDescent="0.25">
      <c r="A14" s="8">
        <v>7</v>
      </c>
      <c r="B14" s="134"/>
      <c r="C14" s="190" t="str">
        <f t="shared" si="0"/>
        <v/>
      </c>
      <c r="D14" s="191" t="str">
        <f t="shared" si="1"/>
        <v/>
      </c>
      <c r="E14" s="135"/>
      <c r="F14" s="136"/>
      <c r="G14" s="200" t="str">
        <f t="shared" si="3"/>
        <v/>
      </c>
      <c r="H14" s="197" t="str">
        <f t="shared" si="4"/>
        <v/>
      </c>
      <c r="I14" s="204" t="str">
        <f t="shared" si="5"/>
        <v/>
      </c>
      <c r="J14" s="194" t="str">
        <f>IF(B14&gt;0,ROUNDUP(VLOOKUP(B14,G011B!$B:$R,16,0),1),"")</f>
        <v/>
      </c>
      <c r="K14" s="194" t="str">
        <f t="shared" si="6"/>
        <v/>
      </c>
      <c r="L14" s="195" t="str">
        <f>IF(B14&lt;&gt;"",VLOOKUP(B14,G011B!$B:$Z,25,0),"")</f>
        <v/>
      </c>
      <c r="M14" s="224" t="str">
        <f t="shared" si="7"/>
        <v/>
      </c>
    </row>
    <row r="15" spans="1:16" ht="20.25" customHeight="1" x14ac:dyDescent="0.25">
      <c r="A15" s="8">
        <v>8</v>
      </c>
      <c r="B15" s="134"/>
      <c r="C15" s="190" t="str">
        <f t="shared" si="0"/>
        <v/>
      </c>
      <c r="D15" s="191" t="str">
        <f t="shared" si="1"/>
        <v/>
      </c>
      <c r="E15" s="135"/>
      <c r="F15" s="136"/>
      <c r="G15" s="200" t="str">
        <f t="shared" si="3"/>
        <v/>
      </c>
      <c r="H15" s="197" t="str">
        <f t="shared" si="4"/>
        <v/>
      </c>
      <c r="I15" s="204" t="str">
        <f t="shared" si="5"/>
        <v/>
      </c>
      <c r="J15" s="194" t="str">
        <f>IF(B15&gt;0,ROUNDUP(VLOOKUP(B15,G011B!$B:$R,16,0),1),"")</f>
        <v/>
      </c>
      <c r="K15" s="194" t="str">
        <f t="shared" si="6"/>
        <v/>
      </c>
      <c r="L15" s="195" t="str">
        <f>IF(B15&lt;&gt;"",VLOOKUP(B15,G011B!$B:$Z,25,0),"")</f>
        <v/>
      </c>
      <c r="M15" s="224" t="str">
        <f t="shared" si="7"/>
        <v/>
      </c>
    </row>
    <row r="16" spans="1:16" ht="20.25" customHeight="1" x14ac:dyDescent="0.25">
      <c r="A16" s="8">
        <v>9</v>
      </c>
      <c r="B16" s="134"/>
      <c r="C16" s="190" t="str">
        <f t="shared" si="0"/>
        <v/>
      </c>
      <c r="D16" s="191" t="str">
        <f t="shared" si="1"/>
        <v/>
      </c>
      <c r="E16" s="135"/>
      <c r="F16" s="136"/>
      <c r="G16" s="200" t="str">
        <f t="shared" si="3"/>
        <v/>
      </c>
      <c r="H16" s="197" t="str">
        <f t="shared" si="4"/>
        <v/>
      </c>
      <c r="I16" s="204" t="str">
        <f t="shared" si="5"/>
        <v/>
      </c>
      <c r="J16" s="194" t="str">
        <f>IF(B16&gt;0,ROUNDUP(VLOOKUP(B16,G011B!$B:$R,16,0),1),"")</f>
        <v/>
      </c>
      <c r="K16" s="194" t="str">
        <f t="shared" si="6"/>
        <v/>
      </c>
      <c r="L16" s="195" t="str">
        <f>IF(B16&lt;&gt;"",VLOOKUP(B16,G011B!$B:$Z,25,0),"")</f>
        <v/>
      </c>
      <c r="M16" s="224" t="str">
        <f t="shared" si="7"/>
        <v/>
      </c>
    </row>
    <row r="17" spans="1:15" ht="20.25" customHeight="1" x14ac:dyDescent="0.25">
      <c r="A17" s="8">
        <v>10</v>
      </c>
      <c r="B17" s="134"/>
      <c r="C17" s="190" t="str">
        <f t="shared" si="0"/>
        <v/>
      </c>
      <c r="D17" s="191" t="str">
        <f t="shared" si="1"/>
        <v/>
      </c>
      <c r="E17" s="135"/>
      <c r="F17" s="136"/>
      <c r="G17" s="200" t="str">
        <f t="shared" si="3"/>
        <v/>
      </c>
      <c r="H17" s="197" t="str">
        <f t="shared" si="4"/>
        <v/>
      </c>
      <c r="I17" s="204" t="str">
        <f t="shared" si="5"/>
        <v/>
      </c>
      <c r="J17" s="194" t="str">
        <f>IF(B17&gt;0,ROUNDUP(VLOOKUP(B17,G011B!$B:$R,16,0),1),"")</f>
        <v/>
      </c>
      <c r="K17" s="194" t="str">
        <f t="shared" si="6"/>
        <v/>
      </c>
      <c r="L17" s="195" t="str">
        <f>IF(B17&lt;&gt;"",VLOOKUP(B17,G011B!$B:$Z,25,0),"")</f>
        <v/>
      </c>
      <c r="M17" s="224" t="str">
        <f t="shared" si="7"/>
        <v/>
      </c>
    </row>
    <row r="18" spans="1:15" ht="20.25" customHeight="1" x14ac:dyDescent="0.25">
      <c r="A18" s="8">
        <v>11</v>
      </c>
      <c r="B18" s="134"/>
      <c r="C18" s="190" t="str">
        <f t="shared" si="0"/>
        <v/>
      </c>
      <c r="D18" s="191" t="str">
        <f t="shared" si="1"/>
        <v/>
      </c>
      <c r="E18" s="135"/>
      <c r="F18" s="136"/>
      <c r="G18" s="200" t="str">
        <f t="shared" si="3"/>
        <v/>
      </c>
      <c r="H18" s="197" t="str">
        <f t="shared" si="4"/>
        <v/>
      </c>
      <c r="I18" s="204" t="str">
        <f t="shared" si="5"/>
        <v/>
      </c>
      <c r="J18" s="194" t="str">
        <f>IF(B18&gt;0,ROUNDUP(VLOOKUP(B18,G011B!$B:$R,16,0),1),"")</f>
        <v/>
      </c>
      <c r="K18" s="194" t="str">
        <f t="shared" si="6"/>
        <v/>
      </c>
      <c r="L18" s="195" t="str">
        <f>IF(B18&lt;&gt;"",VLOOKUP(B18,G011B!$B:$Z,25,0),"")</f>
        <v/>
      </c>
      <c r="M18" s="224" t="str">
        <f t="shared" si="7"/>
        <v/>
      </c>
    </row>
    <row r="19" spans="1:15" ht="20.25" customHeight="1" x14ac:dyDescent="0.25">
      <c r="A19" s="8">
        <v>12</v>
      </c>
      <c r="B19" s="134"/>
      <c r="C19" s="190" t="str">
        <f t="shared" si="0"/>
        <v/>
      </c>
      <c r="D19" s="191" t="str">
        <f t="shared" si="1"/>
        <v/>
      </c>
      <c r="E19" s="135"/>
      <c r="F19" s="136"/>
      <c r="G19" s="200" t="str">
        <f t="shared" si="3"/>
        <v/>
      </c>
      <c r="H19" s="197" t="str">
        <f t="shared" si="4"/>
        <v/>
      </c>
      <c r="I19" s="204" t="str">
        <f t="shared" si="5"/>
        <v/>
      </c>
      <c r="J19" s="194" t="str">
        <f>IF(B19&gt;0,ROUNDUP(VLOOKUP(B19,G011B!$B:$R,16,0),1),"")</f>
        <v/>
      </c>
      <c r="K19" s="194" t="str">
        <f t="shared" si="6"/>
        <v/>
      </c>
      <c r="L19" s="195" t="str">
        <f>IF(B19&lt;&gt;"",VLOOKUP(B19,G011B!$B:$Z,25,0),"")</f>
        <v/>
      </c>
      <c r="M19" s="224" t="str">
        <f t="shared" si="7"/>
        <v/>
      </c>
    </row>
    <row r="20" spans="1:15" ht="20.25" customHeight="1" x14ac:dyDescent="0.25">
      <c r="A20" s="8">
        <v>13</v>
      </c>
      <c r="B20" s="134"/>
      <c r="C20" s="190" t="str">
        <f t="shared" si="0"/>
        <v/>
      </c>
      <c r="D20" s="191" t="str">
        <f t="shared" si="1"/>
        <v/>
      </c>
      <c r="E20" s="135"/>
      <c r="F20" s="136"/>
      <c r="G20" s="200" t="str">
        <f t="shared" si="3"/>
        <v/>
      </c>
      <c r="H20" s="197" t="str">
        <f t="shared" si="4"/>
        <v/>
      </c>
      <c r="I20" s="204" t="str">
        <f t="shared" si="5"/>
        <v/>
      </c>
      <c r="J20" s="194" t="str">
        <f>IF(B20&gt;0,ROUNDUP(VLOOKUP(B20,G011B!$B:$R,16,0),1),"")</f>
        <v/>
      </c>
      <c r="K20" s="194" t="str">
        <f t="shared" si="6"/>
        <v/>
      </c>
      <c r="L20" s="195" t="str">
        <f>IF(B20&lt;&gt;"",VLOOKUP(B20,G011B!$B:$Z,25,0),"")</f>
        <v/>
      </c>
      <c r="M20" s="224" t="str">
        <f t="shared" si="7"/>
        <v/>
      </c>
    </row>
    <row r="21" spans="1:15" ht="20.25" customHeight="1" x14ac:dyDescent="0.25">
      <c r="A21" s="8">
        <v>14</v>
      </c>
      <c r="B21" s="134"/>
      <c r="C21" s="190" t="str">
        <f t="shared" si="0"/>
        <v/>
      </c>
      <c r="D21" s="191" t="str">
        <f t="shared" si="1"/>
        <v/>
      </c>
      <c r="E21" s="135"/>
      <c r="F21" s="136"/>
      <c r="G21" s="200" t="str">
        <f t="shared" si="3"/>
        <v/>
      </c>
      <c r="H21" s="197" t="str">
        <f t="shared" si="4"/>
        <v/>
      </c>
      <c r="I21" s="204" t="str">
        <f t="shared" si="5"/>
        <v/>
      </c>
      <c r="J21" s="194" t="str">
        <f>IF(B21&gt;0,ROUNDUP(VLOOKUP(B21,G011B!$B:$R,16,0),1),"")</f>
        <v/>
      </c>
      <c r="K21" s="194" t="str">
        <f t="shared" si="6"/>
        <v/>
      </c>
      <c r="L21" s="195" t="str">
        <f>IF(B21&lt;&gt;"",VLOOKUP(B21,G011B!$B:$Z,25,0),"")</f>
        <v/>
      </c>
      <c r="M21" s="224" t="str">
        <f t="shared" si="7"/>
        <v/>
      </c>
    </row>
    <row r="22" spans="1:15" ht="20.25" customHeight="1" x14ac:dyDescent="0.25">
      <c r="A22" s="8">
        <v>15</v>
      </c>
      <c r="B22" s="134"/>
      <c r="C22" s="190" t="str">
        <f t="shared" si="0"/>
        <v/>
      </c>
      <c r="D22" s="191" t="str">
        <f t="shared" si="1"/>
        <v/>
      </c>
      <c r="E22" s="135"/>
      <c r="F22" s="136"/>
      <c r="G22" s="200" t="str">
        <f t="shared" si="3"/>
        <v/>
      </c>
      <c r="H22" s="197" t="str">
        <f t="shared" si="4"/>
        <v/>
      </c>
      <c r="I22" s="204" t="str">
        <f t="shared" si="5"/>
        <v/>
      </c>
      <c r="J22" s="194" t="str">
        <f>IF(B22&gt;0,ROUNDUP(VLOOKUP(B22,G011B!$B:$R,16,0),1),"")</f>
        <v/>
      </c>
      <c r="K22" s="194" t="str">
        <f t="shared" si="6"/>
        <v/>
      </c>
      <c r="L22" s="195" t="str">
        <f>IF(B22&lt;&gt;"",VLOOKUP(B22,G011B!$B:$Z,25,0),"")</f>
        <v/>
      </c>
      <c r="M22" s="224" t="str">
        <f t="shared" si="7"/>
        <v/>
      </c>
    </row>
    <row r="23" spans="1:15" ht="20.25" customHeight="1" x14ac:dyDescent="0.25">
      <c r="A23" s="8">
        <v>16</v>
      </c>
      <c r="B23" s="134"/>
      <c r="C23" s="190" t="str">
        <f t="shared" si="0"/>
        <v/>
      </c>
      <c r="D23" s="191" t="str">
        <f t="shared" si="1"/>
        <v/>
      </c>
      <c r="E23" s="135"/>
      <c r="F23" s="136"/>
      <c r="G23" s="200" t="str">
        <f t="shared" si="3"/>
        <v/>
      </c>
      <c r="H23" s="197" t="str">
        <f t="shared" si="4"/>
        <v/>
      </c>
      <c r="I23" s="204" t="str">
        <f t="shared" si="5"/>
        <v/>
      </c>
      <c r="J23" s="194" t="str">
        <f>IF(B23&gt;0,ROUNDUP(VLOOKUP(B23,G011B!$B:$R,16,0),1),"")</f>
        <v/>
      </c>
      <c r="K23" s="194" t="str">
        <f t="shared" si="6"/>
        <v/>
      </c>
      <c r="L23" s="195" t="str">
        <f>IF(B23&lt;&gt;"",VLOOKUP(B23,G011B!$B:$Z,25,0),"")</f>
        <v/>
      </c>
      <c r="M23" s="224" t="str">
        <f t="shared" si="7"/>
        <v/>
      </c>
    </row>
    <row r="24" spans="1:15" ht="20.25" customHeight="1" x14ac:dyDescent="0.25">
      <c r="A24" s="8">
        <v>17</v>
      </c>
      <c r="B24" s="134"/>
      <c r="C24" s="190" t="str">
        <f t="shared" si="0"/>
        <v/>
      </c>
      <c r="D24" s="191" t="str">
        <f t="shared" si="1"/>
        <v/>
      </c>
      <c r="E24" s="135"/>
      <c r="F24" s="136"/>
      <c r="G24" s="200" t="str">
        <f t="shared" si="3"/>
        <v/>
      </c>
      <c r="H24" s="197" t="str">
        <f t="shared" si="4"/>
        <v/>
      </c>
      <c r="I24" s="204" t="str">
        <f t="shared" si="5"/>
        <v/>
      </c>
      <c r="J24" s="194" t="str">
        <f>IF(B24&gt;0,ROUNDUP(VLOOKUP(B24,G011B!$B:$R,16,0),1),"")</f>
        <v/>
      </c>
      <c r="K24" s="194" t="str">
        <f t="shared" si="6"/>
        <v/>
      </c>
      <c r="L24" s="195" t="str">
        <f>IF(B24&lt;&gt;"",VLOOKUP(B24,G011B!$B:$Z,25,0),"")</f>
        <v/>
      </c>
      <c r="M24" s="224" t="str">
        <f t="shared" si="7"/>
        <v/>
      </c>
    </row>
    <row r="25" spans="1:15" ht="20.25" customHeight="1" x14ac:dyDescent="0.25">
      <c r="A25" s="8">
        <v>18</v>
      </c>
      <c r="B25" s="134"/>
      <c r="C25" s="190" t="str">
        <f t="shared" si="0"/>
        <v/>
      </c>
      <c r="D25" s="191" t="str">
        <f t="shared" si="1"/>
        <v/>
      </c>
      <c r="E25" s="135"/>
      <c r="F25" s="136"/>
      <c r="G25" s="200" t="str">
        <f t="shared" si="3"/>
        <v/>
      </c>
      <c r="H25" s="197" t="str">
        <f t="shared" si="4"/>
        <v/>
      </c>
      <c r="I25" s="204" t="str">
        <f t="shared" si="5"/>
        <v/>
      </c>
      <c r="J25" s="194" t="str">
        <f>IF(B25&gt;0,ROUNDUP(VLOOKUP(B25,G011B!$B:$R,16,0),1),"")</f>
        <v/>
      </c>
      <c r="K25" s="194" t="str">
        <f t="shared" si="6"/>
        <v/>
      </c>
      <c r="L25" s="195" t="str">
        <f>IF(B25&lt;&gt;"",VLOOKUP(B25,G011B!$B:$Z,25,0),"")</f>
        <v/>
      </c>
      <c r="M25" s="224" t="str">
        <f t="shared" si="7"/>
        <v/>
      </c>
    </row>
    <row r="26" spans="1:15" ht="20.25" customHeight="1" x14ac:dyDescent="0.25">
      <c r="A26" s="8">
        <v>19</v>
      </c>
      <c r="B26" s="134"/>
      <c r="C26" s="190" t="str">
        <f t="shared" si="0"/>
        <v/>
      </c>
      <c r="D26" s="191" t="str">
        <f t="shared" si="1"/>
        <v/>
      </c>
      <c r="E26" s="135"/>
      <c r="F26" s="136"/>
      <c r="G26" s="200" t="str">
        <f t="shared" si="3"/>
        <v/>
      </c>
      <c r="H26" s="197" t="str">
        <f t="shared" si="4"/>
        <v/>
      </c>
      <c r="I26" s="204" t="str">
        <f t="shared" si="5"/>
        <v/>
      </c>
      <c r="J26" s="194" t="str">
        <f>IF(B26&gt;0,ROUNDUP(VLOOKUP(B26,G011B!$B:$R,16,0),1),"")</f>
        <v/>
      </c>
      <c r="K26" s="194" t="str">
        <f t="shared" si="6"/>
        <v/>
      </c>
      <c r="L26" s="195" t="str">
        <f>IF(B26&lt;&gt;"",VLOOKUP(B26,G011B!$B:$Z,25,0),"")</f>
        <v/>
      </c>
      <c r="M26" s="224" t="str">
        <f t="shared" si="7"/>
        <v/>
      </c>
    </row>
    <row r="27" spans="1:15" ht="20.25" customHeight="1" thickBot="1" x14ac:dyDescent="0.3">
      <c r="A27" s="116">
        <v>20</v>
      </c>
      <c r="B27" s="137"/>
      <c r="C27" s="192" t="str">
        <f t="shared" si="0"/>
        <v/>
      </c>
      <c r="D27" s="193" t="str">
        <f t="shared" si="1"/>
        <v/>
      </c>
      <c r="E27" s="138"/>
      <c r="F27" s="139"/>
      <c r="G27" s="201" t="str">
        <f t="shared" si="3"/>
        <v/>
      </c>
      <c r="H27" s="198" t="str">
        <f t="shared" si="4"/>
        <v/>
      </c>
      <c r="I27" s="205" t="str">
        <f t="shared" si="5"/>
        <v/>
      </c>
      <c r="J27" s="194" t="str">
        <f>IF(B27&gt;0,ROUNDUP(VLOOKUP(B27,G011B!$B:$R,16,0),1),"")</f>
        <v/>
      </c>
      <c r="K27" s="194" t="str">
        <f t="shared" si="6"/>
        <v/>
      </c>
      <c r="L27" s="195" t="str">
        <f>IF(B27&lt;&gt;"",VLOOKUP(B27,G011B!$B:$Z,25,0),"")</f>
        <v/>
      </c>
      <c r="M27" s="224" t="str">
        <f t="shared" si="7"/>
        <v/>
      </c>
    </row>
    <row r="28" spans="1:15" ht="20.25" customHeight="1" thickBot="1" x14ac:dyDescent="0.35">
      <c r="A28" s="493" t="s">
        <v>50</v>
      </c>
      <c r="B28" s="494"/>
      <c r="C28" s="494"/>
      <c r="D28" s="494"/>
      <c r="E28" s="494"/>
      <c r="F28" s="495"/>
      <c r="G28" s="202">
        <f>SUM(G8:G27)</f>
        <v>0</v>
      </c>
      <c r="H28" s="285"/>
      <c r="I28" s="185">
        <f>SUM(I8:I27)</f>
        <v>0</v>
      </c>
      <c r="N28">
        <v>1</v>
      </c>
    </row>
    <row r="29" spans="1:15" ht="20.25" customHeight="1" thickBot="1" x14ac:dyDescent="0.3">
      <c r="A29" s="496" t="s">
        <v>88</v>
      </c>
      <c r="B29" s="497"/>
      <c r="C29" s="497"/>
      <c r="D29" s="498"/>
      <c r="E29" s="174">
        <f>SUM(G:G)/2</f>
        <v>0</v>
      </c>
      <c r="F29" s="499"/>
      <c r="G29" s="500"/>
      <c r="H29" s="501"/>
      <c r="I29" s="182">
        <f>I28</f>
        <v>0</v>
      </c>
    </row>
    <row r="30" spans="1:15" x14ac:dyDescent="0.25">
      <c r="A30" s="7" t="s">
        <v>157</v>
      </c>
    </row>
    <row r="32" spans="1:15" ht="21" x14ac:dyDescent="0.35">
      <c r="B32" s="309" t="s">
        <v>47</v>
      </c>
      <c r="C32" s="297">
        <f ca="1">IF(imzatarihi&gt;0,imzatarihi,"")</f>
        <v>46027</v>
      </c>
      <c r="D32" s="309" t="s">
        <v>48</v>
      </c>
      <c r="E32" s="506" t="str">
        <f>IF(kurulusyetkilisi&gt;0,kurulusyetkilisi,"")</f>
        <v/>
      </c>
      <c r="F32" s="506"/>
      <c r="G32" s="506"/>
      <c r="H32" s="506"/>
      <c r="I32" s="506"/>
      <c r="K32" s="133"/>
      <c r="L32" s="133"/>
      <c r="M32" s="4"/>
      <c r="N32" s="133"/>
      <c r="O32" s="133"/>
    </row>
    <row r="33" spans="1:15" ht="21" x14ac:dyDescent="0.35">
      <c r="A33" s="300"/>
      <c r="B33" s="300"/>
      <c r="D33" s="309" t="s">
        <v>49</v>
      </c>
      <c r="E33" s="470"/>
      <c r="F33" s="470"/>
      <c r="G33" s="470"/>
      <c r="H33" s="300"/>
      <c r="I33" s="300"/>
      <c r="K33" s="133"/>
      <c r="L33" s="133"/>
      <c r="M33" s="4"/>
      <c r="N33" s="133"/>
      <c r="O33" s="133"/>
    </row>
    <row r="34" spans="1:15" ht="15.75" x14ac:dyDescent="0.25">
      <c r="A34" s="465" t="s">
        <v>81</v>
      </c>
      <c r="B34" s="465"/>
      <c r="C34" s="465"/>
      <c r="D34" s="465"/>
      <c r="E34" s="465"/>
      <c r="F34" s="465"/>
      <c r="G34" s="465"/>
      <c r="H34" s="465"/>
      <c r="I34" s="465"/>
    </row>
    <row r="35" spans="1:15" x14ac:dyDescent="0.25">
      <c r="A35" s="466" t="str">
        <f>IF(YilDonem&lt;&gt;"",CONCATENATE(YilDonem," dönemine aittir."),"")</f>
        <v/>
      </c>
      <c r="B35" s="466"/>
      <c r="C35" s="466"/>
      <c r="D35" s="466"/>
      <c r="E35" s="466"/>
      <c r="F35" s="466"/>
      <c r="G35" s="466"/>
      <c r="H35" s="466"/>
      <c r="I35" s="466"/>
    </row>
    <row r="36" spans="1:15" ht="19.5" thickBot="1" x14ac:dyDescent="0.35">
      <c r="A36" s="505" t="s">
        <v>90</v>
      </c>
      <c r="B36" s="505"/>
      <c r="C36" s="505"/>
      <c r="D36" s="505"/>
      <c r="E36" s="505"/>
      <c r="F36" s="505"/>
      <c r="G36" s="505"/>
      <c r="H36" s="505"/>
      <c r="I36" s="505"/>
    </row>
    <row r="37" spans="1:15" ht="19.5" customHeight="1" thickBot="1" x14ac:dyDescent="0.3">
      <c r="A37" s="473" t="s">
        <v>1</v>
      </c>
      <c r="B37" s="487"/>
      <c r="C37" s="457" t="str">
        <f>IF(ProjeNo&gt;0,ProjeNo,"")</f>
        <v/>
      </c>
      <c r="D37" s="458"/>
      <c r="E37" s="458"/>
      <c r="F37" s="458"/>
      <c r="G37" s="458"/>
      <c r="H37" s="458"/>
      <c r="I37" s="459"/>
    </row>
    <row r="38" spans="1:15" ht="29.25" customHeight="1" thickBot="1" x14ac:dyDescent="0.3">
      <c r="A38" s="504" t="s">
        <v>14</v>
      </c>
      <c r="B38" s="474"/>
      <c r="C38" s="490" t="str">
        <f>IF(ProjeAdi&gt;0,ProjeAdi,"")</f>
        <v/>
      </c>
      <c r="D38" s="491"/>
      <c r="E38" s="491"/>
      <c r="F38" s="491"/>
      <c r="G38" s="491"/>
      <c r="H38" s="491"/>
      <c r="I38" s="492"/>
    </row>
    <row r="39" spans="1:15" ht="19.5" customHeight="1" thickBot="1" x14ac:dyDescent="0.3">
      <c r="A39" s="473" t="s">
        <v>82</v>
      </c>
      <c r="B39" s="487"/>
      <c r="C39" s="29"/>
      <c r="D39" s="502"/>
      <c r="E39" s="502"/>
      <c r="F39" s="502"/>
      <c r="G39" s="502"/>
      <c r="H39" s="502"/>
      <c r="I39" s="503"/>
    </row>
    <row r="40" spans="1:15" s="5" customFormat="1" ht="30.75" thickBot="1" x14ac:dyDescent="0.3">
      <c r="A40" s="3" t="s">
        <v>9</v>
      </c>
      <c r="B40" s="3" t="s">
        <v>10</v>
      </c>
      <c r="C40" s="3" t="s">
        <v>71</v>
      </c>
      <c r="D40" s="3" t="s">
        <v>162</v>
      </c>
      <c r="E40" s="3" t="s">
        <v>83</v>
      </c>
      <c r="F40" s="3" t="s">
        <v>84</v>
      </c>
      <c r="G40" s="3" t="s">
        <v>85</v>
      </c>
      <c r="H40" s="3" t="s">
        <v>86</v>
      </c>
      <c r="I40" s="3" t="s">
        <v>87</v>
      </c>
      <c r="J40" s="128" t="s">
        <v>91</v>
      </c>
      <c r="K40" s="129" t="s">
        <v>92</v>
      </c>
      <c r="L40" s="129" t="s">
        <v>84</v>
      </c>
    </row>
    <row r="41" spans="1:15" ht="20.25" customHeight="1" x14ac:dyDescent="0.25">
      <c r="A41" s="115">
        <v>21</v>
      </c>
      <c r="B41" s="130"/>
      <c r="C41" s="188" t="str">
        <f t="shared" ref="C41:C60" si="8">IF(B41&lt;&gt;"",VLOOKUP(B41,PersonelTablo,2,0),"")</f>
        <v/>
      </c>
      <c r="D41" s="189" t="str">
        <f t="shared" ref="D41:D60" si="9">IF(B41&lt;&gt;"",VLOOKUP(B41,PersonelTablo,3,0),"")</f>
        <v/>
      </c>
      <c r="E41" s="131"/>
      <c r="F41" s="132"/>
      <c r="G41" s="199" t="str">
        <f>IF(AND(B41&lt;&gt;"",L41&gt;=F41),E41*F41,"")</f>
        <v/>
      </c>
      <c r="H41" s="196" t="str">
        <f t="shared" ref="H41:H60" si="10">IF(B41&lt;&gt;"",VLOOKUP(B41,G011CTablo,14,0),"")</f>
        <v/>
      </c>
      <c r="I41" s="203" t="str">
        <f>IF(AND(B41&lt;&gt;"",J41&gt;=K41,L41&gt;0),G41*H41,"")</f>
        <v/>
      </c>
      <c r="J41" s="194" t="str">
        <f>IF(B41&gt;0,ROUNDUP(VLOOKUP(B41,G011B!$B:$R,16,0),1),"")</f>
        <v/>
      </c>
      <c r="K41" s="194" t="str">
        <f>IF(B41&gt;0,SUMIF($B:$B,B41,$G:$G),"")</f>
        <v/>
      </c>
      <c r="L41" s="195" t="str">
        <f>IF(B41&lt;&gt;"",VLOOKUP(B41,G011B!$B:$Z,25,0),"")</f>
        <v/>
      </c>
      <c r="M41" s="224"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25" customHeight="1" x14ac:dyDescent="0.25">
      <c r="A42" s="8">
        <v>22</v>
      </c>
      <c r="B42" s="134"/>
      <c r="C42" s="190" t="str">
        <f t="shared" si="8"/>
        <v/>
      </c>
      <c r="D42" s="191" t="str">
        <f t="shared" si="9"/>
        <v/>
      </c>
      <c r="E42" s="135"/>
      <c r="F42" s="136"/>
      <c r="G42" s="200" t="str">
        <f t="shared" ref="G42:G60" si="12">IF(AND(B42&lt;&gt;"",L42&gt;=F42),E42*F42,"")</f>
        <v/>
      </c>
      <c r="H42" s="197" t="str">
        <f t="shared" si="10"/>
        <v/>
      </c>
      <c r="I42" s="204" t="str">
        <f t="shared" ref="I42:I60" si="13">IF(AND(B42&lt;&gt;"",J42&gt;=K42,L42&gt;0),G42*H42,"")</f>
        <v/>
      </c>
      <c r="J42" s="194" t="str">
        <f>IF(B42&gt;0,ROUNDUP(VLOOKUP(B42,G011B!$B:$R,16,0),1),"")</f>
        <v/>
      </c>
      <c r="K42" s="194" t="str">
        <f t="shared" ref="K42:K60" si="14">IF(B42&gt;0,SUMIF($B:$B,B42,$G:$G),"")</f>
        <v/>
      </c>
      <c r="L42" s="195" t="str">
        <f>IF(B42&lt;&gt;"",VLOOKUP(B42,G011B!$B:$Z,25,0),"")</f>
        <v/>
      </c>
      <c r="M42" s="224" t="str">
        <f t="shared" si="11"/>
        <v/>
      </c>
    </row>
    <row r="43" spans="1:15" ht="20.25" customHeight="1" x14ac:dyDescent="0.25">
      <c r="A43" s="8">
        <v>23</v>
      </c>
      <c r="B43" s="134"/>
      <c r="C43" s="190" t="str">
        <f t="shared" si="8"/>
        <v/>
      </c>
      <c r="D43" s="191" t="str">
        <f t="shared" si="9"/>
        <v/>
      </c>
      <c r="E43" s="135"/>
      <c r="F43" s="136"/>
      <c r="G43" s="200" t="str">
        <f t="shared" si="12"/>
        <v/>
      </c>
      <c r="H43" s="197" t="str">
        <f t="shared" si="10"/>
        <v/>
      </c>
      <c r="I43" s="204" t="str">
        <f t="shared" si="13"/>
        <v/>
      </c>
      <c r="J43" s="194" t="str">
        <f>IF(B43&gt;0,ROUNDUP(VLOOKUP(B43,G011B!$B:$R,16,0),1),"")</f>
        <v/>
      </c>
      <c r="K43" s="194" t="str">
        <f t="shared" si="14"/>
        <v/>
      </c>
      <c r="L43" s="195" t="str">
        <f>IF(B43&lt;&gt;"",VLOOKUP(B43,G011B!$B:$Z,25,0),"")</f>
        <v/>
      </c>
      <c r="M43" s="224" t="str">
        <f t="shared" si="11"/>
        <v/>
      </c>
    </row>
    <row r="44" spans="1:15" ht="20.25" customHeight="1" x14ac:dyDescent="0.25">
      <c r="A44" s="8">
        <v>24</v>
      </c>
      <c r="B44" s="134"/>
      <c r="C44" s="190" t="str">
        <f t="shared" si="8"/>
        <v/>
      </c>
      <c r="D44" s="191" t="str">
        <f t="shared" si="9"/>
        <v/>
      </c>
      <c r="E44" s="135"/>
      <c r="F44" s="136"/>
      <c r="G44" s="200" t="str">
        <f t="shared" si="12"/>
        <v/>
      </c>
      <c r="H44" s="197" t="str">
        <f t="shared" si="10"/>
        <v/>
      </c>
      <c r="I44" s="204" t="str">
        <f t="shared" si="13"/>
        <v/>
      </c>
      <c r="J44" s="194" t="str">
        <f>IF(B44&gt;0,ROUNDUP(VLOOKUP(B44,G011B!$B:$R,16,0),1),"")</f>
        <v/>
      </c>
      <c r="K44" s="194" t="str">
        <f t="shared" si="14"/>
        <v/>
      </c>
      <c r="L44" s="195" t="str">
        <f>IF(B44&lt;&gt;"",VLOOKUP(B44,G011B!$B:$Z,25,0),"")</f>
        <v/>
      </c>
      <c r="M44" s="224" t="str">
        <f t="shared" si="11"/>
        <v/>
      </c>
    </row>
    <row r="45" spans="1:15" ht="20.25" customHeight="1" x14ac:dyDescent="0.25">
      <c r="A45" s="8">
        <v>25</v>
      </c>
      <c r="B45" s="134"/>
      <c r="C45" s="190" t="str">
        <f t="shared" si="8"/>
        <v/>
      </c>
      <c r="D45" s="191" t="str">
        <f t="shared" si="9"/>
        <v/>
      </c>
      <c r="E45" s="135"/>
      <c r="F45" s="136"/>
      <c r="G45" s="200" t="str">
        <f t="shared" si="12"/>
        <v/>
      </c>
      <c r="H45" s="197" t="str">
        <f t="shared" si="10"/>
        <v/>
      </c>
      <c r="I45" s="204" t="str">
        <f t="shared" si="13"/>
        <v/>
      </c>
      <c r="J45" s="194" t="str">
        <f>IF(B45&gt;0,ROUNDUP(VLOOKUP(B45,G011B!$B:$R,16,0),1),"")</f>
        <v/>
      </c>
      <c r="K45" s="194" t="str">
        <f t="shared" si="14"/>
        <v/>
      </c>
      <c r="L45" s="195" t="str">
        <f>IF(B45&lt;&gt;"",VLOOKUP(B45,G011B!$B:$Z,25,0),"")</f>
        <v/>
      </c>
      <c r="M45" s="224" t="str">
        <f t="shared" si="11"/>
        <v/>
      </c>
    </row>
    <row r="46" spans="1:15" ht="20.25" customHeight="1" x14ac:dyDescent="0.25">
      <c r="A46" s="8">
        <v>26</v>
      </c>
      <c r="B46" s="134"/>
      <c r="C46" s="190" t="str">
        <f t="shared" si="8"/>
        <v/>
      </c>
      <c r="D46" s="191" t="str">
        <f t="shared" si="9"/>
        <v/>
      </c>
      <c r="E46" s="135"/>
      <c r="F46" s="136"/>
      <c r="G46" s="200" t="str">
        <f t="shared" si="12"/>
        <v/>
      </c>
      <c r="H46" s="197" t="str">
        <f t="shared" si="10"/>
        <v/>
      </c>
      <c r="I46" s="204" t="str">
        <f t="shared" si="13"/>
        <v/>
      </c>
      <c r="J46" s="194" t="str">
        <f>IF(B46&gt;0,ROUNDUP(VLOOKUP(B46,G011B!$B:$R,16,0),1),"")</f>
        <v/>
      </c>
      <c r="K46" s="194" t="str">
        <f t="shared" si="14"/>
        <v/>
      </c>
      <c r="L46" s="195" t="str">
        <f>IF(B46&lt;&gt;"",VLOOKUP(B46,G011B!$B:$Z,25,0),"")</f>
        <v/>
      </c>
      <c r="M46" s="224" t="str">
        <f t="shared" si="11"/>
        <v/>
      </c>
    </row>
    <row r="47" spans="1:15" ht="20.25" customHeight="1" x14ac:dyDescent="0.25">
      <c r="A47" s="8">
        <v>27</v>
      </c>
      <c r="B47" s="134"/>
      <c r="C47" s="190" t="str">
        <f t="shared" si="8"/>
        <v/>
      </c>
      <c r="D47" s="191" t="str">
        <f t="shared" si="9"/>
        <v/>
      </c>
      <c r="E47" s="135"/>
      <c r="F47" s="136"/>
      <c r="G47" s="200" t="str">
        <f t="shared" si="12"/>
        <v/>
      </c>
      <c r="H47" s="197" t="str">
        <f t="shared" si="10"/>
        <v/>
      </c>
      <c r="I47" s="204" t="str">
        <f t="shared" si="13"/>
        <v/>
      </c>
      <c r="J47" s="194" t="str">
        <f>IF(B47&gt;0,ROUNDUP(VLOOKUP(B47,G011B!$B:$R,16,0),1),"")</f>
        <v/>
      </c>
      <c r="K47" s="194" t="str">
        <f t="shared" si="14"/>
        <v/>
      </c>
      <c r="L47" s="195" t="str">
        <f>IF(B47&lt;&gt;"",VLOOKUP(B47,G011B!$B:$Z,25,0),"")</f>
        <v/>
      </c>
      <c r="M47" s="224" t="str">
        <f t="shared" si="11"/>
        <v/>
      </c>
    </row>
    <row r="48" spans="1:15" ht="20.25" customHeight="1" x14ac:dyDescent="0.25">
      <c r="A48" s="8">
        <v>28</v>
      </c>
      <c r="B48" s="134"/>
      <c r="C48" s="190" t="str">
        <f t="shared" si="8"/>
        <v/>
      </c>
      <c r="D48" s="191" t="str">
        <f t="shared" si="9"/>
        <v/>
      </c>
      <c r="E48" s="135"/>
      <c r="F48" s="136"/>
      <c r="G48" s="200" t="str">
        <f t="shared" si="12"/>
        <v/>
      </c>
      <c r="H48" s="197" t="str">
        <f t="shared" si="10"/>
        <v/>
      </c>
      <c r="I48" s="204" t="str">
        <f t="shared" si="13"/>
        <v/>
      </c>
      <c r="J48" s="194" t="str">
        <f>IF(B48&gt;0,ROUNDUP(VLOOKUP(B48,G011B!$B:$R,16,0),1),"")</f>
        <v/>
      </c>
      <c r="K48" s="194" t="str">
        <f t="shared" si="14"/>
        <v/>
      </c>
      <c r="L48" s="195" t="str">
        <f>IF(B48&lt;&gt;"",VLOOKUP(B48,G011B!$B:$Z,25,0),"")</f>
        <v/>
      </c>
      <c r="M48" s="224" t="str">
        <f t="shared" si="11"/>
        <v/>
      </c>
    </row>
    <row r="49" spans="1:14" ht="20.25" customHeight="1" x14ac:dyDescent="0.25">
      <c r="A49" s="8">
        <v>29</v>
      </c>
      <c r="B49" s="134"/>
      <c r="C49" s="190" t="str">
        <f t="shared" si="8"/>
        <v/>
      </c>
      <c r="D49" s="191" t="str">
        <f t="shared" si="9"/>
        <v/>
      </c>
      <c r="E49" s="135"/>
      <c r="F49" s="136"/>
      <c r="G49" s="200" t="str">
        <f t="shared" si="12"/>
        <v/>
      </c>
      <c r="H49" s="197" t="str">
        <f t="shared" si="10"/>
        <v/>
      </c>
      <c r="I49" s="204" t="str">
        <f t="shared" si="13"/>
        <v/>
      </c>
      <c r="J49" s="194" t="str">
        <f>IF(B49&gt;0,ROUNDUP(VLOOKUP(B49,G011B!$B:$R,16,0),1),"")</f>
        <v/>
      </c>
      <c r="K49" s="194" t="str">
        <f t="shared" si="14"/>
        <v/>
      </c>
      <c r="L49" s="195" t="str">
        <f>IF(B49&lt;&gt;"",VLOOKUP(B49,G011B!$B:$Z,25,0),"")</f>
        <v/>
      </c>
      <c r="M49" s="224" t="str">
        <f t="shared" si="11"/>
        <v/>
      </c>
    </row>
    <row r="50" spans="1:14" ht="20.25" customHeight="1" x14ac:dyDescent="0.25">
      <c r="A50" s="8">
        <v>30</v>
      </c>
      <c r="B50" s="134"/>
      <c r="C50" s="190" t="str">
        <f t="shared" si="8"/>
        <v/>
      </c>
      <c r="D50" s="191" t="str">
        <f t="shared" si="9"/>
        <v/>
      </c>
      <c r="E50" s="135"/>
      <c r="F50" s="136"/>
      <c r="G50" s="200" t="str">
        <f t="shared" si="12"/>
        <v/>
      </c>
      <c r="H50" s="197" t="str">
        <f t="shared" si="10"/>
        <v/>
      </c>
      <c r="I50" s="204" t="str">
        <f t="shared" si="13"/>
        <v/>
      </c>
      <c r="J50" s="194" t="str">
        <f>IF(B50&gt;0,ROUNDUP(VLOOKUP(B50,G011B!$B:$R,16,0),1),"")</f>
        <v/>
      </c>
      <c r="K50" s="194" t="str">
        <f t="shared" si="14"/>
        <v/>
      </c>
      <c r="L50" s="195" t="str">
        <f>IF(B50&lt;&gt;"",VLOOKUP(B50,G011B!$B:$Z,25,0),"")</f>
        <v/>
      </c>
      <c r="M50" s="224" t="str">
        <f t="shared" si="11"/>
        <v/>
      </c>
    </row>
    <row r="51" spans="1:14" ht="20.25" customHeight="1" x14ac:dyDescent="0.25">
      <c r="A51" s="8">
        <v>31</v>
      </c>
      <c r="B51" s="134"/>
      <c r="C51" s="190" t="str">
        <f t="shared" si="8"/>
        <v/>
      </c>
      <c r="D51" s="191" t="str">
        <f t="shared" si="9"/>
        <v/>
      </c>
      <c r="E51" s="135"/>
      <c r="F51" s="136"/>
      <c r="G51" s="200" t="str">
        <f t="shared" si="12"/>
        <v/>
      </c>
      <c r="H51" s="197" t="str">
        <f t="shared" si="10"/>
        <v/>
      </c>
      <c r="I51" s="204" t="str">
        <f t="shared" si="13"/>
        <v/>
      </c>
      <c r="J51" s="194" t="str">
        <f>IF(B51&gt;0,ROUNDUP(VLOOKUP(B51,G011B!$B:$R,16,0),1),"")</f>
        <v/>
      </c>
      <c r="K51" s="194" t="str">
        <f t="shared" si="14"/>
        <v/>
      </c>
      <c r="L51" s="195" t="str">
        <f>IF(B51&lt;&gt;"",VLOOKUP(B51,G011B!$B:$Z,25,0),"")</f>
        <v/>
      </c>
      <c r="M51" s="224" t="str">
        <f t="shared" si="11"/>
        <v/>
      </c>
    </row>
    <row r="52" spans="1:14" ht="20.25" customHeight="1" x14ac:dyDescent="0.25">
      <c r="A52" s="8">
        <v>32</v>
      </c>
      <c r="B52" s="134"/>
      <c r="C52" s="190" t="str">
        <f t="shared" si="8"/>
        <v/>
      </c>
      <c r="D52" s="191" t="str">
        <f t="shared" si="9"/>
        <v/>
      </c>
      <c r="E52" s="135"/>
      <c r="F52" s="136"/>
      <c r="G52" s="200" t="str">
        <f t="shared" si="12"/>
        <v/>
      </c>
      <c r="H52" s="197" t="str">
        <f t="shared" si="10"/>
        <v/>
      </c>
      <c r="I52" s="204" t="str">
        <f t="shared" si="13"/>
        <v/>
      </c>
      <c r="J52" s="194" t="str">
        <f>IF(B52&gt;0,ROUNDUP(VLOOKUP(B52,G011B!$B:$R,16,0),1),"")</f>
        <v/>
      </c>
      <c r="K52" s="194" t="str">
        <f t="shared" si="14"/>
        <v/>
      </c>
      <c r="L52" s="195" t="str">
        <f>IF(B52&lt;&gt;"",VLOOKUP(B52,G011B!$B:$Z,25,0),"")</f>
        <v/>
      </c>
      <c r="M52" s="224" t="str">
        <f t="shared" si="11"/>
        <v/>
      </c>
    </row>
    <row r="53" spans="1:14" ht="20.25" customHeight="1" x14ac:dyDescent="0.25">
      <c r="A53" s="8">
        <v>33</v>
      </c>
      <c r="B53" s="134"/>
      <c r="C53" s="190" t="str">
        <f t="shared" si="8"/>
        <v/>
      </c>
      <c r="D53" s="191" t="str">
        <f t="shared" si="9"/>
        <v/>
      </c>
      <c r="E53" s="135"/>
      <c r="F53" s="136"/>
      <c r="G53" s="200" t="str">
        <f t="shared" si="12"/>
        <v/>
      </c>
      <c r="H53" s="197" t="str">
        <f t="shared" si="10"/>
        <v/>
      </c>
      <c r="I53" s="204" t="str">
        <f t="shared" si="13"/>
        <v/>
      </c>
      <c r="J53" s="194" t="str">
        <f>IF(B53&gt;0,ROUNDUP(VLOOKUP(B53,G011B!$B:$R,16,0),1),"")</f>
        <v/>
      </c>
      <c r="K53" s="194" t="str">
        <f t="shared" si="14"/>
        <v/>
      </c>
      <c r="L53" s="195" t="str">
        <f>IF(B53&lt;&gt;"",VLOOKUP(B53,G011B!$B:$Z,25,0),"")</f>
        <v/>
      </c>
      <c r="M53" s="224" t="str">
        <f t="shared" si="11"/>
        <v/>
      </c>
    </row>
    <row r="54" spans="1:14" ht="20.25" customHeight="1" x14ac:dyDescent="0.25">
      <c r="A54" s="8">
        <v>34</v>
      </c>
      <c r="B54" s="134"/>
      <c r="C54" s="190" t="str">
        <f t="shared" si="8"/>
        <v/>
      </c>
      <c r="D54" s="191" t="str">
        <f t="shared" si="9"/>
        <v/>
      </c>
      <c r="E54" s="135"/>
      <c r="F54" s="136"/>
      <c r="G54" s="200" t="str">
        <f t="shared" si="12"/>
        <v/>
      </c>
      <c r="H54" s="197" t="str">
        <f t="shared" si="10"/>
        <v/>
      </c>
      <c r="I54" s="204" t="str">
        <f t="shared" si="13"/>
        <v/>
      </c>
      <c r="J54" s="194" t="str">
        <f>IF(B54&gt;0,ROUNDUP(VLOOKUP(B54,G011B!$B:$R,16,0),1),"")</f>
        <v/>
      </c>
      <c r="K54" s="194" t="str">
        <f t="shared" si="14"/>
        <v/>
      </c>
      <c r="L54" s="195" t="str">
        <f>IF(B54&lt;&gt;"",VLOOKUP(B54,G011B!$B:$Z,25,0),"")</f>
        <v/>
      </c>
      <c r="M54" s="224" t="str">
        <f t="shared" si="11"/>
        <v/>
      </c>
    </row>
    <row r="55" spans="1:14" ht="20.25" customHeight="1" x14ac:dyDescent="0.25">
      <c r="A55" s="8">
        <v>35</v>
      </c>
      <c r="B55" s="134"/>
      <c r="C55" s="190" t="str">
        <f t="shared" si="8"/>
        <v/>
      </c>
      <c r="D55" s="191" t="str">
        <f t="shared" si="9"/>
        <v/>
      </c>
      <c r="E55" s="135"/>
      <c r="F55" s="136"/>
      <c r="G55" s="200" t="str">
        <f t="shared" si="12"/>
        <v/>
      </c>
      <c r="H55" s="197" t="str">
        <f t="shared" si="10"/>
        <v/>
      </c>
      <c r="I55" s="204" t="str">
        <f t="shared" si="13"/>
        <v/>
      </c>
      <c r="J55" s="194" t="str">
        <f>IF(B55&gt;0,ROUNDUP(VLOOKUP(B55,G011B!$B:$R,16,0),1),"")</f>
        <v/>
      </c>
      <c r="K55" s="194" t="str">
        <f t="shared" si="14"/>
        <v/>
      </c>
      <c r="L55" s="195" t="str">
        <f>IF(B55&lt;&gt;"",VLOOKUP(B55,G011B!$B:$Z,25,0),"")</f>
        <v/>
      </c>
      <c r="M55" s="224" t="str">
        <f t="shared" si="11"/>
        <v/>
      </c>
    </row>
    <row r="56" spans="1:14" ht="20.25" customHeight="1" x14ac:dyDescent="0.25">
      <c r="A56" s="8">
        <v>36</v>
      </c>
      <c r="B56" s="134"/>
      <c r="C56" s="190" t="str">
        <f t="shared" si="8"/>
        <v/>
      </c>
      <c r="D56" s="191" t="str">
        <f t="shared" si="9"/>
        <v/>
      </c>
      <c r="E56" s="135"/>
      <c r="F56" s="136"/>
      <c r="G56" s="200" t="str">
        <f t="shared" si="12"/>
        <v/>
      </c>
      <c r="H56" s="197" t="str">
        <f t="shared" si="10"/>
        <v/>
      </c>
      <c r="I56" s="204" t="str">
        <f t="shared" si="13"/>
        <v/>
      </c>
      <c r="J56" s="194" t="str">
        <f>IF(B56&gt;0,ROUNDUP(VLOOKUP(B56,G011B!$B:$R,16,0),1),"")</f>
        <v/>
      </c>
      <c r="K56" s="194" t="str">
        <f t="shared" si="14"/>
        <v/>
      </c>
      <c r="L56" s="195" t="str">
        <f>IF(B56&lt;&gt;"",VLOOKUP(B56,G011B!$B:$Z,25,0),"")</f>
        <v/>
      </c>
      <c r="M56" s="224" t="str">
        <f t="shared" si="11"/>
        <v/>
      </c>
    </row>
    <row r="57" spans="1:14" ht="20.25" customHeight="1" x14ac:dyDescent="0.25">
      <c r="A57" s="8">
        <v>37</v>
      </c>
      <c r="B57" s="134"/>
      <c r="C57" s="190" t="str">
        <f t="shared" si="8"/>
        <v/>
      </c>
      <c r="D57" s="191" t="str">
        <f t="shared" si="9"/>
        <v/>
      </c>
      <c r="E57" s="135"/>
      <c r="F57" s="136"/>
      <c r="G57" s="200" t="str">
        <f t="shared" si="12"/>
        <v/>
      </c>
      <c r="H57" s="197" t="str">
        <f t="shared" si="10"/>
        <v/>
      </c>
      <c r="I57" s="204" t="str">
        <f t="shared" si="13"/>
        <v/>
      </c>
      <c r="J57" s="194" t="str">
        <f>IF(B57&gt;0,ROUNDUP(VLOOKUP(B57,G011B!$B:$R,16,0),1),"")</f>
        <v/>
      </c>
      <c r="K57" s="194" t="str">
        <f t="shared" si="14"/>
        <v/>
      </c>
      <c r="L57" s="195" t="str">
        <f>IF(B57&lt;&gt;"",VLOOKUP(B57,G011B!$B:$Z,25,0),"")</f>
        <v/>
      </c>
      <c r="M57" s="224" t="str">
        <f t="shared" si="11"/>
        <v/>
      </c>
    </row>
    <row r="58" spans="1:14" ht="20.25" customHeight="1" x14ac:dyDescent="0.25">
      <c r="A58" s="8">
        <v>38</v>
      </c>
      <c r="B58" s="134"/>
      <c r="C58" s="190" t="str">
        <f t="shared" si="8"/>
        <v/>
      </c>
      <c r="D58" s="191" t="str">
        <f t="shared" si="9"/>
        <v/>
      </c>
      <c r="E58" s="135"/>
      <c r="F58" s="136"/>
      <c r="G58" s="200" t="str">
        <f t="shared" si="12"/>
        <v/>
      </c>
      <c r="H58" s="197" t="str">
        <f t="shared" si="10"/>
        <v/>
      </c>
      <c r="I58" s="204" t="str">
        <f t="shared" si="13"/>
        <v/>
      </c>
      <c r="J58" s="194" t="str">
        <f>IF(B58&gt;0,ROUNDUP(VLOOKUP(B58,G011B!$B:$R,16,0),1),"")</f>
        <v/>
      </c>
      <c r="K58" s="194" t="str">
        <f t="shared" si="14"/>
        <v/>
      </c>
      <c r="L58" s="195" t="str">
        <f>IF(B58&lt;&gt;"",VLOOKUP(B58,G011B!$B:$Z,25,0),"")</f>
        <v/>
      </c>
      <c r="M58" s="224" t="str">
        <f t="shared" si="11"/>
        <v/>
      </c>
    </row>
    <row r="59" spans="1:14" ht="20.25" customHeight="1" x14ac:dyDescent="0.25">
      <c r="A59" s="8">
        <v>39</v>
      </c>
      <c r="B59" s="134"/>
      <c r="C59" s="190" t="str">
        <f t="shared" si="8"/>
        <v/>
      </c>
      <c r="D59" s="191" t="str">
        <f t="shared" si="9"/>
        <v/>
      </c>
      <c r="E59" s="135"/>
      <c r="F59" s="136"/>
      <c r="G59" s="200" t="str">
        <f t="shared" si="12"/>
        <v/>
      </c>
      <c r="H59" s="197" t="str">
        <f t="shared" si="10"/>
        <v/>
      </c>
      <c r="I59" s="204" t="str">
        <f t="shared" si="13"/>
        <v/>
      </c>
      <c r="J59" s="194" t="str">
        <f>IF(B59&gt;0,ROUNDUP(VLOOKUP(B59,G011B!$B:$R,16,0),1),"")</f>
        <v/>
      </c>
      <c r="K59" s="194" t="str">
        <f t="shared" si="14"/>
        <v/>
      </c>
      <c r="L59" s="195" t="str">
        <f>IF(B59&lt;&gt;"",VLOOKUP(B59,G011B!$B:$Z,25,0),"")</f>
        <v/>
      </c>
      <c r="M59" s="224" t="str">
        <f t="shared" si="11"/>
        <v/>
      </c>
    </row>
    <row r="60" spans="1:14" ht="20.25" customHeight="1" thickBot="1" x14ac:dyDescent="0.3">
      <c r="A60" s="116">
        <v>40</v>
      </c>
      <c r="B60" s="137"/>
      <c r="C60" s="192" t="str">
        <f t="shared" si="8"/>
        <v/>
      </c>
      <c r="D60" s="193" t="str">
        <f t="shared" si="9"/>
        <v/>
      </c>
      <c r="E60" s="138"/>
      <c r="F60" s="139"/>
      <c r="G60" s="201" t="str">
        <f t="shared" si="12"/>
        <v/>
      </c>
      <c r="H60" s="198" t="str">
        <f t="shared" si="10"/>
        <v/>
      </c>
      <c r="I60" s="205" t="str">
        <f t="shared" si="13"/>
        <v/>
      </c>
      <c r="J60" s="194" t="str">
        <f>IF(B60&gt;0,ROUNDUP(VLOOKUP(B60,G011B!$B:$R,16,0),1),"")</f>
        <v/>
      </c>
      <c r="K60" s="194" t="str">
        <f t="shared" si="14"/>
        <v/>
      </c>
      <c r="L60" s="195" t="str">
        <f>IF(B60&lt;&gt;"",VLOOKUP(B60,G011B!$B:$Z,25,0),"")</f>
        <v/>
      </c>
      <c r="M60" s="224" t="str">
        <f t="shared" si="11"/>
        <v/>
      </c>
    </row>
    <row r="61" spans="1:14" ht="20.25" customHeight="1" thickBot="1" x14ac:dyDescent="0.35">
      <c r="A61" s="493" t="s">
        <v>50</v>
      </c>
      <c r="B61" s="494"/>
      <c r="C61" s="494"/>
      <c r="D61" s="494"/>
      <c r="E61" s="494"/>
      <c r="F61" s="495"/>
      <c r="G61" s="202">
        <f>SUM(G41:G60)</f>
        <v>0</v>
      </c>
      <c r="H61" s="285"/>
      <c r="I61" s="185">
        <f>IF(C39=C6,SUM(I41:I60)+I28,SUM(I41:I60))</f>
        <v>0</v>
      </c>
      <c r="N61" s="206">
        <f>IF(COUNTA(E41:E60)&gt;0,1,0)</f>
        <v>0</v>
      </c>
    </row>
    <row r="62" spans="1:14" ht="20.25" customHeight="1" thickBot="1" x14ac:dyDescent="0.3">
      <c r="A62" s="496" t="s">
        <v>88</v>
      </c>
      <c r="B62" s="497"/>
      <c r="C62" s="497"/>
      <c r="D62" s="498"/>
      <c r="E62" s="174">
        <f>SUM(G:G)/2</f>
        <v>0</v>
      </c>
      <c r="F62" s="499"/>
      <c r="G62" s="500"/>
      <c r="H62" s="501"/>
      <c r="I62" s="182">
        <f>SUM(I41:I60)+I29</f>
        <v>0</v>
      </c>
    </row>
    <row r="63" spans="1:14" x14ac:dyDescent="0.25">
      <c r="A63" s="7" t="s">
        <v>157</v>
      </c>
    </row>
    <row r="65" spans="1:15" ht="21" x14ac:dyDescent="0.35">
      <c r="B65" s="309" t="s">
        <v>47</v>
      </c>
      <c r="C65" s="297">
        <f ca="1">IF(imzatarihi&gt;0,imzatarihi,"")</f>
        <v>46027</v>
      </c>
      <c r="D65" s="309" t="s">
        <v>48</v>
      </c>
      <c r="E65" s="506" t="str">
        <f>IF(kurulusyetkilisi&gt;0,kurulusyetkilisi,"")</f>
        <v/>
      </c>
      <c r="F65" s="506"/>
      <c r="G65" s="506"/>
      <c r="H65" s="506"/>
      <c r="I65" s="506"/>
      <c r="K65" s="133"/>
      <c r="L65" s="133"/>
      <c r="M65" s="4"/>
      <c r="N65" s="133"/>
      <c r="O65" s="133"/>
    </row>
    <row r="66" spans="1:15" ht="21" x14ac:dyDescent="0.35">
      <c r="A66" s="300"/>
      <c r="B66" s="300"/>
      <c r="D66" s="309" t="s">
        <v>49</v>
      </c>
      <c r="E66" s="470"/>
      <c r="F66" s="470"/>
      <c r="G66" s="470"/>
      <c r="H66" s="300"/>
      <c r="I66" s="300"/>
      <c r="K66" s="133"/>
      <c r="L66" s="133"/>
      <c r="M66" s="4"/>
      <c r="N66" s="133"/>
      <c r="O66" s="133"/>
    </row>
    <row r="67" spans="1:15" ht="15.75" x14ac:dyDescent="0.25">
      <c r="A67" s="465" t="s">
        <v>81</v>
      </c>
      <c r="B67" s="465"/>
      <c r="C67" s="465"/>
      <c r="D67" s="465"/>
      <c r="E67" s="465"/>
      <c r="F67" s="465"/>
      <c r="G67" s="465"/>
      <c r="H67" s="465"/>
      <c r="I67" s="465"/>
    </row>
    <row r="68" spans="1:15" x14ac:dyDescent="0.25">
      <c r="A68" s="466" t="str">
        <f>IF(YilDonem&lt;&gt;"",CONCATENATE(YilDonem," dönemine aittir."),"")</f>
        <v/>
      </c>
      <c r="B68" s="466"/>
      <c r="C68" s="466"/>
      <c r="D68" s="466"/>
      <c r="E68" s="466"/>
      <c r="F68" s="466"/>
      <c r="G68" s="466"/>
      <c r="H68" s="466"/>
      <c r="I68" s="466"/>
    </row>
    <row r="69" spans="1:15" ht="19.5" thickBot="1" x14ac:dyDescent="0.35">
      <c r="A69" s="505" t="s">
        <v>90</v>
      </c>
      <c r="B69" s="505"/>
      <c r="C69" s="505"/>
      <c r="D69" s="505"/>
      <c r="E69" s="505"/>
      <c r="F69" s="505"/>
      <c r="G69" s="505"/>
      <c r="H69" s="505"/>
      <c r="I69" s="505"/>
    </row>
    <row r="70" spans="1:15" ht="19.5" customHeight="1" thickBot="1" x14ac:dyDescent="0.3">
      <c r="A70" s="473" t="s">
        <v>1</v>
      </c>
      <c r="B70" s="487"/>
      <c r="C70" s="457" t="str">
        <f>IF(ProjeNo&gt;0,ProjeNo,"")</f>
        <v/>
      </c>
      <c r="D70" s="458"/>
      <c r="E70" s="458"/>
      <c r="F70" s="458"/>
      <c r="G70" s="458"/>
      <c r="H70" s="458"/>
      <c r="I70" s="459"/>
    </row>
    <row r="71" spans="1:15" ht="29.25" customHeight="1" thickBot="1" x14ac:dyDescent="0.3">
      <c r="A71" s="504" t="s">
        <v>14</v>
      </c>
      <c r="B71" s="474"/>
      <c r="C71" s="490" t="str">
        <f>IF(ProjeAdi&gt;0,ProjeAdi,"")</f>
        <v/>
      </c>
      <c r="D71" s="491"/>
      <c r="E71" s="491"/>
      <c r="F71" s="491"/>
      <c r="G71" s="491"/>
      <c r="H71" s="491"/>
      <c r="I71" s="492"/>
    </row>
    <row r="72" spans="1:15" ht="19.5" customHeight="1" thickBot="1" x14ac:dyDescent="0.3">
      <c r="A72" s="473" t="s">
        <v>82</v>
      </c>
      <c r="B72" s="487"/>
      <c r="C72" s="29"/>
      <c r="D72" s="502"/>
      <c r="E72" s="502"/>
      <c r="F72" s="502"/>
      <c r="G72" s="502"/>
      <c r="H72" s="502"/>
      <c r="I72" s="503"/>
    </row>
    <row r="73" spans="1:15" s="5" customFormat="1" ht="30.75" thickBot="1" x14ac:dyDescent="0.3">
      <c r="A73" s="3" t="s">
        <v>9</v>
      </c>
      <c r="B73" s="3" t="s">
        <v>10</v>
      </c>
      <c r="C73" s="3" t="s">
        <v>71</v>
      </c>
      <c r="D73" s="3" t="s">
        <v>162</v>
      </c>
      <c r="E73" s="3" t="s">
        <v>83</v>
      </c>
      <c r="F73" s="3" t="s">
        <v>84</v>
      </c>
      <c r="G73" s="3" t="s">
        <v>85</v>
      </c>
      <c r="H73" s="3" t="s">
        <v>86</v>
      </c>
      <c r="I73" s="3" t="s">
        <v>87</v>
      </c>
      <c r="J73" s="128" t="s">
        <v>91</v>
      </c>
      <c r="K73" s="129" t="s">
        <v>92</v>
      </c>
      <c r="L73" s="129" t="s">
        <v>84</v>
      </c>
    </row>
    <row r="74" spans="1:15" ht="20.25" customHeight="1" x14ac:dyDescent="0.25">
      <c r="A74" s="115">
        <v>41</v>
      </c>
      <c r="B74" s="130"/>
      <c r="C74" s="188" t="str">
        <f t="shared" ref="C74:C93" si="15">IF(B74&lt;&gt;"",VLOOKUP(B74,PersonelTablo,2,0),"")</f>
        <v/>
      </c>
      <c r="D74" s="189" t="str">
        <f t="shared" ref="D74:D93" si="16">IF(B74&lt;&gt;"",VLOOKUP(B74,PersonelTablo,3,0),"")</f>
        <v/>
      </c>
      <c r="E74" s="131"/>
      <c r="F74" s="132"/>
      <c r="G74" s="199" t="str">
        <f>IF(AND(B74&lt;&gt;"",L74&gt;=F74),E74*F74,"")</f>
        <v/>
      </c>
      <c r="H74" s="196" t="str">
        <f t="shared" ref="H74:H93" si="17">IF(B74&lt;&gt;"",VLOOKUP(B74,G011CTablo,14,0),"")</f>
        <v/>
      </c>
      <c r="I74" s="203" t="str">
        <f>IF(AND(B74&lt;&gt;"",J74&gt;=K74,L74&gt;0),G74*H74,"")</f>
        <v/>
      </c>
      <c r="J74" s="194" t="str">
        <f>IF(B74&gt;0,ROUNDUP(VLOOKUP(B74,G011B!$B:$R,16,0),1),"")</f>
        <v/>
      </c>
      <c r="K74" s="194" t="str">
        <f>IF(B74&gt;0,SUMIF($B:$B,B74,$G:$G),"")</f>
        <v/>
      </c>
      <c r="L74" s="195" t="str">
        <f>IF(B74&lt;&gt;"",VLOOKUP(B74,G011B!$B:$Z,25,0),"")</f>
        <v/>
      </c>
      <c r="M74" s="224"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25" customHeight="1" x14ac:dyDescent="0.25">
      <c r="A75" s="8">
        <v>42</v>
      </c>
      <c r="B75" s="134"/>
      <c r="C75" s="190" t="str">
        <f t="shared" si="15"/>
        <v/>
      </c>
      <c r="D75" s="191" t="str">
        <f t="shared" si="16"/>
        <v/>
      </c>
      <c r="E75" s="135"/>
      <c r="F75" s="136"/>
      <c r="G75" s="200" t="str">
        <f t="shared" ref="G75:G93" si="19">IF(AND(B75&lt;&gt;"",L75&gt;=F75),E75*F75,"")</f>
        <v/>
      </c>
      <c r="H75" s="197" t="str">
        <f t="shared" si="17"/>
        <v/>
      </c>
      <c r="I75" s="204" t="str">
        <f t="shared" ref="I75:I93" si="20">IF(AND(B75&lt;&gt;"",J75&gt;=K75,L75&gt;0),G75*H75,"")</f>
        <v/>
      </c>
      <c r="J75" s="194" t="str">
        <f>IF(B75&gt;0,ROUNDUP(VLOOKUP(B75,G011B!$B:$R,16,0),1),"")</f>
        <v/>
      </c>
      <c r="K75" s="194" t="str">
        <f t="shared" ref="K75:K93" si="21">IF(B75&gt;0,SUMIF($B:$B,B75,$G:$G),"")</f>
        <v/>
      </c>
      <c r="L75" s="195" t="str">
        <f>IF(B75&lt;&gt;"",VLOOKUP(B75,G011B!$B:$Z,25,0),"")</f>
        <v/>
      </c>
      <c r="M75" s="224" t="str">
        <f t="shared" si="18"/>
        <v/>
      </c>
    </row>
    <row r="76" spans="1:15" ht="20.25" customHeight="1" x14ac:dyDescent="0.25">
      <c r="A76" s="8">
        <v>43</v>
      </c>
      <c r="B76" s="134"/>
      <c r="C76" s="190" t="str">
        <f t="shared" si="15"/>
        <v/>
      </c>
      <c r="D76" s="191" t="str">
        <f t="shared" si="16"/>
        <v/>
      </c>
      <c r="E76" s="135"/>
      <c r="F76" s="136"/>
      <c r="G76" s="200" t="str">
        <f t="shared" si="19"/>
        <v/>
      </c>
      <c r="H76" s="197" t="str">
        <f t="shared" si="17"/>
        <v/>
      </c>
      <c r="I76" s="204" t="str">
        <f t="shared" si="20"/>
        <v/>
      </c>
      <c r="J76" s="194" t="str">
        <f>IF(B76&gt;0,ROUNDUP(VLOOKUP(B76,G011B!$B:$R,16,0),1),"")</f>
        <v/>
      </c>
      <c r="K76" s="194" t="str">
        <f t="shared" si="21"/>
        <v/>
      </c>
      <c r="L76" s="195" t="str">
        <f>IF(B76&lt;&gt;"",VLOOKUP(B76,G011B!$B:$Z,25,0),"")</f>
        <v/>
      </c>
      <c r="M76" s="224" t="str">
        <f t="shared" si="18"/>
        <v/>
      </c>
    </row>
    <row r="77" spans="1:15" ht="20.25" customHeight="1" x14ac:dyDescent="0.25">
      <c r="A77" s="8">
        <v>44</v>
      </c>
      <c r="B77" s="134"/>
      <c r="C77" s="190" t="str">
        <f t="shared" si="15"/>
        <v/>
      </c>
      <c r="D77" s="191" t="str">
        <f t="shared" si="16"/>
        <v/>
      </c>
      <c r="E77" s="135"/>
      <c r="F77" s="136"/>
      <c r="G77" s="200" t="str">
        <f t="shared" si="19"/>
        <v/>
      </c>
      <c r="H77" s="197" t="str">
        <f t="shared" si="17"/>
        <v/>
      </c>
      <c r="I77" s="204" t="str">
        <f t="shared" si="20"/>
        <v/>
      </c>
      <c r="J77" s="194" t="str">
        <f>IF(B77&gt;0,ROUNDUP(VLOOKUP(B77,G011B!$B:$R,16,0),1),"")</f>
        <v/>
      </c>
      <c r="K77" s="194" t="str">
        <f t="shared" si="21"/>
        <v/>
      </c>
      <c r="L77" s="195" t="str">
        <f>IF(B77&lt;&gt;"",VLOOKUP(B77,G011B!$B:$Z,25,0),"")</f>
        <v/>
      </c>
      <c r="M77" s="224" t="str">
        <f t="shared" si="18"/>
        <v/>
      </c>
    </row>
    <row r="78" spans="1:15" ht="20.25" customHeight="1" x14ac:dyDescent="0.25">
      <c r="A78" s="8">
        <v>45</v>
      </c>
      <c r="B78" s="134"/>
      <c r="C78" s="190" t="str">
        <f t="shared" si="15"/>
        <v/>
      </c>
      <c r="D78" s="191" t="str">
        <f t="shared" si="16"/>
        <v/>
      </c>
      <c r="E78" s="135"/>
      <c r="F78" s="136"/>
      <c r="G78" s="200" t="str">
        <f t="shared" si="19"/>
        <v/>
      </c>
      <c r="H78" s="197" t="str">
        <f t="shared" si="17"/>
        <v/>
      </c>
      <c r="I78" s="204" t="str">
        <f t="shared" si="20"/>
        <v/>
      </c>
      <c r="J78" s="194" t="str">
        <f>IF(B78&gt;0,ROUNDUP(VLOOKUP(B78,G011B!$B:$R,16,0),1),"")</f>
        <v/>
      </c>
      <c r="K78" s="194" t="str">
        <f t="shared" si="21"/>
        <v/>
      </c>
      <c r="L78" s="195" t="str">
        <f>IF(B78&lt;&gt;"",VLOOKUP(B78,G011B!$B:$Z,25,0),"")</f>
        <v/>
      </c>
      <c r="M78" s="224" t="str">
        <f t="shared" si="18"/>
        <v/>
      </c>
    </row>
    <row r="79" spans="1:15" ht="20.25" customHeight="1" x14ac:dyDescent="0.25">
      <c r="A79" s="8">
        <v>46</v>
      </c>
      <c r="B79" s="134"/>
      <c r="C79" s="190" t="str">
        <f t="shared" si="15"/>
        <v/>
      </c>
      <c r="D79" s="191" t="str">
        <f t="shared" si="16"/>
        <v/>
      </c>
      <c r="E79" s="135"/>
      <c r="F79" s="136"/>
      <c r="G79" s="200" t="str">
        <f t="shared" si="19"/>
        <v/>
      </c>
      <c r="H79" s="197" t="str">
        <f t="shared" si="17"/>
        <v/>
      </c>
      <c r="I79" s="204" t="str">
        <f t="shared" si="20"/>
        <v/>
      </c>
      <c r="J79" s="194" t="str">
        <f>IF(B79&gt;0,ROUNDUP(VLOOKUP(B79,G011B!$B:$R,16,0),1),"")</f>
        <v/>
      </c>
      <c r="K79" s="194" t="str">
        <f t="shared" si="21"/>
        <v/>
      </c>
      <c r="L79" s="195" t="str">
        <f>IF(B79&lt;&gt;"",VLOOKUP(B79,G011B!$B:$Z,25,0),"")</f>
        <v/>
      </c>
      <c r="M79" s="224" t="str">
        <f t="shared" si="18"/>
        <v/>
      </c>
    </row>
    <row r="80" spans="1:15" ht="20.25" customHeight="1" x14ac:dyDescent="0.25">
      <c r="A80" s="8">
        <v>47</v>
      </c>
      <c r="B80" s="134"/>
      <c r="C80" s="190" t="str">
        <f t="shared" si="15"/>
        <v/>
      </c>
      <c r="D80" s="191" t="str">
        <f t="shared" si="16"/>
        <v/>
      </c>
      <c r="E80" s="135"/>
      <c r="F80" s="136"/>
      <c r="G80" s="200" t="str">
        <f t="shared" si="19"/>
        <v/>
      </c>
      <c r="H80" s="197" t="str">
        <f t="shared" si="17"/>
        <v/>
      </c>
      <c r="I80" s="204" t="str">
        <f t="shared" si="20"/>
        <v/>
      </c>
      <c r="J80" s="194" t="str">
        <f>IF(B80&gt;0,ROUNDUP(VLOOKUP(B80,G011B!$B:$R,16,0),1),"")</f>
        <v/>
      </c>
      <c r="K80" s="194" t="str">
        <f t="shared" si="21"/>
        <v/>
      </c>
      <c r="L80" s="195" t="str">
        <f>IF(B80&lt;&gt;"",VLOOKUP(B80,G011B!$B:$Z,25,0),"")</f>
        <v/>
      </c>
      <c r="M80" s="224" t="str">
        <f t="shared" si="18"/>
        <v/>
      </c>
    </row>
    <row r="81" spans="1:14" ht="20.25" customHeight="1" x14ac:dyDescent="0.25">
      <c r="A81" s="8">
        <v>48</v>
      </c>
      <c r="B81" s="134"/>
      <c r="C81" s="190" t="str">
        <f t="shared" si="15"/>
        <v/>
      </c>
      <c r="D81" s="191" t="str">
        <f t="shared" si="16"/>
        <v/>
      </c>
      <c r="E81" s="135"/>
      <c r="F81" s="136"/>
      <c r="G81" s="200" t="str">
        <f t="shared" si="19"/>
        <v/>
      </c>
      <c r="H81" s="197" t="str">
        <f t="shared" si="17"/>
        <v/>
      </c>
      <c r="I81" s="204" t="str">
        <f t="shared" si="20"/>
        <v/>
      </c>
      <c r="J81" s="194" t="str">
        <f>IF(B81&gt;0,ROUNDUP(VLOOKUP(B81,G011B!$B:$R,16,0),1),"")</f>
        <v/>
      </c>
      <c r="K81" s="194" t="str">
        <f t="shared" si="21"/>
        <v/>
      </c>
      <c r="L81" s="195" t="str">
        <f>IF(B81&lt;&gt;"",VLOOKUP(B81,G011B!$B:$Z,25,0),"")</f>
        <v/>
      </c>
      <c r="M81" s="224" t="str">
        <f t="shared" si="18"/>
        <v/>
      </c>
    </row>
    <row r="82" spans="1:14" ht="20.25" customHeight="1" x14ac:dyDescent="0.25">
      <c r="A82" s="8">
        <v>49</v>
      </c>
      <c r="B82" s="134"/>
      <c r="C82" s="190" t="str">
        <f t="shared" si="15"/>
        <v/>
      </c>
      <c r="D82" s="191" t="str">
        <f t="shared" si="16"/>
        <v/>
      </c>
      <c r="E82" s="135"/>
      <c r="F82" s="136"/>
      <c r="G82" s="200" t="str">
        <f t="shared" si="19"/>
        <v/>
      </c>
      <c r="H82" s="197" t="str">
        <f t="shared" si="17"/>
        <v/>
      </c>
      <c r="I82" s="204" t="str">
        <f t="shared" si="20"/>
        <v/>
      </c>
      <c r="J82" s="194" t="str">
        <f>IF(B82&gt;0,ROUNDUP(VLOOKUP(B82,G011B!$B:$R,16,0),1),"")</f>
        <v/>
      </c>
      <c r="K82" s="194" t="str">
        <f t="shared" si="21"/>
        <v/>
      </c>
      <c r="L82" s="195" t="str">
        <f>IF(B82&lt;&gt;"",VLOOKUP(B82,G011B!$B:$Z,25,0),"")</f>
        <v/>
      </c>
      <c r="M82" s="224" t="str">
        <f t="shared" si="18"/>
        <v/>
      </c>
    </row>
    <row r="83" spans="1:14" ht="20.25" customHeight="1" x14ac:dyDescent="0.25">
      <c r="A83" s="8">
        <v>50</v>
      </c>
      <c r="B83" s="134"/>
      <c r="C83" s="190" t="str">
        <f t="shared" si="15"/>
        <v/>
      </c>
      <c r="D83" s="191" t="str">
        <f t="shared" si="16"/>
        <v/>
      </c>
      <c r="E83" s="135"/>
      <c r="F83" s="136"/>
      <c r="G83" s="200" t="str">
        <f t="shared" si="19"/>
        <v/>
      </c>
      <c r="H83" s="197" t="str">
        <f t="shared" si="17"/>
        <v/>
      </c>
      <c r="I83" s="204" t="str">
        <f t="shared" si="20"/>
        <v/>
      </c>
      <c r="J83" s="194" t="str">
        <f>IF(B83&gt;0,ROUNDUP(VLOOKUP(B83,G011B!$B:$R,16,0),1),"")</f>
        <v/>
      </c>
      <c r="K83" s="194" t="str">
        <f t="shared" si="21"/>
        <v/>
      </c>
      <c r="L83" s="195" t="str">
        <f>IF(B83&lt;&gt;"",VLOOKUP(B83,G011B!$B:$Z,25,0),"")</f>
        <v/>
      </c>
      <c r="M83" s="224" t="str">
        <f t="shared" si="18"/>
        <v/>
      </c>
    </row>
    <row r="84" spans="1:14" ht="20.25" customHeight="1" x14ac:dyDescent="0.25">
      <c r="A84" s="8">
        <v>51</v>
      </c>
      <c r="B84" s="134"/>
      <c r="C84" s="190" t="str">
        <f t="shared" si="15"/>
        <v/>
      </c>
      <c r="D84" s="191" t="str">
        <f t="shared" si="16"/>
        <v/>
      </c>
      <c r="E84" s="135"/>
      <c r="F84" s="136"/>
      <c r="G84" s="200" t="str">
        <f t="shared" si="19"/>
        <v/>
      </c>
      <c r="H84" s="197" t="str">
        <f t="shared" si="17"/>
        <v/>
      </c>
      <c r="I84" s="204" t="str">
        <f t="shared" si="20"/>
        <v/>
      </c>
      <c r="J84" s="194" t="str">
        <f>IF(B84&gt;0,ROUNDUP(VLOOKUP(B84,G011B!$B:$R,16,0),1),"")</f>
        <v/>
      </c>
      <c r="K84" s="194" t="str">
        <f t="shared" si="21"/>
        <v/>
      </c>
      <c r="L84" s="195" t="str">
        <f>IF(B84&lt;&gt;"",VLOOKUP(B84,G011B!$B:$Z,25,0),"")</f>
        <v/>
      </c>
      <c r="M84" s="224" t="str">
        <f t="shared" si="18"/>
        <v/>
      </c>
    </row>
    <row r="85" spans="1:14" ht="20.25" customHeight="1" x14ac:dyDescent="0.25">
      <c r="A85" s="8">
        <v>52</v>
      </c>
      <c r="B85" s="134"/>
      <c r="C85" s="190" t="str">
        <f t="shared" si="15"/>
        <v/>
      </c>
      <c r="D85" s="191" t="str">
        <f t="shared" si="16"/>
        <v/>
      </c>
      <c r="E85" s="135"/>
      <c r="F85" s="136"/>
      <c r="G85" s="200" t="str">
        <f t="shared" si="19"/>
        <v/>
      </c>
      <c r="H85" s="197" t="str">
        <f t="shared" si="17"/>
        <v/>
      </c>
      <c r="I85" s="204" t="str">
        <f t="shared" si="20"/>
        <v/>
      </c>
      <c r="J85" s="194" t="str">
        <f>IF(B85&gt;0,ROUNDUP(VLOOKUP(B85,G011B!$B:$R,16,0),1),"")</f>
        <v/>
      </c>
      <c r="K85" s="194" t="str">
        <f t="shared" si="21"/>
        <v/>
      </c>
      <c r="L85" s="195" t="str">
        <f>IF(B85&lt;&gt;"",VLOOKUP(B85,G011B!$B:$Z,25,0),"")</f>
        <v/>
      </c>
      <c r="M85" s="224" t="str">
        <f t="shared" si="18"/>
        <v/>
      </c>
    </row>
    <row r="86" spans="1:14" ht="20.25" customHeight="1" x14ac:dyDescent="0.25">
      <c r="A86" s="8">
        <v>53</v>
      </c>
      <c r="B86" s="134"/>
      <c r="C86" s="190" t="str">
        <f t="shared" si="15"/>
        <v/>
      </c>
      <c r="D86" s="191" t="str">
        <f t="shared" si="16"/>
        <v/>
      </c>
      <c r="E86" s="135"/>
      <c r="F86" s="136"/>
      <c r="G86" s="200" t="str">
        <f t="shared" si="19"/>
        <v/>
      </c>
      <c r="H86" s="197" t="str">
        <f t="shared" si="17"/>
        <v/>
      </c>
      <c r="I86" s="204" t="str">
        <f t="shared" si="20"/>
        <v/>
      </c>
      <c r="J86" s="194" t="str">
        <f>IF(B86&gt;0,ROUNDUP(VLOOKUP(B86,G011B!$B:$R,16,0),1),"")</f>
        <v/>
      </c>
      <c r="K86" s="194" t="str">
        <f t="shared" si="21"/>
        <v/>
      </c>
      <c r="L86" s="195" t="str">
        <f>IF(B86&lt;&gt;"",VLOOKUP(B86,G011B!$B:$Z,25,0),"")</f>
        <v/>
      </c>
      <c r="M86" s="224" t="str">
        <f t="shared" si="18"/>
        <v/>
      </c>
    </row>
    <row r="87" spans="1:14" ht="20.25" customHeight="1" x14ac:dyDescent="0.25">
      <c r="A87" s="8">
        <v>54</v>
      </c>
      <c r="B87" s="134"/>
      <c r="C87" s="190" t="str">
        <f t="shared" si="15"/>
        <v/>
      </c>
      <c r="D87" s="191" t="str">
        <f t="shared" si="16"/>
        <v/>
      </c>
      <c r="E87" s="135"/>
      <c r="F87" s="136"/>
      <c r="G87" s="200" t="str">
        <f t="shared" si="19"/>
        <v/>
      </c>
      <c r="H87" s="197" t="str">
        <f t="shared" si="17"/>
        <v/>
      </c>
      <c r="I87" s="204" t="str">
        <f t="shared" si="20"/>
        <v/>
      </c>
      <c r="J87" s="194" t="str">
        <f>IF(B87&gt;0,ROUNDUP(VLOOKUP(B87,G011B!$B:$R,16,0),1),"")</f>
        <v/>
      </c>
      <c r="K87" s="194" t="str">
        <f t="shared" si="21"/>
        <v/>
      </c>
      <c r="L87" s="195" t="str">
        <f>IF(B87&lt;&gt;"",VLOOKUP(B87,G011B!$B:$Z,25,0),"")</f>
        <v/>
      </c>
      <c r="M87" s="224" t="str">
        <f t="shared" si="18"/>
        <v/>
      </c>
    </row>
    <row r="88" spans="1:14" ht="20.25" customHeight="1" x14ac:dyDescent="0.25">
      <c r="A88" s="8">
        <v>55</v>
      </c>
      <c r="B88" s="134"/>
      <c r="C88" s="190" t="str">
        <f t="shared" si="15"/>
        <v/>
      </c>
      <c r="D88" s="191" t="str">
        <f t="shared" si="16"/>
        <v/>
      </c>
      <c r="E88" s="135"/>
      <c r="F88" s="136"/>
      <c r="G88" s="200" t="str">
        <f t="shared" si="19"/>
        <v/>
      </c>
      <c r="H88" s="197" t="str">
        <f t="shared" si="17"/>
        <v/>
      </c>
      <c r="I88" s="204" t="str">
        <f t="shared" si="20"/>
        <v/>
      </c>
      <c r="J88" s="194" t="str">
        <f>IF(B88&gt;0,ROUNDUP(VLOOKUP(B88,G011B!$B:$R,16,0),1),"")</f>
        <v/>
      </c>
      <c r="K88" s="194" t="str">
        <f t="shared" si="21"/>
        <v/>
      </c>
      <c r="L88" s="195" t="str">
        <f>IF(B88&lt;&gt;"",VLOOKUP(B88,G011B!$B:$Z,25,0),"")</f>
        <v/>
      </c>
      <c r="M88" s="224" t="str">
        <f t="shared" si="18"/>
        <v/>
      </c>
    </row>
    <row r="89" spans="1:14" ht="20.25" customHeight="1" x14ac:dyDescent="0.25">
      <c r="A89" s="8">
        <v>56</v>
      </c>
      <c r="B89" s="134"/>
      <c r="C89" s="190" t="str">
        <f t="shared" si="15"/>
        <v/>
      </c>
      <c r="D89" s="191" t="str">
        <f t="shared" si="16"/>
        <v/>
      </c>
      <c r="E89" s="135"/>
      <c r="F89" s="136"/>
      <c r="G89" s="200" t="str">
        <f t="shared" si="19"/>
        <v/>
      </c>
      <c r="H89" s="197" t="str">
        <f t="shared" si="17"/>
        <v/>
      </c>
      <c r="I89" s="204" t="str">
        <f t="shared" si="20"/>
        <v/>
      </c>
      <c r="J89" s="194" t="str">
        <f>IF(B89&gt;0,ROUNDUP(VLOOKUP(B89,G011B!$B:$R,16,0),1),"")</f>
        <v/>
      </c>
      <c r="K89" s="194" t="str">
        <f t="shared" si="21"/>
        <v/>
      </c>
      <c r="L89" s="195" t="str">
        <f>IF(B89&lt;&gt;"",VLOOKUP(B89,G011B!$B:$Z,25,0),"")</f>
        <v/>
      </c>
      <c r="M89" s="224" t="str">
        <f t="shared" si="18"/>
        <v/>
      </c>
    </row>
    <row r="90" spans="1:14" ht="20.25" customHeight="1" x14ac:dyDescent="0.25">
      <c r="A90" s="8">
        <v>57</v>
      </c>
      <c r="B90" s="134"/>
      <c r="C90" s="190" t="str">
        <f t="shared" si="15"/>
        <v/>
      </c>
      <c r="D90" s="191" t="str">
        <f t="shared" si="16"/>
        <v/>
      </c>
      <c r="E90" s="135"/>
      <c r="F90" s="136"/>
      <c r="G90" s="200" t="str">
        <f t="shared" si="19"/>
        <v/>
      </c>
      <c r="H90" s="197" t="str">
        <f t="shared" si="17"/>
        <v/>
      </c>
      <c r="I90" s="204" t="str">
        <f t="shared" si="20"/>
        <v/>
      </c>
      <c r="J90" s="194" t="str">
        <f>IF(B90&gt;0,ROUNDUP(VLOOKUP(B90,G011B!$B:$R,16,0),1),"")</f>
        <v/>
      </c>
      <c r="K90" s="194" t="str">
        <f t="shared" si="21"/>
        <v/>
      </c>
      <c r="L90" s="195" t="str">
        <f>IF(B90&lt;&gt;"",VLOOKUP(B90,G011B!$B:$Z,25,0),"")</f>
        <v/>
      </c>
      <c r="M90" s="224" t="str">
        <f t="shared" si="18"/>
        <v/>
      </c>
    </row>
    <row r="91" spans="1:14" ht="20.25" customHeight="1" x14ac:dyDescent="0.25">
      <c r="A91" s="8">
        <v>58</v>
      </c>
      <c r="B91" s="134"/>
      <c r="C91" s="190" t="str">
        <f t="shared" si="15"/>
        <v/>
      </c>
      <c r="D91" s="191" t="str">
        <f t="shared" si="16"/>
        <v/>
      </c>
      <c r="E91" s="135"/>
      <c r="F91" s="136"/>
      <c r="G91" s="200" t="str">
        <f t="shared" si="19"/>
        <v/>
      </c>
      <c r="H91" s="197" t="str">
        <f t="shared" si="17"/>
        <v/>
      </c>
      <c r="I91" s="204" t="str">
        <f t="shared" si="20"/>
        <v/>
      </c>
      <c r="J91" s="194" t="str">
        <f>IF(B91&gt;0,ROUNDUP(VLOOKUP(B91,G011B!$B:$R,16,0),1),"")</f>
        <v/>
      </c>
      <c r="K91" s="194" t="str">
        <f t="shared" si="21"/>
        <v/>
      </c>
      <c r="L91" s="195" t="str">
        <f>IF(B91&lt;&gt;"",VLOOKUP(B91,G011B!$B:$Z,25,0),"")</f>
        <v/>
      </c>
      <c r="M91" s="224" t="str">
        <f t="shared" si="18"/>
        <v/>
      </c>
    </row>
    <row r="92" spans="1:14" ht="20.25" customHeight="1" x14ac:dyDescent="0.25">
      <c r="A92" s="8">
        <v>59</v>
      </c>
      <c r="B92" s="134"/>
      <c r="C92" s="190" t="str">
        <f t="shared" si="15"/>
        <v/>
      </c>
      <c r="D92" s="191" t="str">
        <f t="shared" si="16"/>
        <v/>
      </c>
      <c r="E92" s="135"/>
      <c r="F92" s="136"/>
      <c r="G92" s="200" t="str">
        <f t="shared" si="19"/>
        <v/>
      </c>
      <c r="H92" s="197" t="str">
        <f t="shared" si="17"/>
        <v/>
      </c>
      <c r="I92" s="204" t="str">
        <f t="shared" si="20"/>
        <v/>
      </c>
      <c r="J92" s="194" t="str">
        <f>IF(B92&gt;0,ROUNDUP(VLOOKUP(B92,G011B!$B:$R,16,0),1),"")</f>
        <v/>
      </c>
      <c r="K92" s="194" t="str">
        <f t="shared" si="21"/>
        <v/>
      </c>
      <c r="L92" s="195" t="str">
        <f>IF(B92&lt;&gt;"",VLOOKUP(B92,G011B!$B:$Z,25,0),"")</f>
        <v/>
      </c>
      <c r="M92" s="224" t="str">
        <f t="shared" si="18"/>
        <v/>
      </c>
    </row>
    <row r="93" spans="1:14" ht="20.25" customHeight="1" thickBot="1" x14ac:dyDescent="0.3">
      <c r="A93" s="116">
        <v>60</v>
      </c>
      <c r="B93" s="137"/>
      <c r="C93" s="192" t="str">
        <f t="shared" si="15"/>
        <v/>
      </c>
      <c r="D93" s="193" t="str">
        <f t="shared" si="16"/>
        <v/>
      </c>
      <c r="E93" s="138"/>
      <c r="F93" s="139"/>
      <c r="G93" s="201" t="str">
        <f t="shared" si="19"/>
        <v/>
      </c>
      <c r="H93" s="198" t="str">
        <f t="shared" si="17"/>
        <v/>
      </c>
      <c r="I93" s="205" t="str">
        <f t="shared" si="20"/>
        <v/>
      </c>
      <c r="J93" s="194" t="str">
        <f>IF(B93&gt;0,ROUNDUP(VLOOKUP(B93,G011B!$B:$R,16,0),1),"")</f>
        <v/>
      </c>
      <c r="K93" s="194" t="str">
        <f t="shared" si="21"/>
        <v/>
      </c>
      <c r="L93" s="195" t="str">
        <f>IF(B93&lt;&gt;"",VLOOKUP(B93,G011B!$B:$Z,25,0),"")</f>
        <v/>
      </c>
      <c r="M93" s="224" t="str">
        <f t="shared" si="18"/>
        <v/>
      </c>
    </row>
    <row r="94" spans="1:14" ht="20.25" customHeight="1" thickBot="1" x14ac:dyDescent="0.35">
      <c r="A94" s="493" t="s">
        <v>50</v>
      </c>
      <c r="B94" s="494"/>
      <c r="C94" s="494"/>
      <c r="D94" s="494"/>
      <c r="E94" s="494"/>
      <c r="F94" s="495"/>
      <c r="G94" s="202">
        <f>SUM(G74:G93)</f>
        <v>0</v>
      </c>
      <c r="H94" s="285"/>
      <c r="I94" s="185">
        <f>IF(C72=C39,SUM(I74:I93)+I61,SUM(I74:I93))</f>
        <v>0</v>
      </c>
      <c r="N94" s="206">
        <f>IF(COUNTA(E74:E93)&gt;0,1,0)</f>
        <v>0</v>
      </c>
    </row>
    <row r="95" spans="1:14" ht="20.25" customHeight="1" thickBot="1" x14ac:dyDescent="0.3">
      <c r="A95" s="496" t="s">
        <v>88</v>
      </c>
      <c r="B95" s="497"/>
      <c r="C95" s="497"/>
      <c r="D95" s="498"/>
      <c r="E95" s="174">
        <f>SUM(G:G)/2</f>
        <v>0</v>
      </c>
      <c r="F95" s="499"/>
      <c r="G95" s="500"/>
      <c r="H95" s="501"/>
      <c r="I95" s="182">
        <f>SUM(I74:I93)+I62</f>
        <v>0</v>
      </c>
    </row>
    <row r="96" spans="1:14" x14ac:dyDescent="0.25">
      <c r="A96" s="7" t="s">
        <v>157</v>
      </c>
    </row>
    <row r="98" spans="1:15" ht="21" x14ac:dyDescent="0.35">
      <c r="B98" s="309" t="s">
        <v>47</v>
      </c>
      <c r="C98" s="297">
        <f ca="1">IF(imzatarihi&gt;0,imzatarihi,"")</f>
        <v>46027</v>
      </c>
      <c r="D98" s="309" t="s">
        <v>48</v>
      </c>
      <c r="E98" s="506" t="str">
        <f>IF(kurulusyetkilisi&gt;0,kurulusyetkilisi,"")</f>
        <v/>
      </c>
      <c r="F98" s="506"/>
      <c r="G98" s="506"/>
      <c r="H98" s="506"/>
      <c r="I98" s="506"/>
      <c r="K98" s="133"/>
      <c r="L98" s="133"/>
      <c r="M98" s="4"/>
      <c r="N98" s="133"/>
      <c r="O98" s="133"/>
    </row>
    <row r="99" spans="1:15" ht="21" x14ac:dyDescent="0.35">
      <c r="A99" s="300"/>
      <c r="B99" s="300"/>
      <c r="D99" s="309" t="s">
        <v>49</v>
      </c>
      <c r="E99" s="470"/>
      <c r="F99" s="470"/>
      <c r="G99" s="470"/>
      <c r="H99" s="300"/>
      <c r="I99" s="300"/>
      <c r="K99" s="133"/>
      <c r="L99" s="133"/>
      <c r="M99" s="4"/>
      <c r="N99" s="133"/>
      <c r="O99" s="133"/>
    </row>
    <row r="100" spans="1:15" ht="15.75" x14ac:dyDescent="0.25">
      <c r="A100" s="465" t="s">
        <v>81</v>
      </c>
      <c r="B100" s="465"/>
      <c r="C100" s="465"/>
      <c r="D100" s="465"/>
      <c r="E100" s="465"/>
      <c r="F100" s="465"/>
      <c r="G100" s="465"/>
      <c r="H100" s="465"/>
      <c r="I100" s="465"/>
    </row>
    <row r="101" spans="1:15" x14ac:dyDescent="0.25">
      <c r="A101" s="466" t="str">
        <f>IF(YilDonem&lt;&gt;"",CONCATENATE(YilDonem," dönemine aittir."),"")</f>
        <v/>
      </c>
      <c r="B101" s="466"/>
      <c r="C101" s="466"/>
      <c r="D101" s="466"/>
      <c r="E101" s="466"/>
      <c r="F101" s="466"/>
      <c r="G101" s="466"/>
      <c r="H101" s="466"/>
      <c r="I101" s="466"/>
    </row>
    <row r="102" spans="1:15" ht="19.5" thickBot="1" x14ac:dyDescent="0.35">
      <c r="A102" s="505" t="s">
        <v>90</v>
      </c>
      <c r="B102" s="505"/>
      <c r="C102" s="505"/>
      <c r="D102" s="505"/>
      <c r="E102" s="505"/>
      <c r="F102" s="505"/>
      <c r="G102" s="505"/>
      <c r="H102" s="505"/>
      <c r="I102" s="505"/>
    </row>
    <row r="103" spans="1:15" ht="19.5" customHeight="1" thickBot="1" x14ac:dyDescent="0.3">
      <c r="A103" s="473" t="s">
        <v>1</v>
      </c>
      <c r="B103" s="487"/>
      <c r="C103" s="457" t="str">
        <f>IF(ProjeNo&gt;0,ProjeNo,"")</f>
        <v/>
      </c>
      <c r="D103" s="458"/>
      <c r="E103" s="458"/>
      <c r="F103" s="458"/>
      <c r="G103" s="458"/>
      <c r="H103" s="458"/>
      <c r="I103" s="459"/>
    </row>
    <row r="104" spans="1:15" ht="29.25" customHeight="1" thickBot="1" x14ac:dyDescent="0.3">
      <c r="A104" s="504" t="s">
        <v>14</v>
      </c>
      <c r="B104" s="474"/>
      <c r="C104" s="490" t="str">
        <f>IF(ProjeAdi&gt;0,ProjeAdi,"")</f>
        <v/>
      </c>
      <c r="D104" s="491"/>
      <c r="E104" s="491"/>
      <c r="F104" s="491"/>
      <c r="G104" s="491"/>
      <c r="H104" s="491"/>
      <c r="I104" s="492"/>
    </row>
    <row r="105" spans="1:15" ht="19.5" customHeight="1" thickBot="1" x14ac:dyDescent="0.3">
      <c r="A105" s="473" t="s">
        <v>82</v>
      </c>
      <c r="B105" s="487"/>
      <c r="C105" s="29"/>
      <c r="D105" s="502"/>
      <c r="E105" s="502"/>
      <c r="F105" s="502"/>
      <c r="G105" s="502"/>
      <c r="H105" s="502"/>
      <c r="I105" s="503"/>
    </row>
    <row r="106" spans="1:15" s="5" customFormat="1" ht="30.75" thickBot="1" x14ac:dyDescent="0.3">
      <c r="A106" s="3" t="s">
        <v>9</v>
      </c>
      <c r="B106" s="3" t="s">
        <v>10</v>
      </c>
      <c r="C106" s="3" t="s">
        <v>71</v>
      </c>
      <c r="D106" s="3" t="s">
        <v>162</v>
      </c>
      <c r="E106" s="3" t="s">
        <v>83</v>
      </c>
      <c r="F106" s="3" t="s">
        <v>84</v>
      </c>
      <c r="G106" s="3" t="s">
        <v>85</v>
      </c>
      <c r="H106" s="3" t="s">
        <v>86</v>
      </c>
      <c r="I106" s="3" t="s">
        <v>87</v>
      </c>
      <c r="J106" s="128" t="s">
        <v>91</v>
      </c>
      <c r="K106" s="129" t="s">
        <v>92</v>
      </c>
      <c r="L106" s="129" t="s">
        <v>84</v>
      </c>
    </row>
    <row r="107" spans="1:15" ht="20.25" customHeight="1" x14ac:dyDescent="0.25">
      <c r="A107" s="115">
        <v>61</v>
      </c>
      <c r="B107" s="130"/>
      <c r="C107" s="188" t="str">
        <f t="shared" ref="C107:C126" si="22">IF(B107&lt;&gt;"",VLOOKUP(B107,PersonelTablo,2,0),"")</f>
        <v/>
      </c>
      <c r="D107" s="189" t="str">
        <f t="shared" ref="D107:D126" si="23">IF(B107&lt;&gt;"",VLOOKUP(B107,PersonelTablo,3,0),"")</f>
        <v/>
      </c>
      <c r="E107" s="131"/>
      <c r="F107" s="132"/>
      <c r="G107" s="199" t="str">
        <f>IF(AND(B107&lt;&gt;"",L107&gt;=F107),E107*F107,"")</f>
        <v/>
      </c>
      <c r="H107" s="196" t="str">
        <f t="shared" ref="H107:H126" si="24">IF(B107&lt;&gt;"",VLOOKUP(B107,G011CTablo,14,0),"")</f>
        <v/>
      </c>
      <c r="I107" s="203" t="str">
        <f>IF(AND(B107&lt;&gt;"",J107&gt;=K107,L107&gt;0),G107*H107,"")</f>
        <v/>
      </c>
      <c r="J107" s="194" t="str">
        <f>IF(B107&gt;0,ROUNDUP(VLOOKUP(B107,G011B!$B:$R,16,0),1),"")</f>
        <v/>
      </c>
      <c r="K107" s="194" t="str">
        <f>IF(B107&gt;0,SUMIF($B:$B,B107,$G:$G),"")</f>
        <v/>
      </c>
      <c r="L107" s="195" t="str">
        <f>IF(B107&lt;&gt;"",VLOOKUP(B107,G011B!$B:$Z,25,0),"")</f>
        <v/>
      </c>
      <c r="M107" s="224"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25" customHeight="1" x14ac:dyDescent="0.25">
      <c r="A108" s="8">
        <v>62</v>
      </c>
      <c r="B108" s="134"/>
      <c r="C108" s="190" t="str">
        <f t="shared" si="22"/>
        <v/>
      </c>
      <c r="D108" s="191" t="str">
        <f t="shared" si="23"/>
        <v/>
      </c>
      <c r="E108" s="135"/>
      <c r="F108" s="136"/>
      <c r="G108" s="200" t="str">
        <f t="shared" ref="G108:G126" si="26">IF(AND(B108&lt;&gt;"",L108&gt;=F108),E108*F108,"")</f>
        <v/>
      </c>
      <c r="H108" s="197" t="str">
        <f t="shared" si="24"/>
        <v/>
      </c>
      <c r="I108" s="204" t="str">
        <f t="shared" ref="I108:I126" si="27">IF(AND(B108&lt;&gt;"",J108&gt;=K108,L108&gt;0),G108*H108,"")</f>
        <v/>
      </c>
      <c r="J108" s="194" t="str">
        <f>IF(B108&gt;0,ROUNDUP(VLOOKUP(B108,G011B!$B:$R,16,0),1),"")</f>
        <v/>
      </c>
      <c r="K108" s="194" t="str">
        <f t="shared" ref="K108:K126" si="28">IF(B108&gt;0,SUMIF($B:$B,B108,$G:$G),"")</f>
        <v/>
      </c>
      <c r="L108" s="195" t="str">
        <f>IF(B108&lt;&gt;"",VLOOKUP(B108,G011B!$B:$Z,25,0),"")</f>
        <v/>
      </c>
      <c r="M108" s="224" t="str">
        <f t="shared" si="25"/>
        <v/>
      </c>
    </row>
    <row r="109" spans="1:15" ht="20.25" customHeight="1" x14ac:dyDescent="0.25">
      <c r="A109" s="8">
        <v>63</v>
      </c>
      <c r="B109" s="134"/>
      <c r="C109" s="190" t="str">
        <f t="shared" si="22"/>
        <v/>
      </c>
      <c r="D109" s="191" t="str">
        <f t="shared" si="23"/>
        <v/>
      </c>
      <c r="E109" s="135"/>
      <c r="F109" s="136"/>
      <c r="G109" s="200" t="str">
        <f t="shared" si="26"/>
        <v/>
      </c>
      <c r="H109" s="197" t="str">
        <f t="shared" si="24"/>
        <v/>
      </c>
      <c r="I109" s="204" t="str">
        <f t="shared" si="27"/>
        <v/>
      </c>
      <c r="J109" s="194" t="str">
        <f>IF(B109&gt;0,ROUNDUP(VLOOKUP(B109,G011B!$B:$R,16,0),1),"")</f>
        <v/>
      </c>
      <c r="K109" s="194" t="str">
        <f t="shared" si="28"/>
        <v/>
      </c>
      <c r="L109" s="195" t="str">
        <f>IF(B109&lt;&gt;"",VLOOKUP(B109,G011B!$B:$Z,25,0),"")</f>
        <v/>
      </c>
      <c r="M109" s="224" t="str">
        <f t="shared" si="25"/>
        <v/>
      </c>
    </row>
    <row r="110" spans="1:15" ht="20.25" customHeight="1" x14ac:dyDescent="0.25">
      <c r="A110" s="8">
        <v>64</v>
      </c>
      <c r="B110" s="134"/>
      <c r="C110" s="190" t="str">
        <f t="shared" si="22"/>
        <v/>
      </c>
      <c r="D110" s="191" t="str">
        <f t="shared" si="23"/>
        <v/>
      </c>
      <c r="E110" s="135"/>
      <c r="F110" s="136"/>
      <c r="G110" s="200" t="str">
        <f t="shared" si="26"/>
        <v/>
      </c>
      <c r="H110" s="197" t="str">
        <f t="shared" si="24"/>
        <v/>
      </c>
      <c r="I110" s="204" t="str">
        <f t="shared" si="27"/>
        <v/>
      </c>
      <c r="J110" s="194" t="str">
        <f>IF(B110&gt;0,ROUNDUP(VLOOKUP(B110,G011B!$B:$R,16,0),1),"")</f>
        <v/>
      </c>
      <c r="K110" s="194" t="str">
        <f t="shared" si="28"/>
        <v/>
      </c>
      <c r="L110" s="195" t="str">
        <f>IF(B110&lt;&gt;"",VLOOKUP(B110,G011B!$B:$Z,25,0),"")</f>
        <v/>
      </c>
      <c r="M110" s="224" t="str">
        <f t="shared" si="25"/>
        <v/>
      </c>
    </row>
    <row r="111" spans="1:15" ht="20.25" customHeight="1" x14ac:dyDescent="0.25">
      <c r="A111" s="8">
        <v>65</v>
      </c>
      <c r="B111" s="134"/>
      <c r="C111" s="190" t="str">
        <f t="shared" si="22"/>
        <v/>
      </c>
      <c r="D111" s="191" t="str">
        <f t="shared" si="23"/>
        <v/>
      </c>
      <c r="E111" s="135"/>
      <c r="F111" s="136"/>
      <c r="G111" s="200" t="str">
        <f t="shared" si="26"/>
        <v/>
      </c>
      <c r="H111" s="197" t="str">
        <f t="shared" si="24"/>
        <v/>
      </c>
      <c r="I111" s="204" t="str">
        <f t="shared" si="27"/>
        <v/>
      </c>
      <c r="J111" s="194" t="str">
        <f>IF(B111&gt;0,ROUNDUP(VLOOKUP(B111,G011B!$B:$R,16,0),1),"")</f>
        <v/>
      </c>
      <c r="K111" s="194" t="str">
        <f t="shared" si="28"/>
        <v/>
      </c>
      <c r="L111" s="195" t="str">
        <f>IF(B111&lt;&gt;"",VLOOKUP(B111,G011B!$B:$Z,25,0),"")</f>
        <v/>
      </c>
      <c r="M111" s="224" t="str">
        <f t="shared" si="25"/>
        <v/>
      </c>
    </row>
    <row r="112" spans="1:15" ht="20.25" customHeight="1" x14ac:dyDescent="0.25">
      <c r="A112" s="8">
        <v>66</v>
      </c>
      <c r="B112" s="134"/>
      <c r="C112" s="190" t="str">
        <f t="shared" si="22"/>
        <v/>
      </c>
      <c r="D112" s="191" t="str">
        <f t="shared" si="23"/>
        <v/>
      </c>
      <c r="E112" s="135"/>
      <c r="F112" s="136"/>
      <c r="G112" s="200" t="str">
        <f t="shared" si="26"/>
        <v/>
      </c>
      <c r="H112" s="197" t="str">
        <f t="shared" si="24"/>
        <v/>
      </c>
      <c r="I112" s="204" t="str">
        <f t="shared" si="27"/>
        <v/>
      </c>
      <c r="J112" s="194" t="str">
        <f>IF(B112&gt;0,ROUNDUP(VLOOKUP(B112,G011B!$B:$R,16,0),1),"")</f>
        <v/>
      </c>
      <c r="K112" s="194" t="str">
        <f t="shared" si="28"/>
        <v/>
      </c>
      <c r="L112" s="195" t="str">
        <f>IF(B112&lt;&gt;"",VLOOKUP(B112,G011B!$B:$Z,25,0),"")</f>
        <v/>
      </c>
      <c r="M112" s="224" t="str">
        <f t="shared" si="25"/>
        <v/>
      </c>
    </row>
    <row r="113" spans="1:14" ht="20.25" customHeight="1" x14ac:dyDescent="0.25">
      <c r="A113" s="8">
        <v>67</v>
      </c>
      <c r="B113" s="134"/>
      <c r="C113" s="190" t="str">
        <f t="shared" si="22"/>
        <v/>
      </c>
      <c r="D113" s="191" t="str">
        <f t="shared" si="23"/>
        <v/>
      </c>
      <c r="E113" s="135"/>
      <c r="F113" s="136"/>
      <c r="G113" s="200" t="str">
        <f t="shared" si="26"/>
        <v/>
      </c>
      <c r="H113" s="197" t="str">
        <f t="shared" si="24"/>
        <v/>
      </c>
      <c r="I113" s="204" t="str">
        <f t="shared" si="27"/>
        <v/>
      </c>
      <c r="J113" s="194" t="str">
        <f>IF(B113&gt;0,ROUNDUP(VLOOKUP(B113,G011B!$B:$R,16,0),1),"")</f>
        <v/>
      </c>
      <c r="K113" s="194" t="str">
        <f t="shared" si="28"/>
        <v/>
      </c>
      <c r="L113" s="195" t="str">
        <f>IF(B113&lt;&gt;"",VLOOKUP(B113,G011B!$B:$Z,25,0),"")</f>
        <v/>
      </c>
      <c r="M113" s="224" t="str">
        <f t="shared" si="25"/>
        <v/>
      </c>
    </row>
    <row r="114" spans="1:14" ht="20.25" customHeight="1" x14ac:dyDescent="0.25">
      <c r="A114" s="8">
        <v>68</v>
      </c>
      <c r="B114" s="134"/>
      <c r="C114" s="190" t="str">
        <f t="shared" si="22"/>
        <v/>
      </c>
      <c r="D114" s="191" t="str">
        <f t="shared" si="23"/>
        <v/>
      </c>
      <c r="E114" s="135"/>
      <c r="F114" s="136"/>
      <c r="G114" s="200" t="str">
        <f t="shared" si="26"/>
        <v/>
      </c>
      <c r="H114" s="197" t="str">
        <f t="shared" si="24"/>
        <v/>
      </c>
      <c r="I114" s="204" t="str">
        <f t="shared" si="27"/>
        <v/>
      </c>
      <c r="J114" s="194" t="str">
        <f>IF(B114&gt;0,ROUNDUP(VLOOKUP(B114,G011B!$B:$R,16,0),1),"")</f>
        <v/>
      </c>
      <c r="K114" s="194" t="str">
        <f t="shared" si="28"/>
        <v/>
      </c>
      <c r="L114" s="195" t="str">
        <f>IF(B114&lt;&gt;"",VLOOKUP(B114,G011B!$B:$Z,25,0),"")</f>
        <v/>
      </c>
      <c r="M114" s="224" t="str">
        <f t="shared" si="25"/>
        <v/>
      </c>
    </row>
    <row r="115" spans="1:14" ht="20.25" customHeight="1" x14ac:dyDescent="0.25">
      <c r="A115" s="8">
        <v>69</v>
      </c>
      <c r="B115" s="134"/>
      <c r="C115" s="190" t="str">
        <f t="shared" si="22"/>
        <v/>
      </c>
      <c r="D115" s="191" t="str">
        <f t="shared" si="23"/>
        <v/>
      </c>
      <c r="E115" s="135"/>
      <c r="F115" s="136"/>
      <c r="G115" s="200" t="str">
        <f t="shared" si="26"/>
        <v/>
      </c>
      <c r="H115" s="197" t="str">
        <f t="shared" si="24"/>
        <v/>
      </c>
      <c r="I115" s="204" t="str">
        <f t="shared" si="27"/>
        <v/>
      </c>
      <c r="J115" s="194" t="str">
        <f>IF(B115&gt;0,ROUNDUP(VLOOKUP(B115,G011B!$B:$R,16,0),1),"")</f>
        <v/>
      </c>
      <c r="K115" s="194" t="str">
        <f t="shared" si="28"/>
        <v/>
      </c>
      <c r="L115" s="195" t="str">
        <f>IF(B115&lt;&gt;"",VLOOKUP(B115,G011B!$B:$Z,25,0),"")</f>
        <v/>
      </c>
      <c r="M115" s="224" t="str">
        <f t="shared" si="25"/>
        <v/>
      </c>
    </row>
    <row r="116" spans="1:14" ht="20.25" customHeight="1" x14ac:dyDescent="0.25">
      <c r="A116" s="8">
        <v>70</v>
      </c>
      <c r="B116" s="134"/>
      <c r="C116" s="190" t="str">
        <f t="shared" si="22"/>
        <v/>
      </c>
      <c r="D116" s="191" t="str">
        <f t="shared" si="23"/>
        <v/>
      </c>
      <c r="E116" s="135"/>
      <c r="F116" s="136"/>
      <c r="G116" s="200" t="str">
        <f t="shared" si="26"/>
        <v/>
      </c>
      <c r="H116" s="197" t="str">
        <f t="shared" si="24"/>
        <v/>
      </c>
      <c r="I116" s="204" t="str">
        <f t="shared" si="27"/>
        <v/>
      </c>
      <c r="J116" s="194" t="str">
        <f>IF(B116&gt;0,ROUNDUP(VLOOKUP(B116,G011B!$B:$R,16,0),1),"")</f>
        <v/>
      </c>
      <c r="K116" s="194" t="str">
        <f t="shared" si="28"/>
        <v/>
      </c>
      <c r="L116" s="195" t="str">
        <f>IF(B116&lt;&gt;"",VLOOKUP(B116,G011B!$B:$Z,25,0),"")</f>
        <v/>
      </c>
      <c r="M116" s="224" t="str">
        <f t="shared" si="25"/>
        <v/>
      </c>
    </row>
    <row r="117" spans="1:14" ht="20.25" customHeight="1" x14ac:dyDescent="0.25">
      <c r="A117" s="8">
        <v>71</v>
      </c>
      <c r="B117" s="134"/>
      <c r="C117" s="190" t="str">
        <f t="shared" si="22"/>
        <v/>
      </c>
      <c r="D117" s="191" t="str">
        <f t="shared" si="23"/>
        <v/>
      </c>
      <c r="E117" s="135"/>
      <c r="F117" s="136"/>
      <c r="G117" s="200" t="str">
        <f t="shared" si="26"/>
        <v/>
      </c>
      <c r="H117" s="197" t="str">
        <f t="shared" si="24"/>
        <v/>
      </c>
      <c r="I117" s="204" t="str">
        <f t="shared" si="27"/>
        <v/>
      </c>
      <c r="J117" s="194" t="str">
        <f>IF(B117&gt;0,ROUNDUP(VLOOKUP(B117,G011B!$B:$R,16,0),1),"")</f>
        <v/>
      </c>
      <c r="K117" s="194" t="str">
        <f t="shared" si="28"/>
        <v/>
      </c>
      <c r="L117" s="195" t="str">
        <f>IF(B117&lt;&gt;"",VLOOKUP(B117,G011B!$B:$Z,25,0),"")</f>
        <v/>
      </c>
      <c r="M117" s="224" t="str">
        <f t="shared" si="25"/>
        <v/>
      </c>
    </row>
    <row r="118" spans="1:14" ht="20.25" customHeight="1" x14ac:dyDescent="0.25">
      <c r="A118" s="8">
        <v>72</v>
      </c>
      <c r="B118" s="134"/>
      <c r="C118" s="190" t="str">
        <f t="shared" si="22"/>
        <v/>
      </c>
      <c r="D118" s="191" t="str">
        <f t="shared" si="23"/>
        <v/>
      </c>
      <c r="E118" s="135"/>
      <c r="F118" s="136"/>
      <c r="G118" s="200" t="str">
        <f t="shared" si="26"/>
        <v/>
      </c>
      <c r="H118" s="197" t="str">
        <f t="shared" si="24"/>
        <v/>
      </c>
      <c r="I118" s="204" t="str">
        <f t="shared" si="27"/>
        <v/>
      </c>
      <c r="J118" s="194" t="str">
        <f>IF(B118&gt;0,ROUNDUP(VLOOKUP(B118,G011B!$B:$R,16,0),1),"")</f>
        <v/>
      </c>
      <c r="K118" s="194" t="str">
        <f t="shared" si="28"/>
        <v/>
      </c>
      <c r="L118" s="195" t="str">
        <f>IF(B118&lt;&gt;"",VLOOKUP(B118,G011B!$B:$Z,25,0),"")</f>
        <v/>
      </c>
      <c r="M118" s="224" t="str">
        <f t="shared" si="25"/>
        <v/>
      </c>
    </row>
    <row r="119" spans="1:14" ht="20.25" customHeight="1" x14ac:dyDescent="0.25">
      <c r="A119" s="8">
        <v>73</v>
      </c>
      <c r="B119" s="134"/>
      <c r="C119" s="190" t="str">
        <f t="shared" si="22"/>
        <v/>
      </c>
      <c r="D119" s="191" t="str">
        <f t="shared" si="23"/>
        <v/>
      </c>
      <c r="E119" s="135"/>
      <c r="F119" s="136"/>
      <c r="G119" s="200" t="str">
        <f t="shared" si="26"/>
        <v/>
      </c>
      <c r="H119" s="197" t="str">
        <f t="shared" si="24"/>
        <v/>
      </c>
      <c r="I119" s="204" t="str">
        <f t="shared" si="27"/>
        <v/>
      </c>
      <c r="J119" s="194" t="str">
        <f>IF(B119&gt;0,ROUNDUP(VLOOKUP(B119,G011B!$B:$R,16,0),1),"")</f>
        <v/>
      </c>
      <c r="K119" s="194" t="str">
        <f t="shared" si="28"/>
        <v/>
      </c>
      <c r="L119" s="195" t="str">
        <f>IF(B119&lt;&gt;"",VLOOKUP(B119,G011B!$B:$Z,25,0),"")</f>
        <v/>
      </c>
      <c r="M119" s="224" t="str">
        <f t="shared" si="25"/>
        <v/>
      </c>
    </row>
    <row r="120" spans="1:14" ht="20.25" customHeight="1" x14ac:dyDescent="0.25">
      <c r="A120" s="8">
        <v>74</v>
      </c>
      <c r="B120" s="134"/>
      <c r="C120" s="190" t="str">
        <f t="shared" si="22"/>
        <v/>
      </c>
      <c r="D120" s="191" t="str">
        <f t="shared" si="23"/>
        <v/>
      </c>
      <c r="E120" s="135"/>
      <c r="F120" s="136"/>
      <c r="G120" s="200" t="str">
        <f t="shared" si="26"/>
        <v/>
      </c>
      <c r="H120" s="197" t="str">
        <f t="shared" si="24"/>
        <v/>
      </c>
      <c r="I120" s="204" t="str">
        <f t="shared" si="27"/>
        <v/>
      </c>
      <c r="J120" s="194" t="str">
        <f>IF(B120&gt;0,ROUNDUP(VLOOKUP(B120,G011B!$B:$R,16,0),1),"")</f>
        <v/>
      </c>
      <c r="K120" s="194" t="str">
        <f t="shared" si="28"/>
        <v/>
      </c>
      <c r="L120" s="195" t="str">
        <f>IF(B120&lt;&gt;"",VLOOKUP(B120,G011B!$B:$Z,25,0),"")</f>
        <v/>
      </c>
      <c r="M120" s="224" t="str">
        <f t="shared" si="25"/>
        <v/>
      </c>
    </row>
    <row r="121" spans="1:14" ht="20.25" customHeight="1" x14ac:dyDescent="0.25">
      <c r="A121" s="8">
        <v>75</v>
      </c>
      <c r="B121" s="134"/>
      <c r="C121" s="190" t="str">
        <f t="shared" si="22"/>
        <v/>
      </c>
      <c r="D121" s="191" t="str">
        <f t="shared" si="23"/>
        <v/>
      </c>
      <c r="E121" s="135"/>
      <c r="F121" s="136"/>
      <c r="G121" s="200" t="str">
        <f t="shared" si="26"/>
        <v/>
      </c>
      <c r="H121" s="197" t="str">
        <f t="shared" si="24"/>
        <v/>
      </c>
      <c r="I121" s="204" t="str">
        <f t="shared" si="27"/>
        <v/>
      </c>
      <c r="J121" s="194" t="str">
        <f>IF(B121&gt;0,ROUNDUP(VLOOKUP(B121,G011B!$B:$R,16,0),1),"")</f>
        <v/>
      </c>
      <c r="K121" s="194" t="str">
        <f t="shared" si="28"/>
        <v/>
      </c>
      <c r="L121" s="195" t="str">
        <f>IF(B121&lt;&gt;"",VLOOKUP(B121,G011B!$B:$Z,25,0),"")</f>
        <v/>
      </c>
      <c r="M121" s="224" t="str">
        <f t="shared" si="25"/>
        <v/>
      </c>
    </row>
    <row r="122" spans="1:14" ht="20.25" customHeight="1" x14ac:dyDescent="0.25">
      <c r="A122" s="8">
        <v>76</v>
      </c>
      <c r="B122" s="134"/>
      <c r="C122" s="190" t="str">
        <f t="shared" si="22"/>
        <v/>
      </c>
      <c r="D122" s="191" t="str">
        <f t="shared" si="23"/>
        <v/>
      </c>
      <c r="E122" s="135"/>
      <c r="F122" s="136"/>
      <c r="G122" s="200" t="str">
        <f t="shared" si="26"/>
        <v/>
      </c>
      <c r="H122" s="197" t="str">
        <f t="shared" si="24"/>
        <v/>
      </c>
      <c r="I122" s="204" t="str">
        <f t="shared" si="27"/>
        <v/>
      </c>
      <c r="J122" s="194" t="str">
        <f>IF(B122&gt;0,ROUNDUP(VLOOKUP(B122,G011B!$B:$R,16,0),1),"")</f>
        <v/>
      </c>
      <c r="K122" s="194" t="str">
        <f t="shared" si="28"/>
        <v/>
      </c>
      <c r="L122" s="195" t="str">
        <f>IF(B122&lt;&gt;"",VLOOKUP(B122,G011B!$B:$Z,25,0),"")</f>
        <v/>
      </c>
      <c r="M122" s="224" t="str">
        <f t="shared" si="25"/>
        <v/>
      </c>
    </row>
    <row r="123" spans="1:14" ht="20.25" customHeight="1" x14ac:dyDescent="0.25">
      <c r="A123" s="8">
        <v>77</v>
      </c>
      <c r="B123" s="134"/>
      <c r="C123" s="190" t="str">
        <f t="shared" si="22"/>
        <v/>
      </c>
      <c r="D123" s="191" t="str">
        <f t="shared" si="23"/>
        <v/>
      </c>
      <c r="E123" s="135"/>
      <c r="F123" s="136"/>
      <c r="G123" s="200" t="str">
        <f t="shared" si="26"/>
        <v/>
      </c>
      <c r="H123" s="197" t="str">
        <f t="shared" si="24"/>
        <v/>
      </c>
      <c r="I123" s="204" t="str">
        <f t="shared" si="27"/>
        <v/>
      </c>
      <c r="J123" s="194" t="str">
        <f>IF(B123&gt;0,ROUNDUP(VLOOKUP(B123,G011B!$B:$R,16,0),1),"")</f>
        <v/>
      </c>
      <c r="K123" s="194" t="str">
        <f t="shared" si="28"/>
        <v/>
      </c>
      <c r="L123" s="195" t="str">
        <f>IF(B123&lt;&gt;"",VLOOKUP(B123,G011B!$B:$Z,25,0),"")</f>
        <v/>
      </c>
      <c r="M123" s="224" t="str">
        <f t="shared" si="25"/>
        <v/>
      </c>
    </row>
    <row r="124" spans="1:14" ht="20.25" customHeight="1" x14ac:dyDescent="0.25">
      <c r="A124" s="8">
        <v>78</v>
      </c>
      <c r="B124" s="134"/>
      <c r="C124" s="190" t="str">
        <f t="shared" si="22"/>
        <v/>
      </c>
      <c r="D124" s="191" t="str">
        <f t="shared" si="23"/>
        <v/>
      </c>
      <c r="E124" s="135"/>
      <c r="F124" s="136"/>
      <c r="G124" s="200" t="str">
        <f t="shared" si="26"/>
        <v/>
      </c>
      <c r="H124" s="197" t="str">
        <f t="shared" si="24"/>
        <v/>
      </c>
      <c r="I124" s="204" t="str">
        <f t="shared" si="27"/>
        <v/>
      </c>
      <c r="J124" s="194" t="str">
        <f>IF(B124&gt;0,ROUNDUP(VLOOKUP(B124,G011B!$B:$R,16,0),1),"")</f>
        <v/>
      </c>
      <c r="K124" s="194" t="str">
        <f t="shared" si="28"/>
        <v/>
      </c>
      <c r="L124" s="195" t="str">
        <f>IF(B124&lt;&gt;"",VLOOKUP(B124,G011B!$B:$Z,25,0),"")</f>
        <v/>
      </c>
      <c r="M124" s="224" t="str">
        <f t="shared" si="25"/>
        <v/>
      </c>
    </row>
    <row r="125" spans="1:14" ht="20.25" customHeight="1" x14ac:dyDescent="0.25">
      <c r="A125" s="8">
        <v>79</v>
      </c>
      <c r="B125" s="134"/>
      <c r="C125" s="190" t="str">
        <f t="shared" si="22"/>
        <v/>
      </c>
      <c r="D125" s="191" t="str">
        <f t="shared" si="23"/>
        <v/>
      </c>
      <c r="E125" s="135"/>
      <c r="F125" s="136"/>
      <c r="G125" s="200" t="str">
        <f t="shared" si="26"/>
        <v/>
      </c>
      <c r="H125" s="197" t="str">
        <f t="shared" si="24"/>
        <v/>
      </c>
      <c r="I125" s="204" t="str">
        <f t="shared" si="27"/>
        <v/>
      </c>
      <c r="J125" s="194" t="str">
        <f>IF(B125&gt;0,ROUNDUP(VLOOKUP(B125,G011B!$B:$R,16,0),1),"")</f>
        <v/>
      </c>
      <c r="K125" s="194" t="str">
        <f t="shared" si="28"/>
        <v/>
      </c>
      <c r="L125" s="195" t="str">
        <f>IF(B125&lt;&gt;"",VLOOKUP(B125,G011B!$B:$Z,25,0),"")</f>
        <v/>
      </c>
      <c r="M125" s="224" t="str">
        <f t="shared" si="25"/>
        <v/>
      </c>
    </row>
    <row r="126" spans="1:14" ht="20.25" customHeight="1" thickBot="1" x14ac:dyDescent="0.3">
      <c r="A126" s="116">
        <v>80</v>
      </c>
      <c r="B126" s="137"/>
      <c r="C126" s="192" t="str">
        <f t="shared" si="22"/>
        <v/>
      </c>
      <c r="D126" s="193" t="str">
        <f t="shared" si="23"/>
        <v/>
      </c>
      <c r="E126" s="138"/>
      <c r="F126" s="139"/>
      <c r="G126" s="201" t="str">
        <f t="shared" si="26"/>
        <v/>
      </c>
      <c r="H126" s="198" t="str">
        <f t="shared" si="24"/>
        <v/>
      </c>
      <c r="I126" s="205" t="str">
        <f t="shared" si="27"/>
        <v/>
      </c>
      <c r="J126" s="194" t="str">
        <f>IF(B126&gt;0,ROUNDUP(VLOOKUP(B126,G011B!$B:$R,16,0),1),"")</f>
        <v/>
      </c>
      <c r="K126" s="194" t="str">
        <f t="shared" si="28"/>
        <v/>
      </c>
      <c r="L126" s="195" t="str">
        <f>IF(B126&lt;&gt;"",VLOOKUP(B126,G011B!$B:$Z,25,0),"")</f>
        <v/>
      </c>
      <c r="M126" s="224" t="str">
        <f t="shared" si="25"/>
        <v/>
      </c>
    </row>
    <row r="127" spans="1:14" ht="20.25" customHeight="1" thickBot="1" x14ac:dyDescent="0.35">
      <c r="A127" s="493" t="s">
        <v>50</v>
      </c>
      <c r="B127" s="494"/>
      <c r="C127" s="494"/>
      <c r="D127" s="494"/>
      <c r="E127" s="494"/>
      <c r="F127" s="495"/>
      <c r="G127" s="202">
        <f>SUM(G107:G126)</f>
        <v>0</v>
      </c>
      <c r="H127" s="285"/>
      <c r="I127" s="185">
        <f>IF(C105=C72,SUM(I107:I126)+I94,SUM(I107:I126))</f>
        <v>0</v>
      </c>
      <c r="N127" s="206">
        <f>IF(COUNTA(E107:E126)&gt;0,1,0)</f>
        <v>0</v>
      </c>
    </row>
    <row r="128" spans="1:14" ht="20.25" customHeight="1" thickBot="1" x14ac:dyDescent="0.3">
      <c r="A128" s="496" t="s">
        <v>88</v>
      </c>
      <c r="B128" s="497"/>
      <c r="C128" s="497"/>
      <c r="D128" s="498"/>
      <c r="E128" s="174">
        <f>SUM(G:G)/2</f>
        <v>0</v>
      </c>
      <c r="F128" s="499"/>
      <c r="G128" s="500"/>
      <c r="H128" s="501"/>
      <c r="I128" s="182">
        <f>SUM(I107:I126)+I95</f>
        <v>0</v>
      </c>
    </row>
    <row r="129" spans="1:15" x14ac:dyDescent="0.25">
      <c r="A129" s="7" t="s">
        <v>157</v>
      </c>
    </row>
    <row r="131" spans="1:15" ht="21" x14ac:dyDescent="0.35">
      <c r="B131" s="309" t="s">
        <v>47</v>
      </c>
      <c r="C131" s="297">
        <f ca="1">IF(imzatarihi&gt;0,imzatarihi,"")</f>
        <v>46027</v>
      </c>
      <c r="D131" s="309" t="s">
        <v>48</v>
      </c>
      <c r="E131" s="506" t="str">
        <f>IF(kurulusyetkilisi&gt;0,kurulusyetkilisi,"")</f>
        <v/>
      </c>
      <c r="F131" s="506"/>
      <c r="G131" s="506"/>
      <c r="H131" s="506"/>
      <c r="I131" s="506"/>
      <c r="K131" s="133"/>
      <c r="L131" s="133"/>
      <c r="M131" s="4"/>
      <c r="N131" s="133"/>
      <c r="O131" s="133"/>
    </row>
    <row r="132" spans="1:15" ht="21" x14ac:dyDescent="0.35">
      <c r="A132" s="300"/>
      <c r="B132" s="300"/>
      <c r="D132" s="309" t="s">
        <v>49</v>
      </c>
      <c r="E132" s="470"/>
      <c r="F132" s="470"/>
      <c r="G132" s="470"/>
      <c r="H132" s="300"/>
      <c r="I132" s="300"/>
      <c r="K132" s="133"/>
      <c r="L132" s="133"/>
      <c r="M132" s="4"/>
      <c r="N132" s="133"/>
      <c r="O132" s="133"/>
    </row>
    <row r="133" spans="1:15" ht="15.75" x14ac:dyDescent="0.25">
      <c r="A133" s="465" t="s">
        <v>81</v>
      </c>
      <c r="B133" s="465"/>
      <c r="C133" s="465"/>
      <c r="D133" s="465"/>
      <c r="E133" s="465"/>
      <c r="F133" s="465"/>
      <c r="G133" s="465"/>
      <c r="H133" s="465"/>
      <c r="I133" s="465"/>
    </row>
    <row r="134" spans="1:15" x14ac:dyDescent="0.25">
      <c r="A134" s="466" t="str">
        <f>IF(YilDonem&lt;&gt;"",CONCATENATE(YilDonem," dönemine aittir."),"")</f>
        <v/>
      </c>
      <c r="B134" s="466"/>
      <c r="C134" s="466"/>
      <c r="D134" s="466"/>
      <c r="E134" s="466"/>
      <c r="F134" s="466"/>
      <c r="G134" s="466"/>
      <c r="H134" s="466"/>
      <c r="I134" s="466"/>
    </row>
    <row r="135" spans="1:15" ht="19.5" thickBot="1" x14ac:dyDescent="0.35">
      <c r="A135" s="505" t="s">
        <v>90</v>
      </c>
      <c r="B135" s="505"/>
      <c r="C135" s="505"/>
      <c r="D135" s="505"/>
      <c r="E135" s="505"/>
      <c r="F135" s="505"/>
      <c r="G135" s="505"/>
      <c r="H135" s="505"/>
      <c r="I135" s="505"/>
    </row>
    <row r="136" spans="1:15" ht="19.5" customHeight="1" thickBot="1" x14ac:dyDescent="0.3">
      <c r="A136" s="473" t="s">
        <v>1</v>
      </c>
      <c r="B136" s="487"/>
      <c r="C136" s="457" t="str">
        <f>IF(ProjeNo&gt;0,ProjeNo,"")</f>
        <v/>
      </c>
      <c r="D136" s="458"/>
      <c r="E136" s="458"/>
      <c r="F136" s="458"/>
      <c r="G136" s="458"/>
      <c r="H136" s="458"/>
      <c r="I136" s="459"/>
    </row>
    <row r="137" spans="1:15" ht="29.25" customHeight="1" thickBot="1" x14ac:dyDescent="0.3">
      <c r="A137" s="504" t="s">
        <v>14</v>
      </c>
      <c r="B137" s="474"/>
      <c r="C137" s="490" t="str">
        <f>IF(ProjeAdi&gt;0,ProjeAdi,"")</f>
        <v/>
      </c>
      <c r="D137" s="491"/>
      <c r="E137" s="491"/>
      <c r="F137" s="491"/>
      <c r="G137" s="491"/>
      <c r="H137" s="491"/>
      <c r="I137" s="492"/>
    </row>
    <row r="138" spans="1:15" ht="19.5" customHeight="1" thickBot="1" x14ac:dyDescent="0.3">
      <c r="A138" s="473" t="s">
        <v>82</v>
      </c>
      <c r="B138" s="487"/>
      <c r="C138" s="29"/>
      <c r="D138" s="502"/>
      <c r="E138" s="502"/>
      <c r="F138" s="502"/>
      <c r="G138" s="502"/>
      <c r="H138" s="502"/>
      <c r="I138" s="503"/>
    </row>
    <row r="139" spans="1:15" s="5" customFormat="1" ht="30.75" thickBot="1" x14ac:dyDescent="0.3">
      <c r="A139" s="3" t="s">
        <v>9</v>
      </c>
      <c r="B139" s="3" t="s">
        <v>10</v>
      </c>
      <c r="C139" s="3" t="s">
        <v>71</v>
      </c>
      <c r="D139" s="3" t="s">
        <v>162</v>
      </c>
      <c r="E139" s="3" t="s">
        <v>83</v>
      </c>
      <c r="F139" s="3" t="s">
        <v>84</v>
      </c>
      <c r="G139" s="3" t="s">
        <v>85</v>
      </c>
      <c r="H139" s="3" t="s">
        <v>86</v>
      </c>
      <c r="I139" s="3" t="s">
        <v>87</v>
      </c>
      <c r="J139" s="128" t="s">
        <v>91</v>
      </c>
      <c r="K139" s="129" t="s">
        <v>92</v>
      </c>
      <c r="L139" s="129" t="s">
        <v>84</v>
      </c>
    </row>
    <row r="140" spans="1:15" ht="20.25" customHeight="1" x14ac:dyDescent="0.25">
      <c r="A140" s="115">
        <v>81</v>
      </c>
      <c r="B140" s="130"/>
      <c r="C140" s="188" t="str">
        <f t="shared" ref="C140:C159" si="29">IF(B140&lt;&gt;"",VLOOKUP(B140,PersonelTablo,2,0),"")</f>
        <v/>
      </c>
      <c r="D140" s="189" t="str">
        <f t="shared" ref="D140:D159" si="30">IF(B140&lt;&gt;"",VLOOKUP(B140,PersonelTablo,3,0),"")</f>
        <v/>
      </c>
      <c r="E140" s="131"/>
      <c r="F140" s="132"/>
      <c r="G140" s="199" t="str">
        <f>IF(AND(B140&lt;&gt;"",L140&gt;=F140),E140*F140,"")</f>
        <v/>
      </c>
      <c r="H140" s="196" t="str">
        <f t="shared" ref="H140:H159" si="31">IF(B140&lt;&gt;"",VLOOKUP(B140,G011CTablo,14,0),"")</f>
        <v/>
      </c>
      <c r="I140" s="203" t="str">
        <f>IF(AND(B140&lt;&gt;"",J140&gt;=K140,L140&gt;0),G140*H140,"")</f>
        <v/>
      </c>
      <c r="J140" s="194" t="str">
        <f>IF(B140&gt;0,ROUNDUP(VLOOKUP(B140,G011B!$B:$R,16,0),1),"")</f>
        <v/>
      </c>
      <c r="K140" s="194" t="str">
        <f>IF(B140&gt;0,SUMIF($B:$B,B140,$G:$G),"")</f>
        <v/>
      </c>
      <c r="L140" s="195" t="str">
        <f>IF(B140&lt;&gt;"",VLOOKUP(B140,G011B!$B:$Z,25,0),"")</f>
        <v/>
      </c>
      <c r="M140" s="224"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25" customHeight="1" x14ac:dyDescent="0.25">
      <c r="A141" s="8">
        <v>82</v>
      </c>
      <c r="B141" s="134"/>
      <c r="C141" s="190" t="str">
        <f t="shared" si="29"/>
        <v/>
      </c>
      <c r="D141" s="191" t="str">
        <f t="shared" si="30"/>
        <v/>
      </c>
      <c r="E141" s="135"/>
      <c r="F141" s="136"/>
      <c r="G141" s="200" t="str">
        <f t="shared" ref="G141:G159" si="33">IF(AND(B141&lt;&gt;"",L141&gt;=F141),E141*F141,"")</f>
        <v/>
      </c>
      <c r="H141" s="197" t="str">
        <f t="shared" si="31"/>
        <v/>
      </c>
      <c r="I141" s="204" t="str">
        <f t="shared" ref="I141:I159" si="34">IF(AND(B141&lt;&gt;"",J141&gt;=K141,L141&gt;0),G141*H141,"")</f>
        <v/>
      </c>
      <c r="J141" s="194" t="str">
        <f>IF(B141&gt;0,ROUNDUP(VLOOKUP(B141,G011B!$B:$R,16,0),1),"")</f>
        <v/>
      </c>
      <c r="K141" s="194" t="str">
        <f t="shared" ref="K141:K159" si="35">IF(B141&gt;0,SUMIF($B:$B,B141,$G:$G),"")</f>
        <v/>
      </c>
      <c r="L141" s="195" t="str">
        <f>IF(B141&lt;&gt;"",VLOOKUP(B141,G011B!$B:$Z,25,0),"")</f>
        <v/>
      </c>
      <c r="M141" s="224" t="str">
        <f t="shared" si="32"/>
        <v/>
      </c>
    </row>
    <row r="142" spans="1:15" ht="20.25" customHeight="1" x14ac:dyDescent="0.25">
      <c r="A142" s="8">
        <v>83</v>
      </c>
      <c r="B142" s="134"/>
      <c r="C142" s="190" t="str">
        <f t="shared" si="29"/>
        <v/>
      </c>
      <c r="D142" s="191" t="str">
        <f t="shared" si="30"/>
        <v/>
      </c>
      <c r="E142" s="135"/>
      <c r="F142" s="136"/>
      <c r="G142" s="200" t="str">
        <f t="shared" si="33"/>
        <v/>
      </c>
      <c r="H142" s="197" t="str">
        <f t="shared" si="31"/>
        <v/>
      </c>
      <c r="I142" s="204" t="str">
        <f t="shared" si="34"/>
        <v/>
      </c>
      <c r="J142" s="194" t="str">
        <f>IF(B142&gt;0,ROUNDUP(VLOOKUP(B142,G011B!$B:$R,16,0),1),"")</f>
        <v/>
      </c>
      <c r="K142" s="194" t="str">
        <f t="shared" si="35"/>
        <v/>
      </c>
      <c r="L142" s="195" t="str">
        <f>IF(B142&lt;&gt;"",VLOOKUP(B142,G011B!$B:$Z,25,0),"")</f>
        <v/>
      </c>
      <c r="M142" s="224" t="str">
        <f t="shared" si="32"/>
        <v/>
      </c>
    </row>
    <row r="143" spans="1:15" ht="20.25" customHeight="1" x14ac:dyDescent="0.25">
      <c r="A143" s="8">
        <v>84</v>
      </c>
      <c r="B143" s="134"/>
      <c r="C143" s="190" t="str">
        <f t="shared" si="29"/>
        <v/>
      </c>
      <c r="D143" s="191" t="str">
        <f t="shared" si="30"/>
        <v/>
      </c>
      <c r="E143" s="135"/>
      <c r="F143" s="136"/>
      <c r="G143" s="200" t="str">
        <f t="shared" si="33"/>
        <v/>
      </c>
      <c r="H143" s="197" t="str">
        <f t="shared" si="31"/>
        <v/>
      </c>
      <c r="I143" s="204" t="str">
        <f t="shared" si="34"/>
        <v/>
      </c>
      <c r="J143" s="194" t="str">
        <f>IF(B143&gt;0,ROUNDUP(VLOOKUP(B143,G011B!$B:$R,16,0),1),"")</f>
        <v/>
      </c>
      <c r="K143" s="194" t="str">
        <f t="shared" si="35"/>
        <v/>
      </c>
      <c r="L143" s="195" t="str">
        <f>IF(B143&lt;&gt;"",VLOOKUP(B143,G011B!$B:$Z,25,0),"")</f>
        <v/>
      </c>
      <c r="M143" s="224" t="str">
        <f t="shared" si="32"/>
        <v/>
      </c>
    </row>
    <row r="144" spans="1:15" ht="20.25" customHeight="1" x14ac:dyDescent="0.25">
      <c r="A144" s="8">
        <v>85</v>
      </c>
      <c r="B144" s="134"/>
      <c r="C144" s="190" t="str">
        <f t="shared" si="29"/>
        <v/>
      </c>
      <c r="D144" s="191" t="str">
        <f t="shared" si="30"/>
        <v/>
      </c>
      <c r="E144" s="135"/>
      <c r="F144" s="136"/>
      <c r="G144" s="200" t="str">
        <f t="shared" si="33"/>
        <v/>
      </c>
      <c r="H144" s="197" t="str">
        <f t="shared" si="31"/>
        <v/>
      </c>
      <c r="I144" s="204" t="str">
        <f t="shared" si="34"/>
        <v/>
      </c>
      <c r="J144" s="194" t="str">
        <f>IF(B144&gt;0,ROUNDUP(VLOOKUP(B144,G011B!$B:$R,16,0),1),"")</f>
        <v/>
      </c>
      <c r="K144" s="194" t="str">
        <f t="shared" si="35"/>
        <v/>
      </c>
      <c r="L144" s="195" t="str">
        <f>IF(B144&lt;&gt;"",VLOOKUP(B144,G011B!$B:$Z,25,0),"")</f>
        <v/>
      </c>
      <c r="M144" s="224" t="str">
        <f t="shared" si="32"/>
        <v/>
      </c>
    </row>
    <row r="145" spans="1:14" ht="20.25" customHeight="1" x14ac:dyDescent="0.25">
      <c r="A145" s="8">
        <v>86</v>
      </c>
      <c r="B145" s="134"/>
      <c r="C145" s="190" t="str">
        <f t="shared" si="29"/>
        <v/>
      </c>
      <c r="D145" s="191" t="str">
        <f t="shared" si="30"/>
        <v/>
      </c>
      <c r="E145" s="135"/>
      <c r="F145" s="136"/>
      <c r="G145" s="200" t="str">
        <f t="shared" si="33"/>
        <v/>
      </c>
      <c r="H145" s="197" t="str">
        <f t="shared" si="31"/>
        <v/>
      </c>
      <c r="I145" s="204" t="str">
        <f t="shared" si="34"/>
        <v/>
      </c>
      <c r="J145" s="194" t="str">
        <f>IF(B145&gt;0,ROUNDUP(VLOOKUP(B145,G011B!$B:$R,16,0),1),"")</f>
        <v/>
      </c>
      <c r="K145" s="194" t="str">
        <f t="shared" si="35"/>
        <v/>
      </c>
      <c r="L145" s="195" t="str">
        <f>IF(B145&lt;&gt;"",VLOOKUP(B145,G011B!$B:$Z,25,0),"")</f>
        <v/>
      </c>
      <c r="M145" s="224" t="str">
        <f t="shared" si="32"/>
        <v/>
      </c>
    </row>
    <row r="146" spans="1:14" ht="20.25" customHeight="1" x14ac:dyDescent="0.25">
      <c r="A146" s="8">
        <v>87</v>
      </c>
      <c r="B146" s="134"/>
      <c r="C146" s="190" t="str">
        <f t="shared" si="29"/>
        <v/>
      </c>
      <c r="D146" s="191" t="str">
        <f t="shared" si="30"/>
        <v/>
      </c>
      <c r="E146" s="135"/>
      <c r="F146" s="136"/>
      <c r="G146" s="200" t="str">
        <f t="shared" si="33"/>
        <v/>
      </c>
      <c r="H146" s="197" t="str">
        <f t="shared" si="31"/>
        <v/>
      </c>
      <c r="I146" s="204" t="str">
        <f t="shared" si="34"/>
        <v/>
      </c>
      <c r="J146" s="194" t="str">
        <f>IF(B146&gt;0,ROUNDUP(VLOOKUP(B146,G011B!$B:$R,16,0),1),"")</f>
        <v/>
      </c>
      <c r="K146" s="194" t="str">
        <f t="shared" si="35"/>
        <v/>
      </c>
      <c r="L146" s="195" t="str">
        <f>IF(B146&lt;&gt;"",VLOOKUP(B146,G011B!$B:$Z,25,0),"")</f>
        <v/>
      </c>
      <c r="M146" s="224" t="str">
        <f t="shared" si="32"/>
        <v/>
      </c>
    </row>
    <row r="147" spans="1:14" ht="20.25" customHeight="1" x14ac:dyDescent="0.25">
      <c r="A147" s="8">
        <v>88</v>
      </c>
      <c r="B147" s="134"/>
      <c r="C147" s="190" t="str">
        <f t="shared" si="29"/>
        <v/>
      </c>
      <c r="D147" s="191" t="str">
        <f t="shared" si="30"/>
        <v/>
      </c>
      <c r="E147" s="135"/>
      <c r="F147" s="136"/>
      <c r="G147" s="200" t="str">
        <f t="shared" si="33"/>
        <v/>
      </c>
      <c r="H147" s="197" t="str">
        <f t="shared" si="31"/>
        <v/>
      </c>
      <c r="I147" s="204" t="str">
        <f t="shared" si="34"/>
        <v/>
      </c>
      <c r="J147" s="194" t="str">
        <f>IF(B147&gt;0,ROUNDUP(VLOOKUP(B147,G011B!$B:$R,16,0),1),"")</f>
        <v/>
      </c>
      <c r="K147" s="194" t="str">
        <f t="shared" si="35"/>
        <v/>
      </c>
      <c r="L147" s="195" t="str">
        <f>IF(B147&lt;&gt;"",VLOOKUP(B147,G011B!$B:$Z,25,0),"")</f>
        <v/>
      </c>
      <c r="M147" s="224" t="str">
        <f t="shared" si="32"/>
        <v/>
      </c>
    </row>
    <row r="148" spans="1:14" ht="20.25" customHeight="1" x14ac:dyDescent="0.25">
      <c r="A148" s="8">
        <v>89</v>
      </c>
      <c r="B148" s="134"/>
      <c r="C148" s="190" t="str">
        <f t="shared" si="29"/>
        <v/>
      </c>
      <c r="D148" s="191" t="str">
        <f t="shared" si="30"/>
        <v/>
      </c>
      <c r="E148" s="135"/>
      <c r="F148" s="136"/>
      <c r="G148" s="200" t="str">
        <f t="shared" si="33"/>
        <v/>
      </c>
      <c r="H148" s="197" t="str">
        <f t="shared" si="31"/>
        <v/>
      </c>
      <c r="I148" s="204" t="str">
        <f t="shared" si="34"/>
        <v/>
      </c>
      <c r="J148" s="194" t="str">
        <f>IF(B148&gt;0,ROUNDUP(VLOOKUP(B148,G011B!$B:$R,16,0),1),"")</f>
        <v/>
      </c>
      <c r="K148" s="194" t="str">
        <f t="shared" si="35"/>
        <v/>
      </c>
      <c r="L148" s="195" t="str">
        <f>IF(B148&lt;&gt;"",VLOOKUP(B148,G011B!$B:$Z,25,0),"")</f>
        <v/>
      </c>
      <c r="M148" s="224" t="str">
        <f t="shared" si="32"/>
        <v/>
      </c>
    </row>
    <row r="149" spans="1:14" ht="20.25" customHeight="1" x14ac:dyDescent="0.25">
      <c r="A149" s="8">
        <v>90</v>
      </c>
      <c r="B149" s="134"/>
      <c r="C149" s="190" t="str">
        <f t="shared" si="29"/>
        <v/>
      </c>
      <c r="D149" s="191" t="str">
        <f t="shared" si="30"/>
        <v/>
      </c>
      <c r="E149" s="135"/>
      <c r="F149" s="136"/>
      <c r="G149" s="200" t="str">
        <f t="shared" si="33"/>
        <v/>
      </c>
      <c r="H149" s="197" t="str">
        <f t="shared" si="31"/>
        <v/>
      </c>
      <c r="I149" s="204" t="str">
        <f t="shared" si="34"/>
        <v/>
      </c>
      <c r="J149" s="194" t="str">
        <f>IF(B149&gt;0,ROUNDUP(VLOOKUP(B149,G011B!$B:$R,16,0),1),"")</f>
        <v/>
      </c>
      <c r="K149" s="194" t="str">
        <f t="shared" si="35"/>
        <v/>
      </c>
      <c r="L149" s="195" t="str">
        <f>IF(B149&lt;&gt;"",VLOOKUP(B149,G011B!$B:$Z,25,0),"")</f>
        <v/>
      </c>
      <c r="M149" s="224" t="str">
        <f t="shared" si="32"/>
        <v/>
      </c>
    </row>
    <row r="150" spans="1:14" ht="20.25" customHeight="1" x14ac:dyDescent="0.25">
      <c r="A150" s="8">
        <v>91</v>
      </c>
      <c r="B150" s="134"/>
      <c r="C150" s="190" t="str">
        <f t="shared" si="29"/>
        <v/>
      </c>
      <c r="D150" s="191" t="str">
        <f t="shared" si="30"/>
        <v/>
      </c>
      <c r="E150" s="135"/>
      <c r="F150" s="136"/>
      <c r="G150" s="200" t="str">
        <f t="shared" si="33"/>
        <v/>
      </c>
      <c r="H150" s="197" t="str">
        <f t="shared" si="31"/>
        <v/>
      </c>
      <c r="I150" s="204" t="str">
        <f t="shared" si="34"/>
        <v/>
      </c>
      <c r="J150" s="194" t="str">
        <f>IF(B150&gt;0,ROUNDUP(VLOOKUP(B150,G011B!$B:$R,16,0),1),"")</f>
        <v/>
      </c>
      <c r="K150" s="194" t="str">
        <f t="shared" si="35"/>
        <v/>
      </c>
      <c r="L150" s="195" t="str">
        <f>IF(B150&lt;&gt;"",VLOOKUP(B150,G011B!$B:$Z,25,0),"")</f>
        <v/>
      </c>
      <c r="M150" s="224" t="str">
        <f t="shared" si="32"/>
        <v/>
      </c>
    </row>
    <row r="151" spans="1:14" ht="20.25" customHeight="1" x14ac:dyDescent="0.25">
      <c r="A151" s="8">
        <v>92</v>
      </c>
      <c r="B151" s="134"/>
      <c r="C151" s="190" t="str">
        <f t="shared" si="29"/>
        <v/>
      </c>
      <c r="D151" s="191" t="str">
        <f t="shared" si="30"/>
        <v/>
      </c>
      <c r="E151" s="135"/>
      <c r="F151" s="136"/>
      <c r="G151" s="200" t="str">
        <f t="shared" si="33"/>
        <v/>
      </c>
      <c r="H151" s="197" t="str">
        <f t="shared" si="31"/>
        <v/>
      </c>
      <c r="I151" s="204" t="str">
        <f t="shared" si="34"/>
        <v/>
      </c>
      <c r="J151" s="194" t="str">
        <f>IF(B151&gt;0,ROUNDUP(VLOOKUP(B151,G011B!$B:$R,16,0),1),"")</f>
        <v/>
      </c>
      <c r="K151" s="194" t="str">
        <f t="shared" si="35"/>
        <v/>
      </c>
      <c r="L151" s="195" t="str">
        <f>IF(B151&lt;&gt;"",VLOOKUP(B151,G011B!$B:$Z,25,0),"")</f>
        <v/>
      </c>
      <c r="M151" s="224" t="str">
        <f t="shared" si="32"/>
        <v/>
      </c>
    </row>
    <row r="152" spans="1:14" ht="20.25" customHeight="1" x14ac:dyDescent="0.25">
      <c r="A152" s="8">
        <v>93</v>
      </c>
      <c r="B152" s="134"/>
      <c r="C152" s="190" t="str">
        <f t="shared" si="29"/>
        <v/>
      </c>
      <c r="D152" s="191" t="str">
        <f t="shared" si="30"/>
        <v/>
      </c>
      <c r="E152" s="135"/>
      <c r="F152" s="136"/>
      <c r="G152" s="200" t="str">
        <f t="shared" si="33"/>
        <v/>
      </c>
      <c r="H152" s="197" t="str">
        <f t="shared" si="31"/>
        <v/>
      </c>
      <c r="I152" s="204" t="str">
        <f t="shared" si="34"/>
        <v/>
      </c>
      <c r="J152" s="194" t="str">
        <f>IF(B152&gt;0,ROUNDUP(VLOOKUP(B152,G011B!$B:$R,16,0),1),"")</f>
        <v/>
      </c>
      <c r="K152" s="194" t="str">
        <f t="shared" si="35"/>
        <v/>
      </c>
      <c r="L152" s="195" t="str">
        <f>IF(B152&lt;&gt;"",VLOOKUP(B152,G011B!$B:$Z,25,0),"")</f>
        <v/>
      </c>
      <c r="M152" s="224" t="str">
        <f t="shared" si="32"/>
        <v/>
      </c>
    </row>
    <row r="153" spans="1:14" ht="20.25" customHeight="1" x14ac:dyDescent="0.25">
      <c r="A153" s="8">
        <v>94</v>
      </c>
      <c r="B153" s="134"/>
      <c r="C153" s="190" t="str">
        <f t="shared" si="29"/>
        <v/>
      </c>
      <c r="D153" s="191" t="str">
        <f t="shared" si="30"/>
        <v/>
      </c>
      <c r="E153" s="135"/>
      <c r="F153" s="136"/>
      <c r="G153" s="200" t="str">
        <f t="shared" si="33"/>
        <v/>
      </c>
      <c r="H153" s="197" t="str">
        <f t="shared" si="31"/>
        <v/>
      </c>
      <c r="I153" s="204" t="str">
        <f t="shared" si="34"/>
        <v/>
      </c>
      <c r="J153" s="194" t="str">
        <f>IF(B153&gt;0,ROUNDUP(VLOOKUP(B153,G011B!$B:$R,16,0),1),"")</f>
        <v/>
      </c>
      <c r="K153" s="194" t="str">
        <f t="shared" si="35"/>
        <v/>
      </c>
      <c r="L153" s="195" t="str">
        <f>IF(B153&lt;&gt;"",VLOOKUP(B153,G011B!$B:$Z,25,0),"")</f>
        <v/>
      </c>
      <c r="M153" s="224" t="str">
        <f t="shared" si="32"/>
        <v/>
      </c>
    </row>
    <row r="154" spans="1:14" ht="20.25" customHeight="1" x14ac:dyDescent="0.25">
      <c r="A154" s="8">
        <v>95</v>
      </c>
      <c r="B154" s="134"/>
      <c r="C154" s="190" t="str">
        <f t="shared" si="29"/>
        <v/>
      </c>
      <c r="D154" s="191" t="str">
        <f t="shared" si="30"/>
        <v/>
      </c>
      <c r="E154" s="135"/>
      <c r="F154" s="136"/>
      <c r="G154" s="200" t="str">
        <f t="shared" si="33"/>
        <v/>
      </c>
      <c r="H154" s="197" t="str">
        <f t="shared" si="31"/>
        <v/>
      </c>
      <c r="I154" s="204" t="str">
        <f t="shared" si="34"/>
        <v/>
      </c>
      <c r="J154" s="194" t="str">
        <f>IF(B154&gt;0,ROUNDUP(VLOOKUP(B154,G011B!$B:$R,16,0),1),"")</f>
        <v/>
      </c>
      <c r="K154" s="194" t="str">
        <f t="shared" si="35"/>
        <v/>
      </c>
      <c r="L154" s="195" t="str">
        <f>IF(B154&lt;&gt;"",VLOOKUP(B154,G011B!$B:$Z,25,0),"")</f>
        <v/>
      </c>
      <c r="M154" s="224" t="str">
        <f t="shared" si="32"/>
        <v/>
      </c>
    </row>
    <row r="155" spans="1:14" ht="20.25" customHeight="1" x14ac:dyDescent="0.25">
      <c r="A155" s="8">
        <v>96</v>
      </c>
      <c r="B155" s="134"/>
      <c r="C155" s="190" t="str">
        <f t="shared" si="29"/>
        <v/>
      </c>
      <c r="D155" s="191" t="str">
        <f t="shared" si="30"/>
        <v/>
      </c>
      <c r="E155" s="135"/>
      <c r="F155" s="136"/>
      <c r="G155" s="200" t="str">
        <f t="shared" si="33"/>
        <v/>
      </c>
      <c r="H155" s="197" t="str">
        <f t="shared" si="31"/>
        <v/>
      </c>
      <c r="I155" s="204" t="str">
        <f t="shared" si="34"/>
        <v/>
      </c>
      <c r="J155" s="194" t="str">
        <f>IF(B155&gt;0,ROUNDUP(VLOOKUP(B155,G011B!$B:$R,16,0),1),"")</f>
        <v/>
      </c>
      <c r="K155" s="194" t="str">
        <f t="shared" si="35"/>
        <v/>
      </c>
      <c r="L155" s="195" t="str">
        <f>IF(B155&lt;&gt;"",VLOOKUP(B155,G011B!$B:$Z,25,0),"")</f>
        <v/>
      </c>
      <c r="M155" s="224" t="str">
        <f t="shared" si="32"/>
        <v/>
      </c>
    </row>
    <row r="156" spans="1:14" ht="20.25" customHeight="1" x14ac:dyDescent="0.25">
      <c r="A156" s="8">
        <v>97</v>
      </c>
      <c r="B156" s="134"/>
      <c r="C156" s="190" t="str">
        <f t="shared" si="29"/>
        <v/>
      </c>
      <c r="D156" s="191" t="str">
        <f t="shared" si="30"/>
        <v/>
      </c>
      <c r="E156" s="135"/>
      <c r="F156" s="136"/>
      <c r="G156" s="200" t="str">
        <f t="shared" si="33"/>
        <v/>
      </c>
      <c r="H156" s="197" t="str">
        <f t="shared" si="31"/>
        <v/>
      </c>
      <c r="I156" s="204" t="str">
        <f t="shared" si="34"/>
        <v/>
      </c>
      <c r="J156" s="194" t="str">
        <f>IF(B156&gt;0,ROUNDUP(VLOOKUP(B156,G011B!$B:$R,16,0),1),"")</f>
        <v/>
      </c>
      <c r="K156" s="194" t="str">
        <f t="shared" si="35"/>
        <v/>
      </c>
      <c r="L156" s="195" t="str">
        <f>IF(B156&lt;&gt;"",VLOOKUP(B156,G011B!$B:$Z,25,0),"")</f>
        <v/>
      </c>
      <c r="M156" s="224" t="str">
        <f t="shared" si="32"/>
        <v/>
      </c>
    </row>
    <row r="157" spans="1:14" ht="20.25" customHeight="1" x14ac:dyDescent="0.25">
      <c r="A157" s="8">
        <v>98</v>
      </c>
      <c r="B157" s="134"/>
      <c r="C157" s="190" t="str">
        <f t="shared" si="29"/>
        <v/>
      </c>
      <c r="D157" s="191" t="str">
        <f t="shared" si="30"/>
        <v/>
      </c>
      <c r="E157" s="135"/>
      <c r="F157" s="136"/>
      <c r="G157" s="200" t="str">
        <f t="shared" si="33"/>
        <v/>
      </c>
      <c r="H157" s="197" t="str">
        <f t="shared" si="31"/>
        <v/>
      </c>
      <c r="I157" s="204" t="str">
        <f t="shared" si="34"/>
        <v/>
      </c>
      <c r="J157" s="194" t="str">
        <f>IF(B157&gt;0,ROUNDUP(VLOOKUP(B157,G011B!$B:$R,16,0),1),"")</f>
        <v/>
      </c>
      <c r="K157" s="194" t="str">
        <f t="shared" si="35"/>
        <v/>
      </c>
      <c r="L157" s="195" t="str">
        <f>IF(B157&lt;&gt;"",VLOOKUP(B157,G011B!$B:$Z,25,0),"")</f>
        <v/>
      </c>
      <c r="M157" s="224" t="str">
        <f t="shared" si="32"/>
        <v/>
      </c>
    </row>
    <row r="158" spans="1:14" ht="20.25" customHeight="1" x14ac:dyDescent="0.25">
      <c r="A158" s="8">
        <v>99</v>
      </c>
      <c r="B158" s="134"/>
      <c r="C158" s="190" t="str">
        <f t="shared" si="29"/>
        <v/>
      </c>
      <c r="D158" s="191" t="str">
        <f t="shared" si="30"/>
        <v/>
      </c>
      <c r="E158" s="135"/>
      <c r="F158" s="136"/>
      <c r="G158" s="200" t="str">
        <f t="shared" si="33"/>
        <v/>
      </c>
      <c r="H158" s="197" t="str">
        <f t="shared" si="31"/>
        <v/>
      </c>
      <c r="I158" s="204" t="str">
        <f t="shared" si="34"/>
        <v/>
      </c>
      <c r="J158" s="194" t="str">
        <f>IF(B158&gt;0,ROUNDUP(VLOOKUP(B158,G011B!$B:$R,16,0),1),"")</f>
        <v/>
      </c>
      <c r="K158" s="194" t="str">
        <f t="shared" si="35"/>
        <v/>
      </c>
      <c r="L158" s="195" t="str">
        <f>IF(B158&lt;&gt;"",VLOOKUP(B158,G011B!$B:$Z,25,0),"")</f>
        <v/>
      </c>
      <c r="M158" s="224" t="str">
        <f t="shared" si="32"/>
        <v/>
      </c>
    </row>
    <row r="159" spans="1:14" ht="20.25" customHeight="1" thickBot="1" x14ac:dyDescent="0.3">
      <c r="A159" s="116">
        <v>100</v>
      </c>
      <c r="B159" s="137"/>
      <c r="C159" s="192" t="str">
        <f t="shared" si="29"/>
        <v/>
      </c>
      <c r="D159" s="193" t="str">
        <f t="shared" si="30"/>
        <v/>
      </c>
      <c r="E159" s="138"/>
      <c r="F159" s="139"/>
      <c r="G159" s="201" t="str">
        <f t="shared" si="33"/>
        <v/>
      </c>
      <c r="H159" s="198" t="str">
        <f t="shared" si="31"/>
        <v/>
      </c>
      <c r="I159" s="205" t="str">
        <f t="shared" si="34"/>
        <v/>
      </c>
      <c r="J159" s="194" t="str">
        <f>IF(B159&gt;0,ROUNDUP(VLOOKUP(B159,G011B!$B:$R,16,0),1),"")</f>
        <v/>
      </c>
      <c r="K159" s="194" t="str">
        <f t="shared" si="35"/>
        <v/>
      </c>
      <c r="L159" s="195" t="str">
        <f>IF(B159&lt;&gt;"",VLOOKUP(B159,G011B!$B:$Z,25,0),"")</f>
        <v/>
      </c>
      <c r="M159" s="224" t="str">
        <f t="shared" si="32"/>
        <v/>
      </c>
    </row>
    <row r="160" spans="1:14" ht="20.25" customHeight="1" thickBot="1" x14ac:dyDescent="0.35">
      <c r="A160" s="493" t="s">
        <v>50</v>
      </c>
      <c r="B160" s="494"/>
      <c r="C160" s="494"/>
      <c r="D160" s="494"/>
      <c r="E160" s="494"/>
      <c r="F160" s="495"/>
      <c r="G160" s="202">
        <f>SUM(G140:G159)</f>
        <v>0</v>
      </c>
      <c r="H160" s="285"/>
      <c r="I160" s="185">
        <f>IF(C138=C105,SUM(I140:I159)+I127,SUM(I140:I159))</f>
        <v>0</v>
      </c>
      <c r="N160" s="206">
        <f>IF(COUNTA(E140:E159)&gt;0,1,0)</f>
        <v>0</v>
      </c>
    </row>
    <row r="161" spans="1:15" ht="20.25" customHeight="1" thickBot="1" x14ac:dyDescent="0.3">
      <c r="A161" s="496" t="s">
        <v>88</v>
      </c>
      <c r="B161" s="497"/>
      <c r="C161" s="497"/>
      <c r="D161" s="498"/>
      <c r="E161" s="174">
        <f>SUM(G:G)/2</f>
        <v>0</v>
      </c>
      <c r="F161" s="499"/>
      <c r="G161" s="500"/>
      <c r="H161" s="501"/>
      <c r="I161" s="182">
        <f>SUM(I140:I159)+I128</f>
        <v>0</v>
      </c>
    </row>
    <row r="162" spans="1:15" x14ac:dyDescent="0.25">
      <c r="A162" s="7" t="s">
        <v>157</v>
      </c>
    </row>
    <row r="164" spans="1:15" ht="21" x14ac:dyDescent="0.35">
      <c r="B164" s="309" t="s">
        <v>47</v>
      </c>
      <c r="C164" s="297">
        <f ca="1">IF(imzatarihi&gt;0,imzatarihi,"")</f>
        <v>46027</v>
      </c>
      <c r="D164" s="309" t="s">
        <v>48</v>
      </c>
      <c r="E164" s="506" t="str">
        <f>IF(kurulusyetkilisi&gt;0,kurulusyetkilisi,"")</f>
        <v/>
      </c>
      <c r="F164" s="506"/>
      <c r="G164" s="506"/>
      <c r="H164" s="506"/>
      <c r="I164" s="506"/>
      <c r="K164" s="133"/>
      <c r="L164" s="133"/>
      <c r="M164" s="4"/>
      <c r="N164" s="133"/>
      <c r="O164" s="133"/>
    </row>
    <row r="165" spans="1:15" ht="21" x14ac:dyDescent="0.35">
      <c r="A165" s="300"/>
      <c r="B165" s="300"/>
      <c r="D165" s="309" t="s">
        <v>49</v>
      </c>
      <c r="E165" s="470"/>
      <c r="F165" s="470"/>
      <c r="G165" s="470"/>
      <c r="H165" s="300"/>
      <c r="I165" s="300"/>
      <c r="K165" s="133"/>
      <c r="L165" s="133"/>
      <c r="M165" s="4"/>
      <c r="N165" s="133"/>
      <c r="O165" s="133"/>
    </row>
    <row r="166" spans="1:15" ht="15.75" x14ac:dyDescent="0.25">
      <c r="A166" s="465" t="s">
        <v>81</v>
      </c>
      <c r="B166" s="465"/>
      <c r="C166" s="465"/>
      <c r="D166" s="465"/>
      <c r="E166" s="465"/>
      <c r="F166" s="465"/>
      <c r="G166" s="465"/>
      <c r="H166" s="465"/>
      <c r="I166" s="465"/>
    </row>
    <row r="167" spans="1:15" x14ac:dyDescent="0.25">
      <c r="A167" s="466" t="str">
        <f>IF(YilDonem&lt;&gt;"",CONCATENATE(YilDonem," dönemine aittir."),"")</f>
        <v/>
      </c>
      <c r="B167" s="466"/>
      <c r="C167" s="466"/>
      <c r="D167" s="466"/>
      <c r="E167" s="466"/>
      <c r="F167" s="466"/>
      <c r="G167" s="466"/>
      <c r="H167" s="466"/>
      <c r="I167" s="466"/>
    </row>
    <row r="168" spans="1:15" ht="19.5" thickBot="1" x14ac:dyDescent="0.35">
      <c r="A168" s="505" t="s">
        <v>90</v>
      </c>
      <c r="B168" s="505"/>
      <c r="C168" s="505"/>
      <c r="D168" s="505"/>
      <c r="E168" s="505"/>
      <c r="F168" s="505"/>
      <c r="G168" s="505"/>
      <c r="H168" s="505"/>
      <c r="I168" s="505"/>
    </row>
    <row r="169" spans="1:15" ht="19.5" customHeight="1" thickBot="1" x14ac:dyDescent="0.3">
      <c r="A169" s="473" t="s">
        <v>1</v>
      </c>
      <c r="B169" s="487"/>
      <c r="C169" s="457" t="str">
        <f>IF(ProjeNo&gt;0,ProjeNo,"")</f>
        <v/>
      </c>
      <c r="D169" s="458"/>
      <c r="E169" s="458"/>
      <c r="F169" s="458"/>
      <c r="G169" s="458"/>
      <c r="H169" s="458"/>
      <c r="I169" s="459"/>
    </row>
    <row r="170" spans="1:15" ht="29.25" customHeight="1" thickBot="1" x14ac:dyDescent="0.3">
      <c r="A170" s="504" t="s">
        <v>14</v>
      </c>
      <c r="B170" s="474"/>
      <c r="C170" s="490" t="str">
        <f>IF(ProjeAdi&gt;0,ProjeAdi,"")</f>
        <v/>
      </c>
      <c r="D170" s="491"/>
      <c r="E170" s="491"/>
      <c r="F170" s="491"/>
      <c r="G170" s="491"/>
      <c r="H170" s="491"/>
      <c r="I170" s="492"/>
    </row>
    <row r="171" spans="1:15" ht="19.5" customHeight="1" thickBot="1" x14ac:dyDescent="0.3">
      <c r="A171" s="473" t="s">
        <v>82</v>
      </c>
      <c r="B171" s="487"/>
      <c r="C171" s="29"/>
      <c r="D171" s="502"/>
      <c r="E171" s="502"/>
      <c r="F171" s="502"/>
      <c r="G171" s="502"/>
      <c r="H171" s="502"/>
      <c r="I171" s="503"/>
    </row>
    <row r="172" spans="1:15" s="5" customFormat="1" ht="30.75" thickBot="1" x14ac:dyDescent="0.3">
      <c r="A172" s="3" t="s">
        <v>9</v>
      </c>
      <c r="B172" s="3" t="s">
        <v>10</v>
      </c>
      <c r="C172" s="3" t="s">
        <v>71</v>
      </c>
      <c r="D172" s="3" t="s">
        <v>162</v>
      </c>
      <c r="E172" s="3" t="s">
        <v>83</v>
      </c>
      <c r="F172" s="3" t="s">
        <v>84</v>
      </c>
      <c r="G172" s="3" t="s">
        <v>85</v>
      </c>
      <c r="H172" s="3" t="s">
        <v>86</v>
      </c>
      <c r="I172" s="3" t="s">
        <v>87</v>
      </c>
      <c r="J172" s="128" t="s">
        <v>91</v>
      </c>
      <c r="K172" s="129" t="s">
        <v>92</v>
      </c>
      <c r="L172" s="129" t="s">
        <v>84</v>
      </c>
    </row>
    <row r="173" spans="1:15" ht="20.25" customHeight="1" x14ac:dyDescent="0.25">
      <c r="A173" s="115">
        <v>101</v>
      </c>
      <c r="B173" s="130"/>
      <c r="C173" s="188" t="str">
        <f t="shared" ref="C173:C192" si="36">IF(B173&lt;&gt;"",VLOOKUP(B173,PersonelTablo,2,0),"")</f>
        <v/>
      </c>
      <c r="D173" s="189" t="str">
        <f t="shared" ref="D173:D192" si="37">IF(B173&lt;&gt;"",VLOOKUP(B173,PersonelTablo,3,0),"")</f>
        <v/>
      </c>
      <c r="E173" s="131"/>
      <c r="F173" s="132"/>
      <c r="G173" s="199" t="str">
        <f>IF(AND(B173&lt;&gt;"",L173&gt;=F173),E173*F173,"")</f>
        <v/>
      </c>
      <c r="H173" s="196" t="str">
        <f t="shared" ref="H173:H192" si="38">IF(B173&lt;&gt;"",VLOOKUP(B173,G011CTablo,14,0),"")</f>
        <v/>
      </c>
      <c r="I173" s="203" t="str">
        <f>IF(AND(B173&lt;&gt;"",J173&gt;=K173,L173&gt;0),G173*H173,"")</f>
        <v/>
      </c>
      <c r="J173" s="194" t="str">
        <f>IF(B173&gt;0,ROUNDUP(VLOOKUP(B173,G011B!$B:$R,16,0),1),"")</f>
        <v/>
      </c>
      <c r="K173" s="194" t="str">
        <f>IF(B173&gt;0,SUMIF($B:$B,B173,$G:$G),"")</f>
        <v/>
      </c>
      <c r="L173" s="195" t="str">
        <f>IF(B173&lt;&gt;"",VLOOKUP(B173,G011B!$B:$Z,25,0),"")</f>
        <v/>
      </c>
      <c r="M173" s="224"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25" customHeight="1" x14ac:dyDescent="0.25">
      <c r="A174" s="8">
        <v>102</v>
      </c>
      <c r="B174" s="134"/>
      <c r="C174" s="190" t="str">
        <f t="shared" si="36"/>
        <v/>
      </c>
      <c r="D174" s="191" t="str">
        <f t="shared" si="37"/>
        <v/>
      </c>
      <c r="E174" s="135"/>
      <c r="F174" s="136"/>
      <c r="G174" s="200" t="str">
        <f t="shared" ref="G174:G192" si="40">IF(AND(B174&lt;&gt;"",L174&gt;=F174),E174*F174,"")</f>
        <v/>
      </c>
      <c r="H174" s="197" t="str">
        <f t="shared" si="38"/>
        <v/>
      </c>
      <c r="I174" s="204" t="str">
        <f t="shared" ref="I174:I192" si="41">IF(AND(B174&lt;&gt;"",J174&gt;=K174,L174&gt;0),G174*H174,"")</f>
        <v/>
      </c>
      <c r="J174" s="194" t="str">
        <f>IF(B174&gt;0,ROUNDUP(VLOOKUP(B174,G011B!$B:$R,16,0),1),"")</f>
        <v/>
      </c>
      <c r="K174" s="194" t="str">
        <f t="shared" ref="K174:K192" si="42">IF(B174&gt;0,SUMIF($B:$B,B174,$G:$G),"")</f>
        <v/>
      </c>
      <c r="L174" s="195" t="str">
        <f>IF(B174&lt;&gt;"",VLOOKUP(B174,G011B!$B:$Z,25,0),"")</f>
        <v/>
      </c>
      <c r="M174" s="224" t="str">
        <f t="shared" si="39"/>
        <v/>
      </c>
    </row>
    <row r="175" spans="1:15" ht="20.25" customHeight="1" x14ac:dyDescent="0.25">
      <c r="A175" s="8">
        <v>103</v>
      </c>
      <c r="B175" s="134"/>
      <c r="C175" s="190" t="str">
        <f t="shared" si="36"/>
        <v/>
      </c>
      <c r="D175" s="191" t="str">
        <f t="shared" si="37"/>
        <v/>
      </c>
      <c r="E175" s="135"/>
      <c r="F175" s="136"/>
      <c r="G175" s="200" t="str">
        <f t="shared" si="40"/>
        <v/>
      </c>
      <c r="H175" s="197" t="str">
        <f t="shared" si="38"/>
        <v/>
      </c>
      <c r="I175" s="204" t="str">
        <f t="shared" si="41"/>
        <v/>
      </c>
      <c r="J175" s="194" t="str">
        <f>IF(B175&gt;0,ROUNDUP(VLOOKUP(B175,G011B!$B:$R,16,0),1),"")</f>
        <v/>
      </c>
      <c r="K175" s="194" t="str">
        <f t="shared" si="42"/>
        <v/>
      </c>
      <c r="L175" s="195" t="str">
        <f>IF(B175&lt;&gt;"",VLOOKUP(B175,G011B!$B:$Z,25,0),"")</f>
        <v/>
      </c>
      <c r="M175" s="224" t="str">
        <f t="shared" si="39"/>
        <v/>
      </c>
    </row>
    <row r="176" spans="1:15" ht="20.25" customHeight="1" x14ac:dyDescent="0.25">
      <c r="A176" s="8">
        <v>104</v>
      </c>
      <c r="B176" s="134"/>
      <c r="C176" s="190" t="str">
        <f t="shared" si="36"/>
        <v/>
      </c>
      <c r="D176" s="191" t="str">
        <f t="shared" si="37"/>
        <v/>
      </c>
      <c r="E176" s="135"/>
      <c r="F176" s="136"/>
      <c r="G176" s="200" t="str">
        <f t="shared" si="40"/>
        <v/>
      </c>
      <c r="H176" s="197" t="str">
        <f t="shared" si="38"/>
        <v/>
      </c>
      <c r="I176" s="204" t="str">
        <f t="shared" si="41"/>
        <v/>
      </c>
      <c r="J176" s="194" t="str">
        <f>IF(B176&gt;0,ROUNDUP(VLOOKUP(B176,G011B!$B:$R,16,0),1),"")</f>
        <v/>
      </c>
      <c r="K176" s="194" t="str">
        <f t="shared" si="42"/>
        <v/>
      </c>
      <c r="L176" s="195" t="str">
        <f>IF(B176&lt;&gt;"",VLOOKUP(B176,G011B!$B:$Z,25,0),"")</f>
        <v/>
      </c>
      <c r="M176" s="224" t="str">
        <f t="shared" si="39"/>
        <v/>
      </c>
    </row>
    <row r="177" spans="1:13" ht="20.25" customHeight="1" x14ac:dyDescent="0.25">
      <c r="A177" s="8">
        <v>105</v>
      </c>
      <c r="B177" s="134"/>
      <c r="C177" s="190" t="str">
        <f t="shared" si="36"/>
        <v/>
      </c>
      <c r="D177" s="191" t="str">
        <f t="shared" si="37"/>
        <v/>
      </c>
      <c r="E177" s="135"/>
      <c r="F177" s="136"/>
      <c r="G177" s="200" t="str">
        <f t="shared" si="40"/>
        <v/>
      </c>
      <c r="H177" s="197" t="str">
        <f t="shared" si="38"/>
        <v/>
      </c>
      <c r="I177" s="204" t="str">
        <f t="shared" si="41"/>
        <v/>
      </c>
      <c r="J177" s="194" t="str">
        <f>IF(B177&gt;0,ROUNDUP(VLOOKUP(B177,G011B!$B:$R,16,0),1),"")</f>
        <v/>
      </c>
      <c r="K177" s="194" t="str">
        <f t="shared" si="42"/>
        <v/>
      </c>
      <c r="L177" s="195" t="str">
        <f>IF(B177&lt;&gt;"",VLOOKUP(B177,G011B!$B:$Z,25,0),"")</f>
        <v/>
      </c>
      <c r="M177" s="224" t="str">
        <f t="shared" si="39"/>
        <v/>
      </c>
    </row>
    <row r="178" spans="1:13" ht="20.25" customHeight="1" x14ac:dyDescent="0.25">
      <c r="A178" s="8">
        <v>106</v>
      </c>
      <c r="B178" s="134"/>
      <c r="C178" s="190" t="str">
        <f t="shared" si="36"/>
        <v/>
      </c>
      <c r="D178" s="191" t="str">
        <f t="shared" si="37"/>
        <v/>
      </c>
      <c r="E178" s="135"/>
      <c r="F178" s="136"/>
      <c r="G178" s="200" t="str">
        <f t="shared" si="40"/>
        <v/>
      </c>
      <c r="H178" s="197" t="str">
        <f t="shared" si="38"/>
        <v/>
      </c>
      <c r="I178" s="204" t="str">
        <f t="shared" si="41"/>
        <v/>
      </c>
      <c r="J178" s="194" t="str">
        <f>IF(B178&gt;0,ROUNDUP(VLOOKUP(B178,G011B!$B:$R,16,0),1),"")</f>
        <v/>
      </c>
      <c r="K178" s="194" t="str">
        <f t="shared" si="42"/>
        <v/>
      </c>
      <c r="L178" s="195" t="str">
        <f>IF(B178&lt;&gt;"",VLOOKUP(B178,G011B!$B:$Z,25,0),"")</f>
        <v/>
      </c>
      <c r="M178" s="224" t="str">
        <f t="shared" si="39"/>
        <v/>
      </c>
    </row>
    <row r="179" spans="1:13" ht="20.25" customHeight="1" x14ac:dyDescent="0.25">
      <c r="A179" s="8">
        <v>107</v>
      </c>
      <c r="B179" s="134"/>
      <c r="C179" s="190" t="str">
        <f t="shared" si="36"/>
        <v/>
      </c>
      <c r="D179" s="191" t="str">
        <f t="shared" si="37"/>
        <v/>
      </c>
      <c r="E179" s="135"/>
      <c r="F179" s="136"/>
      <c r="G179" s="200" t="str">
        <f t="shared" si="40"/>
        <v/>
      </c>
      <c r="H179" s="197" t="str">
        <f t="shared" si="38"/>
        <v/>
      </c>
      <c r="I179" s="204" t="str">
        <f t="shared" si="41"/>
        <v/>
      </c>
      <c r="J179" s="194" t="str">
        <f>IF(B179&gt;0,ROUNDUP(VLOOKUP(B179,G011B!$B:$R,16,0),1),"")</f>
        <v/>
      </c>
      <c r="K179" s="194" t="str">
        <f t="shared" si="42"/>
        <v/>
      </c>
      <c r="L179" s="195" t="str">
        <f>IF(B179&lt;&gt;"",VLOOKUP(B179,G011B!$B:$Z,25,0),"")</f>
        <v/>
      </c>
      <c r="M179" s="224" t="str">
        <f t="shared" si="39"/>
        <v/>
      </c>
    </row>
    <row r="180" spans="1:13" ht="20.25" customHeight="1" x14ac:dyDescent="0.25">
      <c r="A180" s="8">
        <v>108</v>
      </c>
      <c r="B180" s="134"/>
      <c r="C180" s="190" t="str">
        <f t="shared" si="36"/>
        <v/>
      </c>
      <c r="D180" s="191" t="str">
        <f t="shared" si="37"/>
        <v/>
      </c>
      <c r="E180" s="135"/>
      <c r="F180" s="136"/>
      <c r="G180" s="200" t="str">
        <f t="shared" si="40"/>
        <v/>
      </c>
      <c r="H180" s="197" t="str">
        <f t="shared" si="38"/>
        <v/>
      </c>
      <c r="I180" s="204" t="str">
        <f t="shared" si="41"/>
        <v/>
      </c>
      <c r="J180" s="194" t="str">
        <f>IF(B180&gt;0,ROUNDUP(VLOOKUP(B180,G011B!$B:$R,16,0),1),"")</f>
        <v/>
      </c>
      <c r="K180" s="194" t="str">
        <f t="shared" si="42"/>
        <v/>
      </c>
      <c r="L180" s="195" t="str">
        <f>IF(B180&lt;&gt;"",VLOOKUP(B180,G011B!$B:$Z,25,0),"")</f>
        <v/>
      </c>
      <c r="M180" s="224" t="str">
        <f t="shared" si="39"/>
        <v/>
      </c>
    </row>
    <row r="181" spans="1:13" ht="20.25" customHeight="1" x14ac:dyDescent="0.25">
      <c r="A181" s="8">
        <v>109</v>
      </c>
      <c r="B181" s="134"/>
      <c r="C181" s="190" t="str">
        <f t="shared" si="36"/>
        <v/>
      </c>
      <c r="D181" s="191" t="str">
        <f t="shared" si="37"/>
        <v/>
      </c>
      <c r="E181" s="135"/>
      <c r="F181" s="136"/>
      <c r="G181" s="200" t="str">
        <f t="shared" si="40"/>
        <v/>
      </c>
      <c r="H181" s="197" t="str">
        <f t="shared" si="38"/>
        <v/>
      </c>
      <c r="I181" s="204" t="str">
        <f t="shared" si="41"/>
        <v/>
      </c>
      <c r="J181" s="194" t="str">
        <f>IF(B181&gt;0,ROUNDUP(VLOOKUP(B181,G011B!$B:$R,16,0),1),"")</f>
        <v/>
      </c>
      <c r="K181" s="194" t="str">
        <f t="shared" si="42"/>
        <v/>
      </c>
      <c r="L181" s="195" t="str">
        <f>IF(B181&lt;&gt;"",VLOOKUP(B181,G011B!$B:$Z,25,0),"")</f>
        <v/>
      </c>
      <c r="M181" s="224" t="str">
        <f t="shared" si="39"/>
        <v/>
      </c>
    </row>
    <row r="182" spans="1:13" ht="20.25" customHeight="1" x14ac:dyDescent="0.25">
      <c r="A182" s="8">
        <v>110</v>
      </c>
      <c r="B182" s="134"/>
      <c r="C182" s="190" t="str">
        <f t="shared" si="36"/>
        <v/>
      </c>
      <c r="D182" s="191" t="str">
        <f t="shared" si="37"/>
        <v/>
      </c>
      <c r="E182" s="135"/>
      <c r="F182" s="136"/>
      <c r="G182" s="200" t="str">
        <f t="shared" si="40"/>
        <v/>
      </c>
      <c r="H182" s="197" t="str">
        <f t="shared" si="38"/>
        <v/>
      </c>
      <c r="I182" s="204" t="str">
        <f t="shared" si="41"/>
        <v/>
      </c>
      <c r="J182" s="194" t="str">
        <f>IF(B182&gt;0,ROUNDUP(VLOOKUP(B182,G011B!$B:$R,16,0),1),"")</f>
        <v/>
      </c>
      <c r="K182" s="194" t="str">
        <f t="shared" si="42"/>
        <v/>
      </c>
      <c r="L182" s="195" t="str">
        <f>IF(B182&lt;&gt;"",VLOOKUP(B182,G011B!$B:$Z,25,0),"")</f>
        <v/>
      </c>
      <c r="M182" s="224" t="str">
        <f t="shared" si="39"/>
        <v/>
      </c>
    </row>
    <row r="183" spans="1:13" ht="20.25" customHeight="1" x14ac:dyDescent="0.25">
      <c r="A183" s="8">
        <v>111</v>
      </c>
      <c r="B183" s="134"/>
      <c r="C183" s="190" t="str">
        <f t="shared" si="36"/>
        <v/>
      </c>
      <c r="D183" s="191" t="str">
        <f t="shared" si="37"/>
        <v/>
      </c>
      <c r="E183" s="135"/>
      <c r="F183" s="136"/>
      <c r="G183" s="200" t="str">
        <f t="shared" si="40"/>
        <v/>
      </c>
      <c r="H183" s="197" t="str">
        <f t="shared" si="38"/>
        <v/>
      </c>
      <c r="I183" s="204" t="str">
        <f t="shared" si="41"/>
        <v/>
      </c>
      <c r="J183" s="194" t="str">
        <f>IF(B183&gt;0,ROUNDUP(VLOOKUP(B183,G011B!$B:$R,16,0),1),"")</f>
        <v/>
      </c>
      <c r="K183" s="194" t="str">
        <f t="shared" si="42"/>
        <v/>
      </c>
      <c r="L183" s="195" t="str">
        <f>IF(B183&lt;&gt;"",VLOOKUP(B183,G011B!$B:$Z,25,0),"")</f>
        <v/>
      </c>
      <c r="M183" s="224" t="str">
        <f t="shared" si="39"/>
        <v/>
      </c>
    </row>
    <row r="184" spans="1:13" ht="20.25" customHeight="1" x14ac:dyDescent="0.25">
      <c r="A184" s="8">
        <v>112</v>
      </c>
      <c r="B184" s="134"/>
      <c r="C184" s="190" t="str">
        <f t="shared" si="36"/>
        <v/>
      </c>
      <c r="D184" s="191" t="str">
        <f t="shared" si="37"/>
        <v/>
      </c>
      <c r="E184" s="135"/>
      <c r="F184" s="136"/>
      <c r="G184" s="200" t="str">
        <f t="shared" si="40"/>
        <v/>
      </c>
      <c r="H184" s="197" t="str">
        <f t="shared" si="38"/>
        <v/>
      </c>
      <c r="I184" s="204" t="str">
        <f t="shared" si="41"/>
        <v/>
      </c>
      <c r="J184" s="194" t="str">
        <f>IF(B184&gt;0,ROUNDUP(VLOOKUP(B184,G011B!$B:$R,16,0),1),"")</f>
        <v/>
      </c>
      <c r="K184" s="194" t="str">
        <f t="shared" si="42"/>
        <v/>
      </c>
      <c r="L184" s="195" t="str">
        <f>IF(B184&lt;&gt;"",VLOOKUP(B184,G011B!$B:$Z,25,0),"")</f>
        <v/>
      </c>
      <c r="M184" s="224" t="str">
        <f t="shared" si="39"/>
        <v/>
      </c>
    </row>
    <row r="185" spans="1:13" ht="20.25" customHeight="1" x14ac:dyDescent="0.25">
      <c r="A185" s="8">
        <v>113</v>
      </c>
      <c r="B185" s="134"/>
      <c r="C185" s="190" t="str">
        <f t="shared" si="36"/>
        <v/>
      </c>
      <c r="D185" s="191" t="str">
        <f t="shared" si="37"/>
        <v/>
      </c>
      <c r="E185" s="135"/>
      <c r="F185" s="136"/>
      <c r="G185" s="200" t="str">
        <f t="shared" si="40"/>
        <v/>
      </c>
      <c r="H185" s="197" t="str">
        <f t="shared" si="38"/>
        <v/>
      </c>
      <c r="I185" s="204" t="str">
        <f t="shared" si="41"/>
        <v/>
      </c>
      <c r="J185" s="194" t="str">
        <f>IF(B185&gt;0,ROUNDUP(VLOOKUP(B185,G011B!$B:$R,16,0),1),"")</f>
        <v/>
      </c>
      <c r="K185" s="194" t="str">
        <f t="shared" si="42"/>
        <v/>
      </c>
      <c r="L185" s="195" t="str">
        <f>IF(B185&lt;&gt;"",VLOOKUP(B185,G011B!$B:$Z,25,0),"")</f>
        <v/>
      </c>
      <c r="M185" s="224" t="str">
        <f t="shared" si="39"/>
        <v/>
      </c>
    </row>
    <row r="186" spans="1:13" ht="20.25" customHeight="1" x14ac:dyDescent="0.25">
      <c r="A186" s="8">
        <v>114</v>
      </c>
      <c r="B186" s="134"/>
      <c r="C186" s="190" t="str">
        <f t="shared" si="36"/>
        <v/>
      </c>
      <c r="D186" s="191" t="str">
        <f t="shared" si="37"/>
        <v/>
      </c>
      <c r="E186" s="135"/>
      <c r="F186" s="136"/>
      <c r="G186" s="200" t="str">
        <f t="shared" si="40"/>
        <v/>
      </c>
      <c r="H186" s="197" t="str">
        <f t="shared" si="38"/>
        <v/>
      </c>
      <c r="I186" s="204" t="str">
        <f t="shared" si="41"/>
        <v/>
      </c>
      <c r="J186" s="194" t="str">
        <f>IF(B186&gt;0,ROUNDUP(VLOOKUP(B186,G011B!$B:$R,16,0),1),"")</f>
        <v/>
      </c>
      <c r="K186" s="194" t="str">
        <f t="shared" si="42"/>
        <v/>
      </c>
      <c r="L186" s="195" t="str">
        <f>IF(B186&lt;&gt;"",VLOOKUP(B186,G011B!$B:$Z,25,0),"")</f>
        <v/>
      </c>
      <c r="M186" s="224" t="str">
        <f t="shared" si="39"/>
        <v/>
      </c>
    </row>
    <row r="187" spans="1:13" ht="20.25" customHeight="1" x14ac:dyDescent="0.25">
      <c r="A187" s="8">
        <v>115</v>
      </c>
      <c r="B187" s="134"/>
      <c r="C187" s="190" t="str">
        <f t="shared" si="36"/>
        <v/>
      </c>
      <c r="D187" s="191" t="str">
        <f t="shared" si="37"/>
        <v/>
      </c>
      <c r="E187" s="135"/>
      <c r="F187" s="136"/>
      <c r="G187" s="200" t="str">
        <f t="shared" si="40"/>
        <v/>
      </c>
      <c r="H187" s="197" t="str">
        <f t="shared" si="38"/>
        <v/>
      </c>
      <c r="I187" s="204" t="str">
        <f t="shared" si="41"/>
        <v/>
      </c>
      <c r="J187" s="194" t="str">
        <f>IF(B187&gt;0,ROUNDUP(VLOOKUP(B187,G011B!$B:$R,16,0),1),"")</f>
        <v/>
      </c>
      <c r="K187" s="194" t="str">
        <f t="shared" si="42"/>
        <v/>
      </c>
      <c r="L187" s="195" t="str">
        <f>IF(B187&lt;&gt;"",VLOOKUP(B187,G011B!$B:$Z,25,0),"")</f>
        <v/>
      </c>
      <c r="M187" s="224" t="str">
        <f t="shared" si="39"/>
        <v/>
      </c>
    </row>
    <row r="188" spans="1:13" ht="20.25" customHeight="1" x14ac:dyDescent="0.25">
      <c r="A188" s="8">
        <v>116</v>
      </c>
      <c r="B188" s="134"/>
      <c r="C188" s="190" t="str">
        <f t="shared" si="36"/>
        <v/>
      </c>
      <c r="D188" s="191" t="str">
        <f t="shared" si="37"/>
        <v/>
      </c>
      <c r="E188" s="135"/>
      <c r="F188" s="136"/>
      <c r="G188" s="200" t="str">
        <f t="shared" si="40"/>
        <v/>
      </c>
      <c r="H188" s="197" t="str">
        <f t="shared" si="38"/>
        <v/>
      </c>
      <c r="I188" s="204" t="str">
        <f t="shared" si="41"/>
        <v/>
      </c>
      <c r="J188" s="194" t="str">
        <f>IF(B188&gt;0,ROUNDUP(VLOOKUP(B188,G011B!$B:$R,16,0),1),"")</f>
        <v/>
      </c>
      <c r="K188" s="194" t="str">
        <f t="shared" si="42"/>
        <v/>
      </c>
      <c r="L188" s="195" t="str">
        <f>IF(B188&lt;&gt;"",VLOOKUP(B188,G011B!$B:$Z,25,0),"")</f>
        <v/>
      </c>
      <c r="M188" s="224" t="str">
        <f t="shared" si="39"/>
        <v/>
      </c>
    </row>
    <row r="189" spans="1:13" ht="20.25" customHeight="1" x14ac:dyDescent="0.25">
      <c r="A189" s="8">
        <v>117</v>
      </c>
      <c r="B189" s="134"/>
      <c r="C189" s="190" t="str">
        <f t="shared" si="36"/>
        <v/>
      </c>
      <c r="D189" s="191" t="str">
        <f t="shared" si="37"/>
        <v/>
      </c>
      <c r="E189" s="135"/>
      <c r="F189" s="136"/>
      <c r="G189" s="200" t="str">
        <f t="shared" si="40"/>
        <v/>
      </c>
      <c r="H189" s="197" t="str">
        <f t="shared" si="38"/>
        <v/>
      </c>
      <c r="I189" s="204" t="str">
        <f t="shared" si="41"/>
        <v/>
      </c>
      <c r="J189" s="194" t="str">
        <f>IF(B189&gt;0,ROUNDUP(VLOOKUP(B189,G011B!$B:$R,16,0),1),"")</f>
        <v/>
      </c>
      <c r="K189" s="194" t="str">
        <f t="shared" si="42"/>
        <v/>
      </c>
      <c r="L189" s="195" t="str">
        <f>IF(B189&lt;&gt;"",VLOOKUP(B189,G011B!$B:$Z,25,0),"")</f>
        <v/>
      </c>
      <c r="M189" s="224" t="str">
        <f t="shared" si="39"/>
        <v/>
      </c>
    </row>
    <row r="190" spans="1:13" ht="20.25" customHeight="1" x14ac:dyDescent="0.25">
      <c r="A190" s="8">
        <v>118</v>
      </c>
      <c r="B190" s="134"/>
      <c r="C190" s="190" t="str">
        <f t="shared" si="36"/>
        <v/>
      </c>
      <c r="D190" s="191" t="str">
        <f t="shared" si="37"/>
        <v/>
      </c>
      <c r="E190" s="135"/>
      <c r="F190" s="136"/>
      <c r="G190" s="200" t="str">
        <f t="shared" si="40"/>
        <v/>
      </c>
      <c r="H190" s="197" t="str">
        <f t="shared" si="38"/>
        <v/>
      </c>
      <c r="I190" s="204" t="str">
        <f t="shared" si="41"/>
        <v/>
      </c>
      <c r="J190" s="194" t="str">
        <f>IF(B190&gt;0,ROUNDUP(VLOOKUP(B190,G011B!$B:$R,16,0),1),"")</f>
        <v/>
      </c>
      <c r="K190" s="194" t="str">
        <f t="shared" si="42"/>
        <v/>
      </c>
      <c r="L190" s="195" t="str">
        <f>IF(B190&lt;&gt;"",VLOOKUP(B190,G011B!$B:$Z,25,0),"")</f>
        <v/>
      </c>
      <c r="M190" s="224" t="str">
        <f t="shared" si="39"/>
        <v/>
      </c>
    </row>
    <row r="191" spans="1:13" ht="20.25" customHeight="1" x14ac:dyDescent="0.25">
      <c r="A191" s="8">
        <v>119</v>
      </c>
      <c r="B191" s="134"/>
      <c r="C191" s="190" t="str">
        <f t="shared" si="36"/>
        <v/>
      </c>
      <c r="D191" s="191" t="str">
        <f t="shared" si="37"/>
        <v/>
      </c>
      <c r="E191" s="135"/>
      <c r="F191" s="136"/>
      <c r="G191" s="200" t="str">
        <f t="shared" si="40"/>
        <v/>
      </c>
      <c r="H191" s="197" t="str">
        <f t="shared" si="38"/>
        <v/>
      </c>
      <c r="I191" s="204" t="str">
        <f t="shared" si="41"/>
        <v/>
      </c>
      <c r="J191" s="194" t="str">
        <f>IF(B191&gt;0,ROUNDUP(VLOOKUP(B191,G011B!$B:$R,16,0),1),"")</f>
        <v/>
      </c>
      <c r="K191" s="194" t="str">
        <f t="shared" si="42"/>
        <v/>
      </c>
      <c r="L191" s="195" t="str">
        <f>IF(B191&lt;&gt;"",VLOOKUP(B191,G011B!$B:$Z,25,0),"")</f>
        <v/>
      </c>
      <c r="M191" s="224" t="str">
        <f t="shared" si="39"/>
        <v/>
      </c>
    </row>
    <row r="192" spans="1:13" ht="20.25" customHeight="1" thickBot="1" x14ac:dyDescent="0.3">
      <c r="A192" s="116">
        <v>120</v>
      </c>
      <c r="B192" s="137"/>
      <c r="C192" s="192" t="str">
        <f t="shared" si="36"/>
        <v/>
      </c>
      <c r="D192" s="193" t="str">
        <f t="shared" si="37"/>
        <v/>
      </c>
      <c r="E192" s="138"/>
      <c r="F192" s="139"/>
      <c r="G192" s="201" t="str">
        <f t="shared" si="40"/>
        <v/>
      </c>
      <c r="H192" s="198" t="str">
        <f t="shared" si="38"/>
        <v/>
      </c>
      <c r="I192" s="205" t="str">
        <f t="shared" si="41"/>
        <v/>
      </c>
      <c r="J192" s="194" t="str">
        <f>IF(B192&gt;0,ROUNDUP(VLOOKUP(B192,G011B!$B:$R,16,0),1),"")</f>
        <v/>
      </c>
      <c r="K192" s="194" t="str">
        <f t="shared" si="42"/>
        <v/>
      </c>
      <c r="L192" s="195" t="str">
        <f>IF(B192&lt;&gt;"",VLOOKUP(B192,G011B!$B:$Z,25,0),"")</f>
        <v/>
      </c>
      <c r="M192" s="224" t="str">
        <f t="shared" si="39"/>
        <v/>
      </c>
    </row>
    <row r="193" spans="1:15" ht="20.25" customHeight="1" thickBot="1" x14ac:dyDescent="0.35">
      <c r="A193" s="493" t="s">
        <v>50</v>
      </c>
      <c r="B193" s="494"/>
      <c r="C193" s="494"/>
      <c r="D193" s="494"/>
      <c r="E193" s="494"/>
      <c r="F193" s="495"/>
      <c r="G193" s="202">
        <f>SUM(G173:G192)</f>
        <v>0</v>
      </c>
      <c r="H193" s="285"/>
      <c r="I193" s="185">
        <f>IF(C171=C138,SUM(I173:I192)+I160,SUM(I173:I192))</f>
        <v>0</v>
      </c>
      <c r="N193" s="206">
        <f>IF(COUNTA(E173:E192)&gt;0,1,0)</f>
        <v>0</v>
      </c>
    </row>
    <row r="194" spans="1:15" ht="20.25" customHeight="1" thickBot="1" x14ac:dyDescent="0.3">
      <c r="A194" s="496" t="s">
        <v>88</v>
      </c>
      <c r="B194" s="497"/>
      <c r="C194" s="497"/>
      <c r="D194" s="498"/>
      <c r="E194" s="174">
        <f>SUM(G:G)/2</f>
        <v>0</v>
      </c>
      <c r="F194" s="499"/>
      <c r="G194" s="500"/>
      <c r="H194" s="501"/>
      <c r="I194" s="182">
        <f>SUM(I173:I192)+I161</f>
        <v>0</v>
      </c>
    </row>
    <row r="195" spans="1:15" x14ac:dyDescent="0.25">
      <c r="A195" s="7" t="s">
        <v>157</v>
      </c>
    </row>
    <row r="197" spans="1:15" ht="21" x14ac:dyDescent="0.35">
      <c r="B197" s="309" t="s">
        <v>47</v>
      </c>
      <c r="C197" s="297">
        <f ca="1">IF(imzatarihi&gt;0,imzatarihi,"")</f>
        <v>46027</v>
      </c>
      <c r="D197" s="309" t="s">
        <v>48</v>
      </c>
      <c r="E197" s="506" t="str">
        <f>IF(kurulusyetkilisi&gt;0,kurulusyetkilisi,"")</f>
        <v/>
      </c>
      <c r="F197" s="506"/>
      <c r="G197" s="506"/>
      <c r="H197" s="506"/>
      <c r="I197" s="506"/>
      <c r="K197" s="133"/>
      <c r="L197" s="133"/>
      <c r="M197" s="4"/>
      <c r="N197" s="133"/>
      <c r="O197" s="133"/>
    </row>
    <row r="198" spans="1:15" ht="21" x14ac:dyDescent="0.35">
      <c r="A198" s="300"/>
      <c r="B198" s="300"/>
      <c r="D198" s="309" t="s">
        <v>49</v>
      </c>
      <c r="E198" s="470"/>
      <c r="F198" s="470"/>
      <c r="G198" s="470"/>
      <c r="H198" s="300"/>
      <c r="I198" s="300"/>
      <c r="K198" s="133"/>
      <c r="L198" s="133"/>
      <c r="M198" s="4"/>
      <c r="N198" s="133"/>
      <c r="O198" s="133"/>
    </row>
    <row r="199" spans="1:15" ht="15.75" x14ac:dyDescent="0.25">
      <c r="A199" s="465" t="s">
        <v>81</v>
      </c>
      <c r="B199" s="465"/>
      <c r="C199" s="465"/>
      <c r="D199" s="465"/>
      <c r="E199" s="465"/>
      <c r="F199" s="465"/>
      <c r="G199" s="465"/>
      <c r="H199" s="465"/>
      <c r="I199" s="465"/>
    </row>
    <row r="200" spans="1:15" x14ac:dyDescent="0.25">
      <c r="A200" s="466" t="str">
        <f>IF(YilDonem&lt;&gt;"",CONCATENATE(YilDonem," dönemine aittir."),"")</f>
        <v/>
      </c>
      <c r="B200" s="466"/>
      <c r="C200" s="466"/>
      <c r="D200" s="466"/>
      <c r="E200" s="466"/>
      <c r="F200" s="466"/>
      <c r="G200" s="466"/>
      <c r="H200" s="466"/>
      <c r="I200" s="466"/>
    </row>
    <row r="201" spans="1:15" ht="19.5" thickBot="1" x14ac:dyDescent="0.35">
      <c r="A201" s="505" t="s">
        <v>90</v>
      </c>
      <c r="B201" s="505"/>
      <c r="C201" s="505"/>
      <c r="D201" s="505"/>
      <c r="E201" s="505"/>
      <c r="F201" s="505"/>
      <c r="G201" s="505"/>
      <c r="H201" s="505"/>
      <c r="I201" s="505"/>
    </row>
    <row r="202" spans="1:15" ht="19.5" customHeight="1" thickBot="1" x14ac:dyDescent="0.3">
      <c r="A202" s="473" t="s">
        <v>1</v>
      </c>
      <c r="B202" s="487"/>
      <c r="C202" s="457" t="str">
        <f>IF(ProjeNo&gt;0,ProjeNo,"")</f>
        <v/>
      </c>
      <c r="D202" s="458"/>
      <c r="E202" s="458"/>
      <c r="F202" s="458"/>
      <c r="G202" s="458"/>
      <c r="H202" s="458"/>
      <c r="I202" s="459"/>
    </row>
    <row r="203" spans="1:15" ht="29.25" customHeight="1" thickBot="1" x14ac:dyDescent="0.3">
      <c r="A203" s="504" t="s">
        <v>14</v>
      </c>
      <c r="B203" s="474"/>
      <c r="C203" s="490" t="str">
        <f>IF(ProjeAdi&gt;0,ProjeAdi,"")</f>
        <v/>
      </c>
      <c r="D203" s="491"/>
      <c r="E203" s="491"/>
      <c r="F203" s="491"/>
      <c r="G203" s="491"/>
      <c r="H203" s="491"/>
      <c r="I203" s="492"/>
    </row>
    <row r="204" spans="1:15" ht="19.5" customHeight="1" thickBot="1" x14ac:dyDescent="0.3">
      <c r="A204" s="473" t="s">
        <v>82</v>
      </c>
      <c r="B204" s="487"/>
      <c r="C204" s="29"/>
      <c r="D204" s="502"/>
      <c r="E204" s="502"/>
      <c r="F204" s="502"/>
      <c r="G204" s="502"/>
      <c r="H204" s="502"/>
      <c r="I204" s="503"/>
    </row>
    <row r="205" spans="1:15" s="5" customFormat="1" ht="30.75" thickBot="1" x14ac:dyDescent="0.3">
      <c r="A205" s="3" t="s">
        <v>9</v>
      </c>
      <c r="B205" s="3" t="s">
        <v>10</v>
      </c>
      <c r="C205" s="3" t="s">
        <v>71</v>
      </c>
      <c r="D205" s="3" t="s">
        <v>162</v>
      </c>
      <c r="E205" s="3" t="s">
        <v>83</v>
      </c>
      <c r="F205" s="3" t="s">
        <v>84</v>
      </c>
      <c r="G205" s="3" t="s">
        <v>85</v>
      </c>
      <c r="H205" s="3" t="s">
        <v>86</v>
      </c>
      <c r="I205" s="3" t="s">
        <v>87</v>
      </c>
      <c r="J205" s="128" t="s">
        <v>91</v>
      </c>
      <c r="K205" s="129" t="s">
        <v>92</v>
      </c>
      <c r="L205" s="129" t="s">
        <v>84</v>
      </c>
    </row>
    <row r="206" spans="1:15" ht="20.25" customHeight="1" x14ac:dyDescent="0.25">
      <c r="A206" s="115">
        <v>121</v>
      </c>
      <c r="B206" s="130"/>
      <c r="C206" s="188" t="str">
        <f t="shared" ref="C206:C225" si="43">IF(B206&lt;&gt;"",VLOOKUP(B206,PersonelTablo,2,0),"")</f>
        <v/>
      </c>
      <c r="D206" s="189" t="str">
        <f t="shared" ref="D206:D225" si="44">IF(B206&lt;&gt;"",VLOOKUP(B206,PersonelTablo,3,0),"")</f>
        <v/>
      </c>
      <c r="E206" s="131"/>
      <c r="F206" s="132"/>
      <c r="G206" s="199" t="str">
        <f>IF(AND(B206&lt;&gt;"",L206&gt;=F206),E206*F206,"")</f>
        <v/>
      </c>
      <c r="H206" s="196" t="str">
        <f t="shared" ref="H206:H225" si="45">IF(B206&lt;&gt;"",VLOOKUP(B206,G011CTablo,14,0),"")</f>
        <v/>
      </c>
      <c r="I206" s="203" t="str">
        <f>IF(AND(B206&lt;&gt;"",J206&gt;=K206,L206&gt;0),G206*H206,"")</f>
        <v/>
      </c>
      <c r="J206" s="194" t="str">
        <f>IF(B206&gt;0,ROUNDUP(VLOOKUP(B206,G011B!$B:$R,16,0),1),"")</f>
        <v/>
      </c>
      <c r="K206" s="194" t="str">
        <f>IF(B206&gt;0,SUMIF($B:$B,B206,$G:$G),"")</f>
        <v/>
      </c>
      <c r="L206" s="195" t="str">
        <f>IF(B206&lt;&gt;"",VLOOKUP(B206,G011B!$B:$Z,25,0),"")</f>
        <v/>
      </c>
      <c r="M206" s="224"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25" customHeight="1" x14ac:dyDescent="0.25">
      <c r="A207" s="8">
        <v>122</v>
      </c>
      <c r="B207" s="134"/>
      <c r="C207" s="190" t="str">
        <f t="shared" si="43"/>
        <v/>
      </c>
      <c r="D207" s="191" t="str">
        <f t="shared" si="44"/>
        <v/>
      </c>
      <c r="E207" s="135"/>
      <c r="F207" s="136"/>
      <c r="G207" s="200" t="str">
        <f t="shared" ref="G207:G225" si="47">IF(AND(B207&lt;&gt;"",L207&gt;=F207),E207*F207,"")</f>
        <v/>
      </c>
      <c r="H207" s="197" t="str">
        <f t="shared" si="45"/>
        <v/>
      </c>
      <c r="I207" s="204" t="str">
        <f t="shared" ref="I207:I225" si="48">IF(AND(B207&lt;&gt;"",J207&gt;=K207,L207&gt;0),G207*H207,"")</f>
        <v/>
      </c>
      <c r="J207" s="194" t="str">
        <f>IF(B207&gt;0,ROUNDUP(VLOOKUP(B207,G011B!$B:$R,16,0),1),"")</f>
        <v/>
      </c>
      <c r="K207" s="194" t="str">
        <f t="shared" ref="K207:K225" si="49">IF(B207&gt;0,SUMIF($B:$B,B207,$G:$G),"")</f>
        <v/>
      </c>
      <c r="L207" s="195" t="str">
        <f>IF(B207&lt;&gt;"",VLOOKUP(B207,G011B!$B:$Z,25,0),"")</f>
        <v/>
      </c>
      <c r="M207" s="224" t="str">
        <f t="shared" si="46"/>
        <v/>
      </c>
    </row>
    <row r="208" spans="1:15" ht="20.25" customHeight="1" x14ac:dyDescent="0.25">
      <c r="A208" s="8">
        <v>123</v>
      </c>
      <c r="B208" s="134"/>
      <c r="C208" s="190" t="str">
        <f t="shared" si="43"/>
        <v/>
      </c>
      <c r="D208" s="191" t="str">
        <f t="shared" si="44"/>
        <v/>
      </c>
      <c r="E208" s="135"/>
      <c r="F208" s="136"/>
      <c r="G208" s="200" t="str">
        <f t="shared" si="47"/>
        <v/>
      </c>
      <c r="H208" s="197" t="str">
        <f t="shared" si="45"/>
        <v/>
      </c>
      <c r="I208" s="204" t="str">
        <f t="shared" si="48"/>
        <v/>
      </c>
      <c r="J208" s="194" t="str">
        <f>IF(B208&gt;0,ROUNDUP(VLOOKUP(B208,G011B!$B:$R,16,0),1),"")</f>
        <v/>
      </c>
      <c r="K208" s="194" t="str">
        <f t="shared" si="49"/>
        <v/>
      </c>
      <c r="L208" s="195" t="str">
        <f>IF(B208&lt;&gt;"",VLOOKUP(B208,G011B!$B:$Z,25,0),"")</f>
        <v/>
      </c>
      <c r="M208" s="224" t="str">
        <f t="shared" si="46"/>
        <v/>
      </c>
    </row>
    <row r="209" spans="1:13" ht="20.25" customHeight="1" x14ac:dyDescent="0.25">
      <c r="A209" s="8">
        <v>124</v>
      </c>
      <c r="B209" s="134"/>
      <c r="C209" s="190" t="str">
        <f t="shared" si="43"/>
        <v/>
      </c>
      <c r="D209" s="191" t="str">
        <f t="shared" si="44"/>
        <v/>
      </c>
      <c r="E209" s="135"/>
      <c r="F209" s="136"/>
      <c r="G209" s="200" t="str">
        <f t="shared" si="47"/>
        <v/>
      </c>
      <c r="H209" s="197" t="str">
        <f t="shared" si="45"/>
        <v/>
      </c>
      <c r="I209" s="204" t="str">
        <f t="shared" si="48"/>
        <v/>
      </c>
      <c r="J209" s="194" t="str">
        <f>IF(B209&gt;0,ROUNDUP(VLOOKUP(B209,G011B!$B:$R,16,0),1),"")</f>
        <v/>
      </c>
      <c r="K209" s="194" t="str">
        <f t="shared" si="49"/>
        <v/>
      </c>
      <c r="L209" s="195" t="str">
        <f>IF(B209&lt;&gt;"",VLOOKUP(B209,G011B!$B:$Z,25,0),"")</f>
        <v/>
      </c>
      <c r="M209" s="224" t="str">
        <f t="shared" si="46"/>
        <v/>
      </c>
    </row>
    <row r="210" spans="1:13" ht="20.25" customHeight="1" x14ac:dyDescent="0.25">
      <c r="A210" s="8">
        <v>125</v>
      </c>
      <c r="B210" s="134"/>
      <c r="C210" s="190" t="str">
        <f t="shared" si="43"/>
        <v/>
      </c>
      <c r="D210" s="191" t="str">
        <f t="shared" si="44"/>
        <v/>
      </c>
      <c r="E210" s="135"/>
      <c r="F210" s="136"/>
      <c r="G210" s="200" t="str">
        <f t="shared" si="47"/>
        <v/>
      </c>
      <c r="H210" s="197" t="str">
        <f t="shared" si="45"/>
        <v/>
      </c>
      <c r="I210" s="204" t="str">
        <f t="shared" si="48"/>
        <v/>
      </c>
      <c r="J210" s="194" t="str">
        <f>IF(B210&gt;0,ROUNDUP(VLOOKUP(B210,G011B!$B:$R,16,0),1),"")</f>
        <v/>
      </c>
      <c r="K210" s="194" t="str">
        <f t="shared" si="49"/>
        <v/>
      </c>
      <c r="L210" s="195" t="str">
        <f>IF(B210&lt;&gt;"",VLOOKUP(B210,G011B!$B:$Z,25,0),"")</f>
        <v/>
      </c>
      <c r="M210" s="224" t="str">
        <f t="shared" si="46"/>
        <v/>
      </c>
    </row>
    <row r="211" spans="1:13" ht="20.25" customHeight="1" x14ac:dyDescent="0.25">
      <c r="A211" s="8">
        <v>126</v>
      </c>
      <c r="B211" s="134"/>
      <c r="C211" s="190" t="str">
        <f t="shared" si="43"/>
        <v/>
      </c>
      <c r="D211" s="191" t="str">
        <f t="shared" si="44"/>
        <v/>
      </c>
      <c r="E211" s="135"/>
      <c r="F211" s="136"/>
      <c r="G211" s="200" t="str">
        <f t="shared" si="47"/>
        <v/>
      </c>
      <c r="H211" s="197" t="str">
        <f t="shared" si="45"/>
        <v/>
      </c>
      <c r="I211" s="204" t="str">
        <f t="shared" si="48"/>
        <v/>
      </c>
      <c r="J211" s="194" t="str">
        <f>IF(B211&gt;0,ROUNDUP(VLOOKUP(B211,G011B!$B:$R,16,0),1),"")</f>
        <v/>
      </c>
      <c r="K211" s="194" t="str">
        <f t="shared" si="49"/>
        <v/>
      </c>
      <c r="L211" s="195" t="str">
        <f>IF(B211&lt;&gt;"",VLOOKUP(B211,G011B!$B:$Z,25,0),"")</f>
        <v/>
      </c>
      <c r="M211" s="224" t="str">
        <f t="shared" si="46"/>
        <v/>
      </c>
    </row>
    <row r="212" spans="1:13" ht="20.25" customHeight="1" x14ac:dyDescent="0.25">
      <c r="A212" s="8">
        <v>127</v>
      </c>
      <c r="B212" s="134"/>
      <c r="C212" s="190" t="str">
        <f t="shared" si="43"/>
        <v/>
      </c>
      <c r="D212" s="191" t="str">
        <f t="shared" si="44"/>
        <v/>
      </c>
      <c r="E212" s="135"/>
      <c r="F212" s="136"/>
      <c r="G212" s="200" t="str">
        <f t="shared" si="47"/>
        <v/>
      </c>
      <c r="H212" s="197" t="str">
        <f t="shared" si="45"/>
        <v/>
      </c>
      <c r="I212" s="204" t="str">
        <f t="shared" si="48"/>
        <v/>
      </c>
      <c r="J212" s="194" t="str">
        <f>IF(B212&gt;0,ROUNDUP(VLOOKUP(B212,G011B!$B:$R,16,0),1),"")</f>
        <v/>
      </c>
      <c r="K212" s="194" t="str">
        <f t="shared" si="49"/>
        <v/>
      </c>
      <c r="L212" s="195" t="str">
        <f>IF(B212&lt;&gt;"",VLOOKUP(B212,G011B!$B:$Z,25,0),"")</f>
        <v/>
      </c>
      <c r="M212" s="224" t="str">
        <f t="shared" si="46"/>
        <v/>
      </c>
    </row>
    <row r="213" spans="1:13" ht="20.25" customHeight="1" x14ac:dyDescent="0.25">
      <c r="A213" s="8">
        <v>128</v>
      </c>
      <c r="B213" s="134"/>
      <c r="C213" s="190" t="str">
        <f t="shared" si="43"/>
        <v/>
      </c>
      <c r="D213" s="191" t="str">
        <f t="shared" si="44"/>
        <v/>
      </c>
      <c r="E213" s="135"/>
      <c r="F213" s="136"/>
      <c r="G213" s="200" t="str">
        <f t="shared" si="47"/>
        <v/>
      </c>
      <c r="H213" s="197" t="str">
        <f t="shared" si="45"/>
        <v/>
      </c>
      <c r="I213" s="204" t="str">
        <f t="shared" si="48"/>
        <v/>
      </c>
      <c r="J213" s="194" t="str">
        <f>IF(B213&gt;0,ROUNDUP(VLOOKUP(B213,G011B!$B:$R,16,0),1),"")</f>
        <v/>
      </c>
      <c r="K213" s="194" t="str">
        <f t="shared" si="49"/>
        <v/>
      </c>
      <c r="L213" s="195" t="str">
        <f>IF(B213&lt;&gt;"",VLOOKUP(B213,G011B!$B:$Z,25,0),"")</f>
        <v/>
      </c>
      <c r="M213" s="224" t="str">
        <f t="shared" si="46"/>
        <v/>
      </c>
    </row>
    <row r="214" spans="1:13" ht="20.25" customHeight="1" x14ac:dyDescent="0.25">
      <c r="A214" s="8">
        <v>129</v>
      </c>
      <c r="B214" s="134"/>
      <c r="C214" s="190" t="str">
        <f t="shared" si="43"/>
        <v/>
      </c>
      <c r="D214" s="191" t="str">
        <f t="shared" si="44"/>
        <v/>
      </c>
      <c r="E214" s="135"/>
      <c r="F214" s="136"/>
      <c r="G214" s="200" t="str">
        <f t="shared" si="47"/>
        <v/>
      </c>
      <c r="H214" s="197" t="str">
        <f t="shared" si="45"/>
        <v/>
      </c>
      <c r="I214" s="204" t="str">
        <f t="shared" si="48"/>
        <v/>
      </c>
      <c r="J214" s="194" t="str">
        <f>IF(B214&gt;0,ROUNDUP(VLOOKUP(B214,G011B!$B:$R,16,0),1),"")</f>
        <v/>
      </c>
      <c r="K214" s="194" t="str">
        <f t="shared" si="49"/>
        <v/>
      </c>
      <c r="L214" s="195" t="str">
        <f>IF(B214&lt;&gt;"",VLOOKUP(B214,G011B!$B:$Z,25,0),"")</f>
        <v/>
      </c>
      <c r="M214" s="224" t="str">
        <f t="shared" si="46"/>
        <v/>
      </c>
    </row>
    <row r="215" spans="1:13" ht="20.25" customHeight="1" x14ac:dyDescent="0.25">
      <c r="A215" s="8">
        <v>130</v>
      </c>
      <c r="B215" s="134"/>
      <c r="C215" s="190" t="str">
        <f t="shared" si="43"/>
        <v/>
      </c>
      <c r="D215" s="191" t="str">
        <f t="shared" si="44"/>
        <v/>
      </c>
      <c r="E215" s="135"/>
      <c r="F215" s="136"/>
      <c r="G215" s="200" t="str">
        <f t="shared" si="47"/>
        <v/>
      </c>
      <c r="H215" s="197" t="str">
        <f t="shared" si="45"/>
        <v/>
      </c>
      <c r="I215" s="204" t="str">
        <f t="shared" si="48"/>
        <v/>
      </c>
      <c r="J215" s="194" t="str">
        <f>IF(B215&gt;0,ROUNDUP(VLOOKUP(B215,G011B!$B:$R,16,0),1),"")</f>
        <v/>
      </c>
      <c r="K215" s="194" t="str">
        <f t="shared" si="49"/>
        <v/>
      </c>
      <c r="L215" s="195" t="str">
        <f>IF(B215&lt;&gt;"",VLOOKUP(B215,G011B!$B:$Z,25,0),"")</f>
        <v/>
      </c>
      <c r="M215" s="224" t="str">
        <f t="shared" si="46"/>
        <v/>
      </c>
    </row>
    <row r="216" spans="1:13" ht="20.25" customHeight="1" x14ac:dyDescent="0.25">
      <c r="A216" s="8">
        <v>131</v>
      </c>
      <c r="B216" s="134"/>
      <c r="C216" s="190" t="str">
        <f t="shared" si="43"/>
        <v/>
      </c>
      <c r="D216" s="191" t="str">
        <f t="shared" si="44"/>
        <v/>
      </c>
      <c r="E216" s="135"/>
      <c r="F216" s="136"/>
      <c r="G216" s="200" t="str">
        <f t="shared" si="47"/>
        <v/>
      </c>
      <c r="H216" s="197" t="str">
        <f t="shared" si="45"/>
        <v/>
      </c>
      <c r="I216" s="204" t="str">
        <f t="shared" si="48"/>
        <v/>
      </c>
      <c r="J216" s="194" t="str">
        <f>IF(B216&gt;0,ROUNDUP(VLOOKUP(B216,G011B!$B:$R,16,0),1),"")</f>
        <v/>
      </c>
      <c r="K216" s="194" t="str">
        <f t="shared" si="49"/>
        <v/>
      </c>
      <c r="L216" s="195" t="str">
        <f>IF(B216&lt;&gt;"",VLOOKUP(B216,G011B!$B:$Z,25,0),"")</f>
        <v/>
      </c>
      <c r="M216" s="224" t="str">
        <f t="shared" si="46"/>
        <v/>
      </c>
    </row>
    <row r="217" spans="1:13" ht="20.25" customHeight="1" x14ac:dyDescent="0.25">
      <c r="A217" s="8">
        <v>132</v>
      </c>
      <c r="B217" s="134"/>
      <c r="C217" s="190" t="str">
        <f t="shared" si="43"/>
        <v/>
      </c>
      <c r="D217" s="191" t="str">
        <f t="shared" si="44"/>
        <v/>
      </c>
      <c r="E217" s="135"/>
      <c r="F217" s="136"/>
      <c r="G217" s="200" t="str">
        <f t="shared" si="47"/>
        <v/>
      </c>
      <c r="H217" s="197" t="str">
        <f t="shared" si="45"/>
        <v/>
      </c>
      <c r="I217" s="204" t="str">
        <f t="shared" si="48"/>
        <v/>
      </c>
      <c r="J217" s="194" t="str">
        <f>IF(B217&gt;0,ROUNDUP(VLOOKUP(B217,G011B!$B:$R,16,0),1),"")</f>
        <v/>
      </c>
      <c r="K217" s="194" t="str">
        <f t="shared" si="49"/>
        <v/>
      </c>
      <c r="L217" s="195" t="str">
        <f>IF(B217&lt;&gt;"",VLOOKUP(B217,G011B!$B:$Z,25,0),"")</f>
        <v/>
      </c>
      <c r="M217" s="224" t="str">
        <f t="shared" si="46"/>
        <v/>
      </c>
    </row>
    <row r="218" spans="1:13" ht="20.25" customHeight="1" x14ac:dyDescent="0.25">
      <c r="A218" s="8">
        <v>133</v>
      </c>
      <c r="B218" s="134"/>
      <c r="C218" s="190" t="str">
        <f t="shared" si="43"/>
        <v/>
      </c>
      <c r="D218" s="191" t="str">
        <f t="shared" si="44"/>
        <v/>
      </c>
      <c r="E218" s="135"/>
      <c r="F218" s="136"/>
      <c r="G218" s="200" t="str">
        <f t="shared" si="47"/>
        <v/>
      </c>
      <c r="H218" s="197" t="str">
        <f t="shared" si="45"/>
        <v/>
      </c>
      <c r="I218" s="204" t="str">
        <f t="shared" si="48"/>
        <v/>
      </c>
      <c r="J218" s="194" t="str">
        <f>IF(B218&gt;0,ROUNDUP(VLOOKUP(B218,G011B!$B:$R,16,0),1),"")</f>
        <v/>
      </c>
      <c r="K218" s="194" t="str">
        <f t="shared" si="49"/>
        <v/>
      </c>
      <c r="L218" s="195" t="str">
        <f>IF(B218&lt;&gt;"",VLOOKUP(B218,G011B!$B:$Z,25,0),"")</f>
        <v/>
      </c>
      <c r="M218" s="224" t="str">
        <f t="shared" si="46"/>
        <v/>
      </c>
    </row>
    <row r="219" spans="1:13" ht="20.25" customHeight="1" x14ac:dyDescent="0.25">
      <c r="A219" s="8">
        <v>134</v>
      </c>
      <c r="B219" s="134"/>
      <c r="C219" s="190" t="str">
        <f t="shared" si="43"/>
        <v/>
      </c>
      <c r="D219" s="191" t="str">
        <f t="shared" si="44"/>
        <v/>
      </c>
      <c r="E219" s="135"/>
      <c r="F219" s="136"/>
      <c r="G219" s="200" t="str">
        <f t="shared" si="47"/>
        <v/>
      </c>
      <c r="H219" s="197" t="str">
        <f t="shared" si="45"/>
        <v/>
      </c>
      <c r="I219" s="204" t="str">
        <f t="shared" si="48"/>
        <v/>
      </c>
      <c r="J219" s="194" t="str">
        <f>IF(B219&gt;0,ROUNDUP(VLOOKUP(B219,G011B!$B:$R,16,0),1),"")</f>
        <v/>
      </c>
      <c r="K219" s="194" t="str">
        <f t="shared" si="49"/>
        <v/>
      </c>
      <c r="L219" s="195" t="str">
        <f>IF(B219&lt;&gt;"",VLOOKUP(B219,G011B!$B:$Z,25,0),"")</f>
        <v/>
      </c>
      <c r="M219" s="224" t="str">
        <f t="shared" si="46"/>
        <v/>
      </c>
    </row>
    <row r="220" spans="1:13" ht="20.25" customHeight="1" x14ac:dyDescent="0.25">
      <c r="A220" s="8">
        <v>135</v>
      </c>
      <c r="B220" s="134"/>
      <c r="C220" s="190" t="str">
        <f t="shared" si="43"/>
        <v/>
      </c>
      <c r="D220" s="191" t="str">
        <f t="shared" si="44"/>
        <v/>
      </c>
      <c r="E220" s="135"/>
      <c r="F220" s="136"/>
      <c r="G220" s="200" t="str">
        <f t="shared" si="47"/>
        <v/>
      </c>
      <c r="H220" s="197" t="str">
        <f t="shared" si="45"/>
        <v/>
      </c>
      <c r="I220" s="204" t="str">
        <f t="shared" si="48"/>
        <v/>
      </c>
      <c r="J220" s="194" t="str">
        <f>IF(B220&gt;0,ROUNDUP(VLOOKUP(B220,G011B!$B:$R,16,0),1),"")</f>
        <v/>
      </c>
      <c r="K220" s="194" t="str">
        <f t="shared" si="49"/>
        <v/>
      </c>
      <c r="L220" s="195" t="str">
        <f>IF(B220&lt;&gt;"",VLOOKUP(B220,G011B!$B:$Z,25,0),"")</f>
        <v/>
      </c>
      <c r="M220" s="224" t="str">
        <f t="shared" si="46"/>
        <v/>
      </c>
    </row>
    <row r="221" spans="1:13" ht="20.25" customHeight="1" x14ac:dyDescent="0.25">
      <c r="A221" s="8">
        <v>136</v>
      </c>
      <c r="B221" s="134"/>
      <c r="C221" s="190" t="str">
        <f t="shared" si="43"/>
        <v/>
      </c>
      <c r="D221" s="191" t="str">
        <f t="shared" si="44"/>
        <v/>
      </c>
      <c r="E221" s="135"/>
      <c r="F221" s="136"/>
      <c r="G221" s="200" t="str">
        <f t="shared" si="47"/>
        <v/>
      </c>
      <c r="H221" s="197" t="str">
        <f t="shared" si="45"/>
        <v/>
      </c>
      <c r="I221" s="204" t="str">
        <f t="shared" si="48"/>
        <v/>
      </c>
      <c r="J221" s="194" t="str">
        <f>IF(B221&gt;0,ROUNDUP(VLOOKUP(B221,G011B!$B:$R,16,0),1),"")</f>
        <v/>
      </c>
      <c r="K221" s="194" t="str">
        <f t="shared" si="49"/>
        <v/>
      </c>
      <c r="L221" s="195" t="str">
        <f>IF(B221&lt;&gt;"",VLOOKUP(B221,G011B!$B:$Z,25,0),"")</f>
        <v/>
      </c>
      <c r="M221" s="224" t="str">
        <f t="shared" si="46"/>
        <v/>
      </c>
    </row>
    <row r="222" spans="1:13" ht="20.25" customHeight="1" x14ac:dyDescent="0.25">
      <c r="A222" s="8">
        <v>137</v>
      </c>
      <c r="B222" s="134"/>
      <c r="C222" s="190" t="str">
        <f t="shared" si="43"/>
        <v/>
      </c>
      <c r="D222" s="191" t="str">
        <f t="shared" si="44"/>
        <v/>
      </c>
      <c r="E222" s="135"/>
      <c r="F222" s="136"/>
      <c r="G222" s="200" t="str">
        <f t="shared" si="47"/>
        <v/>
      </c>
      <c r="H222" s="197" t="str">
        <f t="shared" si="45"/>
        <v/>
      </c>
      <c r="I222" s="204" t="str">
        <f t="shared" si="48"/>
        <v/>
      </c>
      <c r="J222" s="194" t="str">
        <f>IF(B222&gt;0,ROUNDUP(VLOOKUP(B222,G011B!$B:$R,16,0),1),"")</f>
        <v/>
      </c>
      <c r="K222" s="194" t="str">
        <f t="shared" si="49"/>
        <v/>
      </c>
      <c r="L222" s="195" t="str">
        <f>IF(B222&lt;&gt;"",VLOOKUP(B222,G011B!$B:$Z,25,0),"")</f>
        <v/>
      </c>
      <c r="M222" s="224" t="str">
        <f t="shared" si="46"/>
        <v/>
      </c>
    </row>
    <row r="223" spans="1:13" ht="20.25" customHeight="1" x14ac:dyDescent="0.25">
      <c r="A223" s="8">
        <v>138</v>
      </c>
      <c r="B223" s="134"/>
      <c r="C223" s="190" t="str">
        <f t="shared" si="43"/>
        <v/>
      </c>
      <c r="D223" s="191" t="str">
        <f t="shared" si="44"/>
        <v/>
      </c>
      <c r="E223" s="135"/>
      <c r="F223" s="136"/>
      <c r="G223" s="200" t="str">
        <f t="shared" si="47"/>
        <v/>
      </c>
      <c r="H223" s="197" t="str">
        <f t="shared" si="45"/>
        <v/>
      </c>
      <c r="I223" s="204" t="str">
        <f t="shared" si="48"/>
        <v/>
      </c>
      <c r="J223" s="194" t="str">
        <f>IF(B223&gt;0,ROUNDUP(VLOOKUP(B223,G011B!$B:$R,16,0),1),"")</f>
        <v/>
      </c>
      <c r="K223" s="194" t="str">
        <f t="shared" si="49"/>
        <v/>
      </c>
      <c r="L223" s="195" t="str">
        <f>IF(B223&lt;&gt;"",VLOOKUP(B223,G011B!$B:$Z,25,0),"")</f>
        <v/>
      </c>
      <c r="M223" s="224" t="str">
        <f t="shared" si="46"/>
        <v/>
      </c>
    </row>
    <row r="224" spans="1:13" ht="20.25" customHeight="1" x14ac:dyDescent="0.25">
      <c r="A224" s="8">
        <v>139</v>
      </c>
      <c r="B224" s="134"/>
      <c r="C224" s="190" t="str">
        <f t="shared" si="43"/>
        <v/>
      </c>
      <c r="D224" s="191" t="str">
        <f t="shared" si="44"/>
        <v/>
      </c>
      <c r="E224" s="135"/>
      <c r="F224" s="136"/>
      <c r="G224" s="200" t="str">
        <f t="shared" si="47"/>
        <v/>
      </c>
      <c r="H224" s="197" t="str">
        <f t="shared" si="45"/>
        <v/>
      </c>
      <c r="I224" s="204" t="str">
        <f t="shared" si="48"/>
        <v/>
      </c>
      <c r="J224" s="194" t="str">
        <f>IF(B224&gt;0,ROUNDUP(VLOOKUP(B224,G011B!$B:$R,16,0),1),"")</f>
        <v/>
      </c>
      <c r="K224" s="194" t="str">
        <f t="shared" si="49"/>
        <v/>
      </c>
      <c r="L224" s="195" t="str">
        <f>IF(B224&lt;&gt;"",VLOOKUP(B224,G011B!$B:$Z,25,0),"")</f>
        <v/>
      </c>
      <c r="M224" s="224" t="str">
        <f t="shared" si="46"/>
        <v/>
      </c>
    </row>
    <row r="225" spans="1:15" ht="20.25" customHeight="1" thickBot="1" x14ac:dyDescent="0.3">
      <c r="A225" s="116">
        <v>140</v>
      </c>
      <c r="B225" s="137"/>
      <c r="C225" s="192" t="str">
        <f t="shared" si="43"/>
        <v/>
      </c>
      <c r="D225" s="193" t="str">
        <f t="shared" si="44"/>
        <v/>
      </c>
      <c r="E225" s="138"/>
      <c r="F225" s="139"/>
      <c r="G225" s="201" t="str">
        <f t="shared" si="47"/>
        <v/>
      </c>
      <c r="H225" s="198" t="str">
        <f t="shared" si="45"/>
        <v/>
      </c>
      <c r="I225" s="205" t="str">
        <f t="shared" si="48"/>
        <v/>
      </c>
      <c r="J225" s="194" t="str">
        <f>IF(B225&gt;0,ROUNDUP(VLOOKUP(B225,G011B!$B:$R,16,0),1),"")</f>
        <v/>
      </c>
      <c r="K225" s="194" t="str">
        <f t="shared" si="49"/>
        <v/>
      </c>
      <c r="L225" s="195" t="str">
        <f>IF(B225&lt;&gt;"",VLOOKUP(B225,G011B!$B:$Z,25,0),"")</f>
        <v/>
      </c>
      <c r="M225" s="224" t="str">
        <f t="shared" si="46"/>
        <v/>
      </c>
    </row>
    <row r="226" spans="1:15" ht="20.25" customHeight="1" thickBot="1" x14ac:dyDescent="0.35">
      <c r="A226" s="493" t="s">
        <v>50</v>
      </c>
      <c r="B226" s="494"/>
      <c r="C226" s="494"/>
      <c r="D226" s="494"/>
      <c r="E226" s="494"/>
      <c r="F226" s="495"/>
      <c r="G226" s="202">
        <f>SUM(G206:G225)</f>
        <v>0</v>
      </c>
      <c r="H226" s="286"/>
      <c r="I226" s="185">
        <f>IF(C204=C171,SUM(I206:I225)+I193,SUM(I206:I225))</f>
        <v>0</v>
      </c>
      <c r="N226" s="206">
        <f>IF(COUNTA(E206:E225)&gt;0,1,0)</f>
        <v>0</v>
      </c>
    </row>
    <row r="227" spans="1:15" ht="20.25" customHeight="1" thickBot="1" x14ac:dyDescent="0.3">
      <c r="A227" s="496" t="s">
        <v>88</v>
      </c>
      <c r="B227" s="497"/>
      <c r="C227" s="497"/>
      <c r="D227" s="498"/>
      <c r="E227" s="174">
        <f>SUM(G:G)/2</f>
        <v>0</v>
      </c>
      <c r="F227" s="499"/>
      <c r="G227" s="500"/>
      <c r="H227" s="501"/>
      <c r="I227" s="182">
        <f>SUM(I206:I225)+I194</f>
        <v>0</v>
      </c>
    </row>
    <row r="228" spans="1:15" x14ac:dyDescent="0.25">
      <c r="A228" s="7" t="s">
        <v>157</v>
      </c>
    </row>
    <row r="230" spans="1:15" ht="21" x14ac:dyDescent="0.35">
      <c r="B230" s="309" t="s">
        <v>47</v>
      </c>
      <c r="C230" s="297">
        <f ca="1">IF(imzatarihi&gt;0,imzatarihi,"")</f>
        <v>46027</v>
      </c>
      <c r="D230" s="309" t="s">
        <v>48</v>
      </c>
      <c r="E230" s="506" t="str">
        <f>IF(kurulusyetkilisi&gt;0,kurulusyetkilisi,"")</f>
        <v/>
      </c>
      <c r="F230" s="506"/>
      <c r="G230" s="506"/>
      <c r="H230" s="506"/>
      <c r="I230" s="506"/>
      <c r="K230" s="133"/>
      <c r="L230" s="133"/>
      <c r="M230" s="4"/>
      <c r="N230" s="133"/>
      <c r="O230" s="133"/>
    </row>
    <row r="231" spans="1:15" ht="21" x14ac:dyDescent="0.35">
      <c r="A231" s="300"/>
      <c r="B231" s="300"/>
      <c r="D231" s="309" t="s">
        <v>49</v>
      </c>
      <c r="E231" s="470"/>
      <c r="F231" s="470"/>
      <c r="G231" s="470"/>
      <c r="H231" s="300"/>
      <c r="I231" s="300"/>
      <c r="K231" s="133"/>
      <c r="L231" s="133"/>
      <c r="M231" s="4"/>
      <c r="N231" s="133"/>
      <c r="O231" s="133"/>
    </row>
    <row r="232" spans="1:15" ht="15.75" x14ac:dyDescent="0.25">
      <c r="A232" s="465" t="s">
        <v>81</v>
      </c>
      <c r="B232" s="465"/>
      <c r="C232" s="465"/>
      <c r="D232" s="465"/>
      <c r="E232" s="465"/>
      <c r="F232" s="465"/>
      <c r="G232" s="465"/>
      <c r="H232" s="465"/>
      <c r="I232" s="465"/>
    </row>
    <row r="233" spans="1:15" x14ac:dyDescent="0.25">
      <c r="A233" s="466" t="str">
        <f>IF(YilDonem&lt;&gt;"",CONCATENATE(YilDonem," dönemine aittir."),"")</f>
        <v/>
      </c>
      <c r="B233" s="466"/>
      <c r="C233" s="466"/>
      <c r="D233" s="466"/>
      <c r="E233" s="466"/>
      <c r="F233" s="466"/>
      <c r="G233" s="466"/>
      <c r="H233" s="466"/>
      <c r="I233" s="466"/>
    </row>
    <row r="234" spans="1:15" ht="19.5" thickBot="1" x14ac:dyDescent="0.35">
      <c r="A234" s="505" t="s">
        <v>90</v>
      </c>
      <c r="B234" s="505"/>
      <c r="C234" s="505"/>
      <c r="D234" s="505"/>
      <c r="E234" s="505"/>
      <c r="F234" s="505"/>
      <c r="G234" s="505"/>
      <c r="H234" s="505"/>
      <c r="I234" s="505"/>
    </row>
    <row r="235" spans="1:15" ht="19.5" customHeight="1" thickBot="1" x14ac:dyDescent="0.3">
      <c r="A235" s="473" t="s">
        <v>1</v>
      </c>
      <c r="B235" s="487"/>
      <c r="C235" s="457" t="str">
        <f>IF(ProjeNo&gt;0,ProjeNo,"")</f>
        <v/>
      </c>
      <c r="D235" s="458"/>
      <c r="E235" s="458"/>
      <c r="F235" s="458"/>
      <c r="G235" s="458"/>
      <c r="H235" s="458"/>
      <c r="I235" s="459"/>
    </row>
    <row r="236" spans="1:15" ht="29.25" customHeight="1" thickBot="1" x14ac:dyDescent="0.3">
      <c r="A236" s="504" t="s">
        <v>14</v>
      </c>
      <c r="B236" s="474"/>
      <c r="C236" s="490" t="str">
        <f>IF(ProjeAdi&gt;0,ProjeAdi,"")</f>
        <v/>
      </c>
      <c r="D236" s="491"/>
      <c r="E236" s="491"/>
      <c r="F236" s="491"/>
      <c r="G236" s="491"/>
      <c r="H236" s="491"/>
      <c r="I236" s="492"/>
    </row>
    <row r="237" spans="1:15" ht="19.5" customHeight="1" thickBot="1" x14ac:dyDescent="0.3">
      <c r="A237" s="473" t="s">
        <v>82</v>
      </c>
      <c r="B237" s="487"/>
      <c r="C237" s="29"/>
      <c r="D237" s="502"/>
      <c r="E237" s="502"/>
      <c r="F237" s="502"/>
      <c r="G237" s="502"/>
      <c r="H237" s="502"/>
      <c r="I237" s="503"/>
    </row>
    <row r="238" spans="1:15" s="5" customFormat="1" ht="30.75" thickBot="1" x14ac:dyDescent="0.3">
      <c r="A238" s="3" t="s">
        <v>9</v>
      </c>
      <c r="B238" s="3" t="s">
        <v>10</v>
      </c>
      <c r="C238" s="3" t="s">
        <v>71</v>
      </c>
      <c r="D238" s="3" t="s">
        <v>162</v>
      </c>
      <c r="E238" s="3" t="s">
        <v>83</v>
      </c>
      <c r="F238" s="3" t="s">
        <v>84</v>
      </c>
      <c r="G238" s="3" t="s">
        <v>85</v>
      </c>
      <c r="H238" s="3" t="s">
        <v>86</v>
      </c>
      <c r="I238" s="3" t="s">
        <v>87</v>
      </c>
      <c r="J238" s="128" t="s">
        <v>91</v>
      </c>
      <c r="K238" s="129" t="s">
        <v>92</v>
      </c>
      <c r="L238" s="129" t="s">
        <v>84</v>
      </c>
    </row>
    <row r="239" spans="1:15" ht="20.25" customHeight="1" x14ac:dyDescent="0.25">
      <c r="A239" s="115">
        <v>141</v>
      </c>
      <c r="B239" s="130"/>
      <c r="C239" s="188" t="str">
        <f t="shared" ref="C239:C258" si="50">IF(B239&lt;&gt;"",VLOOKUP(B239,PersonelTablo,2,0),"")</f>
        <v/>
      </c>
      <c r="D239" s="189" t="str">
        <f t="shared" ref="D239:D258" si="51">IF(B239&lt;&gt;"",VLOOKUP(B239,PersonelTablo,3,0),"")</f>
        <v/>
      </c>
      <c r="E239" s="131"/>
      <c r="F239" s="132"/>
      <c r="G239" s="199" t="str">
        <f>IF(AND(B239&lt;&gt;"",L239&gt;=F239),E239*F239,"")</f>
        <v/>
      </c>
      <c r="H239" s="196" t="str">
        <f t="shared" ref="H239:H258" si="52">IF(B239&lt;&gt;"",VLOOKUP(B239,G011CTablo,14,0),"")</f>
        <v/>
      </c>
      <c r="I239" s="203" t="str">
        <f>IF(AND(B239&lt;&gt;"",J239&gt;=K239,L239&gt;0),G239*H239,"")</f>
        <v/>
      </c>
      <c r="J239" s="194" t="str">
        <f>IF(B239&gt;0,ROUNDUP(VLOOKUP(B239,G011B!$B:$R,16,0),1),"")</f>
        <v/>
      </c>
      <c r="K239" s="194" t="str">
        <f>IF(B239&gt;0,SUMIF($B:$B,B239,$G:$G),"")</f>
        <v/>
      </c>
      <c r="L239" s="195" t="str">
        <f>IF(B239&lt;&gt;"",VLOOKUP(B239,G011B!$B:$Z,25,0),"")</f>
        <v/>
      </c>
      <c r="M239" s="224"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25" customHeight="1" x14ac:dyDescent="0.25">
      <c r="A240" s="8">
        <v>142</v>
      </c>
      <c r="B240" s="134"/>
      <c r="C240" s="190" t="str">
        <f t="shared" si="50"/>
        <v/>
      </c>
      <c r="D240" s="191" t="str">
        <f t="shared" si="51"/>
        <v/>
      </c>
      <c r="E240" s="135"/>
      <c r="F240" s="136"/>
      <c r="G240" s="200" t="str">
        <f t="shared" ref="G240:G258" si="54">IF(AND(B240&lt;&gt;"",L240&gt;=F240),E240*F240,"")</f>
        <v/>
      </c>
      <c r="H240" s="197" t="str">
        <f t="shared" si="52"/>
        <v/>
      </c>
      <c r="I240" s="204" t="str">
        <f t="shared" ref="I240:I258" si="55">IF(AND(B240&lt;&gt;"",J240&gt;=K240,L240&gt;0),G240*H240,"")</f>
        <v/>
      </c>
      <c r="J240" s="194" t="str">
        <f>IF(B240&gt;0,ROUNDUP(VLOOKUP(B240,G011B!$B:$R,16,0),1),"")</f>
        <v/>
      </c>
      <c r="K240" s="194" t="str">
        <f t="shared" ref="K240:K258" si="56">IF(B240&gt;0,SUMIF($B:$B,B240,$G:$G),"")</f>
        <v/>
      </c>
      <c r="L240" s="195" t="str">
        <f>IF(B240&lt;&gt;"",VLOOKUP(B240,G011B!$B:$Z,25,0),"")</f>
        <v/>
      </c>
      <c r="M240" s="224" t="str">
        <f t="shared" si="53"/>
        <v/>
      </c>
    </row>
    <row r="241" spans="1:13" ht="20.25" customHeight="1" x14ac:dyDescent="0.25">
      <c r="A241" s="8">
        <v>143</v>
      </c>
      <c r="B241" s="134"/>
      <c r="C241" s="190" t="str">
        <f t="shared" si="50"/>
        <v/>
      </c>
      <c r="D241" s="191" t="str">
        <f t="shared" si="51"/>
        <v/>
      </c>
      <c r="E241" s="135"/>
      <c r="F241" s="136"/>
      <c r="G241" s="200" t="str">
        <f t="shared" si="54"/>
        <v/>
      </c>
      <c r="H241" s="197" t="str">
        <f t="shared" si="52"/>
        <v/>
      </c>
      <c r="I241" s="204" t="str">
        <f t="shared" si="55"/>
        <v/>
      </c>
      <c r="J241" s="194" t="str">
        <f>IF(B241&gt;0,ROUNDUP(VLOOKUP(B241,G011B!$B:$R,16,0),1),"")</f>
        <v/>
      </c>
      <c r="K241" s="194" t="str">
        <f t="shared" si="56"/>
        <v/>
      </c>
      <c r="L241" s="195" t="str">
        <f>IF(B241&lt;&gt;"",VLOOKUP(B241,G011B!$B:$Z,25,0),"")</f>
        <v/>
      </c>
      <c r="M241" s="224" t="str">
        <f t="shared" si="53"/>
        <v/>
      </c>
    </row>
    <row r="242" spans="1:13" ht="20.25" customHeight="1" x14ac:dyDescent="0.25">
      <c r="A242" s="8">
        <v>144</v>
      </c>
      <c r="B242" s="134"/>
      <c r="C242" s="190" t="str">
        <f t="shared" si="50"/>
        <v/>
      </c>
      <c r="D242" s="191" t="str">
        <f t="shared" si="51"/>
        <v/>
      </c>
      <c r="E242" s="135"/>
      <c r="F242" s="136"/>
      <c r="G242" s="200" t="str">
        <f t="shared" si="54"/>
        <v/>
      </c>
      <c r="H242" s="197" t="str">
        <f t="shared" si="52"/>
        <v/>
      </c>
      <c r="I242" s="204" t="str">
        <f t="shared" si="55"/>
        <v/>
      </c>
      <c r="J242" s="194" t="str">
        <f>IF(B242&gt;0,ROUNDUP(VLOOKUP(B242,G011B!$B:$R,16,0),1),"")</f>
        <v/>
      </c>
      <c r="K242" s="194" t="str">
        <f t="shared" si="56"/>
        <v/>
      </c>
      <c r="L242" s="195" t="str">
        <f>IF(B242&lt;&gt;"",VLOOKUP(B242,G011B!$B:$Z,25,0),"")</f>
        <v/>
      </c>
      <c r="M242" s="224" t="str">
        <f t="shared" si="53"/>
        <v/>
      </c>
    </row>
    <row r="243" spans="1:13" ht="20.25" customHeight="1" x14ac:dyDescent="0.25">
      <c r="A243" s="8">
        <v>145</v>
      </c>
      <c r="B243" s="134"/>
      <c r="C243" s="190" t="str">
        <f t="shared" si="50"/>
        <v/>
      </c>
      <c r="D243" s="191" t="str">
        <f t="shared" si="51"/>
        <v/>
      </c>
      <c r="E243" s="135"/>
      <c r="F243" s="136"/>
      <c r="G243" s="200" t="str">
        <f t="shared" si="54"/>
        <v/>
      </c>
      <c r="H243" s="197" t="str">
        <f t="shared" si="52"/>
        <v/>
      </c>
      <c r="I243" s="204" t="str">
        <f t="shared" si="55"/>
        <v/>
      </c>
      <c r="J243" s="194" t="str">
        <f>IF(B243&gt;0,ROUNDUP(VLOOKUP(B243,G011B!$B:$R,16,0),1),"")</f>
        <v/>
      </c>
      <c r="K243" s="194" t="str">
        <f t="shared" si="56"/>
        <v/>
      </c>
      <c r="L243" s="195" t="str">
        <f>IF(B243&lt;&gt;"",VLOOKUP(B243,G011B!$B:$Z,25,0),"")</f>
        <v/>
      </c>
      <c r="M243" s="224" t="str">
        <f t="shared" si="53"/>
        <v/>
      </c>
    </row>
    <row r="244" spans="1:13" ht="20.25" customHeight="1" x14ac:dyDescent="0.25">
      <c r="A244" s="8">
        <v>146</v>
      </c>
      <c r="B244" s="134"/>
      <c r="C244" s="190" t="str">
        <f t="shared" si="50"/>
        <v/>
      </c>
      <c r="D244" s="191" t="str">
        <f t="shared" si="51"/>
        <v/>
      </c>
      <c r="E244" s="135"/>
      <c r="F244" s="136"/>
      <c r="G244" s="200" t="str">
        <f t="shared" si="54"/>
        <v/>
      </c>
      <c r="H244" s="197" t="str">
        <f t="shared" si="52"/>
        <v/>
      </c>
      <c r="I244" s="204" t="str">
        <f t="shared" si="55"/>
        <v/>
      </c>
      <c r="J244" s="194" t="str">
        <f>IF(B244&gt;0,ROUNDUP(VLOOKUP(B244,G011B!$B:$R,16,0),1),"")</f>
        <v/>
      </c>
      <c r="K244" s="194" t="str">
        <f t="shared" si="56"/>
        <v/>
      </c>
      <c r="L244" s="195" t="str">
        <f>IF(B244&lt;&gt;"",VLOOKUP(B244,G011B!$B:$Z,25,0),"")</f>
        <v/>
      </c>
      <c r="M244" s="224" t="str">
        <f t="shared" si="53"/>
        <v/>
      </c>
    </row>
    <row r="245" spans="1:13" ht="20.25" customHeight="1" x14ac:dyDescent="0.25">
      <c r="A245" s="8">
        <v>147</v>
      </c>
      <c r="B245" s="134"/>
      <c r="C245" s="190" t="str">
        <f t="shared" si="50"/>
        <v/>
      </c>
      <c r="D245" s="191" t="str">
        <f t="shared" si="51"/>
        <v/>
      </c>
      <c r="E245" s="135"/>
      <c r="F245" s="136"/>
      <c r="G245" s="200" t="str">
        <f t="shared" si="54"/>
        <v/>
      </c>
      <c r="H245" s="197" t="str">
        <f t="shared" si="52"/>
        <v/>
      </c>
      <c r="I245" s="204" t="str">
        <f t="shared" si="55"/>
        <v/>
      </c>
      <c r="J245" s="194" t="str">
        <f>IF(B245&gt;0,ROUNDUP(VLOOKUP(B245,G011B!$B:$R,16,0),1),"")</f>
        <v/>
      </c>
      <c r="K245" s="194" t="str">
        <f t="shared" si="56"/>
        <v/>
      </c>
      <c r="L245" s="195" t="str">
        <f>IF(B245&lt;&gt;"",VLOOKUP(B245,G011B!$B:$Z,25,0),"")</f>
        <v/>
      </c>
      <c r="M245" s="224" t="str">
        <f t="shared" si="53"/>
        <v/>
      </c>
    </row>
    <row r="246" spans="1:13" ht="20.25" customHeight="1" x14ac:dyDescent="0.25">
      <c r="A246" s="8">
        <v>148</v>
      </c>
      <c r="B246" s="134"/>
      <c r="C246" s="190" t="str">
        <f t="shared" si="50"/>
        <v/>
      </c>
      <c r="D246" s="191" t="str">
        <f t="shared" si="51"/>
        <v/>
      </c>
      <c r="E246" s="135"/>
      <c r="F246" s="136"/>
      <c r="G246" s="200" t="str">
        <f t="shared" si="54"/>
        <v/>
      </c>
      <c r="H246" s="197" t="str">
        <f t="shared" si="52"/>
        <v/>
      </c>
      <c r="I246" s="204" t="str">
        <f t="shared" si="55"/>
        <v/>
      </c>
      <c r="J246" s="194" t="str">
        <f>IF(B246&gt;0,ROUNDUP(VLOOKUP(B246,G011B!$B:$R,16,0),1),"")</f>
        <v/>
      </c>
      <c r="K246" s="194" t="str">
        <f t="shared" si="56"/>
        <v/>
      </c>
      <c r="L246" s="195" t="str">
        <f>IF(B246&lt;&gt;"",VLOOKUP(B246,G011B!$B:$Z,25,0),"")</f>
        <v/>
      </c>
      <c r="M246" s="224" t="str">
        <f t="shared" si="53"/>
        <v/>
      </c>
    </row>
    <row r="247" spans="1:13" ht="20.25" customHeight="1" x14ac:dyDescent="0.25">
      <c r="A247" s="8">
        <v>149</v>
      </c>
      <c r="B247" s="134"/>
      <c r="C247" s="190" t="str">
        <f t="shared" si="50"/>
        <v/>
      </c>
      <c r="D247" s="191" t="str">
        <f t="shared" si="51"/>
        <v/>
      </c>
      <c r="E247" s="135"/>
      <c r="F247" s="136"/>
      <c r="G247" s="200" t="str">
        <f t="shared" si="54"/>
        <v/>
      </c>
      <c r="H247" s="197" t="str">
        <f t="shared" si="52"/>
        <v/>
      </c>
      <c r="I247" s="204" t="str">
        <f t="shared" si="55"/>
        <v/>
      </c>
      <c r="J247" s="194" t="str">
        <f>IF(B247&gt;0,ROUNDUP(VLOOKUP(B247,G011B!$B:$R,16,0),1),"")</f>
        <v/>
      </c>
      <c r="K247" s="194" t="str">
        <f t="shared" si="56"/>
        <v/>
      </c>
      <c r="L247" s="195" t="str">
        <f>IF(B247&lt;&gt;"",VLOOKUP(B247,G011B!$B:$Z,25,0),"")</f>
        <v/>
      </c>
      <c r="M247" s="224" t="str">
        <f t="shared" si="53"/>
        <v/>
      </c>
    </row>
    <row r="248" spans="1:13" ht="20.25" customHeight="1" x14ac:dyDescent="0.25">
      <c r="A248" s="8">
        <v>150</v>
      </c>
      <c r="B248" s="134"/>
      <c r="C248" s="190" t="str">
        <f t="shared" si="50"/>
        <v/>
      </c>
      <c r="D248" s="191" t="str">
        <f t="shared" si="51"/>
        <v/>
      </c>
      <c r="E248" s="135"/>
      <c r="F248" s="136"/>
      <c r="G248" s="200" t="str">
        <f t="shared" si="54"/>
        <v/>
      </c>
      <c r="H248" s="197" t="str">
        <f t="shared" si="52"/>
        <v/>
      </c>
      <c r="I248" s="204" t="str">
        <f t="shared" si="55"/>
        <v/>
      </c>
      <c r="J248" s="194" t="str">
        <f>IF(B248&gt;0,ROUNDUP(VLOOKUP(B248,G011B!$B:$R,16,0),1),"")</f>
        <v/>
      </c>
      <c r="K248" s="194" t="str">
        <f t="shared" si="56"/>
        <v/>
      </c>
      <c r="L248" s="195" t="str">
        <f>IF(B248&lt;&gt;"",VLOOKUP(B248,G011B!$B:$Z,25,0),"")</f>
        <v/>
      </c>
      <c r="M248" s="224" t="str">
        <f t="shared" si="53"/>
        <v/>
      </c>
    </row>
    <row r="249" spans="1:13" ht="20.25" customHeight="1" x14ac:dyDescent="0.25">
      <c r="A249" s="8">
        <v>151</v>
      </c>
      <c r="B249" s="134"/>
      <c r="C249" s="190" t="str">
        <f t="shared" si="50"/>
        <v/>
      </c>
      <c r="D249" s="191" t="str">
        <f t="shared" si="51"/>
        <v/>
      </c>
      <c r="E249" s="135"/>
      <c r="F249" s="136"/>
      <c r="G249" s="200" t="str">
        <f t="shared" si="54"/>
        <v/>
      </c>
      <c r="H249" s="197" t="str">
        <f t="shared" si="52"/>
        <v/>
      </c>
      <c r="I249" s="204" t="str">
        <f t="shared" si="55"/>
        <v/>
      </c>
      <c r="J249" s="194" t="str">
        <f>IF(B249&gt;0,ROUNDUP(VLOOKUP(B249,G011B!$B:$R,16,0),1),"")</f>
        <v/>
      </c>
      <c r="K249" s="194" t="str">
        <f t="shared" si="56"/>
        <v/>
      </c>
      <c r="L249" s="195" t="str">
        <f>IF(B249&lt;&gt;"",VLOOKUP(B249,G011B!$B:$Z,25,0),"")</f>
        <v/>
      </c>
      <c r="M249" s="224" t="str">
        <f t="shared" si="53"/>
        <v/>
      </c>
    </row>
    <row r="250" spans="1:13" ht="20.25" customHeight="1" x14ac:dyDescent="0.25">
      <c r="A250" s="8">
        <v>152</v>
      </c>
      <c r="B250" s="134"/>
      <c r="C250" s="190" t="str">
        <f t="shared" si="50"/>
        <v/>
      </c>
      <c r="D250" s="191" t="str">
        <f t="shared" si="51"/>
        <v/>
      </c>
      <c r="E250" s="135"/>
      <c r="F250" s="136"/>
      <c r="G250" s="200" t="str">
        <f t="shared" si="54"/>
        <v/>
      </c>
      <c r="H250" s="197" t="str">
        <f t="shared" si="52"/>
        <v/>
      </c>
      <c r="I250" s="204" t="str">
        <f t="shared" si="55"/>
        <v/>
      </c>
      <c r="J250" s="194" t="str">
        <f>IF(B250&gt;0,ROUNDUP(VLOOKUP(B250,G011B!$B:$R,16,0),1),"")</f>
        <v/>
      </c>
      <c r="K250" s="194" t="str">
        <f t="shared" si="56"/>
        <v/>
      </c>
      <c r="L250" s="195" t="str">
        <f>IF(B250&lt;&gt;"",VLOOKUP(B250,G011B!$B:$Z,25,0),"")</f>
        <v/>
      </c>
      <c r="M250" s="224" t="str">
        <f t="shared" si="53"/>
        <v/>
      </c>
    </row>
    <row r="251" spans="1:13" ht="20.25" customHeight="1" x14ac:dyDescent="0.25">
      <c r="A251" s="8">
        <v>153</v>
      </c>
      <c r="B251" s="134"/>
      <c r="C251" s="190" t="str">
        <f t="shared" si="50"/>
        <v/>
      </c>
      <c r="D251" s="191" t="str">
        <f t="shared" si="51"/>
        <v/>
      </c>
      <c r="E251" s="135"/>
      <c r="F251" s="136"/>
      <c r="G251" s="200" t="str">
        <f t="shared" si="54"/>
        <v/>
      </c>
      <c r="H251" s="197" t="str">
        <f t="shared" si="52"/>
        <v/>
      </c>
      <c r="I251" s="204" t="str">
        <f t="shared" si="55"/>
        <v/>
      </c>
      <c r="J251" s="194" t="str">
        <f>IF(B251&gt;0,ROUNDUP(VLOOKUP(B251,G011B!$B:$R,16,0),1),"")</f>
        <v/>
      </c>
      <c r="K251" s="194" t="str">
        <f t="shared" si="56"/>
        <v/>
      </c>
      <c r="L251" s="195" t="str">
        <f>IF(B251&lt;&gt;"",VLOOKUP(B251,G011B!$B:$Z,25,0),"")</f>
        <v/>
      </c>
      <c r="M251" s="224" t="str">
        <f t="shared" si="53"/>
        <v/>
      </c>
    </row>
    <row r="252" spans="1:13" ht="20.25" customHeight="1" x14ac:dyDescent="0.25">
      <c r="A252" s="8">
        <v>154</v>
      </c>
      <c r="B252" s="134"/>
      <c r="C252" s="190" t="str">
        <f t="shared" si="50"/>
        <v/>
      </c>
      <c r="D252" s="191" t="str">
        <f t="shared" si="51"/>
        <v/>
      </c>
      <c r="E252" s="135"/>
      <c r="F252" s="136"/>
      <c r="G252" s="200" t="str">
        <f t="shared" si="54"/>
        <v/>
      </c>
      <c r="H252" s="197" t="str">
        <f t="shared" si="52"/>
        <v/>
      </c>
      <c r="I252" s="204" t="str">
        <f t="shared" si="55"/>
        <v/>
      </c>
      <c r="J252" s="194" t="str">
        <f>IF(B252&gt;0,ROUNDUP(VLOOKUP(B252,G011B!$B:$R,16,0),1),"")</f>
        <v/>
      </c>
      <c r="K252" s="194" t="str">
        <f t="shared" si="56"/>
        <v/>
      </c>
      <c r="L252" s="195" t="str">
        <f>IF(B252&lt;&gt;"",VLOOKUP(B252,G011B!$B:$Z,25,0),"")</f>
        <v/>
      </c>
      <c r="M252" s="224" t="str">
        <f t="shared" si="53"/>
        <v/>
      </c>
    </row>
    <row r="253" spans="1:13" ht="20.25" customHeight="1" x14ac:dyDescent="0.25">
      <c r="A253" s="8">
        <v>155</v>
      </c>
      <c r="B253" s="134"/>
      <c r="C253" s="190" t="str">
        <f t="shared" si="50"/>
        <v/>
      </c>
      <c r="D253" s="191" t="str">
        <f t="shared" si="51"/>
        <v/>
      </c>
      <c r="E253" s="135"/>
      <c r="F253" s="136"/>
      <c r="G253" s="200" t="str">
        <f t="shared" si="54"/>
        <v/>
      </c>
      <c r="H253" s="197" t="str">
        <f t="shared" si="52"/>
        <v/>
      </c>
      <c r="I253" s="204" t="str">
        <f t="shared" si="55"/>
        <v/>
      </c>
      <c r="J253" s="194" t="str">
        <f>IF(B253&gt;0,ROUNDUP(VLOOKUP(B253,G011B!$B:$R,16,0),1),"")</f>
        <v/>
      </c>
      <c r="K253" s="194" t="str">
        <f t="shared" si="56"/>
        <v/>
      </c>
      <c r="L253" s="195" t="str">
        <f>IF(B253&lt;&gt;"",VLOOKUP(B253,G011B!$B:$Z,25,0),"")</f>
        <v/>
      </c>
      <c r="M253" s="224" t="str">
        <f t="shared" si="53"/>
        <v/>
      </c>
    </row>
    <row r="254" spans="1:13" ht="20.25" customHeight="1" x14ac:dyDescent="0.25">
      <c r="A254" s="8">
        <v>156</v>
      </c>
      <c r="B254" s="134"/>
      <c r="C254" s="190" t="str">
        <f t="shared" si="50"/>
        <v/>
      </c>
      <c r="D254" s="191" t="str">
        <f t="shared" si="51"/>
        <v/>
      </c>
      <c r="E254" s="135"/>
      <c r="F254" s="136"/>
      <c r="G254" s="200" t="str">
        <f t="shared" si="54"/>
        <v/>
      </c>
      <c r="H254" s="197" t="str">
        <f t="shared" si="52"/>
        <v/>
      </c>
      <c r="I254" s="204" t="str">
        <f t="shared" si="55"/>
        <v/>
      </c>
      <c r="J254" s="194" t="str">
        <f>IF(B254&gt;0,ROUNDUP(VLOOKUP(B254,G011B!$B:$R,16,0),1),"")</f>
        <v/>
      </c>
      <c r="K254" s="194" t="str">
        <f t="shared" si="56"/>
        <v/>
      </c>
      <c r="L254" s="195" t="str">
        <f>IF(B254&lt;&gt;"",VLOOKUP(B254,G011B!$B:$Z,25,0),"")</f>
        <v/>
      </c>
      <c r="M254" s="224" t="str">
        <f t="shared" si="53"/>
        <v/>
      </c>
    </row>
    <row r="255" spans="1:13" ht="20.25" customHeight="1" x14ac:dyDescent="0.25">
      <c r="A255" s="8">
        <v>157</v>
      </c>
      <c r="B255" s="134"/>
      <c r="C255" s="190" t="str">
        <f t="shared" si="50"/>
        <v/>
      </c>
      <c r="D255" s="191" t="str">
        <f t="shared" si="51"/>
        <v/>
      </c>
      <c r="E255" s="135"/>
      <c r="F255" s="136"/>
      <c r="G255" s="200" t="str">
        <f t="shared" si="54"/>
        <v/>
      </c>
      <c r="H255" s="197" t="str">
        <f t="shared" si="52"/>
        <v/>
      </c>
      <c r="I255" s="204" t="str">
        <f t="shared" si="55"/>
        <v/>
      </c>
      <c r="J255" s="194" t="str">
        <f>IF(B255&gt;0,ROUNDUP(VLOOKUP(B255,G011B!$B:$R,16,0),1),"")</f>
        <v/>
      </c>
      <c r="K255" s="194" t="str">
        <f t="shared" si="56"/>
        <v/>
      </c>
      <c r="L255" s="195" t="str">
        <f>IF(B255&lt;&gt;"",VLOOKUP(B255,G011B!$B:$Z,25,0),"")</f>
        <v/>
      </c>
      <c r="M255" s="224" t="str">
        <f t="shared" si="53"/>
        <v/>
      </c>
    </row>
    <row r="256" spans="1:13" ht="20.25" customHeight="1" x14ac:dyDescent="0.25">
      <c r="A256" s="8">
        <v>158</v>
      </c>
      <c r="B256" s="134"/>
      <c r="C256" s="190" t="str">
        <f t="shared" si="50"/>
        <v/>
      </c>
      <c r="D256" s="191" t="str">
        <f t="shared" si="51"/>
        <v/>
      </c>
      <c r="E256" s="135"/>
      <c r="F256" s="136"/>
      <c r="G256" s="200" t="str">
        <f t="shared" si="54"/>
        <v/>
      </c>
      <c r="H256" s="197" t="str">
        <f t="shared" si="52"/>
        <v/>
      </c>
      <c r="I256" s="204" t="str">
        <f t="shared" si="55"/>
        <v/>
      </c>
      <c r="J256" s="194" t="str">
        <f>IF(B256&gt;0,ROUNDUP(VLOOKUP(B256,G011B!$B:$R,16,0),1),"")</f>
        <v/>
      </c>
      <c r="K256" s="194" t="str">
        <f t="shared" si="56"/>
        <v/>
      </c>
      <c r="L256" s="195" t="str">
        <f>IF(B256&lt;&gt;"",VLOOKUP(B256,G011B!$B:$Z,25,0),"")</f>
        <v/>
      </c>
      <c r="M256" s="224" t="str">
        <f t="shared" si="53"/>
        <v/>
      </c>
    </row>
    <row r="257" spans="1:15" ht="20.25" customHeight="1" x14ac:dyDescent="0.25">
      <c r="A257" s="8">
        <v>159</v>
      </c>
      <c r="B257" s="134"/>
      <c r="C257" s="190" t="str">
        <f t="shared" si="50"/>
        <v/>
      </c>
      <c r="D257" s="191" t="str">
        <f t="shared" si="51"/>
        <v/>
      </c>
      <c r="E257" s="135"/>
      <c r="F257" s="136"/>
      <c r="G257" s="200" t="str">
        <f t="shared" si="54"/>
        <v/>
      </c>
      <c r="H257" s="197" t="str">
        <f t="shared" si="52"/>
        <v/>
      </c>
      <c r="I257" s="204" t="str">
        <f t="shared" si="55"/>
        <v/>
      </c>
      <c r="J257" s="194" t="str">
        <f>IF(B257&gt;0,ROUNDUP(VLOOKUP(B257,G011B!$B:$R,16,0),1),"")</f>
        <v/>
      </c>
      <c r="K257" s="194" t="str">
        <f t="shared" si="56"/>
        <v/>
      </c>
      <c r="L257" s="195" t="str">
        <f>IF(B257&lt;&gt;"",VLOOKUP(B257,G011B!$B:$Z,25,0),"")</f>
        <v/>
      </c>
      <c r="M257" s="224" t="str">
        <f t="shared" si="53"/>
        <v/>
      </c>
    </row>
    <row r="258" spans="1:15" ht="20.25" customHeight="1" thickBot="1" x14ac:dyDescent="0.3">
      <c r="A258" s="116">
        <v>160</v>
      </c>
      <c r="B258" s="137"/>
      <c r="C258" s="192" t="str">
        <f t="shared" si="50"/>
        <v/>
      </c>
      <c r="D258" s="193" t="str">
        <f t="shared" si="51"/>
        <v/>
      </c>
      <c r="E258" s="138"/>
      <c r="F258" s="139"/>
      <c r="G258" s="201" t="str">
        <f t="shared" si="54"/>
        <v/>
      </c>
      <c r="H258" s="198" t="str">
        <f t="shared" si="52"/>
        <v/>
      </c>
      <c r="I258" s="205" t="str">
        <f t="shared" si="55"/>
        <v/>
      </c>
      <c r="J258" s="194" t="str">
        <f>IF(B258&gt;0,ROUNDUP(VLOOKUP(B258,G011B!$B:$R,16,0),1),"")</f>
        <v/>
      </c>
      <c r="K258" s="194" t="str">
        <f t="shared" si="56"/>
        <v/>
      </c>
      <c r="L258" s="195" t="str">
        <f>IF(B258&lt;&gt;"",VLOOKUP(B258,G011B!$B:$Z,25,0),"")</f>
        <v/>
      </c>
      <c r="M258" s="224" t="str">
        <f t="shared" si="53"/>
        <v/>
      </c>
    </row>
    <row r="259" spans="1:15" ht="20.25" customHeight="1" thickBot="1" x14ac:dyDescent="0.35">
      <c r="A259" s="493" t="s">
        <v>50</v>
      </c>
      <c r="B259" s="494"/>
      <c r="C259" s="494"/>
      <c r="D259" s="494"/>
      <c r="E259" s="494"/>
      <c r="F259" s="495"/>
      <c r="G259" s="202">
        <f>SUM(G239:G258)</f>
        <v>0</v>
      </c>
      <c r="H259" s="286"/>
      <c r="I259" s="185">
        <f>IF(C237=C204,SUM(I239:I258)+I226,SUM(I239:I258))</f>
        <v>0</v>
      </c>
      <c r="N259" s="206">
        <f>IF(COUNTA(E239:E258)&gt;0,1,0)</f>
        <v>0</v>
      </c>
    </row>
    <row r="260" spans="1:15" ht="20.25" customHeight="1" thickBot="1" x14ac:dyDescent="0.3">
      <c r="A260" s="496" t="s">
        <v>88</v>
      </c>
      <c r="B260" s="497"/>
      <c r="C260" s="497"/>
      <c r="D260" s="498"/>
      <c r="E260" s="174">
        <f>SUM(G:G)/2</f>
        <v>0</v>
      </c>
      <c r="F260" s="499"/>
      <c r="G260" s="500"/>
      <c r="H260" s="501"/>
      <c r="I260" s="182">
        <f>SUM(I239:I258)+I227</f>
        <v>0</v>
      </c>
    </row>
    <row r="261" spans="1:15" x14ac:dyDescent="0.25">
      <c r="A261" s="7" t="s">
        <v>157</v>
      </c>
    </row>
    <row r="263" spans="1:15" ht="21" x14ac:dyDescent="0.35">
      <c r="B263" s="309" t="s">
        <v>47</v>
      </c>
      <c r="C263" s="297">
        <f ca="1">IF(imzatarihi&gt;0,imzatarihi,"")</f>
        <v>46027</v>
      </c>
      <c r="D263" s="309" t="s">
        <v>48</v>
      </c>
      <c r="E263" s="506" t="str">
        <f>IF(kurulusyetkilisi&gt;0,kurulusyetkilisi,"")</f>
        <v/>
      </c>
      <c r="F263" s="506"/>
      <c r="G263" s="506"/>
      <c r="H263" s="506"/>
      <c r="I263" s="506"/>
      <c r="K263" s="133"/>
      <c r="L263" s="133"/>
      <c r="M263" s="4"/>
      <c r="N263" s="133"/>
      <c r="O263" s="133"/>
    </row>
    <row r="264" spans="1:15" ht="21" x14ac:dyDescent="0.35">
      <c r="A264" s="300"/>
      <c r="B264" s="300"/>
      <c r="D264" s="309" t="s">
        <v>49</v>
      </c>
      <c r="E264" s="470"/>
      <c r="F264" s="470"/>
      <c r="G264" s="470"/>
      <c r="H264" s="300"/>
      <c r="I264" s="300"/>
      <c r="K264" s="133"/>
      <c r="L264" s="133"/>
      <c r="M264" s="4"/>
      <c r="N264" s="133"/>
      <c r="O264" s="133"/>
    </row>
    <row r="265" spans="1:15" ht="15.75" x14ac:dyDescent="0.25">
      <c r="A265" s="465" t="s">
        <v>81</v>
      </c>
      <c r="B265" s="465"/>
      <c r="C265" s="465"/>
      <c r="D265" s="465"/>
      <c r="E265" s="465"/>
      <c r="F265" s="465"/>
      <c r="G265" s="465"/>
      <c r="H265" s="465"/>
      <c r="I265" s="465"/>
    </row>
    <row r="266" spans="1:15" x14ac:dyDescent="0.25">
      <c r="A266" s="466" t="str">
        <f>IF(YilDonem&lt;&gt;"",CONCATENATE(YilDonem," dönemine aittir."),"")</f>
        <v/>
      </c>
      <c r="B266" s="466"/>
      <c r="C266" s="466"/>
      <c r="D266" s="466"/>
      <c r="E266" s="466"/>
      <c r="F266" s="466"/>
      <c r="G266" s="466"/>
      <c r="H266" s="466"/>
      <c r="I266" s="466"/>
    </row>
    <row r="267" spans="1:15" ht="19.5" thickBot="1" x14ac:dyDescent="0.35">
      <c r="A267" s="505" t="s">
        <v>90</v>
      </c>
      <c r="B267" s="505"/>
      <c r="C267" s="505"/>
      <c r="D267" s="505"/>
      <c r="E267" s="505"/>
      <c r="F267" s="505"/>
      <c r="G267" s="505"/>
      <c r="H267" s="505"/>
      <c r="I267" s="505"/>
    </row>
    <row r="268" spans="1:15" ht="19.5" customHeight="1" thickBot="1" x14ac:dyDescent="0.3">
      <c r="A268" s="473" t="s">
        <v>1</v>
      </c>
      <c r="B268" s="487"/>
      <c r="C268" s="457" t="str">
        <f>IF(ProjeNo&gt;0,ProjeNo,"")</f>
        <v/>
      </c>
      <c r="D268" s="458"/>
      <c r="E268" s="458"/>
      <c r="F268" s="458"/>
      <c r="G268" s="458"/>
      <c r="H268" s="458"/>
      <c r="I268" s="459"/>
    </row>
    <row r="269" spans="1:15" ht="29.25" customHeight="1" thickBot="1" x14ac:dyDescent="0.3">
      <c r="A269" s="504" t="s">
        <v>14</v>
      </c>
      <c r="B269" s="474"/>
      <c r="C269" s="490" t="str">
        <f>IF(ProjeAdi&gt;0,ProjeAdi,"")</f>
        <v/>
      </c>
      <c r="D269" s="491"/>
      <c r="E269" s="491"/>
      <c r="F269" s="491"/>
      <c r="G269" s="491"/>
      <c r="H269" s="491"/>
      <c r="I269" s="492"/>
    </row>
    <row r="270" spans="1:15" ht="19.5" customHeight="1" thickBot="1" x14ac:dyDescent="0.3">
      <c r="A270" s="473" t="s">
        <v>82</v>
      </c>
      <c r="B270" s="487"/>
      <c r="C270" s="29"/>
      <c r="D270" s="502"/>
      <c r="E270" s="502"/>
      <c r="F270" s="502"/>
      <c r="G270" s="502"/>
      <c r="H270" s="502"/>
      <c r="I270" s="503"/>
    </row>
    <row r="271" spans="1:15" s="5" customFormat="1" ht="30.75" thickBot="1" x14ac:dyDescent="0.3">
      <c r="A271" s="3" t="s">
        <v>9</v>
      </c>
      <c r="B271" s="3" t="s">
        <v>10</v>
      </c>
      <c r="C271" s="3" t="s">
        <v>71</v>
      </c>
      <c r="D271" s="3" t="s">
        <v>162</v>
      </c>
      <c r="E271" s="3" t="s">
        <v>83</v>
      </c>
      <c r="F271" s="3" t="s">
        <v>84</v>
      </c>
      <c r="G271" s="3" t="s">
        <v>85</v>
      </c>
      <c r="H271" s="3" t="s">
        <v>86</v>
      </c>
      <c r="I271" s="3" t="s">
        <v>87</v>
      </c>
      <c r="J271" s="128" t="s">
        <v>91</v>
      </c>
      <c r="K271" s="129" t="s">
        <v>92</v>
      </c>
      <c r="L271" s="129" t="s">
        <v>84</v>
      </c>
    </row>
    <row r="272" spans="1:15" ht="20.25" customHeight="1" x14ac:dyDescent="0.25">
      <c r="A272" s="115">
        <v>161</v>
      </c>
      <c r="B272" s="130"/>
      <c r="C272" s="188" t="str">
        <f t="shared" ref="C272:C291" si="57">IF(B272&lt;&gt;"",VLOOKUP(B272,PersonelTablo,2,0),"")</f>
        <v/>
      </c>
      <c r="D272" s="189" t="str">
        <f t="shared" ref="D272:D291" si="58">IF(B272&lt;&gt;"",VLOOKUP(B272,PersonelTablo,3,0),"")</f>
        <v/>
      </c>
      <c r="E272" s="131"/>
      <c r="F272" s="132"/>
      <c r="G272" s="199" t="str">
        <f>IF(AND(B272&lt;&gt;"",L272&gt;=F272),E272*F272,"")</f>
        <v/>
      </c>
      <c r="H272" s="196" t="str">
        <f t="shared" ref="H272:H291" si="59">IF(B272&lt;&gt;"",VLOOKUP(B272,G011CTablo,14,0),"")</f>
        <v/>
      </c>
      <c r="I272" s="203" t="str">
        <f>IF(AND(B272&lt;&gt;"",J272&gt;=K272,L272&gt;0),G272*H272,"")</f>
        <v/>
      </c>
      <c r="J272" s="194" t="str">
        <f>IF(B272&gt;0,ROUNDUP(VLOOKUP(B272,G011B!$B:$R,16,0),1),"")</f>
        <v/>
      </c>
      <c r="K272" s="194" t="str">
        <f>IF(B272&gt;0,SUMIF($B:$B,B272,$G:$G),"")</f>
        <v/>
      </c>
      <c r="L272" s="195" t="str">
        <f>IF(B272&lt;&gt;"",VLOOKUP(B272,G011B!$B:$Z,25,0),"")</f>
        <v/>
      </c>
      <c r="M272" s="224"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25" customHeight="1" x14ac:dyDescent="0.25">
      <c r="A273" s="8">
        <v>162</v>
      </c>
      <c r="B273" s="134"/>
      <c r="C273" s="190" t="str">
        <f t="shared" si="57"/>
        <v/>
      </c>
      <c r="D273" s="191" t="str">
        <f t="shared" si="58"/>
        <v/>
      </c>
      <c r="E273" s="135"/>
      <c r="F273" s="136"/>
      <c r="G273" s="200" t="str">
        <f t="shared" ref="G273:G291" si="61">IF(AND(B273&lt;&gt;"",L273&gt;=F273),E273*F273,"")</f>
        <v/>
      </c>
      <c r="H273" s="197" t="str">
        <f t="shared" si="59"/>
        <v/>
      </c>
      <c r="I273" s="204" t="str">
        <f t="shared" ref="I273:I291" si="62">IF(AND(B273&lt;&gt;"",J273&gt;=K273,L273&gt;0),G273*H273,"")</f>
        <v/>
      </c>
      <c r="J273" s="194" t="str">
        <f>IF(B273&gt;0,ROUNDUP(VLOOKUP(B273,G011B!$B:$R,16,0),1),"")</f>
        <v/>
      </c>
      <c r="K273" s="194" t="str">
        <f t="shared" ref="K273:K291" si="63">IF(B273&gt;0,SUMIF($B:$B,B273,$G:$G),"")</f>
        <v/>
      </c>
      <c r="L273" s="195" t="str">
        <f>IF(B273&lt;&gt;"",VLOOKUP(B273,G011B!$B:$Z,25,0),"")</f>
        <v/>
      </c>
      <c r="M273" s="224" t="str">
        <f t="shared" si="60"/>
        <v/>
      </c>
    </row>
    <row r="274" spans="1:13" ht="20.25" customHeight="1" x14ac:dyDescent="0.25">
      <c r="A274" s="8">
        <v>163</v>
      </c>
      <c r="B274" s="134"/>
      <c r="C274" s="190" t="str">
        <f t="shared" si="57"/>
        <v/>
      </c>
      <c r="D274" s="191" t="str">
        <f t="shared" si="58"/>
        <v/>
      </c>
      <c r="E274" s="135"/>
      <c r="F274" s="136"/>
      <c r="G274" s="200" t="str">
        <f t="shared" si="61"/>
        <v/>
      </c>
      <c r="H274" s="197" t="str">
        <f t="shared" si="59"/>
        <v/>
      </c>
      <c r="I274" s="204" t="str">
        <f t="shared" si="62"/>
        <v/>
      </c>
      <c r="J274" s="194" t="str">
        <f>IF(B274&gt;0,ROUNDUP(VLOOKUP(B274,G011B!$B:$R,16,0),1),"")</f>
        <v/>
      </c>
      <c r="K274" s="194" t="str">
        <f t="shared" si="63"/>
        <v/>
      </c>
      <c r="L274" s="195" t="str">
        <f>IF(B274&lt;&gt;"",VLOOKUP(B274,G011B!$B:$Z,25,0),"")</f>
        <v/>
      </c>
      <c r="M274" s="224" t="str">
        <f t="shared" si="60"/>
        <v/>
      </c>
    </row>
    <row r="275" spans="1:13" ht="20.25" customHeight="1" x14ac:dyDescent="0.25">
      <c r="A275" s="8">
        <v>164</v>
      </c>
      <c r="B275" s="134"/>
      <c r="C275" s="190" t="str">
        <f t="shared" si="57"/>
        <v/>
      </c>
      <c r="D275" s="191" t="str">
        <f t="shared" si="58"/>
        <v/>
      </c>
      <c r="E275" s="135"/>
      <c r="F275" s="136"/>
      <c r="G275" s="200" t="str">
        <f t="shared" si="61"/>
        <v/>
      </c>
      <c r="H275" s="197" t="str">
        <f t="shared" si="59"/>
        <v/>
      </c>
      <c r="I275" s="204" t="str">
        <f t="shared" si="62"/>
        <v/>
      </c>
      <c r="J275" s="194" t="str">
        <f>IF(B275&gt;0,ROUNDUP(VLOOKUP(B275,G011B!$B:$R,16,0),1),"")</f>
        <v/>
      </c>
      <c r="K275" s="194" t="str">
        <f t="shared" si="63"/>
        <v/>
      </c>
      <c r="L275" s="195" t="str">
        <f>IF(B275&lt;&gt;"",VLOOKUP(B275,G011B!$B:$Z,25,0),"")</f>
        <v/>
      </c>
      <c r="M275" s="224" t="str">
        <f t="shared" si="60"/>
        <v/>
      </c>
    </row>
    <row r="276" spans="1:13" ht="20.25" customHeight="1" x14ac:dyDescent="0.25">
      <c r="A276" s="8">
        <v>165</v>
      </c>
      <c r="B276" s="134"/>
      <c r="C276" s="190" t="str">
        <f t="shared" si="57"/>
        <v/>
      </c>
      <c r="D276" s="191" t="str">
        <f t="shared" si="58"/>
        <v/>
      </c>
      <c r="E276" s="135"/>
      <c r="F276" s="136"/>
      <c r="G276" s="200" t="str">
        <f t="shared" si="61"/>
        <v/>
      </c>
      <c r="H276" s="197" t="str">
        <f t="shared" si="59"/>
        <v/>
      </c>
      <c r="I276" s="204" t="str">
        <f t="shared" si="62"/>
        <v/>
      </c>
      <c r="J276" s="194" t="str">
        <f>IF(B276&gt;0,ROUNDUP(VLOOKUP(B276,G011B!$B:$R,16,0),1),"")</f>
        <v/>
      </c>
      <c r="K276" s="194" t="str">
        <f t="shared" si="63"/>
        <v/>
      </c>
      <c r="L276" s="195" t="str">
        <f>IF(B276&lt;&gt;"",VLOOKUP(B276,G011B!$B:$Z,25,0),"")</f>
        <v/>
      </c>
      <c r="M276" s="224" t="str">
        <f t="shared" si="60"/>
        <v/>
      </c>
    </row>
    <row r="277" spans="1:13" ht="20.25" customHeight="1" x14ac:dyDescent="0.25">
      <c r="A277" s="8">
        <v>166</v>
      </c>
      <c r="B277" s="134"/>
      <c r="C277" s="190" t="str">
        <f t="shared" si="57"/>
        <v/>
      </c>
      <c r="D277" s="191" t="str">
        <f t="shared" si="58"/>
        <v/>
      </c>
      <c r="E277" s="135"/>
      <c r="F277" s="136"/>
      <c r="G277" s="200" t="str">
        <f t="shared" si="61"/>
        <v/>
      </c>
      <c r="H277" s="197" t="str">
        <f t="shared" si="59"/>
        <v/>
      </c>
      <c r="I277" s="204" t="str">
        <f t="shared" si="62"/>
        <v/>
      </c>
      <c r="J277" s="194" t="str">
        <f>IF(B277&gt;0,ROUNDUP(VLOOKUP(B277,G011B!$B:$R,16,0),1),"")</f>
        <v/>
      </c>
      <c r="K277" s="194" t="str">
        <f t="shared" si="63"/>
        <v/>
      </c>
      <c r="L277" s="195" t="str">
        <f>IF(B277&lt;&gt;"",VLOOKUP(B277,G011B!$B:$Z,25,0),"")</f>
        <v/>
      </c>
      <c r="M277" s="224" t="str">
        <f t="shared" si="60"/>
        <v/>
      </c>
    </row>
    <row r="278" spans="1:13" ht="20.25" customHeight="1" x14ac:dyDescent="0.25">
      <c r="A278" s="8">
        <v>167</v>
      </c>
      <c r="B278" s="134"/>
      <c r="C278" s="190" t="str">
        <f t="shared" si="57"/>
        <v/>
      </c>
      <c r="D278" s="191" t="str">
        <f t="shared" si="58"/>
        <v/>
      </c>
      <c r="E278" s="135"/>
      <c r="F278" s="136"/>
      <c r="G278" s="200" t="str">
        <f t="shared" si="61"/>
        <v/>
      </c>
      <c r="H278" s="197" t="str">
        <f t="shared" si="59"/>
        <v/>
      </c>
      <c r="I278" s="204" t="str">
        <f t="shared" si="62"/>
        <v/>
      </c>
      <c r="J278" s="194" t="str">
        <f>IF(B278&gt;0,ROUNDUP(VLOOKUP(B278,G011B!$B:$R,16,0),1),"")</f>
        <v/>
      </c>
      <c r="K278" s="194" t="str">
        <f t="shared" si="63"/>
        <v/>
      </c>
      <c r="L278" s="195" t="str">
        <f>IF(B278&lt;&gt;"",VLOOKUP(B278,G011B!$B:$Z,25,0),"")</f>
        <v/>
      </c>
      <c r="M278" s="224" t="str">
        <f t="shared" si="60"/>
        <v/>
      </c>
    </row>
    <row r="279" spans="1:13" ht="20.25" customHeight="1" x14ac:dyDescent="0.25">
      <c r="A279" s="8">
        <v>168</v>
      </c>
      <c r="B279" s="134"/>
      <c r="C279" s="190" t="str">
        <f t="shared" si="57"/>
        <v/>
      </c>
      <c r="D279" s="191" t="str">
        <f t="shared" si="58"/>
        <v/>
      </c>
      <c r="E279" s="135"/>
      <c r="F279" s="136"/>
      <c r="G279" s="200" t="str">
        <f t="shared" si="61"/>
        <v/>
      </c>
      <c r="H279" s="197" t="str">
        <f t="shared" si="59"/>
        <v/>
      </c>
      <c r="I279" s="204" t="str">
        <f t="shared" si="62"/>
        <v/>
      </c>
      <c r="J279" s="194" t="str">
        <f>IF(B279&gt;0,ROUNDUP(VLOOKUP(B279,G011B!$B:$R,16,0),1),"")</f>
        <v/>
      </c>
      <c r="K279" s="194" t="str">
        <f t="shared" si="63"/>
        <v/>
      </c>
      <c r="L279" s="195" t="str">
        <f>IF(B279&lt;&gt;"",VLOOKUP(B279,G011B!$B:$Z,25,0),"")</f>
        <v/>
      </c>
      <c r="M279" s="224" t="str">
        <f t="shared" si="60"/>
        <v/>
      </c>
    </row>
    <row r="280" spans="1:13" ht="20.25" customHeight="1" x14ac:dyDescent="0.25">
      <c r="A280" s="8">
        <v>169</v>
      </c>
      <c r="B280" s="134"/>
      <c r="C280" s="190" t="str">
        <f t="shared" si="57"/>
        <v/>
      </c>
      <c r="D280" s="191" t="str">
        <f t="shared" si="58"/>
        <v/>
      </c>
      <c r="E280" s="135"/>
      <c r="F280" s="136"/>
      <c r="G280" s="200" t="str">
        <f t="shared" si="61"/>
        <v/>
      </c>
      <c r="H280" s="197" t="str">
        <f t="shared" si="59"/>
        <v/>
      </c>
      <c r="I280" s="204" t="str">
        <f t="shared" si="62"/>
        <v/>
      </c>
      <c r="J280" s="194" t="str">
        <f>IF(B280&gt;0,ROUNDUP(VLOOKUP(B280,G011B!$B:$R,16,0),1),"")</f>
        <v/>
      </c>
      <c r="K280" s="194" t="str">
        <f t="shared" si="63"/>
        <v/>
      </c>
      <c r="L280" s="195" t="str">
        <f>IF(B280&lt;&gt;"",VLOOKUP(B280,G011B!$B:$Z,25,0),"")</f>
        <v/>
      </c>
      <c r="M280" s="224" t="str">
        <f t="shared" si="60"/>
        <v/>
      </c>
    </row>
    <row r="281" spans="1:13" ht="20.25" customHeight="1" x14ac:dyDescent="0.25">
      <c r="A281" s="8">
        <v>170</v>
      </c>
      <c r="B281" s="134"/>
      <c r="C281" s="190" t="str">
        <f t="shared" si="57"/>
        <v/>
      </c>
      <c r="D281" s="191" t="str">
        <f t="shared" si="58"/>
        <v/>
      </c>
      <c r="E281" s="135"/>
      <c r="F281" s="136"/>
      <c r="G281" s="200" t="str">
        <f t="shared" si="61"/>
        <v/>
      </c>
      <c r="H281" s="197" t="str">
        <f t="shared" si="59"/>
        <v/>
      </c>
      <c r="I281" s="204" t="str">
        <f t="shared" si="62"/>
        <v/>
      </c>
      <c r="J281" s="194" t="str">
        <f>IF(B281&gt;0,ROUNDUP(VLOOKUP(B281,G011B!$B:$R,16,0),1),"")</f>
        <v/>
      </c>
      <c r="K281" s="194" t="str">
        <f t="shared" si="63"/>
        <v/>
      </c>
      <c r="L281" s="195" t="str">
        <f>IF(B281&lt;&gt;"",VLOOKUP(B281,G011B!$B:$Z,25,0),"")</f>
        <v/>
      </c>
      <c r="M281" s="224" t="str">
        <f t="shared" si="60"/>
        <v/>
      </c>
    </row>
    <row r="282" spans="1:13" ht="20.25" customHeight="1" x14ac:dyDescent="0.25">
      <c r="A282" s="8">
        <v>171</v>
      </c>
      <c r="B282" s="134"/>
      <c r="C282" s="190" t="str">
        <f t="shared" si="57"/>
        <v/>
      </c>
      <c r="D282" s="191" t="str">
        <f t="shared" si="58"/>
        <v/>
      </c>
      <c r="E282" s="135"/>
      <c r="F282" s="136"/>
      <c r="G282" s="200" t="str">
        <f t="shared" si="61"/>
        <v/>
      </c>
      <c r="H282" s="197" t="str">
        <f t="shared" si="59"/>
        <v/>
      </c>
      <c r="I282" s="204" t="str">
        <f t="shared" si="62"/>
        <v/>
      </c>
      <c r="J282" s="194" t="str">
        <f>IF(B282&gt;0,ROUNDUP(VLOOKUP(B282,G011B!$B:$R,16,0),1),"")</f>
        <v/>
      </c>
      <c r="K282" s="194" t="str">
        <f t="shared" si="63"/>
        <v/>
      </c>
      <c r="L282" s="195" t="str">
        <f>IF(B282&lt;&gt;"",VLOOKUP(B282,G011B!$B:$Z,25,0),"")</f>
        <v/>
      </c>
      <c r="M282" s="224" t="str">
        <f t="shared" si="60"/>
        <v/>
      </c>
    </row>
    <row r="283" spans="1:13" ht="20.25" customHeight="1" x14ac:dyDescent="0.25">
      <c r="A283" s="8">
        <v>172</v>
      </c>
      <c r="B283" s="134"/>
      <c r="C283" s="190" t="str">
        <f t="shared" si="57"/>
        <v/>
      </c>
      <c r="D283" s="191" t="str">
        <f t="shared" si="58"/>
        <v/>
      </c>
      <c r="E283" s="135"/>
      <c r="F283" s="136"/>
      <c r="G283" s="200" t="str">
        <f t="shared" si="61"/>
        <v/>
      </c>
      <c r="H283" s="197" t="str">
        <f t="shared" si="59"/>
        <v/>
      </c>
      <c r="I283" s="204" t="str">
        <f t="shared" si="62"/>
        <v/>
      </c>
      <c r="J283" s="194" t="str">
        <f>IF(B283&gt;0,ROUNDUP(VLOOKUP(B283,G011B!$B:$R,16,0),1),"")</f>
        <v/>
      </c>
      <c r="K283" s="194" t="str">
        <f t="shared" si="63"/>
        <v/>
      </c>
      <c r="L283" s="195" t="str">
        <f>IF(B283&lt;&gt;"",VLOOKUP(B283,G011B!$B:$Z,25,0),"")</f>
        <v/>
      </c>
      <c r="M283" s="224" t="str">
        <f t="shared" si="60"/>
        <v/>
      </c>
    </row>
    <row r="284" spans="1:13" ht="20.25" customHeight="1" x14ac:dyDescent="0.25">
      <c r="A284" s="8">
        <v>173</v>
      </c>
      <c r="B284" s="134"/>
      <c r="C284" s="190" t="str">
        <f t="shared" si="57"/>
        <v/>
      </c>
      <c r="D284" s="191" t="str">
        <f t="shared" si="58"/>
        <v/>
      </c>
      <c r="E284" s="135"/>
      <c r="F284" s="136"/>
      <c r="G284" s="200" t="str">
        <f t="shared" si="61"/>
        <v/>
      </c>
      <c r="H284" s="197" t="str">
        <f t="shared" si="59"/>
        <v/>
      </c>
      <c r="I284" s="204" t="str">
        <f t="shared" si="62"/>
        <v/>
      </c>
      <c r="J284" s="194" t="str">
        <f>IF(B284&gt;0,ROUNDUP(VLOOKUP(B284,G011B!$B:$R,16,0),1),"")</f>
        <v/>
      </c>
      <c r="K284" s="194" t="str">
        <f t="shared" si="63"/>
        <v/>
      </c>
      <c r="L284" s="195" t="str">
        <f>IF(B284&lt;&gt;"",VLOOKUP(B284,G011B!$B:$Z,25,0),"")</f>
        <v/>
      </c>
      <c r="M284" s="224" t="str">
        <f t="shared" si="60"/>
        <v/>
      </c>
    </row>
    <row r="285" spans="1:13" ht="20.25" customHeight="1" x14ac:dyDescent="0.25">
      <c r="A285" s="8">
        <v>174</v>
      </c>
      <c r="B285" s="134"/>
      <c r="C285" s="190" t="str">
        <f t="shared" si="57"/>
        <v/>
      </c>
      <c r="D285" s="191" t="str">
        <f t="shared" si="58"/>
        <v/>
      </c>
      <c r="E285" s="135"/>
      <c r="F285" s="136"/>
      <c r="G285" s="200" t="str">
        <f t="shared" si="61"/>
        <v/>
      </c>
      <c r="H285" s="197" t="str">
        <f t="shared" si="59"/>
        <v/>
      </c>
      <c r="I285" s="204" t="str">
        <f t="shared" si="62"/>
        <v/>
      </c>
      <c r="J285" s="194" t="str">
        <f>IF(B285&gt;0,ROUNDUP(VLOOKUP(B285,G011B!$B:$R,16,0),1),"")</f>
        <v/>
      </c>
      <c r="K285" s="194" t="str">
        <f t="shared" si="63"/>
        <v/>
      </c>
      <c r="L285" s="195" t="str">
        <f>IF(B285&lt;&gt;"",VLOOKUP(B285,G011B!$B:$Z,25,0),"")</f>
        <v/>
      </c>
      <c r="M285" s="224" t="str">
        <f t="shared" si="60"/>
        <v/>
      </c>
    </row>
    <row r="286" spans="1:13" ht="20.25" customHeight="1" x14ac:dyDescent="0.25">
      <c r="A286" s="8">
        <v>175</v>
      </c>
      <c r="B286" s="134"/>
      <c r="C286" s="190" t="str">
        <f t="shared" si="57"/>
        <v/>
      </c>
      <c r="D286" s="191" t="str">
        <f t="shared" si="58"/>
        <v/>
      </c>
      <c r="E286" s="135"/>
      <c r="F286" s="136"/>
      <c r="G286" s="200" t="str">
        <f t="shared" si="61"/>
        <v/>
      </c>
      <c r="H286" s="197" t="str">
        <f t="shared" si="59"/>
        <v/>
      </c>
      <c r="I286" s="204" t="str">
        <f t="shared" si="62"/>
        <v/>
      </c>
      <c r="J286" s="194" t="str">
        <f>IF(B286&gt;0,ROUNDUP(VLOOKUP(B286,G011B!$B:$R,16,0),1),"")</f>
        <v/>
      </c>
      <c r="K286" s="194" t="str">
        <f t="shared" si="63"/>
        <v/>
      </c>
      <c r="L286" s="195" t="str">
        <f>IF(B286&lt;&gt;"",VLOOKUP(B286,G011B!$B:$Z,25,0),"")</f>
        <v/>
      </c>
      <c r="M286" s="224" t="str">
        <f t="shared" si="60"/>
        <v/>
      </c>
    </row>
    <row r="287" spans="1:13" ht="20.25" customHeight="1" x14ac:dyDescent="0.25">
      <c r="A287" s="8">
        <v>176</v>
      </c>
      <c r="B287" s="134"/>
      <c r="C287" s="190" t="str">
        <f t="shared" si="57"/>
        <v/>
      </c>
      <c r="D287" s="191" t="str">
        <f t="shared" si="58"/>
        <v/>
      </c>
      <c r="E287" s="135"/>
      <c r="F287" s="136"/>
      <c r="G287" s="200" t="str">
        <f t="shared" si="61"/>
        <v/>
      </c>
      <c r="H287" s="197" t="str">
        <f t="shared" si="59"/>
        <v/>
      </c>
      <c r="I287" s="204" t="str">
        <f t="shared" si="62"/>
        <v/>
      </c>
      <c r="J287" s="194" t="str">
        <f>IF(B287&gt;0,ROUNDUP(VLOOKUP(B287,G011B!$B:$R,16,0),1),"")</f>
        <v/>
      </c>
      <c r="K287" s="194" t="str">
        <f t="shared" si="63"/>
        <v/>
      </c>
      <c r="L287" s="195" t="str">
        <f>IF(B287&lt;&gt;"",VLOOKUP(B287,G011B!$B:$Z,25,0),"")</f>
        <v/>
      </c>
      <c r="M287" s="224" t="str">
        <f t="shared" si="60"/>
        <v/>
      </c>
    </row>
    <row r="288" spans="1:13" ht="20.25" customHeight="1" x14ac:dyDescent="0.25">
      <c r="A288" s="8">
        <v>177</v>
      </c>
      <c r="B288" s="134"/>
      <c r="C288" s="190" t="str">
        <f t="shared" si="57"/>
        <v/>
      </c>
      <c r="D288" s="191" t="str">
        <f t="shared" si="58"/>
        <v/>
      </c>
      <c r="E288" s="135"/>
      <c r="F288" s="136"/>
      <c r="G288" s="200" t="str">
        <f t="shared" si="61"/>
        <v/>
      </c>
      <c r="H288" s="197" t="str">
        <f t="shared" si="59"/>
        <v/>
      </c>
      <c r="I288" s="204" t="str">
        <f t="shared" si="62"/>
        <v/>
      </c>
      <c r="J288" s="194" t="str">
        <f>IF(B288&gt;0,ROUNDUP(VLOOKUP(B288,G011B!$B:$R,16,0),1),"")</f>
        <v/>
      </c>
      <c r="K288" s="194" t="str">
        <f t="shared" si="63"/>
        <v/>
      </c>
      <c r="L288" s="195" t="str">
        <f>IF(B288&lt;&gt;"",VLOOKUP(B288,G011B!$B:$Z,25,0),"")</f>
        <v/>
      </c>
      <c r="M288" s="224" t="str">
        <f t="shared" si="60"/>
        <v/>
      </c>
    </row>
    <row r="289" spans="1:15" ht="20.25" customHeight="1" x14ac:dyDescent="0.25">
      <c r="A289" s="8">
        <v>178</v>
      </c>
      <c r="B289" s="134"/>
      <c r="C289" s="190" t="str">
        <f t="shared" si="57"/>
        <v/>
      </c>
      <c r="D289" s="191" t="str">
        <f t="shared" si="58"/>
        <v/>
      </c>
      <c r="E289" s="135"/>
      <c r="F289" s="136"/>
      <c r="G289" s="200" t="str">
        <f t="shared" si="61"/>
        <v/>
      </c>
      <c r="H289" s="197" t="str">
        <f t="shared" si="59"/>
        <v/>
      </c>
      <c r="I289" s="204" t="str">
        <f t="shared" si="62"/>
        <v/>
      </c>
      <c r="J289" s="194" t="str">
        <f>IF(B289&gt;0,ROUNDUP(VLOOKUP(B289,G011B!$B:$R,16,0),1),"")</f>
        <v/>
      </c>
      <c r="K289" s="194" t="str">
        <f t="shared" si="63"/>
        <v/>
      </c>
      <c r="L289" s="195" t="str">
        <f>IF(B289&lt;&gt;"",VLOOKUP(B289,G011B!$B:$Z,25,0),"")</f>
        <v/>
      </c>
      <c r="M289" s="224" t="str">
        <f t="shared" si="60"/>
        <v/>
      </c>
    </row>
    <row r="290" spans="1:15" ht="20.25" customHeight="1" x14ac:dyDescent="0.25">
      <c r="A290" s="8">
        <v>179</v>
      </c>
      <c r="B290" s="134"/>
      <c r="C290" s="190" t="str">
        <f t="shared" si="57"/>
        <v/>
      </c>
      <c r="D290" s="191" t="str">
        <f t="shared" si="58"/>
        <v/>
      </c>
      <c r="E290" s="135"/>
      <c r="F290" s="136"/>
      <c r="G290" s="200" t="str">
        <f t="shared" si="61"/>
        <v/>
      </c>
      <c r="H290" s="197" t="str">
        <f t="shared" si="59"/>
        <v/>
      </c>
      <c r="I290" s="204" t="str">
        <f t="shared" si="62"/>
        <v/>
      </c>
      <c r="J290" s="194" t="str">
        <f>IF(B290&gt;0,ROUNDUP(VLOOKUP(B290,G011B!$B:$R,16,0),1),"")</f>
        <v/>
      </c>
      <c r="K290" s="194" t="str">
        <f t="shared" si="63"/>
        <v/>
      </c>
      <c r="L290" s="195" t="str">
        <f>IF(B290&lt;&gt;"",VLOOKUP(B290,G011B!$B:$Z,25,0),"")</f>
        <v/>
      </c>
      <c r="M290" s="224" t="str">
        <f t="shared" si="60"/>
        <v/>
      </c>
    </row>
    <row r="291" spans="1:15" ht="20.25" customHeight="1" thickBot="1" x14ac:dyDescent="0.3">
      <c r="A291" s="116">
        <v>180</v>
      </c>
      <c r="B291" s="137"/>
      <c r="C291" s="192" t="str">
        <f t="shared" si="57"/>
        <v/>
      </c>
      <c r="D291" s="193" t="str">
        <f t="shared" si="58"/>
        <v/>
      </c>
      <c r="E291" s="138"/>
      <c r="F291" s="139"/>
      <c r="G291" s="201" t="str">
        <f t="shared" si="61"/>
        <v/>
      </c>
      <c r="H291" s="198" t="str">
        <f t="shared" si="59"/>
        <v/>
      </c>
      <c r="I291" s="205" t="str">
        <f t="shared" si="62"/>
        <v/>
      </c>
      <c r="J291" s="194" t="str">
        <f>IF(B291&gt;0,ROUNDUP(VLOOKUP(B291,G011B!$B:$R,16,0),1),"")</f>
        <v/>
      </c>
      <c r="K291" s="194" t="str">
        <f t="shared" si="63"/>
        <v/>
      </c>
      <c r="L291" s="195" t="str">
        <f>IF(B291&lt;&gt;"",VLOOKUP(B291,G011B!$B:$Z,25,0),"")</f>
        <v/>
      </c>
      <c r="M291" s="224" t="str">
        <f t="shared" si="60"/>
        <v/>
      </c>
    </row>
    <row r="292" spans="1:15" ht="20.25" customHeight="1" thickBot="1" x14ac:dyDescent="0.35">
      <c r="A292" s="493" t="s">
        <v>50</v>
      </c>
      <c r="B292" s="494"/>
      <c r="C292" s="494"/>
      <c r="D292" s="494"/>
      <c r="E292" s="494"/>
      <c r="F292" s="495"/>
      <c r="G292" s="202">
        <f>SUM(G272:G291)</f>
        <v>0</v>
      </c>
      <c r="H292" s="286"/>
      <c r="I292" s="185">
        <f>IF(C270=C237,SUM(I272:I291)+I259,SUM(I272:I291))</f>
        <v>0</v>
      </c>
      <c r="N292" s="206">
        <f>IF(COUNTA(E272:E291)&gt;0,1,0)</f>
        <v>0</v>
      </c>
    </row>
    <row r="293" spans="1:15" ht="20.25" customHeight="1" thickBot="1" x14ac:dyDescent="0.3">
      <c r="A293" s="496" t="s">
        <v>88</v>
      </c>
      <c r="B293" s="497"/>
      <c r="C293" s="497"/>
      <c r="D293" s="498"/>
      <c r="E293" s="174">
        <f>SUM(G:G)/2</f>
        <v>0</v>
      </c>
      <c r="F293" s="499"/>
      <c r="G293" s="500"/>
      <c r="H293" s="501"/>
      <c r="I293" s="182">
        <f>SUM(I272:I291)+I260</f>
        <v>0</v>
      </c>
    </row>
    <row r="294" spans="1:15" x14ac:dyDescent="0.25">
      <c r="A294" s="7" t="s">
        <v>157</v>
      </c>
    </row>
    <row r="296" spans="1:15" ht="21" x14ac:dyDescent="0.35">
      <c r="B296" s="309" t="s">
        <v>47</v>
      </c>
      <c r="C296" s="297">
        <f ca="1">IF(imzatarihi&gt;0,imzatarihi,"")</f>
        <v>46027</v>
      </c>
      <c r="D296" s="309" t="s">
        <v>48</v>
      </c>
      <c r="E296" s="506" t="str">
        <f>IF(kurulusyetkilisi&gt;0,kurulusyetkilisi,"")</f>
        <v/>
      </c>
      <c r="F296" s="506"/>
      <c r="G296" s="506"/>
      <c r="H296" s="506"/>
      <c r="I296" s="506"/>
      <c r="K296" s="133"/>
      <c r="L296" s="133"/>
      <c r="M296" s="4"/>
      <c r="N296" s="133"/>
      <c r="O296" s="133"/>
    </row>
    <row r="297" spans="1:15" ht="21" x14ac:dyDescent="0.35">
      <c r="A297" s="300"/>
      <c r="B297" s="300"/>
      <c r="D297" s="309" t="s">
        <v>49</v>
      </c>
      <c r="E297" s="470"/>
      <c r="F297" s="470"/>
      <c r="G297" s="470"/>
      <c r="H297" s="300"/>
      <c r="I297" s="300"/>
      <c r="K297" s="133"/>
      <c r="L297" s="133"/>
      <c r="M297" s="4"/>
      <c r="N297" s="133"/>
      <c r="O297" s="133"/>
    </row>
    <row r="298" spans="1:15" ht="15.75" x14ac:dyDescent="0.25">
      <c r="A298" s="465" t="s">
        <v>81</v>
      </c>
      <c r="B298" s="465"/>
      <c r="C298" s="465"/>
      <c r="D298" s="465"/>
      <c r="E298" s="465"/>
      <c r="F298" s="465"/>
      <c r="G298" s="465"/>
      <c r="H298" s="465"/>
      <c r="I298" s="465"/>
    </row>
    <row r="299" spans="1:15" x14ac:dyDescent="0.25">
      <c r="A299" s="466" t="str">
        <f>IF(YilDonem&lt;&gt;"",CONCATENATE(YilDonem," dönemine aittir."),"")</f>
        <v/>
      </c>
      <c r="B299" s="466"/>
      <c r="C299" s="466"/>
      <c r="D299" s="466"/>
      <c r="E299" s="466"/>
      <c r="F299" s="466"/>
      <c r="G299" s="466"/>
      <c r="H299" s="466"/>
      <c r="I299" s="466"/>
    </row>
    <row r="300" spans="1:15" ht="19.5" thickBot="1" x14ac:dyDescent="0.35">
      <c r="A300" s="505" t="s">
        <v>90</v>
      </c>
      <c r="B300" s="505"/>
      <c r="C300" s="505"/>
      <c r="D300" s="505"/>
      <c r="E300" s="505"/>
      <c r="F300" s="505"/>
      <c r="G300" s="505"/>
      <c r="H300" s="505"/>
      <c r="I300" s="505"/>
    </row>
    <row r="301" spans="1:15" ht="19.5" customHeight="1" thickBot="1" x14ac:dyDescent="0.3">
      <c r="A301" s="473" t="s">
        <v>1</v>
      </c>
      <c r="B301" s="487"/>
      <c r="C301" s="457" t="str">
        <f>IF(ProjeNo&gt;0,ProjeNo,"")</f>
        <v/>
      </c>
      <c r="D301" s="458"/>
      <c r="E301" s="458"/>
      <c r="F301" s="458"/>
      <c r="G301" s="458"/>
      <c r="H301" s="458"/>
      <c r="I301" s="459"/>
    </row>
    <row r="302" spans="1:15" ht="29.25" customHeight="1" thickBot="1" x14ac:dyDescent="0.3">
      <c r="A302" s="504" t="s">
        <v>14</v>
      </c>
      <c r="B302" s="474"/>
      <c r="C302" s="490" t="str">
        <f>IF(ProjeAdi&gt;0,ProjeAdi,"")</f>
        <v/>
      </c>
      <c r="D302" s="491"/>
      <c r="E302" s="491"/>
      <c r="F302" s="491"/>
      <c r="G302" s="491"/>
      <c r="H302" s="491"/>
      <c r="I302" s="492"/>
    </row>
    <row r="303" spans="1:15" ht="19.5" customHeight="1" thickBot="1" x14ac:dyDescent="0.3">
      <c r="A303" s="473" t="s">
        <v>82</v>
      </c>
      <c r="B303" s="487"/>
      <c r="C303" s="29"/>
      <c r="D303" s="502"/>
      <c r="E303" s="502"/>
      <c r="F303" s="502"/>
      <c r="G303" s="502"/>
      <c r="H303" s="502"/>
      <c r="I303" s="503"/>
    </row>
    <row r="304" spans="1:15" s="5" customFormat="1" ht="30.75" thickBot="1" x14ac:dyDescent="0.3">
      <c r="A304" s="3" t="s">
        <v>9</v>
      </c>
      <c r="B304" s="3" t="s">
        <v>10</v>
      </c>
      <c r="C304" s="3" t="s">
        <v>71</v>
      </c>
      <c r="D304" s="3" t="s">
        <v>162</v>
      </c>
      <c r="E304" s="3" t="s">
        <v>83</v>
      </c>
      <c r="F304" s="3" t="s">
        <v>84</v>
      </c>
      <c r="G304" s="3" t="s">
        <v>85</v>
      </c>
      <c r="H304" s="3" t="s">
        <v>86</v>
      </c>
      <c r="I304" s="3" t="s">
        <v>87</v>
      </c>
      <c r="J304" s="128" t="s">
        <v>91</v>
      </c>
      <c r="K304" s="129" t="s">
        <v>92</v>
      </c>
      <c r="L304" s="129" t="s">
        <v>84</v>
      </c>
    </row>
    <row r="305" spans="1:13" ht="20.25" customHeight="1" x14ac:dyDescent="0.25">
      <c r="A305" s="115">
        <v>181</v>
      </c>
      <c r="B305" s="130"/>
      <c r="C305" s="188" t="str">
        <f t="shared" ref="C305:C324" si="64">IF(B305&lt;&gt;"",VLOOKUP(B305,PersonelTablo,2,0),"")</f>
        <v/>
      </c>
      <c r="D305" s="189" t="str">
        <f t="shared" ref="D305:D324" si="65">IF(B305&lt;&gt;"",VLOOKUP(B305,PersonelTablo,3,0),"")</f>
        <v/>
      </c>
      <c r="E305" s="131"/>
      <c r="F305" s="132"/>
      <c r="G305" s="199" t="str">
        <f>IF(AND(B305&lt;&gt;"",L305&gt;=F305),E305*F305,"")</f>
        <v/>
      </c>
      <c r="H305" s="196" t="str">
        <f t="shared" ref="H305:H324" si="66">IF(B305&lt;&gt;"",VLOOKUP(B305,G011CTablo,14,0),"")</f>
        <v/>
      </c>
      <c r="I305" s="203" t="str">
        <f>IF(AND(B305&lt;&gt;"",J305&gt;=K305,L305&gt;0),G305*H305,"")</f>
        <v/>
      </c>
      <c r="J305" s="194" t="str">
        <f>IF(B305&gt;0,ROUNDUP(VLOOKUP(B305,G011B!$B:$R,16,0),1),"")</f>
        <v/>
      </c>
      <c r="K305" s="194" t="str">
        <f>IF(B305&gt;0,SUMIF($B:$B,B305,$G:$G),"")</f>
        <v/>
      </c>
      <c r="L305" s="195" t="str">
        <f>IF(B305&lt;&gt;"",VLOOKUP(B305,G011B!$B:$Z,25,0),"")</f>
        <v/>
      </c>
      <c r="M305" s="224"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25" customHeight="1" x14ac:dyDescent="0.25">
      <c r="A306" s="8">
        <v>182</v>
      </c>
      <c r="B306" s="134"/>
      <c r="C306" s="190" t="str">
        <f t="shared" si="64"/>
        <v/>
      </c>
      <c r="D306" s="191" t="str">
        <f t="shared" si="65"/>
        <v/>
      </c>
      <c r="E306" s="135"/>
      <c r="F306" s="136"/>
      <c r="G306" s="200" t="str">
        <f t="shared" ref="G306:G324" si="68">IF(AND(B306&lt;&gt;"",L306&gt;=F306),E306*F306,"")</f>
        <v/>
      </c>
      <c r="H306" s="197" t="str">
        <f t="shared" si="66"/>
        <v/>
      </c>
      <c r="I306" s="204" t="str">
        <f t="shared" ref="I306:I324" si="69">IF(AND(B306&lt;&gt;"",J306&gt;=K306,L306&gt;0),G306*H306,"")</f>
        <v/>
      </c>
      <c r="J306" s="194" t="str">
        <f>IF(B306&gt;0,ROUNDUP(VLOOKUP(B306,G011B!$B:$R,16,0),1),"")</f>
        <v/>
      </c>
      <c r="K306" s="194" t="str">
        <f t="shared" ref="K306:K324" si="70">IF(B306&gt;0,SUMIF($B:$B,B306,$G:$G),"")</f>
        <v/>
      </c>
      <c r="L306" s="195" t="str">
        <f>IF(B306&lt;&gt;"",VLOOKUP(B306,G011B!$B:$Z,25,0),"")</f>
        <v/>
      </c>
      <c r="M306" s="224" t="str">
        <f t="shared" si="67"/>
        <v/>
      </c>
    </row>
    <row r="307" spans="1:13" ht="20.25" customHeight="1" x14ac:dyDescent="0.25">
      <c r="A307" s="8">
        <v>183</v>
      </c>
      <c r="B307" s="134"/>
      <c r="C307" s="190" t="str">
        <f t="shared" si="64"/>
        <v/>
      </c>
      <c r="D307" s="191" t="str">
        <f t="shared" si="65"/>
        <v/>
      </c>
      <c r="E307" s="135"/>
      <c r="F307" s="136"/>
      <c r="G307" s="200" t="str">
        <f t="shared" si="68"/>
        <v/>
      </c>
      <c r="H307" s="197" t="str">
        <f t="shared" si="66"/>
        <v/>
      </c>
      <c r="I307" s="204" t="str">
        <f t="shared" si="69"/>
        <v/>
      </c>
      <c r="J307" s="194" t="str">
        <f>IF(B307&gt;0,ROUNDUP(VLOOKUP(B307,G011B!$B:$R,16,0),1),"")</f>
        <v/>
      </c>
      <c r="K307" s="194" t="str">
        <f t="shared" si="70"/>
        <v/>
      </c>
      <c r="L307" s="195" t="str">
        <f>IF(B307&lt;&gt;"",VLOOKUP(B307,G011B!$B:$Z,25,0),"")</f>
        <v/>
      </c>
      <c r="M307" s="224" t="str">
        <f t="shared" si="67"/>
        <v/>
      </c>
    </row>
    <row r="308" spans="1:13" ht="20.25" customHeight="1" x14ac:dyDescent="0.25">
      <c r="A308" s="8">
        <v>184</v>
      </c>
      <c r="B308" s="134"/>
      <c r="C308" s="190" t="str">
        <f t="shared" si="64"/>
        <v/>
      </c>
      <c r="D308" s="191" t="str">
        <f t="shared" si="65"/>
        <v/>
      </c>
      <c r="E308" s="135"/>
      <c r="F308" s="136"/>
      <c r="G308" s="200" t="str">
        <f t="shared" si="68"/>
        <v/>
      </c>
      <c r="H308" s="197" t="str">
        <f t="shared" si="66"/>
        <v/>
      </c>
      <c r="I308" s="204" t="str">
        <f t="shared" si="69"/>
        <v/>
      </c>
      <c r="J308" s="194" t="str">
        <f>IF(B308&gt;0,ROUNDUP(VLOOKUP(B308,G011B!$B:$R,16,0),1),"")</f>
        <v/>
      </c>
      <c r="K308" s="194" t="str">
        <f t="shared" si="70"/>
        <v/>
      </c>
      <c r="L308" s="195" t="str">
        <f>IF(B308&lt;&gt;"",VLOOKUP(B308,G011B!$B:$Z,25,0),"")</f>
        <v/>
      </c>
      <c r="M308" s="224" t="str">
        <f t="shared" si="67"/>
        <v/>
      </c>
    </row>
    <row r="309" spans="1:13" ht="20.25" customHeight="1" x14ac:dyDescent="0.25">
      <c r="A309" s="8">
        <v>185</v>
      </c>
      <c r="B309" s="134"/>
      <c r="C309" s="190" t="str">
        <f t="shared" si="64"/>
        <v/>
      </c>
      <c r="D309" s="191" t="str">
        <f t="shared" si="65"/>
        <v/>
      </c>
      <c r="E309" s="135"/>
      <c r="F309" s="136"/>
      <c r="G309" s="200" t="str">
        <f t="shared" si="68"/>
        <v/>
      </c>
      <c r="H309" s="197" t="str">
        <f t="shared" si="66"/>
        <v/>
      </c>
      <c r="I309" s="204" t="str">
        <f t="shared" si="69"/>
        <v/>
      </c>
      <c r="J309" s="194" t="str">
        <f>IF(B309&gt;0,ROUNDUP(VLOOKUP(B309,G011B!$B:$R,16,0),1),"")</f>
        <v/>
      </c>
      <c r="K309" s="194" t="str">
        <f t="shared" si="70"/>
        <v/>
      </c>
      <c r="L309" s="195" t="str">
        <f>IF(B309&lt;&gt;"",VLOOKUP(B309,G011B!$B:$Z,25,0),"")</f>
        <v/>
      </c>
      <c r="M309" s="224" t="str">
        <f t="shared" si="67"/>
        <v/>
      </c>
    </row>
    <row r="310" spans="1:13" ht="20.25" customHeight="1" x14ac:dyDescent="0.25">
      <c r="A310" s="8">
        <v>186</v>
      </c>
      <c r="B310" s="134"/>
      <c r="C310" s="190" t="str">
        <f t="shared" si="64"/>
        <v/>
      </c>
      <c r="D310" s="191" t="str">
        <f t="shared" si="65"/>
        <v/>
      </c>
      <c r="E310" s="135"/>
      <c r="F310" s="136"/>
      <c r="G310" s="200" t="str">
        <f t="shared" si="68"/>
        <v/>
      </c>
      <c r="H310" s="197" t="str">
        <f t="shared" si="66"/>
        <v/>
      </c>
      <c r="I310" s="204" t="str">
        <f t="shared" si="69"/>
        <v/>
      </c>
      <c r="J310" s="194" t="str">
        <f>IF(B310&gt;0,ROUNDUP(VLOOKUP(B310,G011B!$B:$R,16,0),1),"")</f>
        <v/>
      </c>
      <c r="K310" s="194" t="str">
        <f t="shared" si="70"/>
        <v/>
      </c>
      <c r="L310" s="195" t="str">
        <f>IF(B310&lt;&gt;"",VLOOKUP(B310,G011B!$B:$Z,25,0),"")</f>
        <v/>
      </c>
      <c r="M310" s="224" t="str">
        <f t="shared" si="67"/>
        <v/>
      </c>
    </row>
    <row r="311" spans="1:13" ht="20.25" customHeight="1" x14ac:dyDescent="0.25">
      <c r="A311" s="8">
        <v>187</v>
      </c>
      <c r="B311" s="134"/>
      <c r="C311" s="190" t="str">
        <f t="shared" si="64"/>
        <v/>
      </c>
      <c r="D311" s="191" t="str">
        <f t="shared" si="65"/>
        <v/>
      </c>
      <c r="E311" s="135"/>
      <c r="F311" s="136"/>
      <c r="G311" s="200" t="str">
        <f t="shared" si="68"/>
        <v/>
      </c>
      <c r="H311" s="197" t="str">
        <f t="shared" si="66"/>
        <v/>
      </c>
      <c r="I311" s="204" t="str">
        <f t="shared" si="69"/>
        <v/>
      </c>
      <c r="J311" s="194" t="str">
        <f>IF(B311&gt;0,ROUNDUP(VLOOKUP(B311,G011B!$B:$R,16,0),1),"")</f>
        <v/>
      </c>
      <c r="K311" s="194" t="str">
        <f t="shared" si="70"/>
        <v/>
      </c>
      <c r="L311" s="195" t="str">
        <f>IF(B311&lt;&gt;"",VLOOKUP(B311,G011B!$B:$Z,25,0),"")</f>
        <v/>
      </c>
      <c r="M311" s="224" t="str">
        <f t="shared" si="67"/>
        <v/>
      </c>
    </row>
    <row r="312" spans="1:13" ht="20.25" customHeight="1" x14ac:dyDescent="0.25">
      <c r="A312" s="8">
        <v>188</v>
      </c>
      <c r="B312" s="134"/>
      <c r="C312" s="190" t="str">
        <f t="shared" si="64"/>
        <v/>
      </c>
      <c r="D312" s="191" t="str">
        <f t="shared" si="65"/>
        <v/>
      </c>
      <c r="E312" s="135"/>
      <c r="F312" s="136"/>
      <c r="G312" s="200" t="str">
        <f t="shared" si="68"/>
        <v/>
      </c>
      <c r="H312" s="197" t="str">
        <f t="shared" si="66"/>
        <v/>
      </c>
      <c r="I312" s="204" t="str">
        <f t="shared" si="69"/>
        <v/>
      </c>
      <c r="J312" s="194" t="str">
        <f>IF(B312&gt;0,ROUNDUP(VLOOKUP(B312,G011B!$B:$R,16,0),1),"")</f>
        <v/>
      </c>
      <c r="K312" s="194" t="str">
        <f t="shared" si="70"/>
        <v/>
      </c>
      <c r="L312" s="195" t="str">
        <f>IF(B312&lt;&gt;"",VLOOKUP(B312,G011B!$B:$Z,25,0),"")</f>
        <v/>
      </c>
      <c r="M312" s="224" t="str">
        <f t="shared" si="67"/>
        <v/>
      </c>
    </row>
    <row r="313" spans="1:13" ht="20.25" customHeight="1" x14ac:dyDescent="0.25">
      <c r="A313" s="8">
        <v>189</v>
      </c>
      <c r="B313" s="134"/>
      <c r="C313" s="190" t="str">
        <f t="shared" si="64"/>
        <v/>
      </c>
      <c r="D313" s="191" t="str">
        <f t="shared" si="65"/>
        <v/>
      </c>
      <c r="E313" s="135"/>
      <c r="F313" s="136"/>
      <c r="G313" s="200" t="str">
        <f t="shared" si="68"/>
        <v/>
      </c>
      <c r="H313" s="197" t="str">
        <f t="shared" si="66"/>
        <v/>
      </c>
      <c r="I313" s="204" t="str">
        <f t="shared" si="69"/>
        <v/>
      </c>
      <c r="J313" s="194" t="str">
        <f>IF(B313&gt;0,ROUNDUP(VLOOKUP(B313,G011B!$B:$R,16,0),1),"")</f>
        <v/>
      </c>
      <c r="K313" s="194" t="str">
        <f t="shared" si="70"/>
        <v/>
      </c>
      <c r="L313" s="195" t="str">
        <f>IF(B313&lt;&gt;"",VLOOKUP(B313,G011B!$B:$Z,25,0),"")</f>
        <v/>
      </c>
      <c r="M313" s="224" t="str">
        <f t="shared" si="67"/>
        <v/>
      </c>
    </row>
    <row r="314" spans="1:13" ht="20.25" customHeight="1" x14ac:dyDescent="0.25">
      <c r="A314" s="8">
        <v>190</v>
      </c>
      <c r="B314" s="134"/>
      <c r="C314" s="190" t="str">
        <f t="shared" si="64"/>
        <v/>
      </c>
      <c r="D314" s="191" t="str">
        <f t="shared" si="65"/>
        <v/>
      </c>
      <c r="E314" s="135"/>
      <c r="F314" s="136"/>
      <c r="G314" s="200" t="str">
        <f t="shared" si="68"/>
        <v/>
      </c>
      <c r="H314" s="197" t="str">
        <f t="shared" si="66"/>
        <v/>
      </c>
      <c r="I314" s="204" t="str">
        <f t="shared" si="69"/>
        <v/>
      </c>
      <c r="J314" s="194" t="str">
        <f>IF(B314&gt;0,ROUNDUP(VLOOKUP(B314,G011B!$B:$R,16,0),1),"")</f>
        <v/>
      </c>
      <c r="K314" s="194" t="str">
        <f t="shared" si="70"/>
        <v/>
      </c>
      <c r="L314" s="195" t="str">
        <f>IF(B314&lt;&gt;"",VLOOKUP(B314,G011B!$B:$Z,25,0),"")</f>
        <v/>
      </c>
      <c r="M314" s="224" t="str">
        <f t="shared" si="67"/>
        <v/>
      </c>
    </row>
    <row r="315" spans="1:13" ht="20.25" customHeight="1" x14ac:dyDescent="0.25">
      <c r="A315" s="8">
        <v>191</v>
      </c>
      <c r="B315" s="134"/>
      <c r="C315" s="190" t="str">
        <f t="shared" si="64"/>
        <v/>
      </c>
      <c r="D315" s="191" t="str">
        <f t="shared" si="65"/>
        <v/>
      </c>
      <c r="E315" s="135"/>
      <c r="F315" s="136"/>
      <c r="G315" s="200" t="str">
        <f t="shared" si="68"/>
        <v/>
      </c>
      <c r="H315" s="197" t="str">
        <f t="shared" si="66"/>
        <v/>
      </c>
      <c r="I315" s="204" t="str">
        <f t="shared" si="69"/>
        <v/>
      </c>
      <c r="J315" s="194" t="str">
        <f>IF(B315&gt;0,ROUNDUP(VLOOKUP(B315,G011B!$B:$R,16,0),1),"")</f>
        <v/>
      </c>
      <c r="K315" s="194" t="str">
        <f t="shared" si="70"/>
        <v/>
      </c>
      <c r="L315" s="195" t="str">
        <f>IF(B315&lt;&gt;"",VLOOKUP(B315,G011B!$B:$Z,25,0),"")</f>
        <v/>
      </c>
      <c r="M315" s="224" t="str">
        <f t="shared" si="67"/>
        <v/>
      </c>
    </row>
    <row r="316" spans="1:13" ht="20.25" customHeight="1" x14ac:dyDescent="0.25">
      <c r="A316" s="8">
        <v>192</v>
      </c>
      <c r="B316" s="134"/>
      <c r="C316" s="190" t="str">
        <f t="shared" si="64"/>
        <v/>
      </c>
      <c r="D316" s="191" t="str">
        <f t="shared" si="65"/>
        <v/>
      </c>
      <c r="E316" s="135"/>
      <c r="F316" s="136"/>
      <c r="G316" s="200" t="str">
        <f t="shared" si="68"/>
        <v/>
      </c>
      <c r="H316" s="197" t="str">
        <f t="shared" si="66"/>
        <v/>
      </c>
      <c r="I316" s="204" t="str">
        <f t="shared" si="69"/>
        <v/>
      </c>
      <c r="J316" s="194" t="str">
        <f>IF(B316&gt;0,ROUNDUP(VLOOKUP(B316,G011B!$B:$R,16,0),1),"")</f>
        <v/>
      </c>
      <c r="K316" s="194" t="str">
        <f t="shared" si="70"/>
        <v/>
      </c>
      <c r="L316" s="195" t="str">
        <f>IF(B316&lt;&gt;"",VLOOKUP(B316,G011B!$B:$Z,25,0),"")</f>
        <v/>
      </c>
      <c r="M316" s="224" t="str">
        <f t="shared" si="67"/>
        <v/>
      </c>
    </row>
    <row r="317" spans="1:13" ht="20.25" customHeight="1" x14ac:dyDescent="0.25">
      <c r="A317" s="8">
        <v>193</v>
      </c>
      <c r="B317" s="134"/>
      <c r="C317" s="190" t="str">
        <f t="shared" si="64"/>
        <v/>
      </c>
      <c r="D317" s="191" t="str">
        <f t="shared" si="65"/>
        <v/>
      </c>
      <c r="E317" s="135"/>
      <c r="F317" s="136"/>
      <c r="G317" s="200" t="str">
        <f t="shared" si="68"/>
        <v/>
      </c>
      <c r="H317" s="197" t="str">
        <f t="shared" si="66"/>
        <v/>
      </c>
      <c r="I317" s="204" t="str">
        <f t="shared" si="69"/>
        <v/>
      </c>
      <c r="J317" s="194" t="str">
        <f>IF(B317&gt;0,ROUNDUP(VLOOKUP(B317,G011B!$B:$R,16,0),1),"")</f>
        <v/>
      </c>
      <c r="K317" s="194" t="str">
        <f t="shared" si="70"/>
        <v/>
      </c>
      <c r="L317" s="195" t="str">
        <f>IF(B317&lt;&gt;"",VLOOKUP(B317,G011B!$B:$Z,25,0),"")</f>
        <v/>
      </c>
      <c r="M317" s="224" t="str">
        <f t="shared" si="67"/>
        <v/>
      </c>
    </row>
    <row r="318" spans="1:13" ht="20.25" customHeight="1" x14ac:dyDescent="0.25">
      <c r="A318" s="8">
        <v>194</v>
      </c>
      <c r="B318" s="134"/>
      <c r="C318" s="190" t="str">
        <f t="shared" si="64"/>
        <v/>
      </c>
      <c r="D318" s="191" t="str">
        <f t="shared" si="65"/>
        <v/>
      </c>
      <c r="E318" s="135"/>
      <c r="F318" s="136"/>
      <c r="G318" s="200" t="str">
        <f t="shared" si="68"/>
        <v/>
      </c>
      <c r="H318" s="197" t="str">
        <f t="shared" si="66"/>
        <v/>
      </c>
      <c r="I318" s="204" t="str">
        <f t="shared" si="69"/>
        <v/>
      </c>
      <c r="J318" s="194" t="str">
        <f>IF(B318&gt;0,ROUNDUP(VLOOKUP(B318,G011B!$B:$R,16,0),1),"")</f>
        <v/>
      </c>
      <c r="K318" s="194" t="str">
        <f t="shared" si="70"/>
        <v/>
      </c>
      <c r="L318" s="195" t="str">
        <f>IF(B318&lt;&gt;"",VLOOKUP(B318,G011B!$B:$Z,25,0),"")</f>
        <v/>
      </c>
      <c r="M318" s="224" t="str">
        <f t="shared" si="67"/>
        <v/>
      </c>
    </row>
    <row r="319" spans="1:13" ht="20.25" customHeight="1" x14ac:dyDescent="0.25">
      <c r="A319" s="8">
        <v>195</v>
      </c>
      <c r="B319" s="134"/>
      <c r="C319" s="190" t="str">
        <f t="shared" si="64"/>
        <v/>
      </c>
      <c r="D319" s="191" t="str">
        <f t="shared" si="65"/>
        <v/>
      </c>
      <c r="E319" s="135"/>
      <c r="F319" s="136"/>
      <c r="G319" s="200" t="str">
        <f t="shared" si="68"/>
        <v/>
      </c>
      <c r="H319" s="197" t="str">
        <f t="shared" si="66"/>
        <v/>
      </c>
      <c r="I319" s="204" t="str">
        <f t="shared" si="69"/>
        <v/>
      </c>
      <c r="J319" s="194" t="str">
        <f>IF(B319&gt;0,ROUNDUP(VLOOKUP(B319,G011B!$B:$R,16,0),1),"")</f>
        <v/>
      </c>
      <c r="K319" s="194" t="str">
        <f t="shared" si="70"/>
        <v/>
      </c>
      <c r="L319" s="195" t="str">
        <f>IF(B319&lt;&gt;"",VLOOKUP(B319,G011B!$B:$Z,25,0),"")</f>
        <v/>
      </c>
      <c r="M319" s="224" t="str">
        <f t="shared" si="67"/>
        <v/>
      </c>
    </row>
    <row r="320" spans="1:13" ht="20.25" customHeight="1" x14ac:dyDescent="0.25">
      <c r="A320" s="8">
        <v>196</v>
      </c>
      <c r="B320" s="134"/>
      <c r="C320" s="190" t="str">
        <f t="shared" si="64"/>
        <v/>
      </c>
      <c r="D320" s="191" t="str">
        <f t="shared" si="65"/>
        <v/>
      </c>
      <c r="E320" s="135"/>
      <c r="F320" s="136"/>
      <c r="G320" s="200" t="str">
        <f t="shared" si="68"/>
        <v/>
      </c>
      <c r="H320" s="197" t="str">
        <f t="shared" si="66"/>
        <v/>
      </c>
      <c r="I320" s="204" t="str">
        <f t="shared" si="69"/>
        <v/>
      </c>
      <c r="J320" s="194" t="str">
        <f>IF(B320&gt;0,ROUNDUP(VLOOKUP(B320,G011B!$B:$R,16,0),1),"")</f>
        <v/>
      </c>
      <c r="K320" s="194" t="str">
        <f t="shared" si="70"/>
        <v/>
      </c>
      <c r="L320" s="195" t="str">
        <f>IF(B320&lt;&gt;"",VLOOKUP(B320,G011B!$B:$Z,25,0),"")</f>
        <v/>
      </c>
      <c r="M320" s="224" t="str">
        <f t="shared" si="67"/>
        <v/>
      </c>
    </row>
    <row r="321" spans="1:15" ht="20.25" customHeight="1" x14ac:dyDescent="0.25">
      <c r="A321" s="8">
        <v>197</v>
      </c>
      <c r="B321" s="134"/>
      <c r="C321" s="190" t="str">
        <f t="shared" si="64"/>
        <v/>
      </c>
      <c r="D321" s="191" t="str">
        <f t="shared" si="65"/>
        <v/>
      </c>
      <c r="E321" s="135"/>
      <c r="F321" s="136"/>
      <c r="G321" s="200" t="str">
        <f t="shared" si="68"/>
        <v/>
      </c>
      <c r="H321" s="197" t="str">
        <f t="shared" si="66"/>
        <v/>
      </c>
      <c r="I321" s="204" t="str">
        <f t="shared" si="69"/>
        <v/>
      </c>
      <c r="J321" s="194" t="str">
        <f>IF(B321&gt;0,ROUNDUP(VLOOKUP(B321,G011B!$B:$R,16,0),1),"")</f>
        <v/>
      </c>
      <c r="K321" s="194" t="str">
        <f t="shared" si="70"/>
        <v/>
      </c>
      <c r="L321" s="195" t="str">
        <f>IF(B321&lt;&gt;"",VLOOKUP(B321,G011B!$B:$Z,25,0),"")</f>
        <v/>
      </c>
      <c r="M321" s="224" t="str">
        <f t="shared" si="67"/>
        <v/>
      </c>
    </row>
    <row r="322" spans="1:15" ht="20.25" customHeight="1" x14ac:dyDescent="0.25">
      <c r="A322" s="8">
        <v>198</v>
      </c>
      <c r="B322" s="134"/>
      <c r="C322" s="190" t="str">
        <f t="shared" si="64"/>
        <v/>
      </c>
      <c r="D322" s="191" t="str">
        <f t="shared" si="65"/>
        <v/>
      </c>
      <c r="E322" s="135"/>
      <c r="F322" s="136"/>
      <c r="G322" s="200" t="str">
        <f t="shared" si="68"/>
        <v/>
      </c>
      <c r="H322" s="197" t="str">
        <f t="shared" si="66"/>
        <v/>
      </c>
      <c r="I322" s="204" t="str">
        <f t="shared" si="69"/>
        <v/>
      </c>
      <c r="J322" s="194" t="str">
        <f>IF(B322&gt;0,ROUNDUP(VLOOKUP(B322,G011B!$B:$R,16,0),1),"")</f>
        <v/>
      </c>
      <c r="K322" s="194" t="str">
        <f t="shared" si="70"/>
        <v/>
      </c>
      <c r="L322" s="195" t="str">
        <f>IF(B322&lt;&gt;"",VLOOKUP(B322,G011B!$B:$Z,25,0),"")</f>
        <v/>
      </c>
      <c r="M322" s="224" t="str">
        <f t="shared" si="67"/>
        <v/>
      </c>
    </row>
    <row r="323" spans="1:15" ht="20.25" customHeight="1" x14ac:dyDescent="0.25">
      <c r="A323" s="8">
        <v>199</v>
      </c>
      <c r="B323" s="134"/>
      <c r="C323" s="190" t="str">
        <f t="shared" si="64"/>
        <v/>
      </c>
      <c r="D323" s="191" t="str">
        <f t="shared" si="65"/>
        <v/>
      </c>
      <c r="E323" s="135"/>
      <c r="F323" s="136"/>
      <c r="G323" s="200" t="str">
        <f t="shared" si="68"/>
        <v/>
      </c>
      <c r="H323" s="197" t="str">
        <f t="shared" si="66"/>
        <v/>
      </c>
      <c r="I323" s="204" t="str">
        <f t="shared" si="69"/>
        <v/>
      </c>
      <c r="J323" s="194" t="str">
        <f>IF(B323&gt;0,ROUNDUP(VLOOKUP(B323,G011B!$B:$R,16,0),1),"")</f>
        <v/>
      </c>
      <c r="K323" s="194" t="str">
        <f t="shared" si="70"/>
        <v/>
      </c>
      <c r="L323" s="195" t="str">
        <f>IF(B323&lt;&gt;"",VLOOKUP(B323,G011B!$B:$Z,25,0),"")</f>
        <v/>
      </c>
      <c r="M323" s="224" t="str">
        <f t="shared" si="67"/>
        <v/>
      </c>
    </row>
    <row r="324" spans="1:15" ht="20.25" customHeight="1" thickBot="1" x14ac:dyDescent="0.3">
      <c r="A324" s="116">
        <v>200</v>
      </c>
      <c r="B324" s="137"/>
      <c r="C324" s="192" t="str">
        <f t="shared" si="64"/>
        <v/>
      </c>
      <c r="D324" s="193" t="str">
        <f t="shared" si="65"/>
        <v/>
      </c>
      <c r="E324" s="138"/>
      <c r="F324" s="139"/>
      <c r="G324" s="201" t="str">
        <f t="shared" si="68"/>
        <v/>
      </c>
      <c r="H324" s="198" t="str">
        <f t="shared" si="66"/>
        <v/>
      </c>
      <c r="I324" s="205" t="str">
        <f t="shared" si="69"/>
        <v/>
      </c>
      <c r="J324" s="194" t="str">
        <f>IF(B324&gt;0,ROUNDUP(VLOOKUP(B324,G011B!$B:$R,16,0),1),"")</f>
        <v/>
      </c>
      <c r="K324" s="194" t="str">
        <f t="shared" si="70"/>
        <v/>
      </c>
      <c r="L324" s="195" t="str">
        <f>IF(B324&lt;&gt;"",VLOOKUP(B324,G011B!$B:$Z,25,0),"")</f>
        <v/>
      </c>
      <c r="M324" s="224" t="str">
        <f t="shared" si="67"/>
        <v/>
      </c>
    </row>
    <row r="325" spans="1:15" ht="20.25" customHeight="1" thickBot="1" x14ac:dyDescent="0.35">
      <c r="A325" s="493" t="s">
        <v>50</v>
      </c>
      <c r="B325" s="494"/>
      <c r="C325" s="494"/>
      <c r="D325" s="494"/>
      <c r="E325" s="494"/>
      <c r="F325" s="495"/>
      <c r="G325" s="202">
        <f>SUM(G305:G324)</f>
        <v>0</v>
      </c>
      <c r="H325" s="286"/>
      <c r="I325" s="185">
        <f>IF(C303=C270,SUM(I305:I324)+I292,SUM(I305:I324))</f>
        <v>0</v>
      </c>
      <c r="N325" s="206">
        <f>IF(COUNTA(E305:E324)&gt;0,1,0)</f>
        <v>0</v>
      </c>
    </row>
    <row r="326" spans="1:15" ht="20.25" customHeight="1" thickBot="1" x14ac:dyDescent="0.3">
      <c r="A326" s="496" t="s">
        <v>88</v>
      </c>
      <c r="B326" s="497"/>
      <c r="C326" s="497"/>
      <c r="D326" s="498"/>
      <c r="E326" s="174">
        <f>SUM(G:G)/2</f>
        <v>0</v>
      </c>
      <c r="F326" s="499"/>
      <c r="G326" s="500"/>
      <c r="H326" s="501"/>
      <c r="I326" s="182">
        <f>SUM(I305:I324)+I293</f>
        <v>0</v>
      </c>
    </row>
    <row r="327" spans="1:15" x14ac:dyDescent="0.25">
      <c r="A327" s="7" t="s">
        <v>157</v>
      </c>
    </row>
    <row r="329" spans="1:15" ht="21" x14ac:dyDescent="0.35">
      <c r="B329" s="309" t="s">
        <v>47</v>
      </c>
      <c r="C329" s="297">
        <f ca="1">IF(imzatarihi&gt;0,imzatarihi,"")</f>
        <v>46027</v>
      </c>
      <c r="D329" s="309" t="s">
        <v>48</v>
      </c>
      <c r="E329" s="506" t="str">
        <f>IF(kurulusyetkilisi&gt;0,kurulusyetkilisi,"")</f>
        <v/>
      </c>
      <c r="F329" s="506"/>
      <c r="G329" s="506"/>
      <c r="H329" s="506"/>
      <c r="I329" s="506"/>
      <c r="K329" s="133"/>
      <c r="L329" s="133"/>
      <c r="M329" s="4"/>
      <c r="N329" s="133"/>
      <c r="O329" s="133"/>
    </row>
    <row r="330" spans="1:15" ht="21" x14ac:dyDescent="0.35">
      <c r="A330" s="300"/>
      <c r="B330" s="300"/>
      <c r="D330" s="309" t="s">
        <v>49</v>
      </c>
      <c r="E330" s="470"/>
      <c r="F330" s="470"/>
      <c r="G330" s="470"/>
      <c r="H330" s="300"/>
      <c r="I330" s="300"/>
      <c r="K330" s="133"/>
      <c r="L330" s="133"/>
      <c r="M330" s="4"/>
      <c r="N330" s="133"/>
      <c r="O330" s="133"/>
    </row>
    <row r="331" spans="1:15" ht="15.75" x14ac:dyDescent="0.25">
      <c r="A331" s="465" t="s">
        <v>81</v>
      </c>
      <c r="B331" s="465"/>
      <c r="C331" s="465"/>
      <c r="D331" s="465"/>
      <c r="E331" s="465"/>
      <c r="F331" s="465"/>
      <c r="G331" s="465"/>
      <c r="H331" s="465"/>
      <c r="I331" s="465"/>
    </row>
    <row r="332" spans="1:15" x14ac:dyDescent="0.25">
      <c r="A332" s="466" t="str">
        <f>IF(YilDonem&lt;&gt;"",CONCATENATE(YilDonem," dönemine aittir."),"")</f>
        <v/>
      </c>
      <c r="B332" s="466"/>
      <c r="C332" s="466"/>
      <c r="D332" s="466"/>
      <c r="E332" s="466"/>
      <c r="F332" s="466"/>
      <c r="G332" s="466"/>
      <c r="H332" s="466"/>
      <c r="I332" s="466"/>
    </row>
    <row r="333" spans="1:15" ht="19.5" thickBot="1" x14ac:dyDescent="0.35">
      <c r="A333" s="505" t="s">
        <v>90</v>
      </c>
      <c r="B333" s="505"/>
      <c r="C333" s="505"/>
      <c r="D333" s="505"/>
      <c r="E333" s="505"/>
      <c r="F333" s="505"/>
      <c r="G333" s="505"/>
      <c r="H333" s="505"/>
      <c r="I333" s="505"/>
    </row>
    <row r="334" spans="1:15" ht="19.5" customHeight="1" thickBot="1" x14ac:dyDescent="0.3">
      <c r="A334" s="473" t="s">
        <v>1</v>
      </c>
      <c r="B334" s="487"/>
      <c r="C334" s="457" t="str">
        <f>IF(ProjeNo&gt;0,ProjeNo,"")</f>
        <v/>
      </c>
      <c r="D334" s="458"/>
      <c r="E334" s="458"/>
      <c r="F334" s="458"/>
      <c r="G334" s="458"/>
      <c r="H334" s="458"/>
      <c r="I334" s="459"/>
    </row>
    <row r="335" spans="1:15" ht="29.25" customHeight="1" thickBot="1" x14ac:dyDescent="0.3">
      <c r="A335" s="504" t="s">
        <v>14</v>
      </c>
      <c r="B335" s="474"/>
      <c r="C335" s="490" t="str">
        <f>IF(ProjeAdi&gt;0,ProjeAdi,"")</f>
        <v/>
      </c>
      <c r="D335" s="491"/>
      <c r="E335" s="491"/>
      <c r="F335" s="491"/>
      <c r="G335" s="491"/>
      <c r="H335" s="491"/>
      <c r="I335" s="492"/>
    </row>
    <row r="336" spans="1:15" ht="19.5" customHeight="1" thickBot="1" x14ac:dyDescent="0.3">
      <c r="A336" s="473" t="s">
        <v>82</v>
      </c>
      <c r="B336" s="487"/>
      <c r="C336" s="29"/>
      <c r="D336" s="502"/>
      <c r="E336" s="502"/>
      <c r="F336" s="502"/>
      <c r="G336" s="502"/>
      <c r="H336" s="502"/>
      <c r="I336" s="503"/>
    </row>
    <row r="337" spans="1:13" s="5" customFormat="1" ht="30.75" thickBot="1" x14ac:dyDescent="0.3">
      <c r="A337" s="3" t="s">
        <v>9</v>
      </c>
      <c r="B337" s="3" t="s">
        <v>10</v>
      </c>
      <c r="C337" s="3" t="s">
        <v>71</v>
      </c>
      <c r="D337" s="3" t="s">
        <v>162</v>
      </c>
      <c r="E337" s="3" t="s">
        <v>83</v>
      </c>
      <c r="F337" s="3" t="s">
        <v>84</v>
      </c>
      <c r="G337" s="3" t="s">
        <v>85</v>
      </c>
      <c r="H337" s="3" t="s">
        <v>86</v>
      </c>
      <c r="I337" s="3" t="s">
        <v>87</v>
      </c>
      <c r="J337" s="128" t="s">
        <v>91</v>
      </c>
      <c r="K337" s="129" t="s">
        <v>92</v>
      </c>
      <c r="L337" s="129" t="s">
        <v>84</v>
      </c>
    </row>
    <row r="338" spans="1:13" ht="20.25" customHeight="1" x14ac:dyDescent="0.25">
      <c r="A338" s="115">
        <v>201</v>
      </c>
      <c r="B338" s="130"/>
      <c r="C338" s="188" t="str">
        <f t="shared" ref="C338:C357" si="71">IF(B338&lt;&gt;"",VLOOKUP(B338,PersonelTablo,2,0),"")</f>
        <v/>
      </c>
      <c r="D338" s="189" t="str">
        <f t="shared" ref="D338:D357" si="72">IF(B338&lt;&gt;"",VLOOKUP(B338,PersonelTablo,3,0),"")</f>
        <v/>
      </c>
      <c r="E338" s="131"/>
      <c r="F338" s="132"/>
      <c r="G338" s="199" t="str">
        <f>IF(AND(B338&lt;&gt;"",L338&gt;=F338),E338*F338,"")</f>
        <v/>
      </c>
      <c r="H338" s="196" t="str">
        <f t="shared" ref="H338:H357" si="73">IF(B338&lt;&gt;"",VLOOKUP(B338,G011CTablo,14,0),"")</f>
        <v/>
      </c>
      <c r="I338" s="203" t="str">
        <f>IF(AND(B338&lt;&gt;"",J338&gt;=K338,L338&gt;0),G338*H338,"")</f>
        <v/>
      </c>
      <c r="J338" s="194" t="str">
        <f>IF(B338&gt;0,ROUNDUP(VLOOKUP(B338,G011B!$B:$R,16,0),1),"")</f>
        <v/>
      </c>
      <c r="K338" s="194" t="str">
        <f>IF(B338&gt;0,SUMIF($B:$B,B338,$G:$G),"")</f>
        <v/>
      </c>
      <c r="L338" s="195" t="str">
        <f>IF(B338&lt;&gt;"",VLOOKUP(B338,G011B!$B:$Z,25,0),"")</f>
        <v/>
      </c>
      <c r="M338" s="224"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25" customHeight="1" x14ac:dyDescent="0.25">
      <c r="A339" s="8">
        <v>202</v>
      </c>
      <c r="B339" s="134"/>
      <c r="C339" s="190" t="str">
        <f t="shared" si="71"/>
        <v/>
      </c>
      <c r="D339" s="191" t="str">
        <f t="shared" si="72"/>
        <v/>
      </c>
      <c r="E339" s="135"/>
      <c r="F339" s="136"/>
      <c r="G339" s="200" t="str">
        <f t="shared" ref="G339:G357" si="75">IF(AND(B339&lt;&gt;"",L339&gt;=F339),E339*F339,"")</f>
        <v/>
      </c>
      <c r="H339" s="197" t="str">
        <f t="shared" si="73"/>
        <v/>
      </c>
      <c r="I339" s="204" t="str">
        <f t="shared" ref="I339:I357" si="76">IF(AND(B339&lt;&gt;"",J339&gt;=K339,L339&gt;0),G339*H339,"")</f>
        <v/>
      </c>
      <c r="J339" s="194" t="str">
        <f>IF(B339&gt;0,ROUNDUP(VLOOKUP(B339,G011B!$B:$R,16,0),1),"")</f>
        <v/>
      </c>
      <c r="K339" s="194" t="str">
        <f t="shared" ref="K339:K357" si="77">IF(B339&gt;0,SUMIF($B:$B,B339,$G:$G),"")</f>
        <v/>
      </c>
      <c r="L339" s="195" t="str">
        <f>IF(B339&lt;&gt;"",VLOOKUP(B339,G011B!$B:$Z,25,0),"")</f>
        <v/>
      </c>
      <c r="M339" s="224" t="str">
        <f t="shared" si="74"/>
        <v/>
      </c>
    </row>
    <row r="340" spans="1:13" ht="20.25" customHeight="1" x14ac:dyDescent="0.25">
      <c r="A340" s="8">
        <v>203</v>
      </c>
      <c r="B340" s="134"/>
      <c r="C340" s="190" t="str">
        <f t="shared" si="71"/>
        <v/>
      </c>
      <c r="D340" s="191" t="str">
        <f t="shared" si="72"/>
        <v/>
      </c>
      <c r="E340" s="135"/>
      <c r="F340" s="136"/>
      <c r="G340" s="200" t="str">
        <f t="shared" si="75"/>
        <v/>
      </c>
      <c r="H340" s="197" t="str">
        <f t="shared" si="73"/>
        <v/>
      </c>
      <c r="I340" s="204" t="str">
        <f t="shared" si="76"/>
        <v/>
      </c>
      <c r="J340" s="194" t="str">
        <f>IF(B340&gt;0,ROUNDUP(VLOOKUP(B340,G011B!$B:$R,16,0),1),"")</f>
        <v/>
      </c>
      <c r="K340" s="194" t="str">
        <f t="shared" si="77"/>
        <v/>
      </c>
      <c r="L340" s="195" t="str">
        <f>IF(B340&lt;&gt;"",VLOOKUP(B340,G011B!$B:$Z,25,0),"")</f>
        <v/>
      </c>
      <c r="M340" s="224" t="str">
        <f t="shared" si="74"/>
        <v/>
      </c>
    </row>
    <row r="341" spans="1:13" ht="20.25" customHeight="1" x14ac:dyDescent="0.25">
      <c r="A341" s="8">
        <v>204</v>
      </c>
      <c r="B341" s="134"/>
      <c r="C341" s="190" t="str">
        <f t="shared" si="71"/>
        <v/>
      </c>
      <c r="D341" s="191" t="str">
        <f t="shared" si="72"/>
        <v/>
      </c>
      <c r="E341" s="135"/>
      <c r="F341" s="136"/>
      <c r="G341" s="200" t="str">
        <f t="shared" si="75"/>
        <v/>
      </c>
      <c r="H341" s="197" t="str">
        <f t="shared" si="73"/>
        <v/>
      </c>
      <c r="I341" s="204" t="str">
        <f t="shared" si="76"/>
        <v/>
      </c>
      <c r="J341" s="194" t="str">
        <f>IF(B341&gt;0,ROUNDUP(VLOOKUP(B341,G011B!$B:$R,16,0),1),"")</f>
        <v/>
      </c>
      <c r="K341" s="194" t="str">
        <f t="shared" si="77"/>
        <v/>
      </c>
      <c r="L341" s="195" t="str">
        <f>IF(B341&lt;&gt;"",VLOOKUP(B341,G011B!$B:$Z,25,0),"")</f>
        <v/>
      </c>
      <c r="M341" s="224" t="str">
        <f t="shared" si="74"/>
        <v/>
      </c>
    </row>
    <row r="342" spans="1:13" ht="20.25" customHeight="1" x14ac:dyDescent="0.25">
      <c r="A342" s="8">
        <v>205</v>
      </c>
      <c r="B342" s="134"/>
      <c r="C342" s="190" t="str">
        <f t="shared" si="71"/>
        <v/>
      </c>
      <c r="D342" s="191" t="str">
        <f t="shared" si="72"/>
        <v/>
      </c>
      <c r="E342" s="135"/>
      <c r="F342" s="136"/>
      <c r="G342" s="200" t="str">
        <f t="shared" si="75"/>
        <v/>
      </c>
      <c r="H342" s="197" t="str">
        <f t="shared" si="73"/>
        <v/>
      </c>
      <c r="I342" s="204" t="str">
        <f t="shared" si="76"/>
        <v/>
      </c>
      <c r="J342" s="194" t="str">
        <f>IF(B342&gt;0,ROUNDUP(VLOOKUP(B342,G011B!$B:$R,16,0),1),"")</f>
        <v/>
      </c>
      <c r="K342" s="194" t="str">
        <f t="shared" si="77"/>
        <v/>
      </c>
      <c r="L342" s="195" t="str">
        <f>IF(B342&lt;&gt;"",VLOOKUP(B342,G011B!$B:$Z,25,0),"")</f>
        <v/>
      </c>
      <c r="M342" s="224" t="str">
        <f t="shared" si="74"/>
        <v/>
      </c>
    </row>
    <row r="343" spans="1:13" ht="20.25" customHeight="1" x14ac:dyDescent="0.25">
      <c r="A343" s="8">
        <v>206</v>
      </c>
      <c r="B343" s="134"/>
      <c r="C343" s="190" t="str">
        <f t="shared" si="71"/>
        <v/>
      </c>
      <c r="D343" s="191" t="str">
        <f t="shared" si="72"/>
        <v/>
      </c>
      <c r="E343" s="135"/>
      <c r="F343" s="136"/>
      <c r="G343" s="200" t="str">
        <f t="shared" si="75"/>
        <v/>
      </c>
      <c r="H343" s="197" t="str">
        <f t="shared" si="73"/>
        <v/>
      </c>
      <c r="I343" s="204" t="str">
        <f t="shared" si="76"/>
        <v/>
      </c>
      <c r="J343" s="194" t="str">
        <f>IF(B343&gt;0,ROUNDUP(VLOOKUP(B343,G011B!$B:$R,16,0),1),"")</f>
        <v/>
      </c>
      <c r="K343" s="194" t="str">
        <f t="shared" si="77"/>
        <v/>
      </c>
      <c r="L343" s="195" t="str">
        <f>IF(B343&lt;&gt;"",VLOOKUP(B343,G011B!$B:$Z,25,0),"")</f>
        <v/>
      </c>
      <c r="M343" s="224" t="str">
        <f t="shared" si="74"/>
        <v/>
      </c>
    </row>
    <row r="344" spans="1:13" ht="20.25" customHeight="1" x14ac:dyDescent="0.25">
      <c r="A344" s="8">
        <v>207</v>
      </c>
      <c r="B344" s="134"/>
      <c r="C344" s="190" t="str">
        <f t="shared" si="71"/>
        <v/>
      </c>
      <c r="D344" s="191" t="str">
        <f t="shared" si="72"/>
        <v/>
      </c>
      <c r="E344" s="135"/>
      <c r="F344" s="136"/>
      <c r="G344" s="200" t="str">
        <f t="shared" si="75"/>
        <v/>
      </c>
      <c r="H344" s="197" t="str">
        <f t="shared" si="73"/>
        <v/>
      </c>
      <c r="I344" s="204" t="str">
        <f t="shared" si="76"/>
        <v/>
      </c>
      <c r="J344" s="194" t="str">
        <f>IF(B344&gt;0,ROUNDUP(VLOOKUP(B344,G011B!$B:$R,16,0),1),"")</f>
        <v/>
      </c>
      <c r="K344" s="194" t="str">
        <f t="shared" si="77"/>
        <v/>
      </c>
      <c r="L344" s="195" t="str">
        <f>IF(B344&lt;&gt;"",VLOOKUP(B344,G011B!$B:$Z,25,0),"")</f>
        <v/>
      </c>
      <c r="M344" s="224" t="str">
        <f t="shared" si="74"/>
        <v/>
      </c>
    </row>
    <row r="345" spans="1:13" ht="20.25" customHeight="1" x14ac:dyDescent="0.25">
      <c r="A345" s="8">
        <v>208</v>
      </c>
      <c r="B345" s="134"/>
      <c r="C345" s="190" t="str">
        <f t="shared" si="71"/>
        <v/>
      </c>
      <c r="D345" s="191" t="str">
        <f t="shared" si="72"/>
        <v/>
      </c>
      <c r="E345" s="135"/>
      <c r="F345" s="136"/>
      <c r="G345" s="200" t="str">
        <f t="shared" si="75"/>
        <v/>
      </c>
      <c r="H345" s="197" t="str">
        <f t="shared" si="73"/>
        <v/>
      </c>
      <c r="I345" s="204" t="str">
        <f t="shared" si="76"/>
        <v/>
      </c>
      <c r="J345" s="194" t="str">
        <f>IF(B345&gt;0,ROUNDUP(VLOOKUP(B345,G011B!$B:$R,16,0),1),"")</f>
        <v/>
      </c>
      <c r="K345" s="194" t="str">
        <f t="shared" si="77"/>
        <v/>
      </c>
      <c r="L345" s="195" t="str">
        <f>IF(B345&lt;&gt;"",VLOOKUP(B345,G011B!$B:$Z,25,0),"")</f>
        <v/>
      </c>
      <c r="M345" s="224" t="str">
        <f t="shared" si="74"/>
        <v/>
      </c>
    </row>
    <row r="346" spans="1:13" ht="20.25" customHeight="1" x14ac:dyDescent="0.25">
      <c r="A346" s="8">
        <v>209</v>
      </c>
      <c r="B346" s="134"/>
      <c r="C346" s="190" t="str">
        <f t="shared" si="71"/>
        <v/>
      </c>
      <c r="D346" s="191" t="str">
        <f t="shared" si="72"/>
        <v/>
      </c>
      <c r="E346" s="135"/>
      <c r="F346" s="136"/>
      <c r="G346" s="200" t="str">
        <f t="shared" si="75"/>
        <v/>
      </c>
      <c r="H346" s="197" t="str">
        <f t="shared" si="73"/>
        <v/>
      </c>
      <c r="I346" s="204" t="str">
        <f t="shared" si="76"/>
        <v/>
      </c>
      <c r="J346" s="194" t="str">
        <f>IF(B346&gt;0,ROUNDUP(VLOOKUP(B346,G011B!$B:$R,16,0),1),"")</f>
        <v/>
      </c>
      <c r="K346" s="194" t="str">
        <f t="shared" si="77"/>
        <v/>
      </c>
      <c r="L346" s="195" t="str">
        <f>IF(B346&lt;&gt;"",VLOOKUP(B346,G011B!$B:$Z,25,0),"")</f>
        <v/>
      </c>
      <c r="M346" s="224" t="str">
        <f t="shared" si="74"/>
        <v/>
      </c>
    </row>
    <row r="347" spans="1:13" ht="20.25" customHeight="1" x14ac:dyDescent="0.25">
      <c r="A347" s="8">
        <v>210</v>
      </c>
      <c r="B347" s="134"/>
      <c r="C347" s="190" t="str">
        <f t="shared" si="71"/>
        <v/>
      </c>
      <c r="D347" s="191" t="str">
        <f t="shared" si="72"/>
        <v/>
      </c>
      <c r="E347" s="135"/>
      <c r="F347" s="136"/>
      <c r="G347" s="200" t="str">
        <f t="shared" si="75"/>
        <v/>
      </c>
      <c r="H347" s="197" t="str">
        <f t="shared" si="73"/>
        <v/>
      </c>
      <c r="I347" s="204" t="str">
        <f t="shared" si="76"/>
        <v/>
      </c>
      <c r="J347" s="194" t="str">
        <f>IF(B347&gt;0,ROUNDUP(VLOOKUP(B347,G011B!$B:$R,16,0),1),"")</f>
        <v/>
      </c>
      <c r="K347" s="194" t="str">
        <f t="shared" si="77"/>
        <v/>
      </c>
      <c r="L347" s="195" t="str">
        <f>IF(B347&lt;&gt;"",VLOOKUP(B347,G011B!$B:$Z,25,0),"")</f>
        <v/>
      </c>
      <c r="M347" s="224" t="str">
        <f t="shared" si="74"/>
        <v/>
      </c>
    </row>
    <row r="348" spans="1:13" ht="20.25" customHeight="1" x14ac:dyDescent="0.25">
      <c r="A348" s="8">
        <v>211</v>
      </c>
      <c r="B348" s="134"/>
      <c r="C348" s="190" t="str">
        <f t="shared" si="71"/>
        <v/>
      </c>
      <c r="D348" s="191" t="str">
        <f t="shared" si="72"/>
        <v/>
      </c>
      <c r="E348" s="135"/>
      <c r="F348" s="136"/>
      <c r="G348" s="200" t="str">
        <f t="shared" si="75"/>
        <v/>
      </c>
      <c r="H348" s="197" t="str">
        <f t="shared" si="73"/>
        <v/>
      </c>
      <c r="I348" s="204" t="str">
        <f t="shared" si="76"/>
        <v/>
      </c>
      <c r="J348" s="194" t="str">
        <f>IF(B348&gt;0,ROUNDUP(VLOOKUP(B348,G011B!$B:$R,16,0),1),"")</f>
        <v/>
      </c>
      <c r="K348" s="194" t="str">
        <f t="shared" si="77"/>
        <v/>
      </c>
      <c r="L348" s="195" t="str">
        <f>IF(B348&lt;&gt;"",VLOOKUP(B348,G011B!$B:$Z,25,0),"")</f>
        <v/>
      </c>
      <c r="M348" s="224" t="str">
        <f t="shared" si="74"/>
        <v/>
      </c>
    </row>
    <row r="349" spans="1:13" ht="20.25" customHeight="1" x14ac:dyDescent="0.25">
      <c r="A349" s="8">
        <v>212</v>
      </c>
      <c r="B349" s="134"/>
      <c r="C349" s="190" t="str">
        <f t="shared" si="71"/>
        <v/>
      </c>
      <c r="D349" s="191" t="str">
        <f t="shared" si="72"/>
        <v/>
      </c>
      <c r="E349" s="135"/>
      <c r="F349" s="136"/>
      <c r="G349" s="200" t="str">
        <f t="shared" si="75"/>
        <v/>
      </c>
      <c r="H349" s="197" t="str">
        <f t="shared" si="73"/>
        <v/>
      </c>
      <c r="I349" s="204" t="str">
        <f t="shared" si="76"/>
        <v/>
      </c>
      <c r="J349" s="194" t="str">
        <f>IF(B349&gt;0,ROUNDUP(VLOOKUP(B349,G011B!$B:$R,16,0),1),"")</f>
        <v/>
      </c>
      <c r="K349" s="194" t="str">
        <f t="shared" si="77"/>
        <v/>
      </c>
      <c r="L349" s="195" t="str">
        <f>IF(B349&lt;&gt;"",VLOOKUP(B349,G011B!$B:$Z,25,0),"")</f>
        <v/>
      </c>
      <c r="M349" s="224" t="str">
        <f t="shared" si="74"/>
        <v/>
      </c>
    </row>
    <row r="350" spans="1:13" ht="20.25" customHeight="1" x14ac:dyDescent="0.25">
      <c r="A350" s="8">
        <v>213</v>
      </c>
      <c r="B350" s="134"/>
      <c r="C350" s="190" t="str">
        <f t="shared" si="71"/>
        <v/>
      </c>
      <c r="D350" s="191" t="str">
        <f t="shared" si="72"/>
        <v/>
      </c>
      <c r="E350" s="135"/>
      <c r="F350" s="136"/>
      <c r="G350" s="200" t="str">
        <f t="shared" si="75"/>
        <v/>
      </c>
      <c r="H350" s="197" t="str">
        <f t="shared" si="73"/>
        <v/>
      </c>
      <c r="I350" s="204" t="str">
        <f t="shared" si="76"/>
        <v/>
      </c>
      <c r="J350" s="194" t="str">
        <f>IF(B350&gt;0,ROUNDUP(VLOOKUP(B350,G011B!$B:$R,16,0),1),"")</f>
        <v/>
      </c>
      <c r="K350" s="194" t="str">
        <f t="shared" si="77"/>
        <v/>
      </c>
      <c r="L350" s="195" t="str">
        <f>IF(B350&lt;&gt;"",VLOOKUP(B350,G011B!$B:$Z,25,0),"")</f>
        <v/>
      </c>
      <c r="M350" s="224" t="str">
        <f t="shared" si="74"/>
        <v/>
      </c>
    </row>
    <row r="351" spans="1:13" ht="20.25" customHeight="1" x14ac:dyDescent="0.25">
      <c r="A351" s="8">
        <v>214</v>
      </c>
      <c r="B351" s="134"/>
      <c r="C351" s="190" t="str">
        <f t="shared" si="71"/>
        <v/>
      </c>
      <c r="D351" s="191" t="str">
        <f t="shared" si="72"/>
        <v/>
      </c>
      <c r="E351" s="135"/>
      <c r="F351" s="136"/>
      <c r="G351" s="200" t="str">
        <f t="shared" si="75"/>
        <v/>
      </c>
      <c r="H351" s="197" t="str">
        <f t="shared" si="73"/>
        <v/>
      </c>
      <c r="I351" s="204" t="str">
        <f t="shared" si="76"/>
        <v/>
      </c>
      <c r="J351" s="194" t="str">
        <f>IF(B351&gt;0,ROUNDUP(VLOOKUP(B351,G011B!$B:$R,16,0),1),"")</f>
        <v/>
      </c>
      <c r="K351" s="194" t="str">
        <f t="shared" si="77"/>
        <v/>
      </c>
      <c r="L351" s="195" t="str">
        <f>IF(B351&lt;&gt;"",VLOOKUP(B351,G011B!$B:$Z,25,0),"")</f>
        <v/>
      </c>
      <c r="M351" s="224" t="str">
        <f t="shared" si="74"/>
        <v/>
      </c>
    </row>
    <row r="352" spans="1:13" ht="20.25" customHeight="1" x14ac:dyDescent="0.25">
      <c r="A352" s="8">
        <v>215</v>
      </c>
      <c r="B352" s="134"/>
      <c r="C352" s="190" t="str">
        <f t="shared" si="71"/>
        <v/>
      </c>
      <c r="D352" s="191" t="str">
        <f t="shared" si="72"/>
        <v/>
      </c>
      <c r="E352" s="135"/>
      <c r="F352" s="136"/>
      <c r="G352" s="200" t="str">
        <f t="shared" si="75"/>
        <v/>
      </c>
      <c r="H352" s="197" t="str">
        <f t="shared" si="73"/>
        <v/>
      </c>
      <c r="I352" s="204" t="str">
        <f t="shared" si="76"/>
        <v/>
      </c>
      <c r="J352" s="194" t="str">
        <f>IF(B352&gt;0,ROUNDUP(VLOOKUP(B352,G011B!$B:$R,16,0),1),"")</f>
        <v/>
      </c>
      <c r="K352" s="194" t="str">
        <f t="shared" si="77"/>
        <v/>
      </c>
      <c r="L352" s="195" t="str">
        <f>IF(B352&lt;&gt;"",VLOOKUP(B352,G011B!$B:$Z,25,0),"")</f>
        <v/>
      </c>
      <c r="M352" s="224" t="str">
        <f t="shared" si="74"/>
        <v/>
      </c>
    </row>
    <row r="353" spans="1:15" ht="20.25" customHeight="1" x14ac:dyDescent="0.25">
      <c r="A353" s="8">
        <v>216</v>
      </c>
      <c r="B353" s="134"/>
      <c r="C353" s="190" t="str">
        <f t="shared" si="71"/>
        <v/>
      </c>
      <c r="D353" s="191" t="str">
        <f t="shared" si="72"/>
        <v/>
      </c>
      <c r="E353" s="135"/>
      <c r="F353" s="136"/>
      <c r="G353" s="200" t="str">
        <f t="shared" si="75"/>
        <v/>
      </c>
      <c r="H353" s="197" t="str">
        <f t="shared" si="73"/>
        <v/>
      </c>
      <c r="I353" s="204" t="str">
        <f t="shared" si="76"/>
        <v/>
      </c>
      <c r="J353" s="194" t="str">
        <f>IF(B353&gt;0,ROUNDUP(VLOOKUP(B353,G011B!$B:$R,16,0),1),"")</f>
        <v/>
      </c>
      <c r="K353" s="194" t="str">
        <f t="shared" si="77"/>
        <v/>
      </c>
      <c r="L353" s="195" t="str">
        <f>IF(B353&lt;&gt;"",VLOOKUP(B353,G011B!$B:$Z,25,0),"")</f>
        <v/>
      </c>
      <c r="M353" s="224" t="str">
        <f t="shared" si="74"/>
        <v/>
      </c>
    </row>
    <row r="354" spans="1:15" ht="20.25" customHeight="1" x14ac:dyDescent="0.25">
      <c r="A354" s="8">
        <v>217</v>
      </c>
      <c r="B354" s="134"/>
      <c r="C354" s="190" t="str">
        <f t="shared" si="71"/>
        <v/>
      </c>
      <c r="D354" s="191" t="str">
        <f t="shared" si="72"/>
        <v/>
      </c>
      <c r="E354" s="135"/>
      <c r="F354" s="136"/>
      <c r="G354" s="200" t="str">
        <f t="shared" si="75"/>
        <v/>
      </c>
      <c r="H354" s="197" t="str">
        <f t="shared" si="73"/>
        <v/>
      </c>
      <c r="I354" s="204" t="str">
        <f t="shared" si="76"/>
        <v/>
      </c>
      <c r="J354" s="194" t="str">
        <f>IF(B354&gt;0,ROUNDUP(VLOOKUP(B354,G011B!$B:$R,16,0),1),"")</f>
        <v/>
      </c>
      <c r="K354" s="194" t="str">
        <f t="shared" si="77"/>
        <v/>
      </c>
      <c r="L354" s="195" t="str">
        <f>IF(B354&lt;&gt;"",VLOOKUP(B354,G011B!$B:$Z,25,0),"")</f>
        <v/>
      </c>
      <c r="M354" s="224" t="str">
        <f t="shared" si="74"/>
        <v/>
      </c>
    </row>
    <row r="355" spans="1:15" ht="20.25" customHeight="1" x14ac:dyDescent="0.25">
      <c r="A355" s="8">
        <v>218</v>
      </c>
      <c r="B355" s="134"/>
      <c r="C355" s="190" t="str">
        <f t="shared" si="71"/>
        <v/>
      </c>
      <c r="D355" s="191" t="str">
        <f t="shared" si="72"/>
        <v/>
      </c>
      <c r="E355" s="135"/>
      <c r="F355" s="136"/>
      <c r="G355" s="200" t="str">
        <f t="shared" si="75"/>
        <v/>
      </c>
      <c r="H355" s="197" t="str">
        <f t="shared" si="73"/>
        <v/>
      </c>
      <c r="I355" s="204" t="str">
        <f t="shared" si="76"/>
        <v/>
      </c>
      <c r="J355" s="194" t="str">
        <f>IF(B355&gt;0,ROUNDUP(VLOOKUP(B355,G011B!$B:$R,16,0),1),"")</f>
        <v/>
      </c>
      <c r="K355" s="194" t="str">
        <f t="shared" si="77"/>
        <v/>
      </c>
      <c r="L355" s="195" t="str">
        <f>IF(B355&lt;&gt;"",VLOOKUP(B355,G011B!$B:$Z,25,0),"")</f>
        <v/>
      </c>
      <c r="M355" s="224" t="str">
        <f t="shared" si="74"/>
        <v/>
      </c>
    </row>
    <row r="356" spans="1:15" ht="20.25" customHeight="1" x14ac:dyDescent="0.25">
      <c r="A356" s="8">
        <v>219</v>
      </c>
      <c r="B356" s="134"/>
      <c r="C356" s="190" t="str">
        <f t="shared" si="71"/>
        <v/>
      </c>
      <c r="D356" s="191" t="str">
        <f t="shared" si="72"/>
        <v/>
      </c>
      <c r="E356" s="135"/>
      <c r="F356" s="136"/>
      <c r="G356" s="200" t="str">
        <f t="shared" si="75"/>
        <v/>
      </c>
      <c r="H356" s="197" t="str">
        <f t="shared" si="73"/>
        <v/>
      </c>
      <c r="I356" s="204" t="str">
        <f t="shared" si="76"/>
        <v/>
      </c>
      <c r="J356" s="194" t="str">
        <f>IF(B356&gt;0,ROUNDUP(VLOOKUP(B356,G011B!$B:$R,16,0),1),"")</f>
        <v/>
      </c>
      <c r="K356" s="194" t="str">
        <f t="shared" si="77"/>
        <v/>
      </c>
      <c r="L356" s="195" t="str">
        <f>IF(B356&lt;&gt;"",VLOOKUP(B356,G011B!$B:$Z,25,0),"")</f>
        <v/>
      </c>
      <c r="M356" s="224" t="str">
        <f t="shared" si="74"/>
        <v/>
      </c>
    </row>
    <row r="357" spans="1:15" ht="20.25" customHeight="1" thickBot="1" x14ac:dyDescent="0.3">
      <c r="A357" s="116">
        <v>220</v>
      </c>
      <c r="B357" s="137"/>
      <c r="C357" s="192" t="str">
        <f t="shared" si="71"/>
        <v/>
      </c>
      <c r="D357" s="193" t="str">
        <f t="shared" si="72"/>
        <v/>
      </c>
      <c r="E357" s="138"/>
      <c r="F357" s="139"/>
      <c r="G357" s="201" t="str">
        <f t="shared" si="75"/>
        <v/>
      </c>
      <c r="H357" s="198" t="str">
        <f t="shared" si="73"/>
        <v/>
      </c>
      <c r="I357" s="205" t="str">
        <f t="shared" si="76"/>
        <v/>
      </c>
      <c r="J357" s="194" t="str">
        <f>IF(B357&gt;0,ROUNDUP(VLOOKUP(B357,G011B!$B:$R,16,0),1),"")</f>
        <v/>
      </c>
      <c r="K357" s="194" t="str">
        <f t="shared" si="77"/>
        <v/>
      </c>
      <c r="L357" s="195" t="str">
        <f>IF(B357&lt;&gt;"",VLOOKUP(B357,G011B!$B:$Z,25,0),"")</f>
        <v/>
      </c>
      <c r="M357" s="224" t="str">
        <f t="shared" si="74"/>
        <v/>
      </c>
    </row>
    <row r="358" spans="1:15" ht="20.25" customHeight="1" thickBot="1" x14ac:dyDescent="0.35">
      <c r="A358" s="493" t="s">
        <v>50</v>
      </c>
      <c r="B358" s="494"/>
      <c r="C358" s="494"/>
      <c r="D358" s="494"/>
      <c r="E358" s="494"/>
      <c r="F358" s="495"/>
      <c r="G358" s="202">
        <f>SUM(G338:G357)</f>
        <v>0</v>
      </c>
      <c r="H358" s="286"/>
      <c r="I358" s="185">
        <f>IF(C336=C303,SUM(I338:I357)+I325,SUM(I338:I357))</f>
        <v>0</v>
      </c>
      <c r="N358" s="206">
        <f>IF(COUNTA(E338:E357)&gt;0,1,0)</f>
        <v>0</v>
      </c>
    </row>
    <row r="359" spans="1:15" ht="20.25" customHeight="1" thickBot="1" x14ac:dyDescent="0.3">
      <c r="A359" s="496" t="s">
        <v>88</v>
      </c>
      <c r="B359" s="497"/>
      <c r="C359" s="497"/>
      <c r="D359" s="498"/>
      <c r="E359" s="174">
        <f>SUM(G:G)/2</f>
        <v>0</v>
      </c>
      <c r="F359" s="499"/>
      <c r="G359" s="500"/>
      <c r="H359" s="501"/>
      <c r="I359" s="182">
        <f>SUM(I338:I357)+I326</f>
        <v>0</v>
      </c>
    </row>
    <row r="360" spans="1:15" x14ac:dyDescent="0.25">
      <c r="A360" s="7" t="s">
        <v>157</v>
      </c>
    </row>
    <row r="362" spans="1:15" ht="21" x14ac:dyDescent="0.35">
      <c r="B362" s="309" t="s">
        <v>47</v>
      </c>
      <c r="C362" s="297">
        <f ca="1">IF(imzatarihi&gt;0,imzatarihi,"")</f>
        <v>46027</v>
      </c>
      <c r="D362" s="309" t="s">
        <v>48</v>
      </c>
      <c r="E362" s="506" t="str">
        <f>IF(kurulusyetkilisi&gt;0,kurulusyetkilisi,"")</f>
        <v/>
      </c>
      <c r="F362" s="506"/>
      <c r="G362" s="506"/>
      <c r="H362" s="506"/>
      <c r="I362" s="506"/>
      <c r="K362" s="133"/>
      <c r="L362" s="133"/>
      <c r="M362" s="4"/>
      <c r="N362" s="133"/>
      <c r="O362" s="133"/>
    </row>
    <row r="363" spans="1:15" ht="21" x14ac:dyDescent="0.35">
      <c r="A363" s="300"/>
      <c r="B363" s="300"/>
      <c r="D363" s="309" t="s">
        <v>49</v>
      </c>
      <c r="E363" s="470"/>
      <c r="F363" s="470"/>
      <c r="G363" s="470"/>
      <c r="H363" s="300"/>
      <c r="I363" s="300"/>
      <c r="K363" s="133"/>
      <c r="L363" s="133"/>
      <c r="M363" s="4"/>
      <c r="N363" s="133"/>
      <c r="O363" s="133"/>
    </row>
    <row r="364" spans="1:15" ht="15.75" x14ac:dyDescent="0.25">
      <c r="A364" s="465" t="s">
        <v>81</v>
      </c>
      <c r="B364" s="465"/>
      <c r="C364" s="465"/>
      <c r="D364" s="465"/>
      <c r="E364" s="465"/>
      <c r="F364" s="465"/>
      <c r="G364" s="465"/>
      <c r="H364" s="465"/>
      <c r="I364" s="465"/>
    </row>
    <row r="365" spans="1:15" x14ac:dyDescent="0.25">
      <c r="A365" s="466" t="str">
        <f>IF(YilDonem&lt;&gt;"",CONCATENATE(YilDonem," dönemine aittir."),"")</f>
        <v/>
      </c>
      <c r="B365" s="466"/>
      <c r="C365" s="466"/>
      <c r="D365" s="466"/>
      <c r="E365" s="466"/>
      <c r="F365" s="466"/>
      <c r="G365" s="466"/>
      <c r="H365" s="466"/>
      <c r="I365" s="466"/>
    </row>
    <row r="366" spans="1:15" ht="19.5" thickBot="1" x14ac:dyDescent="0.35">
      <c r="A366" s="505" t="s">
        <v>90</v>
      </c>
      <c r="B366" s="505"/>
      <c r="C366" s="505"/>
      <c r="D366" s="505"/>
      <c r="E366" s="505"/>
      <c r="F366" s="505"/>
      <c r="G366" s="505"/>
      <c r="H366" s="505"/>
      <c r="I366" s="505"/>
    </row>
    <row r="367" spans="1:15" ht="19.5" customHeight="1" thickBot="1" x14ac:dyDescent="0.3">
      <c r="A367" s="473" t="s">
        <v>1</v>
      </c>
      <c r="B367" s="487"/>
      <c r="C367" s="457" t="str">
        <f>IF(ProjeNo&gt;0,ProjeNo,"")</f>
        <v/>
      </c>
      <c r="D367" s="458"/>
      <c r="E367" s="458"/>
      <c r="F367" s="458"/>
      <c r="G367" s="458"/>
      <c r="H367" s="458"/>
      <c r="I367" s="459"/>
    </row>
    <row r="368" spans="1:15" ht="29.25" customHeight="1" thickBot="1" x14ac:dyDescent="0.3">
      <c r="A368" s="504" t="s">
        <v>14</v>
      </c>
      <c r="B368" s="474"/>
      <c r="C368" s="490" t="str">
        <f>IF(ProjeAdi&gt;0,ProjeAdi,"")</f>
        <v/>
      </c>
      <c r="D368" s="491"/>
      <c r="E368" s="491"/>
      <c r="F368" s="491"/>
      <c r="G368" s="491"/>
      <c r="H368" s="491"/>
      <c r="I368" s="492"/>
    </row>
    <row r="369" spans="1:13" ht="19.5" customHeight="1" thickBot="1" x14ac:dyDescent="0.3">
      <c r="A369" s="473" t="s">
        <v>82</v>
      </c>
      <c r="B369" s="487"/>
      <c r="C369" s="29"/>
      <c r="D369" s="502"/>
      <c r="E369" s="502"/>
      <c r="F369" s="502"/>
      <c r="G369" s="502"/>
      <c r="H369" s="502"/>
      <c r="I369" s="503"/>
    </row>
    <row r="370" spans="1:13" s="5" customFormat="1" ht="30.75" thickBot="1" x14ac:dyDescent="0.3">
      <c r="A370" s="3" t="s">
        <v>9</v>
      </c>
      <c r="B370" s="3" t="s">
        <v>10</v>
      </c>
      <c r="C370" s="3" t="s">
        <v>71</v>
      </c>
      <c r="D370" s="3" t="s">
        <v>162</v>
      </c>
      <c r="E370" s="3" t="s">
        <v>83</v>
      </c>
      <c r="F370" s="3" t="s">
        <v>84</v>
      </c>
      <c r="G370" s="3" t="s">
        <v>85</v>
      </c>
      <c r="H370" s="3" t="s">
        <v>86</v>
      </c>
      <c r="I370" s="3" t="s">
        <v>87</v>
      </c>
      <c r="J370" s="128" t="s">
        <v>91</v>
      </c>
      <c r="K370" s="129" t="s">
        <v>92</v>
      </c>
      <c r="L370" s="129" t="s">
        <v>84</v>
      </c>
    </row>
    <row r="371" spans="1:13" ht="20.25" customHeight="1" x14ac:dyDescent="0.25">
      <c r="A371" s="115">
        <v>221</v>
      </c>
      <c r="B371" s="130"/>
      <c r="C371" s="188" t="str">
        <f t="shared" ref="C371:C390" si="78">IF(B371&lt;&gt;"",VLOOKUP(B371,PersonelTablo,2,0),"")</f>
        <v/>
      </c>
      <c r="D371" s="189" t="str">
        <f t="shared" ref="D371:D390" si="79">IF(B371&lt;&gt;"",VLOOKUP(B371,PersonelTablo,3,0),"")</f>
        <v/>
      </c>
      <c r="E371" s="131"/>
      <c r="F371" s="132"/>
      <c r="G371" s="199" t="str">
        <f>IF(AND(B371&lt;&gt;"",L371&gt;=F371),E371*F371,"")</f>
        <v/>
      </c>
      <c r="H371" s="196" t="str">
        <f t="shared" ref="H371:H390" si="80">IF(B371&lt;&gt;"",VLOOKUP(B371,G011CTablo,14,0),"")</f>
        <v/>
      </c>
      <c r="I371" s="203" t="str">
        <f>IF(AND(B371&lt;&gt;"",J371&gt;=K371,L371&gt;0),G371*H371,"")</f>
        <v/>
      </c>
      <c r="J371" s="194" t="str">
        <f>IF(B371&gt;0,ROUNDUP(VLOOKUP(B371,G011B!$B:$R,16,0),1),"")</f>
        <v/>
      </c>
      <c r="K371" s="194" t="str">
        <f>IF(B371&gt;0,SUMIF($B:$B,B371,$G:$G),"")</f>
        <v/>
      </c>
      <c r="L371" s="195" t="str">
        <f>IF(B371&lt;&gt;"",VLOOKUP(B371,G011B!$B:$Z,25,0),"")</f>
        <v/>
      </c>
      <c r="M371" s="224"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25" customHeight="1" x14ac:dyDescent="0.25">
      <c r="A372" s="8">
        <v>222</v>
      </c>
      <c r="B372" s="134"/>
      <c r="C372" s="190" t="str">
        <f t="shared" si="78"/>
        <v/>
      </c>
      <c r="D372" s="191" t="str">
        <f t="shared" si="79"/>
        <v/>
      </c>
      <c r="E372" s="135"/>
      <c r="F372" s="136"/>
      <c r="G372" s="200" t="str">
        <f t="shared" ref="G372:G390" si="82">IF(AND(B372&lt;&gt;"",L372&gt;=F372),E372*F372,"")</f>
        <v/>
      </c>
      <c r="H372" s="197" t="str">
        <f t="shared" si="80"/>
        <v/>
      </c>
      <c r="I372" s="204" t="str">
        <f t="shared" ref="I372:I390" si="83">IF(AND(B372&lt;&gt;"",J372&gt;=K372,L372&gt;0),G372*H372,"")</f>
        <v/>
      </c>
      <c r="J372" s="194" t="str">
        <f>IF(B372&gt;0,ROUNDUP(VLOOKUP(B372,G011B!$B:$R,16,0),1),"")</f>
        <v/>
      </c>
      <c r="K372" s="194" t="str">
        <f t="shared" ref="K372:K390" si="84">IF(B372&gt;0,SUMIF($B:$B,B372,$G:$G),"")</f>
        <v/>
      </c>
      <c r="L372" s="195" t="str">
        <f>IF(B372&lt;&gt;"",VLOOKUP(B372,G011B!$B:$Z,25,0),"")</f>
        <v/>
      </c>
      <c r="M372" s="224" t="str">
        <f t="shared" si="81"/>
        <v/>
      </c>
    </row>
    <row r="373" spans="1:13" ht="20.25" customHeight="1" x14ac:dyDescent="0.25">
      <c r="A373" s="8">
        <v>223</v>
      </c>
      <c r="B373" s="134"/>
      <c r="C373" s="190" t="str">
        <f t="shared" si="78"/>
        <v/>
      </c>
      <c r="D373" s="191" t="str">
        <f t="shared" si="79"/>
        <v/>
      </c>
      <c r="E373" s="135"/>
      <c r="F373" s="136"/>
      <c r="G373" s="200" t="str">
        <f t="shared" si="82"/>
        <v/>
      </c>
      <c r="H373" s="197" t="str">
        <f t="shared" si="80"/>
        <v/>
      </c>
      <c r="I373" s="204" t="str">
        <f t="shared" si="83"/>
        <v/>
      </c>
      <c r="J373" s="194" t="str">
        <f>IF(B373&gt;0,ROUNDUP(VLOOKUP(B373,G011B!$B:$R,16,0),1),"")</f>
        <v/>
      </c>
      <c r="K373" s="194" t="str">
        <f t="shared" si="84"/>
        <v/>
      </c>
      <c r="L373" s="195" t="str">
        <f>IF(B373&lt;&gt;"",VLOOKUP(B373,G011B!$B:$Z,25,0),"")</f>
        <v/>
      </c>
      <c r="M373" s="224" t="str">
        <f t="shared" si="81"/>
        <v/>
      </c>
    </row>
    <row r="374" spans="1:13" ht="20.25" customHeight="1" x14ac:dyDescent="0.25">
      <c r="A374" s="8">
        <v>224</v>
      </c>
      <c r="B374" s="134"/>
      <c r="C374" s="190" t="str">
        <f t="shared" si="78"/>
        <v/>
      </c>
      <c r="D374" s="191" t="str">
        <f t="shared" si="79"/>
        <v/>
      </c>
      <c r="E374" s="135"/>
      <c r="F374" s="136"/>
      <c r="G374" s="200" t="str">
        <f t="shared" si="82"/>
        <v/>
      </c>
      <c r="H374" s="197" t="str">
        <f t="shared" si="80"/>
        <v/>
      </c>
      <c r="I374" s="204" t="str">
        <f t="shared" si="83"/>
        <v/>
      </c>
      <c r="J374" s="194" t="str">
        <f>IF(B374&gt;0,ROUNDUP(VLOOKUP(B374,G011B!$B:$R,16,0),1),"")</f>
        <v/>
      </c>
      <c r="K374" s="194" t="str">
        <f t="shared" si="84"/>
        <v/>
      </c>
      <c r="L374" s="195" t="str">
        <f>IF(B374&lt;&gt;"",VLOOKUP(B374,G011B!$B:$Z,25,0),"")</f>
        <v/>
      </c>
      <c r="M374" s="224" t="str">
        <f t="shared" si="81"/>
        <v/>
      </c>
    </row>
    <row r="375" spans="1:13" ht="20.25" customHeight="1" x14ac:dyDescent="0.25">
      <c r="A375" s="8">
        <v>225</v>
      </c>
      <c r="B375" s="134"/>
      <c r="C375" s="190" t="str">
        <f t="shared" si="78"/>
        <v/>
      </c>
      <c r="D375" s="191" t="str">
        <f t="shared" si="79"/>
        <v/>
      </c>
      <c r="E375" s="135"/>
      <c r="F375" s="136"/>
      <c r="G375" s="200" t="str">
        <f t="shared" si="82"/>
        <v/>
      </c>
      <c r="H375" s="197" t="str">
        <f t="shared" si="80"/>
        <v/>
      </c>
      <c r="I375" s="204" t="str">
        <f t="shared" si="83"/>
        <v/>
      </c>
      <c r="J375" s="194" t="str">
        <f>IF(B375&gt;0,ROUNDUP(VLOOKUP(B375,G011B!$B:$R,16,0),1),"")</f>
        <v/>
      </c>
      <c r="K375" s="194" t="str">
        <f t="shared" si="84"/>
        <v/>
      </c>
      <c r="L375" s="195" t="str">
        <f>IF(B375&lt;&gt;"",VLOOKUP(B375,G011B!$B:$Z,25,0),"")</f>
        <v/>
      </c>
      <c r="M375" s="224" t="str">
        <f t="shared" si="81"/>
        <v/>
      </c>
    </row>
    <row r="376" spans="1:13" ht="20.25" customHeight="1" x14ac:dyDescent="0.25">
      <c r="A376" s="8">
        <v>226</v>
      </c>
      <c r="B376" s="134"/>
      <c r="C376" s="190" t="str">
        <f t="shared" si="78"/>
        <v/>
      </c>
      <c r="D376" s="191" t="str">
        <f t="shared" si="79"/>
        <v/>
      </c>
      <c r="E376" s="135"/>
      <c r="F376" s="136"/>
      <c r="G376" s="200" t="str">
        <f t="shared" si="82"/>
        <v/>
      </c>
      <c r="H376" s="197" t="str">
        <f t="shared" si="80"/>
        <v/>
      </c>
      <c r="I376" s="204" t="str">
        <f t="shared" si="83"/>
        <v/>
      </c>
      <c r="J376" s="194" t="str">
        <f>IF(B376&gt;0,ROUNDUP(VLOOKUP(B376,G011B!$B:$R,16,0),1),"")</f>
        <v/>
      </c>
      <c r="K376" s="194" t="str">
        <f t="shared" si="84"/>
        <v/>
      </c>
      <c r="L376" s="195" t="str">
        <f>IF(B376&lt;&gt;"",VLOOKUP(B376,G011B!$B:$Z,25,0),"")</f>
        <v/>
      </c>
      <c r="M376" s="224" t="str">
        <f t="shared" si="81"/>
        <v/>
      </c>
    </row>
    <row r="377" spans="1:13" ht="20.25" customHeight="1" x14ac:dyDescent="0.25">
      <c r="A377" s="8">
        <v>227</v>
      </c>
      <c r="B377" s="134"/>
      <c r="C377" s="190" t="str">
        <f t="shared" si="78"/>
        <v/>
      </c>
      <c r="D377" s="191" t="str">
        <f t="shared" si="79"/>
        <v/>
      </c>
      <c r="E377" s="135"/>
      <c r="F377" s="136"/>
      <c r="G377" s="200" t="str">
        <f t="shared" si="82"/>
        <v/>
      </c>
      <c r="H377" s="197" t="str">
        <f t="shared" si="80"/>
        <v/>
      </c>
      <c r="I377" s="204" t="str">
        <f t="shared" si="83"/>
        <v/>
      </c>
      <c r="J377" s="194" t="str">
        <f>IF(B377&gt;0,ROUNDUP(VLOOKUP(B377,G011B!$B:$R,16,0),1),"")</f>
        <v/>
      </c>
      <c r="K377" s="194" t="str">
        <f t="shared" si="84"/>
        <v/>
      </c>
      <c r="L377" s="195" t="str">
        <f>IF(B377&lt;&gt;"",VLOOKUP(B377,G011B!$B:$Z,25,0),"")</f>
        <v/>
      </c>
      <c r="M377" s="224" t="str">
        <f t="shared" si="81"/>
        <v/>
      </c>
    </row>
    <row r="378" spans="1:13" ht="20.25" customHeight="1" x14ac:dyDescent="0.25">
      <c r="A378" s="8">
        <v>228</v>
      </c>
      <c r="B378" s="134"/>
      <c r="C378" s="190" t="str">
        <f t="shared" si="78"/>
        <v/>
      </c>
      <c r="D378" s="191" t="str">
        <f t="shared" si="79"/>
        <v/>
      </c>
      <c r="E378" s="135"/>
      <c r="F378" s="136"/>
      <c r="G378" s="200" t="str">
        <f t="shared" si="82"/>
        <v/>
      </c>
      <c r="H378" s="197" t="str">
        <f t="shared" si="80"/>
        <v/>
      </c>
      <c r="I378" s="204" t="str">
        <f t="shared" si="83"/>
        <v/>
      </c>
      <c r="J378" s="194" t="str">
        <f>IF(B378&gt;0,ROUNDUP(VLOOKUP(B378,G011B!$B:$R,16,0),1),"")</f>
        <v/>
      </c>
      <c r="K378" s="194" t="str">
        <f t="shared" si="84"/>
        <v/>
      </c>
      <c r="L378" s="195" t="str">
        <f>IF(B378&lt;&gt;"",VLOOKUP(B378,G011B!$B:$Z,25,0),"")</f>
        <v/>
      </c>
      <c r="M378" s="224" t="str">
        <f t="shared" si="81"/>
        <v/>
      </c>
    </row>
    <row r="379" spans="1:13" ht="20.25" customHeight="1" x14ac:dyDescent="0.25">
      <c r="A379" s="8">
        <v>229</v>
      </c>
      <c r="B379" s="134"/>
      <c r="C379" s="190" t="str">
        <f t="shared" si="78"/>
        <v/>
      </c>
      <c r="D379" s="191" t="str">
        <f t="shared" si="79"/>
        <v/>
      </c>
      <c r="E379" s="135"/>
      <c r="F379" s="136"/>
      <c r="G379" s="200" t="str">
        <f t="shared" si="82"/>
        <v/>
      </c>
      <c r="H379" s="197" t="str">
        <f t="shared" si="80"/>
        <v/>
      </c>
      <c r="I379" s="204" t="str">
        <f t="shared" si="83"/>
        <v/>
      </c>
      <c r="J379" s="194" t="str">
        <f>IF(B379&gt;0,ROUNDUP(VLOOKUP(B379,G011B!$B:$R,16,0),1),"")</f>
        <v/>
      </c>
      <c r="K379" s="194" t="str">
        <f t="shared" si="84"/>
        <v/>
      </c>
      <c r="L379" s="195" t="str">
        <f>IF(B379&lt;&gt;"",VLOOKUP(B379,G011B!$B:$Z,25,0),"")</f>
        <v/>
      </c>
      <c r="M379" s="224" t="str">
        <f t="shared" si="81"/>
        <v/>
      </c>
    </row>
    <row r="380" spans="1:13" ht="20.25" customHeight="1" x14ac:dyDescent="0.25">
      <c r="A380" s="8">
        <v>230</v>
      </c>
      <c r="B380" s="134"/>
      <c r="C380" s="190" t="str">
        <f t="shared" si="78"/>
        <v/>
      </c>
      <c r="D380" s="191" t="str">
        <f t="shared" si="79"/>
        <v/>
      </c>
      <c r="E380" s="135"/>
      <c r="F380" s="136"/>
      <c r="G380" s="200" t="str">
        <f t="shared" si="82"/>
        <v/>
      </c>
      <c r="H380" s="197" t="str">
        <f t="shared" si="80"/>
        <v/>
      </c>
      <c r="I380" s="204" t="str">
        <f t="shared" si="83"/>
        <v/>
      </c>
      <c r="J380" s="194" t="str">
        <f>IF(B380&gt;0,ROUNDUP(VLOOKUP(B380,G011B!$B:$R,16,0),1),"")</f>
        <v/>
      </c>
      <c r="K380" s="194" t="str">
        <f t="shared" si="84"/>
        <v/>
      </c>
      <c r="L380" s="195" t="str">
        <f>IF(B380&lt;&gt;"",VLOOKUP(B380,G011B!$B:$Z,25,0),"")</f>
        <v/>
      </c>
      <c r="M380" s="224" t="str">
        <f t="shared" si="81"/>
        <v/>
      </c>
    </row>
    <row r="381" spans="1:13" ht="20.25" customHeight="1" x14ac:dyDescent="0.25">
      <c r="A381" s="8">
        <v>231</v>
      </c>
      <c r="B381" s="134"/>
      <c r="C381" s="190" t="str">
        <f t="shared" si="78"/>
        <v/>
      </c>
      <c r="D381" s="191" t="str">
        <f t="shared" si="79"/>
        <v/>
      </c>
      <c r="E381" s="135"/>
      <c r="F381" s="136"/>
      <c r="G381" s="200" t="str">
        <f t="shared" si="82"/>
        <v/>
      </c>
      <c r="H381" s="197" t="str">
        <f t="shared" si="80"/>
        <v/>
      </c>
      <c r="I381" s="204" t="str">
        <f t="shared" si="83"/>
        <v/>
      </c>
      <c r="J381" s="194" t="str">
        <f>IF(B381&gt;0,ROUNDUP(VLOOKUP(B381,G011B!$B:$R,16,0),1),"")</f>
        <v/>
      </c>
      <c r="K381" s="194" t="str">
        <f t="shared" si="84"/>
        <v/>
      </c>
      <c r="L381" s="195" t="str">
        <f>IF(B381&lt;&gt;"",VLOOKUP(B381,G011B!$B:$Z,25,0),"")</f>
        <v/>
      </c>
      <c r="M381" s="224" t="str">
        <f t="shared" si="81"/>
        <v/>
      </c>
    </row>
    <row r="382" spans="1:13" ht="20.25" customHeight="1" x14ac:dyDescent="0.25">
      <c r="A382" s="8">
        <v>232</v>
      </c>
      <c r="B382" s="134"/>
      <c r="C382" s="190" t="str">
        <f t="shared" si="78"/>
        <v/>
      </c>
      <c r="D382" s="191" t="str">
        <f t="shared" si="79"/>
        <v/>
      </c>
      <c r="E382" s="135"/>
      <c r="F382" s="136"/>
      <c r="G382" s="200" t="str">
        <f t="shared" si="82"/>
        <v/>
      </c>
      <c r="H382" s="197" t="str">
        <f t="shared" si="80"/>
        <v/>
      </c>
      <c r="I382" s="204" t="str">
        <f t="shared" si="83"/>
        <v/>
      </c>
      <c r="J382" s="194" t="str">
        <f>IF(B382&gt;0,ROUNDUP(VLOOKUP(B382,G011B!$B:$R,16,0),1),"")</f>
        <v/>
      </c>
      <c r="K382" s="194" t="str">
        <f t="shared" si="84"/>
        <v/>
      </c>
      <c r="L382" s="195" t="str">
        <f>IF(B382&lt;&gt;"",VLOOKUP(B382,G011B!$B:$Z,25,0),"")</f>
        <v/>
      </c>
      <c r="M382" s="224" t="str">
        <f t="shared" si="81"/>
        <v/>
      </c>
    </row>
    <row r="383" spans="1:13" ht="20.25" customHeight="1" x14ac:dyDescent="0.25">
      <c r="A383" s="8">
        <v>233</v>
      </c>
      <c r="B383" s="134"/>
      <c r="C383" s="190" t="str">
        <f t="shared" si="78"/>
        <v/>
      </c>
      <c r="D383" s="191" t="str">
        <f t="shared" si="79"/>
        <v/>
      </c>
      <c r="E383" s="135"/>
      <c r="F383" s="136"/>
      <c r="G383" s="200" t="str">
        <f t="shared" si="82"/>
        <v/>
      </c>
      <c r="H383" s="197" t="str">
        <f t="shared" si="80"/>
        <v/>
      </c>
      <c r="I383" s="204" t="str">
        <f t="shared" si="83"/>
        <v/>
      </c>
      <c r="J383" s="194" t="str">
        <f>IF(B383&gt;0,ROUNDUP(VLOOKUP(B383,G011B!$B:$R,16,0),1),"")</f>
        <v/>
      </c>
      <c r="K383" s="194" t="str">
        <f t="shared" si="84"/>
        <v/>
      </c>
      <c r="L383" s="195" t="str">
        <f>IF(B383&lt;&gt;"",VLOOKUP(B383,G011B!$B:$Z,25,0),"")</f>
        <v/>
      </c>
      <c r="M383" s="224" t="str">
        <f t="shared" si="81"/>
        <v/>
      </c>
    </row>
    <row r="384" spans="1:13" ht="20.25" customHeight="1" x14ac:dyDescent="0.25">
      <c r="A384" s="8">
        <v>234</v>
      </c>
      <c r="B384" s="134"/>
      <c r="C384" s="190" t="str">
        <f t="shared" si="78"/>
        <v/>
      </c>
      <c r="D384" s="191" t="str">
        <f t="shared" si="79"/>
        <v/>
      </c>
      <c r="E384" s="135"/>
      <c r="F384" s="136"/>
      <c r="G384" s="200" t="str">
        <f t="shared" si="82"/>
        <v/>
      </c>
      <c r="H384" s="197" t="str">
        <f t="shared" si="80"/>
        <v/>
      </c>
      <c r="I384" s="204" t="str">
        <f t="shared" si="83"/>
        <v/>
      </c>
      <c r="J384" s="194" t="str">
        <f>IF(B384&gt;0,ROUNDUP(VLOOKUP(B384,G011B!$B:$R,16,0),1),"")</f>
        <v/>
      </c>
      <c r="K384" s="194" t="str">
        <f t="shared" si="84"/>
        <v/>
      </c>
      <c r="L384" s="195" t="str">
        <f>IF(B384&lt;&gt;"",VLOOKUP(B384,G011B!$B:$Z,25,0),"")</f>
        <v/>
      </c>
      <c r="M384" s="224" t="str">
        <f t="shared" si="81"/>
        <v/>
      </c>
    </row>
    <row r="385" spans="1:15" ht="20.25" customHeight="1" x14ac:dyDescent="0.25">
      <c r="A385" s="8">
        <v>235</v>
      </c>
      <c r="B385" s="134"/>
      <c r="C385" s="190" t="str">
        <f t="shared" si="78"/>
        <v/>
      </c>
      <c r="D385" s="191" t="str">
        <f t="shared" si="79"/>
        <v/>
      </c>
      <c r="E385" s="135"/>
      <c r="F385" s="136"/>
      <c r="G385" s="200" t="str">
        <f t="shared" si="82"/>
        <v/>
      </c>
      <c r="H385" s="197" t="str">
        <f t="shared" si="80"/>
        <v/>
      </c>
      <c r="I385" s="204" t="str">
        <f t="shared" si="83"/>
        <v/>
      </c>
      <c r="J385" s="194" t="str">
        <f>IF(B385&gt;0,ROUNDUP(VLOOKUP(B385,G011B!$B:$R,16,0),1),"")</f>
        <v/>
      </c>
      <c r="K385" s="194" t="str">
        <f t="shared" si="84"/>
        <v/>
      </c>
      <c r="L385" s="195" t="str">
        <f>IF(B385&lt;&gt;"",VLOOKUP(B385,G011B!$B:$Z,25,0),"")</f>
        <v/>
      </c>
      <c r="M385" s="224" t="str">
        <f t="shared" si="81"/>
        <v/>
      </c>
    </row>
    <row r="386" spans="1:15" ht="20.25" customHeight="1" x14ac:dyDescent="0.25">
      <c r="A386" s="8">
        <v>236</v>
      </c>
      <c r="B386" s="134"/>
      <c r="C386" s="190" t="str">
        <f t="shared" si="78"/>
        <v/>
      </c>
      <c r="D386" s="191" t="str">
        <f t="shared" si="79"/>
        <v/>
      </c>
      <c r="E386" s="135"/>
      <c r="F386" s="136"/>
      <c r="G386" s="200" t="str">
        <f t="shared" si="82"/>
        <v/>
      </c>
      <c r="H386" s="197" t="str">
        <f t="shared" si="80"/>
        <v/>
      </c>
      <c r="I386" s="204" t="str">
        <f t="shared" si="83"/>
        <v/>
      </c>
      <c r="J386" s="194" t="str">
        <f>IF(B386&gt;0,ROUNDUP(VLOOKUP(B386,G011B!$B:$R,16,0),1),"")</f>
        <v/>
      </c>
      <c r="K386" s="194" t="str">
        <f t="shared" si="84"/>
        <v/>
      </c>
      <c r="L386" s="195" t="str">
        <f>IF(B386&lt;&gt;"",VLOOKUP(B386,G011B!$B:$Z,25,0),"")</f>
        <v/>
      </c>
      <c r="M386" s="224" t="str">
        <f t="shared" si="81"/>
        <v/>
      </c>
    </row>
    <row r="387" spans="1:15" ht="20.25" customHeight="1" x14ac:dyDescent="0.25">
      <c r="A387" s="8">
        <v>237</v>
      </c>
      <c r="B387" s="134"/>
      <c r="C387" s="190" t="str">
        <f t="shared" si="78"/>
        <v/>
      </c>
      <c r="D387" s="191" t="str">
        <f t="shared" si="79"/>
        <v/>
      </c>
      <c r="E387" s="135"/>
      <c r="F387" s="136"/>
      <c r="G387" s="200" t="str">
        <f t="shared" si="82"/>
        <v/>
      </c>
      <c r="H387" s="197" t="str">
        <f t="shared" si="80"/>
        <v/>
      </c>
      <c r="I387" s="204" t="str">
        <f t="shared" si="83"/>
        <v/>
      </c>
      <c r="J387" s="194" t="str">
        <f>IF(B387&gt;0,ROUNDUP(VLOOKUP(B387,G011B!$B:$R,16,0),1),"")</f>
        <v/>
      </c>
      <c r="K387" s="194" t="str">
        <f t="shared" si="84"/>
        <v/>
      </c>
      <c r="L387" s="195" t="str">
        <f>IF(B387&lt;&gt;"",VLOOKUP(B387,G011B!$B:$Z,25,0),"")</f>
        <v/>
      </c>
      <c r="M387" s="224" t="str">
        <f t="shared" si="81"/>
        <v/>
      </c>
    </row>
    <row r="388" spans="1:15" ht="20.25" customHeight="1" x14ac:dyDescent="0.25">
      <c r="A388" s="8">
        <v>238</v>
      </c>
      <c r="B388" s="134"/>
      <c r="C388" s="190" t="str">
        <f t="shared" si="78"/>
        <v/>
      </c>
      <c r="D388" s="191" t="str">
        <f t="shared" si="79"/>
        <v/>
      </c>
      <c r="E388" s="135"/>
      <c r="F388" s="136"/>
      <c r="G388" s="200" t="str">
        <f t="shared" si="82"/>
        <v/>
      </c>
      <c r="H388" s="197" t="str">
        <f t="shared" si="80"/>
        <v/>
      </c>
      <c r="I388" s="204" t="str">
        <f t="shared" si="83"/>
        <v/>
      </c>
      <c r="J388" s="194" t="str">
        <f>IF(B388&gt;0,ROUNDUP(VLOOKUP(B388,G011B!$B:$R,16,0),1),"")</f>
        <v/>
      </c>
      <c r="K388" s="194" t="str">
        <f t="shared" si="84"/>
        <v/>
      </c>
      <c r="L388" s="195" t="str">
        <f>IF(B388&lt;&gt;"",VLOOKUP(B388,G011B!$B:$Z,25,0),"")</f>
        <v/>
      </c>
      <c r="M388" s="224" t="str">
        <f t="shared" si="81"/>
        <v/>
      </c>
    </row>
    <row r="389" spans="1:15" ht="20.25" customHeight="1" x14ac:dyDescent="0.25">
      <c r="A389" s="8">
        <v>239</v>
      </c>
      <c r="B389" s="134"/>
      <c r="C389" s="190" t="str">
        <f t="shared" si="78"/>
        <v/>
      </c>
      <c r="D389" s="191" t="str">
        <f t="shared" si="79"/>
        <v/>
      </c>
      <c r="E389" s="135"/>
      <c r="F389" s="136"/>
      <c r="G389" s="200" t="str">
        <f t="shared" si="82"/>
        <v/>
      </c>
      <c r="H389" s="197" t="str">
        <f t="shared" si="80"/>
        <v/>
      </c>
      <c r="I389" s="204" t="str">
        <f t="shared" si="83"/>
        <v/>
      </c>
      <c r="J389" s="194" t="str">
        <f>IF(B389&gt;0,ROUNDUP(VLOOKUP(B389,G011B!$B:$R,16,0),1),"")</f>
        <v/>
      </c>
      <c r="K389" s="194" t="str">
        <f t="shared" si="84"/>
        <v/>
      </c>
      <c r="L389" s="195" t="str">
        <f>IF(B389&lt;&gt;"",VLOOKUP(B389,G011B!$B:$Z,25,0),"")</f>
        <v/>
      </c>
      <c r="M389" s="224" t="str">
        <f t="shared" si="81"/>
        <v/>
      </c>
    </row>
    <row r="390" spans="1:15" ht="20.25" customHeight="1" thickBot="1" x14ac:dyDescent="0.3">
      <c r="A390" s="116">
        <v>240</v>
      </c>
      <c r="B390" s="137"/>
      <c r="C390" s="192" t="str">
        <f t="shared" si="78"/>
        <v/>
      </c>
      <c r="D390" s="193" t="str">
        <f t="shared" si="79"/>
        <v/>
      </c>
      <c r="E390" s="138"/>
      <c r="F390" s="139"/>
      <c r="G390" s="201" t="str">
        <f t="shared" si="82"/>
        <v/>
      </c>
      <c r="H390" s="198" t="str">
        <f t="shared" si="80"/>
        <v/>
      </c>
      <c r="I390" s="205" t="str">
        <f t="shared" si="83"/>
        <v/>
      </c>
      <c r="J390" s="194" t="str">
        <f>IF(B390&gt;0,ROUNDUP(VLOOKUP(B390,G011B!$B:$R,16,0),1),"")</f>
        <v/>
      </c>
      <c r="K390" s="194" t="str">
        <f t="shared" si="84"/>
        <v/>
      </c>
      <c r="L390" s="195" t="str">
        <f>IF(B390&lt;&gt;"",VLOOKUP(B390,G011B!$B:$Z,25,0),"")</f>
        <v/>
      </c>
      <c r="M390" s="224" t="str">
        <f t="shared" si="81"/>
        <v/>
      </c>
    </row>
    <row r="391" spans="1:15" ht="20.25" customHeight="1" thickBot="1" x14ac:dyDescent="0.35">
      <c r="A391" s="493" t="s">
        <v>50</v>
      </c>
      <c r="B391" s="494"/>
      <c r="C391" s="494"/>
      <c r="D391" s="494"/>
      <c r="E391" s="494"/>
      <c r="F391" s="495"/>
      <c r="G391" s="202">
        <f>SUM(G371:G390)</f>
        <v>0</v>
      </c>
      <c r="H391" s="286"/>
      <c r="I391" s="185">
        <f>IF(C369=C336,SUM(I371:I390)+I358,SUM(I371:I390))</f>
        <v>0</v>
      </c>
      <c r="N391" s="206">
        <f>IF(COUNTA(E371:E390)&gt;0,1,0)</f>
        <v>0</v>
      </c>
    </row>
    <row r="392" spans="1:15" ht="20.25" customHeight="1" thickBot="1" x14ac:dyDescent="0.3">
      <c r="A392" s="496" t="s">
        <v>88</v>
      </c>
      <c r="B392" s="497"/>
      <c r="C392" s="497"/>
      <c r="D392" s="498"/>
      <c r="E392" s="174">
        <f>SUM(G:G)/2</f>
        <v>0</v>
      </c>
      <c r="F392" s="499"/>
      <c r="G392" s="500"/>
      <c r="H392" s="501"/>
      <c r="I392" s="182">
        <f>SUM(I371:I390)+I359</f>
        <v>0</v>
      </c>
    </row>
    <row r="393" spans="1:15" x14ac:dyDescent="0.25">
      <c r="A393" s="7" t="s">
        <v>157</v>
      </c>
    </row>
    <row r="395" spans="1:15" ht="21" x14ac:dyDescent="0.35">
      <c r="B395" s="309" t="s">
        <v>47</v>
      </c>
      <c r="C395" s="297">
        <f ca="1">IF(imzatarihi&gt;0,imzatarihi,"")</f>
        <v>46027</v>
      </c>
      <c r="D395" s="309" t="s">
        <v>48</v>
      </c>
      <c r="E395" s="506" t="str">
        <f>IF(kurulusyetkilisi&gt;0,kurulusyetkilisi,"")</f>
        <v/>
      </c>
      <c r="F395" s="506"/>
      <c r="G395" s="506"/>
      <c r="H395" s="506"/>
      <c r="I395" s="506"/>
      <c r="K395" s="133"/>
      <c r="L395" s="133"/>
      <c r="M395" s="4"/>
      <c r="N395" s="133"/>
      <c r="O395" s="133"/>
    </row>
    <row r="396" spans="1:15" ht="21" x14ac:dyDescent="0.35">
      <c r="A396" s="300"/>
      <c r="B396" s="300"/>
      <c r="D396" s="309" t="s">
        <v>49</v>
      </c>
      <c r="E396" s="470"/>
      <c r="F396" s="470"/>
      <c r="G396" s="470"/>
      <c r="H396" s="300"/>
      <c r="I396" s="300"/>
      <c r="K396" s="133"/>
      <c r="L396" s="133"/>
      <c r="M396" s="4"/>
      <c r="N396" s="133"/>
      <c r="O396" s="133"/>
    </row>
    <row r="397" spans="1:15" ht="15.75" x14ac:dyDescent="0.25">
      <c r="A397" s="465" t="s">
        <v>81</v>
      </c>
      <c r="B397" s="465"/>
      <c r="C397" s="465"/>
      <c r="D397" s="465"/>
      <c r="E397" s="465"/>
      <c r="F397" s="465"/>
      <c r="G397" s="465"/>
      <c r="H397" s="465"/>
      <c r="I397" s="465"/>
    </row>
    <row r="398" spans="1:15" x14ac:dyDescent="0.25">
      <c r="A398" s="466" t="str">
        <f>IF(YilDonem&lt;&gt;"",CONCATENATE(YilDonem," dönemine aittir."),"")</f>
        <v/>
      </c>
      <c r="B398" s="466"/>
      <c r="C398" s="466"/>
      <c r="D398" s="466"/>
      <c r="E398" s="466"/>
      <c r="F398" s="466"/>
      <c r="G398" s="466"/>
      <c r="H398" s="466"/>
      <c r="I398" s="466"/>
    </row>
    <row r="399" spans="1:15" ht="19.5" thickBot="1" x14ac:dyDescent="0.35">
      <c r="A399" s="505" t="s">
        <v>90</v>
      </c>
      <c r="B399" s="505"/>
      <c r="C399" s="505"/>
      <c r="D399" s="505"/>
      <c r="E399" s="505"/>
      <c r="F399" s="505"/>
      <c r="G399" s="505"/>
      <c r="H399" s="505"/>
      <c r="I399" s="505"/>
    </row>
    <row r="400" spans="1:15" ht="19.5" customHeight="1" thickBot="1" x14ac:dyDescent="0.3">
      <c r="A400" s="473" t="s">
        <v>1</v>
      </c>
      <c r="B400" s="487"/>
      <c r="C400" s="457" t="str">
        <f>IF(ProjeNo&gt;0,ProjeNo,"")</f>
        <v/>
      </c>
      <c r="D400" s="458"/>
      <c r="E400" s="458"/>
      <c r="F400" s="458"/>
      <c r="G400" s="458"/>
      <c r="H400" s="458"/>
      <c r="I400" s="459"/>
    </row>
    <row r="401" spans="1:13" ht="29.25" customHeight="1" thickBot="1" x14ac:dyDescent="0.3">
      <c r="A401" s="504" t="s">
        <v>14</v>
      </c>
      <c r="B401" s="474"/>
      <c r="C401" s="490" t="str">
        <f>IF(ProjeAdi&gt;0,ProjeAdi,"")</f>
        <v/>
      </c>
      <c r="D401" s="491"/>
      <c r="E401" s="491"/>
      <c r="F401" s="491"/>
      <c r="G401" s="491"/>
      <c r="H401" s="491"/>
      <c r="I401" s="492"/>
    </row>
    <row r="402" spans="1:13" ht="19.5" customHeight="1" thickBot="1" x14ac:dyDescent="0.3">
      <c r="A402" s="473" t="s">
        <v>82</v>
      </c>
      <c r="B402" s="487"/>
      <c r="C402" s="29"/>
      <c r="D402" s="502"/>
      <c r="E402" s="502"/>
      <c r="F402" s="502"/>
      <c r="G402" s="502"/>
      <c r="H402" s="502"/>
      <c r="I402" s="503"/>
    </row>
    <row r="403" spans="1:13" s="5" customFormat="1" ht="30.75" thickBot="1" x14ac:dyDescent="0.3">
      <c r="A403" s="3" t="s">
        <v>9</v>
      </c>
      <c r="B403" s="3" t="s">
        <v>10</v>
      </c>
      <c r="C403" s="3" t="s">
        <v>71</v>
      </c>
      <c r="D403" s="3" t="s">
        <v>162</v>
      </c>
      <c r="E403" s="3" t="s">
        <v>83</v>
      </c>
      <c r="F403" s="3" t="s">
        <v>84</v>
      </c>
      <c r="G403" s="3" t="s">
        <v>85</v>
      </c>
      <c r="H403" s="3" t="s">
        <v>86</v>
      </c>
      <c r="I403" s="3" t="s">
        <v>87</v>
      </c>
      <c r="J403" s="128" t="s">
        <v>91</v>
      </c>
      <c r="K403" s="129" t="s">
        <v>92</v>
      </c>
      <c r="L403" s="129" t="s">
        <v>84</v>
      </c>
    </row>
    <row r="404" spans="1:13" ht="20.25" customHeight="1" x14ac:dyDescent="0.25">
      <c r="A404" s="115">
        <v>241</v>
      </c>
      <c r="B404" s="130"/>
      <c r="C404" s="188" t="str">
        <f t="shared" ref="C404:C423" si="85">IF(B404&lt;&gt;"",VLOOKUP(B404,PersonelTablo,2,0),"")</f>
        <v/>
      </c>
      <c r="D404" s="189" t="str">
        <f t="shared" ref="D404:D423" si="86">IF(B404&lt;&gt;"",VLOOKUP(B404,PersonelTablo,3,0),"")</f>
        <v/>
      </c>
      <c r="E404" s="131"/>
      <c r="F404" s="132"/>
      <c r="G404" s="199" t="str">
        <f>IF(AND(B404&lt;&gt;"",L404&gt;=F404),E404*F404,"")</f>
        <v/>
      </c>
      <c r="H404" s="196" t="str">
        <f t="shared" ref="H404:H423" si="87">IF(B404&lt;&gt;"",VLOOKUP(B404,G011CTablo,14,0),"")</f>
        <v/>
      </c>
      <c r="I404" s="203" t="str">
        <f>IF(AND(B404&lt;&gt;"",J404&gt;=K404,L404&gt;0),G404*H404,"")</f>
        <v/>
      </c>
      <c r="J404" s="194" t="str">
        <f>IF(B404&gt;0,ROUNDUP(VLOOKUP(B404,G011B!$B:$R,16,0),1),"")</f>
        <v/>
      </c>
      <c r="K404" s="194" t="str">
        <f>IF(B404&gt;0,SUMIF($B:$B,B404,$G:$G),"")</f>
        <v/>
      </c>
      <c r="L404" s="195" t="str">
        <f>IF(B404&lt;&gt;"",VLOOKUP(B404,G011B!$B:$Z,25,0),"")</f>
        <v/>
      </c>
      <c r="M404" s="224"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25" customHeight="1" x14ac:dyDescent="0.25">
      <c r="A405" s="8">
        <v>242</v>
      </c>
      <c r="B405" s="134"/>
      <c r="C405" s="190" t="str">
        <f t="shared" si="85"/>
        <v/>
      </c>
      <c r="D405" s="191" t="str">
        <f t="shared" si="86"/>
        <v/>
      </c>
      <c r="E405" s="135"/>
      <c r="F405" s="136"/>
      <c r="G405" s="200" t="str">
        <f t="shared" ref="G405:G423" si="89">IF(AND(B405&lt;&gt;"",L405&gt;=F405),E405*F405,"")</f>
        <v/>
      </c>
      <c r="H405" s="197" t="str">
        <f t="shared" si="87"/>
        <v/>
      </c>
      <c r="I405" s="204" t="str">
        <f t="shared" ref="I405:I423" si="90">IF(AND(B405&lt;&gt;"",J405&gt;=K405,L405&gt;0),G405*H405,"")</f>
        <v/>
      </c>
      <c r="J405" s="194" t="str">
        <f>IF(B405&gt;0,ROUNDUP(VLOOKUP(B405,G011B!$B:$R,16,0),1),"")</f>
        <v/>
      </c>
      <c r="K405" s="194" t="str">
        <f t="shared" ref="K405:K423" si="91">IF(B405&gt;0,SUMIF($B:$B,B405,$G:$G),"")</f>
        <v/>
      </c>
      <c r="L405" s="195" t="str">
        <f>IF(B405&lt;&gt;"",VLOOKUP(B405,G011B!$B:$Z,25,0),"")</f>
        <v/>
      </c>
      <c r="M405" s="224" t="str">
        <f t="shared" si="88"/>
        <v/>
      </c>
    </row>
    <row r="406" spans="1:13" ht="20.25" customHeight="1" x14ac:dyDescent="0.25">
      <c r="A406" s="8">
        <v>243</v>
      </c>
      <c r="B406" s="134"/>
      <c r="C406" s="190" t="str">
        <f t="shared" si="85"/>
        <v/>
      </c>
      <c r="D406" s="191" t="str">
        <f t="shared" si="86"/>
        <v/>
      </c>
      <c r="E406" s="135"/>
      <c r="F406" s="136"/>
      <c r="G406" s="200" t="str">
        <f t="shared" si="89"/>
        <v/>
      </c>
      <c r="H406" s="197" t="str">
        <f t="shared" si="87"/>
        <v/>
      </c>
      <c r="I406" s="204" t="str">
        <f t="shared" si="90"/>
        <v/>
      </c>
      <c r="J406" s="194" t="str">
        <f>IF(B406&gt;0,ROUNDUP(VLOOKUP(B406,G011B!$B:$R,16,0),1),"")</f>
        <v/>
      </c>
      <c r="K406" s="194" t="str">
        <f t="shared" si="91"/>
        <v/>
      </c>
      <c r="L406" s="195" t="str">
        <f>IF(B406&lt;&gt;"",VLOOKUP(B406,G011B!$B:$Z,25,0),"")</f>
        <v/>
      </c>
      <c r="M406" s="224" t="str">
        <f t="shared" si="88"/>
        <v/>
      </c>
    </row>
    <row r="407" spans="1:13" ht="20.25" customHeight="1" x14ac:dyDescent="0.25">
      <c r="A407" s="8">
        <v>244</v>
      </c>
      <c r="B407" s="134"/>
      <c r="C407" s="190" t="str">
        <f t="shared" si="85"/>
        <v/>
      </c>
      <c r="D407" s="191" t="str">
        <f t="shared" si="86"/>
        <v/>
      </c>
      <c r="E407" s="135"/>
      <c r="F407" s="136"/>
      <c r="G407" s="200" t="str">
        <f t="shared" si="89"/>
        <v/>
      </c>
      <c r="H407" s="197" t="str">
        <f t="shared" si="87"/>
        <v/>
      </c>
      <c r="I407" s="204" t="str">
        <f t="shared" si="90"/>
        <v/>
      </c>
      <c r="J407" s="194" t="str">
        <f>IF(B407&gt;0,ROUNDUP(VLOOKUP(B407,G011B!$B:$R,16,0),1),"")</f>
        <v/>
      </c>
      <c r="K407" s="194" t="str">
        <f t="shared" si="91"/>
        <v/>
      </c>
      <c r="L407" s="195" t="str">
        <f>IF(B407&lt;&gt;"",VLOOKUP(B407,G011B!$B:$Z,25,0),"")</f>
        <v/>
      </c>
      <c r="M407" s="224" t="str">
        <f t="shared" si="88"/>
        <v/>
      </c>
    </row>
    <row r="408" spans="1:13" ht="20.25" customHeight="1" x14ac:dyDescent="0.25">
      <c r="A408" s="8">
        <v>245</v>
      </c>
      <c r="B408" s="134"/>
      <c r="C408" s="190" t="str">
        <f t="shared" si="85"/>
        <v/>
      </c>
      <c r="D408" s="191" t="str">
        <f t="shared" si="86"/>
        <v/>
      </c>
      <c r="E408" s="135"/>
      <c r="F408" s="136"/>
      <c r="G408" s="200" t="str">
        <f t="shared" si="89"/>
        <v/>
      </c>
      <c r="H408" s="197" t="str">
        <f t="shared" si="87"/>
        <v/>
      </c>
      <c r="I408" s="204" t="str">
        <f t="shared" si="90"/>
        <v/>
      </c>
      <c r="J408" s="194" t="str">
        <f>IF(B408&gt;0,ROUNDUP(VLOOKUP(B408,G011B!$B:$R,16,0),1),"")</f>
        <v/>
      </c>
      <c r="K408" s="194" t="str">
        <f t="shared" si="91"/>
        <v/>
      </c>
      <c r="L408" s="195" t="str">
        <f>IF(B408&lt;&gt;"",VLOOKUP(B408,G011B!$B:$Z,25,0),"")</f>
        <v/>
      </c>
      <c r="M408" s="224" t="str">
        <f t="shared" si="88"/>
        <v/>
      </c>
    </row>
    <row r="409" spans="1:13" ht="20.25" customHeight="1" x14ac:dyDescent="0.25">
      <c r="A409" s="8">
        <v>246</v>
      </c>
      <c r="B409" s="134"/>
      <c r="C409" s="190" t="str">
        <f t="shared" si="85"/>
        <v/>
      </c>
      <c r="D409" s="191" t="str">
        <f t="shared" si="86"/>
        <v/>
      </c>
      <c r="E409" s="135"/>
      <c r="F409" s="136"/>
      <c r="G409" s="200" t="str">
        <f t="shared" si="89"/>
        <v/>
      </c>
      <c r="H409" s="197" t="str">
        <f t="shared" si="87"/>
        <v/>
      </c>
      <c r="I409" s="204" t="str">
        <f t="shared" si="90"/>
        <v/>
      </c>
      <c r="J409" s="194" t="str">
        <f>IF(B409&gt;0,ROUNDUP(VLOOKUP(B409,G011B!$B:$R,16,0),1),"")</f>
        <v/>
      </c>
      <c r="K409" s="194" t="str">
        <f t="shared" si="91"/>
        <v/>
      </c>
      <c r="L409" s="195" t="str">
        <f>IF(B409&lt;&gt;"",VLOOKUP(B409,G011B!$B:$Z,25,0),"")</f>
        <v/>
      </c>
      <c r="M409" s="224" t="str">
        <f t="shared" si="88"/>
        <v/>
      </c>
    </row>
    <row r="410" spans="1:13" ht="20.25" customHeight="1" x14ac:dyDescent="0.25">
      <c r="A410" s="8">
        <v>247</v>
      </c>
      <c r="B410" s="134"/>
      <c r="C410" s="190" t="str">
        <f t="shared" si="85"/>
        <v/>
      </c>
      <c r="D410" s="191" t="str">
        <f t="shared" si="86"/>
        <v/>
      </c>
      <c r="E410" s="135"/>
      <c r="F410" s="136"/>
      <c r="G410" s="200" t="str">
        <f t="shared" si="89"/>
        <v/>
      </c>
      <c r="H410" s="197" t="str">
        <f t="shared" si="87"/>
        <v/>
      </c>
      <c r="I410" s="204" t="str">
        <f t="shared" si="90"/>
        <v/>
      </c>
      <c r="J410" s="194" t="str">
        <f>IF(B410&gt;0,ROUNDUP(VLOOKUP(B410,G011B!$B:$R,16,0),1),"")</f>
        <v/>
      </c>
      <c r="K410" s="194" t="str">
        <f t="shared" si="91"/>
        <v/>
      </c>
      <c r="L410" s="195" t="str">
        <f>IF(B410&lt;&gt;"",VLOOKUP(B410,G011B!$B:$Z,25,0),"")</f>
        <v/>
      </c>
      <c r="M410" s="224" t="str">
        <f t="shared" si="88"/>
        <v/>
      </c>
    </row>
    <row r="411" spans="1:13" ht="20.25" customHeight="1" x14ac:dyDescent="0.25">
      <c r="A411" s="8">
        <v>248</v>
      </c>
      <c r="B411" s="134"/>
      <c r="C411" s="190" t="str">
        <f t="shared" si="85"/>
        <v/>
      </c>
      <c r="D411" s="191" t="str">
        <f t="shared" si="86"/>
        <v/>
      </c>
      <c r="E411" s="135"/>
      <c r="F411" s="136"/>
      <c r="G411" s="200" t="str">
        <f t="shared" si="89"/>
        <v/>
      </c>
      <c r="H411" s="197" t="str">
        <f t="shared" si="87"/>
        <v/>
      </c>
      <c r="I411" s="204" t="str">
        <f t="shared" si="90"/>
        <v/>
      </c>
      <c r="J411" s="194" t="str">
        <f>IF(B411&gt;0,ROUNDUP(VLOOKUP(B411,G011B!$B:$R,16,0),1),"")</f>
        <v/>
      </c>
      <c r="K411" s="194" t="str">
        <f t="shared" si="91"/>
        <v/>
      </c>
      <c r="L411" s="195" t="str">
        <f>IF(B411&lt;&gt;"",VLOOKUP(B411,G011B!$B:$Z,25,0),"")</f>
        <v/>
      </c>
      <c r="M411" s="224" t="str">
        <f t="shared" si="88"/>
        <v/>
      </c>
    </row>
    <row r="412" spans="1:13" ht="20.25" customHeight="1" x14ac:dyDescent="0.25">
      <c r="A412" s="8">
        <v>249</v>
      </c>
      <c r="B412" s="134"/>
      <c r="C412" s="190" t="str">
        <f t="shared" si="85"/>
        <v/>
      </c>
      <c r="D412" s="191" t="str">
        <f t="shared" si="86"/>
        <v/>
      </c>
      <c r="E412" s="135"/>
      <c r="F412" s="136"/>
      <c r="G412" s="200" t="str">
        <f t="shared" si="89"/>
        <v/>
      </c>
      <c r="H412" s="197" t="str">
        <f t="shared" si="87"/>
        <v/>
      </c>
      <c r="I412" s="204" t="str">
        <f t="shared" si="90"/>
        <v/>
      </c>
      <c r="J412" s="194" t="str">
        <f>IF(B412&gt;0,ROUNDUP(VLOOKUP(B412,G011B!$B:$R,16,0),1),"")</f>
        <v/>
      </c>
      <c r="K412" s="194" t="str">
        <f t="shared" si="91"/>
        <v/>
      </c>
      <c r="L412" s="195" t="str">
        <f>IF(B412&lt;&gt;"",VLOOKUP(B412,G011B!$B:$Z,25,0),"")</f>
        <v/>
      </c>
      <c r="M412" s="224" t="str">
        <f t="shared" si="88"/>
        <v/>
      </c>
    </row>
    <row r="413" spans="1:13" ht="20.25" customHeight="1" x14ac:dyDescent="0.25">
      <c r="A413" s="8">
        <v>250</v>
      </c>
      <c r="B413" s="134"/>
      <c r="C413" s="190" t="str">
        <f t="shared" si="85"/>
        <v/>
      </c>
      <c r="D413" s="191" t="str">
        <f t="shared" si="86"/>
        <v/>
      </c>
      <c r="E413" s="135"/>
      <c r="F413" s="136"/>
      <c r="G413" s="200" t="str">
        <f t="shared" si="89"/>
        <v/>
      </c>
      <c r="H413" s="197" t="str">
        <f t="shared" si="87"/>
        <v/>
      </c>
      <c r="I413" s="204" t="str">
        <f t="shared" si="90"/>
        <v/>
      </c>
      <c r="J413" s="194" t="str">
        <f>IF(B413&gt;0,ROUNDUP(VLOOKUP(B413,G011B!$B:$R,16,0),1),"")</f>
        <v/>
      </c>
      <c r="K413" s="194" t="str">
        <f t="shared" si="91"/>
        <v/>
      </c>
      <c r="L413" s="195" t="str">
        <f>IF(B413&lt;&gt;"",VLOOKUP(B413,G011B!$B:$Z,25,0),"")</f>
        <v/>
      </c>
      <c r="M413" s="224" t="str">
        <f t="shared" si="88"/>
        <v/>
      </c>
    </row>
    <row r="414" spans="1:13" ht="20.25" customHeight="1" x14ac:dyDescent="0.25">
      <c r="A414" s="8">
        <v>251</v>
      </c>
      <c r="B414" s="134"/>
      <c r="C414" s="190" t="str">
        <f t="shared" si="85"/>
        <v/>
      </c>
      <c r="D414" s="191" t="str">
        <f t="shared" si="86"/>
        <v/>
      </c>
      <c r="E414" s="135"/>
      <c r="F414" s="136"/>
      <c r="G414" s="200" t="str">
        <f t="shared" si="89"/>
        <v/>
      </c>
      <c r="H414" s="197" t="str">
        <f t="shared" si="87"/>
        <v/>
      </c>
      <c r="I414" s="204" t="str">
        <f t="shared" si="90"/>
        <v/>
      </c>
      <c r="J414" s="194" t="str">
        <f>IF(B414&gt;0,ROUNDUP(VLOOKUP(B414,G011B!$B:$R,16,0),1),"")</f>
        <v/>
      </c>
      <c r="K414" s="194" t="str">
        <f t="shared" si="91"/>
        <v/>
      </c>
      <c r="L414" s="195" t="str">
        <f>IF(B414&lt;&gt;"",VLOOKUP(B414,G011B!$B:$Z,25,0),"")</f>
        <v/>
      </c>
      <c r="M414" s="224" t="str">
        <f t="shared" si="88"/>
        <v/>
      </c>
    </row>
    <row r="415" spans="1:13" ht="20.25" customHeight="1" x14ac:dyDescent="0.25">
      <c r="A415" s="8">
        <v>252</v>
      </c>
      <c r="B415" s="134"/>
      <c r="C415" s="190" t="str">
        <f t="shared" si="85"/>
        <v/>
      </c>
      <c r="D415" s="191" t="str">
        <f t="shared" si="86"/>
        <v/>
      </c>
      <c r="E415" s="135"/>
      <c r="F415" s="136"/>
      <c r="G415" s="200" t="str">
        <f t="shared" si="89"/>
        <v/>
      </c>
      <c r="H415" s="197" t="str">
        <f t="shared" si="87"/>
        <v/>
      </c>
      <c r="I415" s="204" t="str">
        <f t="shared" si="90"/>
        <v/>
      </c>
      <c r="J415" s="194" t="str">
        <f>IF(B415&gt;0,ROUNDUP(VLOOKUP(B415,G011B!$B:$R,16,0),1),"")</f>
        <v/>
      </c>
      <c r="K415" s="194" t="str">
        <f t="shared" si="91"/>
        <v/>
      </c>
      <c r="L415" s="195" t="str">
        <f>IF(B415&lt;&gt;"",VLOOKUP(B415,G011B!$B:$Z,25,0),"")</f>
        <v/>
      </c>
      <c r="M415" s="224" t="str">
        <f t="shared" si="88"/>
        <v/>
      </c>
    </row>
    <row r="416" spans="1:13" ht="20.25" customHeight="1" x14ac:dyDescent="0.25">
      <c r="A416" s="8">
        <v>253</v>
      </c>
      <c r="B416" s="134"/>
      <c r="C416" s="190" t="str">
        <f t="shared" si="85"/>
        <v/>
      </c>
      <c r="D416" s="191" t="str">
        <f t="shared" si="86"/>
        <v/>
      </c>
      <c r="E416" s="135"/>
      <c r="F416" s="136"/>
      <c r="G416" s="200" t="str">
        <f t="shared" si="89"/>
        <v/>
      </c>
      <c r="H416" s="197" t="str">
        <f t="shared" si="87"/>
        <v/>
      </c>
      <c r="I416" s="204" t="str">
        <f t="shared" si="90"/>
        <v/>
      </c>
      <c r="J416" s="194" t="str">
        <f>IF(B416&gt;0,ROUNDUP(VLOOKUP(B416,G011B!$B:$R,16,0),1),"")</f>
        <v/>
      </c>
      <c r="K416" s="194" t="str">
        <f t="shared" si="91"/>
        <v/>
      </c>
      <c r="L416" s="195" t="str">
        <f>IF(B416&lt;&gt;"",VLOOKUP(B416,G011B!$B:$Z,25,0),"")</f>
        <v/>
      </c>
      <c r="M416" s="224" t="str">
        <f t="shared" si="88"/>
        <v/>
      </c>
    </row>
    <row r="417" spans="1:15" ht="20.25" customHeight="1" x14ac:dyDescent="0.25">
      <c r="A417" s="8">
        <v>254</v>
      </c>
      <c r="B417" s="134"/>
      <c r="C417" s="190" t="str">
        <f t="shared" si="85"/>
        <v/>
      </c>
      <c r="D417" s="191" t="str">
        <f t="shared" si="86"/>
        <v/>
      </c>
      <c r="E417" s="135"/>
      <c r="F417" s="136"/>
      <c r="G417" s="200" t="str">
        <f t="shared" si="89"/>
        <v/>
      </c>
      <c r="H417" s="197" t="str">
        <f t="shared" si="87"/>
        <v/>
      </c>
      <c r="I417" s="204" t="str">
        <f t="shared" si="90"/>
        <v/>
      </c>
      <c r="J417" s="194" t="str">
        <f>IF(B417&gt;0,ROUNDUP(VLOOKUP(B417,G011B!$B:$R,16,0),1),"")</f>
        <v/>
      </c>
      <c r="K417" s="194" t="str">
        <f t="shared" si="91"/>
        <v/>
      </c>
      <c r="L417" s="195" t="str">
        <f>IF(B417&lt;&gt;"",VLOOKUP(B417,G011B!$B:$Z,25,0),"")</f>
        <v/>
      </c>
      <c r="M417" s="224" t="str">
        <f t="shared" si="88"/>
        <v/>
      </c>
    </row>
    <row r="418" spans="1:15" ht="20.25" customHeight="1" x14ac:dyDescent="0.25">
      <c r="A418" s="8">
        <v>255</v>
      </c>
      <c r="B418" s="134"/>
      <c r="C418" s="190" t="str">
        <f t="shared" si="85"/>
        <v/>
      </c>
      <c r="D418" s="191" t="str">
        <f t="shared" si="86"/>
        <v/>
      </c>
      <c r="E418" s="135"/>
      <c r="F418" s="136"/>
      <c r="G418" s="200" t="str">
        <f t="shared" si="89"/>
        <v/>
      </c>
      <c r="H418" s="197" t="str">
        <f t="shared" si="87"/>
        <v/>
      </c>
      <c r="I418" s="204" t="str">
        <f t="shared" si="90"/>
        <v/>
      </c>
      <c r="J418" s="194" t="str">
        <f>IF(B418&gt;0,ROUNDUP(VLOOKUP(B418,G011B!$B:$R,16,0),1),"")</f>
        <v/>
      </c>
      <c r="K418" s="194" t="str">
        <f t="shared" si="91"/>
        <v/>
      </c>
      <c r="L418" s="195" t="str">
        <f>IF(B418&lt;&gt;"",VLOOKUP(B418,G011B!$B:$Z,25,0),"")</f>
        <v/>
      </c>
      <c r="M418" s="224" t="str">
        <f t="shared" si="88"/>
        <v/>
      </c>
    </row>
    <row r="419" spans="1:15" ht="20.25" customHeight="1" x14ac:dyDescent="0.25">
      <c r="A419" s="8">
        <v>256</v>
      </c>
      <c r="B419" s="134"/>
      <c r="C419" s="190" t="str">
        <f t="shared" si="85"/>
        <v/>
      </c>
      <c r="D419" s="191" t="str">
        <f t="shared" si="86"/>
        <v/>
      </c>
      <c r="E419" s="135"/>
      <c r="F419" s="136"/>
      <c r="G419" s="200" t="str">
        <f t="shared" si="89"/>
        <v/>
      </c>
      <c r="H419" s="197" t="str">
        <f t="shared" si="87"/>
        <v/>
      </c>
      <c r="I419" s="204" t="str">
        <f t="shared" si="90"/>
        <v/>
      </c>
      <c r="J419" s="194" t="str">
        <f>IF(B419&gt;0,ROUNDUP(VLOOKUP(B419,G011B!$B:$R,16,0),1),"")</f>
        <v/>
      </c>
      <c r="K419" s="194" t="str">
        <f t="shared" si="91"/>
        <v/>
      </c>
      <c r="L419" s="195" t="str">
        <f>IF(B419&lt;&gt;"",VLOOKUP(B419,G011B!$B:$Z,25,0),"")</f>
        <v/>
      </c>
      <c r="M419" s="224" t="str">
        <f t="shared" si="88"/>
        <v/>
      </c>
    </row>
    <row r="420" spans="1:15" ht="20.25" customHeight="1" x14ac:dyDescent="0.25">
      <c r="A420" s="8">
        <v>257</v>
      </c>
      <c r="B420" s="134"/>
      <c r="C420" s="190" t="str">
        <f t="shared" si="85"/>
        <v/>
      </c>
      <c r="D420" s="191" t="str">
        <f t="shared" si="86"/>
        <v/>
      </c>
      <c r="E420" s="135"/>
      <c r="F420" s="136"/>
      <c r="G420" s="200" t="str">
        <f t="shared" si="89"/>
        <v/>
      </c>
      <c r="H420" s="197" t="str">
        <f t="shared" si="87"/>
        <v/>
      </c>
      <c r="I420" s="204" t="str">
        <f t="shared" si="90"/>
        <v/>
      </c>
      <c r="J420" s="194" t="str">
        <f>IF(B420&gt;0,ROUNDUP(VLOOKUP(B420,G011B!$B:$R,16,0),1),"")</f>
        <v/>
      </c>
      <c r="K420" s="194" t="str">
        <f t="shared" si="91"/>
        <v/>
      </c>
      <c r="L420" s="195" t="str">
        <f>IF(B420&lt;&gt;"",VLOOKUP(B420,G011B!$B:$Z,25,0),"")</f>
        <v/>
      </c>
      <c r="M420" s="224" t="str">
        <f t="shared" si="88"/>
        <v/>
      </c>
    </row>
    <row r="421" spans="1:15" ht="20.25" customHeight="1" x14ac:dyDescent="0.25">
      <c r="A421" s="8">
        <v>258</v>
      </c>
      <c r="B421" s="134"/>
      <c r="C421" s="190" t="str">
        <f t="shared" si="85"/>
        <v/>
      </c>
      <c r="D421" s="191" t="str">
        <f t="shared" si="86"/>
        <v/>
      </c>
      <c r="E421" s="135"/>
      <c r="F421" s="136"/>
      <c r="G421" s="200" t="str">
        <f t="shared" si="89"/>
        <v/>
      </c>
      <c r="H421" s="197" t="str">
        <f t="shared" si="87"/>
        <v/>
      </c>
      <c r="I421" s="204" t="str">
        <f t="shared" si="90"/>
        <v/>
      </c>
      <c r="J421" s="194" t="str">
        <f>IF(B421&gt;0,ROUNDUP(VLOOKUP(B421,G011B!$B:$R,16,0),1),"")</f>
        <v/>
      </c>
      <c r="K421" s="194" t="str">
        <f t="shared" si="91"/>
        <v/>
      </c>
      <c r="L421" s="195" t="str">
        <f>IF(B421&lt;&gt;"",VLOOKUP(B421,G011B!$B:$Z,25,0),"")</f>
        <v/>
      </c>
      <c r="M421" s="224" t="str">
        <f t="shared" si="88"/>
        <v/>
      </c>
    </row>
    <row r="422" spans="1:15" ht="20.25" customHeight="1" x14ac:dyDescent="0.25">
      <c r="A422" s="8">
        <v>259</v>
      </c>
      <c r="B422" s="134"/>
      <c r="C422" s="190" t="str">
        <f t="shared" si="85"/>
        <v/>
      </c>
      <c r="D422" s="191" t="str">
        <f t="shared" si="86"/>
        <v/>
      </c>
      <c r="E422" s="135"/>
      <c r="F422" s="136"/>
      <c r="G422" s="200" t="str">
        <f t="shared" si="89"/>
        <v/>
      </c>
      <c r="H422" s="197" t="str">
        <f t="shared" si="87"/>
        <v/>
      </c>
      <c r="I422" s="204" t="str">
        <f t="shared" si="90"/>
        <v/>
      </c>
      <c r="J422" s="194" t="str">
        <f>IF(B422&gt;0,ROUNDUP(VLOOKUP(B422,G011B!$B:$R,16,0),1),"")</f>
        <v/>
      </c>
      <c r="K422" s="194" t="str">
        <f t="shared" si="91"/>
        <v/>
      </c>
      <c r="L422" s="195" t="str">
        <f>IF(B422&lt;&gt;"",VLOOKUP(B422,G011B!$B:$Z,25,0),"")</f>
        <v/>
      </c>
      <c r="M422" s="224" t="str">
        <f t="shared" si="88"/>
        <v/>
      </c>
    </row>
    <row r="423" spans="1:15" ht="20.25" customHeight="1" thickBot="1" x14ac:dyDescent="0.3">
      <c r="A423" s="116">
        <v>260</v>
      </c>
      <c r="B423" s="137"/>
      <c r="C423" s="192" t="str">
        <f t="shared" si="85"/>
        <v/>
      </c>
      <c r="D423" s="193" t="str">
        <f t="shared" si="86"/>
        <v/>
      </c>
      <c r="E423" s="138"/>
      <c r="F423" s="139"/>
      <c r="G423" s="201" t="str">
        <f t="shared" si="89"/>
        <v/>
      </c>
      <c r="H423" s="198" t="str">
        <f t="shared" si="87"/>
        <v/>
      </c>
      <c r="I423" s="205" t="str">
        <f t="shared" si="90"/>
        <v/>
      </c>
      <c r="J423" s="194" t="str">
        <f>IF(B423&gt;0,ROUNDUP(VLOOKUP(B423,G011B!$B:$R,16,0),1),"")</f>
        <v/>
      </c>
      <c r="K423" s="194" t="str">
        <f t="shared" si="91"/>
        <v/>
      </c>
      <c r="L423" s="195" t="str">
        <f>IF(B423&lt;&gt;"",VLOOKUP(B423,G011B!$B:$Z,25,0),"")</f>
        <v/>
      </c>
      <c r="M423" s="224" t="str">
        <f t="shared" si="88"/>
        <v/>
      </c>
    </row>
    <row r="424" spans="1:15" ht="20.25" customHeight="1" thickBot="1" x14ac:dyDescent="0.35">
      <c r="A424" s="493" t="s">
        <v>50</v>
      </c>
      <c r="B424" s="494"/>
      <c r="C424" s="494"/>
      <c r="D424" s="494"/>
      <c r="E424" s="494"/>
      <c r="F424" s="495"/>
      <c r="G424" s="202">
        <f>SUM(G404:G423)</f>
        <v>0</v>
      </c>
      <c r="H424" s="286"/>
      <c r="I424" s="185">
        <f>IF(C402=C369,SUM(I404:I423)+I391,SUM(I404:I423))</f>
        <v>0</v>
      </c>
      <c r="N424" s="206">
        <f>IF(COUNTA(E404:E423)&gt;0,1,0)</f>
        <v>0</v>
      </c>
    </row>
    <row r="425" spans="1:15" ht="20.25" customHeight="1" thickBot="1" x14ac:dyDescent="0.3">
      <c r="A425" s="496" t="s">
        <v>88</v>
      </c>
      <c r="B425" s="497"/>
      <c r="C425" s="497"/>
      <c r="D425" s="498"/>
      <c r="E425" s="174">
        <f>SUM(G:G)/2</f>
        <v>0</v>
      </c>
      <c r="F425" s="499"/>
      <c r="G425" s="500"/>
      <c r="H425" s="501"/>
      <c r="I425" s="182">
        <f>SUM(I404:I423)+I392</f>
        <v>0</v>
      </c>
    </row>
    <row r="426" spans="1:15" x14ac:dyDescent="0.25">
      <c r="A426" s="7" t="s">
        <v>157</v>
      </c>
    </row>
    <row r="428" spans="1:15" ht="21" x14ac:dyDescent="0.35">
      <c r="B428" s="309" t="s">
        <v>47</v>
      </c>
      <c r="C428" s="297">
        <f ca="1">IF(imzatarihi&gt;0,imzatarihi,"")</f>
        <v>46027</v>
      </c>
      <c r="D428" s="309" t="s">
        <v>48</v>
      </c>
      <c r="E428" s="506" t="str">
        <f>IF(kurulusyetkilisi&gt;0,kurulusyetkilisi,"")</f>
        <v/>
      </c>
      <c r="F428" s="506"/>
      <c r="G428" s="506"/>
      <c r="H428" s="506"/>
      <c r="I428" s="506"/>
      <c r="K428" s="133"/>
      <c r="L428" s="133"/>
      <c r="M428" s="4"/>
      <c r="N428" s="133"/>
      <c r="O428" s="133"/>
    </row>
    <row r="429" spans="1:15" ht="21" x14ac:dyDescent="0.35">
      <c r="A429" s="300"/>
      <c r="B429" s="300"/>
      <c r="D429" s="309" t="s">
        <v>49</v>
      </c>
      <c r="E429" s="470"/>
      <c r="F429" s="470"/>
      <c r="G429" s="470"/>
      <c r="H429" s="300"/>
      <c r="I429" s="300"/>
      <c r="K429" s="133"/>
      <c r="L429" s="133"/>
      <c r="M429" s="4"/>
      <c r="N429" s="133"/>
      <c r="O429" s="133"/>
    </row>
    <row r="430" spans="1:15" ht="15.75" x14ac:dyDescent="0.25">
      <c r="A430" s="465" t="s">
        <v>81</v>
      </c>
      <c r="B430" s="465"/>
      <c r="C430" s="465"/>
      <c r="D430" s="465"/>
      <c r="E430" s="465"/>
      <c r="F430" s="465"/>
      <c r="G430" s="465"/>
      <c r="H430" s="465"/>
      <c r="I430" s="465"/>
    </row>
    <row r="431" spans="1:15" x14ac:dyDescent="0.25">
      <c r="A431" s="466" t="str">
        <f>IF(YilDonem&lt;&gt;"",CONCATENATE(YilDonem," dönemine aittir."),"")</f>
        <v/>
      </c>
      <c r="B431" s="466"/>
      <c r="C431" s="466"/>
      <c r="D431" s="466"/>
      <c r="E431" s="466"/>
      <c r="F431" s="466"/>
      <c r="G431" s="466"/>
      <c r="H431" s="466"/>
      <c r="I431" s="466"/>
    </row>
    <row r="432" spans="1:15" ht="19.5" thickBot="1" x14ac:dyDescent="0.35">
      <c r="A432" s="505" t="s">
        <v>90</v>
      </c>
      <c r="B432" s="505"/>
      <c r="C432" s="505"/>
      <c r="D432" s="505"/>
      <c r="E432" s="505"/>
      <c r="F432" s="505"/>
      <c r="G432" s="505"/>
      <c r="H432" s="505"/>
      <c r="I432" s="505"/>
    </row>
    <row r="433" spans="1:13" ht="19.5" customHeight="1" thickBot="1" x14ac:dyDescent="0.3">
      <c r="A433" s="473" t="s">
        <v>1</v>
      </c>
      <c r="B433" s="487"/>
      <c r="C433" s="457" t="str">
        <f>IF(ProjeNo&gt;0,ProjeNo,"")</f>
        <v/>
      </c>
      <c r="D433" s="458"/>
      <c r="E433" s="458"/>
      <c r="F433" s="458"/>
      <c r="G433" s="458"/>
      <c r="H433" s="458"/>
      <c r="I433" s="459"/>
    </row>
    <row r="434" spans="1:13" ht="29.25" customHeight="1" thickBot="1" x14ac:dyDescent="0.3">
      <c r="A434" s="504" t="s">
        <v>14</v>
      </c>
      <c r="B434" s="474"/>
      <c r="C434" s="490" t="str">
        <f>IF(ProjeAdi&gt;0,ProjeAdi,"")</f>
        <v/>
      </c>
      <c r="D434" s="491"/>
      <c r="E434" s="491"/>
      <c r="F434" s="491"/>
      <c r="G434" s="491"/>
      <c r="H434" s="491"/>
      <c r="I434" s="492"/>
    </row>
    <row r="435" spans="1:13" ht="19.5" customHeight="1" thickBot="1" x14ac:dyDescent="0.3">
      <c r="A435" s="473" t="s">
        <v>82</v>
      </c>
      <c r="B435" s="487"/>
      <c r="C435" s="29"/>
      <c r="D435" s="502"/>
      <c r="E435" s="502"/>
      <c r="F435" s="502"/>
      <c r="G435" s="502"/>
      <c r="H435" s="502"/>
      <c r="I435" s="503"/>
    </row>
    <row r="436" spans="1:13" s="5" customFormat="1" ht="30.75" thickBot="1" x14ac:dyDescent="0.3">
      <c r="A436" s="3" t="s">
        <v>9</v>
      </c>
      <c r="B436" s="3" t="s">
        <v>10</v>
      </c>
      <c r="C436" s="3" t="s">
        <v>71</v>
      </c>
      <c r="D436" s="3" t="s">
        <v>162</v>
      </c>
      <c r="E436" s="3" t="s">
        <v>83</v>
      </c>
      <c r="F436" s="3" t="s">
        <v>84</v>
      </c>
      <c r="G436" s="3" t="s">
        <v>85</v>
      </c>
      <c r="H436" s="3" t="s">
        <v>86</v>
      </c>
      <c r="I436" s="3" t="s">
        <v>87</v>
      </c>
      <c r="J436" s="128" t="s">
        <v>91</v>
      </c>
      <c r="K436" s="129" t="s">
        <v>92</v>
      </c>
      <c r="L436" s="129" t="s">
        <v>84</v>
      </c>
    </row>
    <row r="437" spans="1:13" ht="20.25" customHeight="1" x14ac:dyDescent="0.25">
      <c r="A437" s="115">
        <v>261</v>
      </c>
      <c r="B437" s="130"/>
      <c r="C437" s="188" t="str">
        <f t="shared" ref="C437:C456" si="92">IF(B437&lt;&gt;"",VLOOKUP(B437,PersonelTablo,2,0),"")</f>
        <v/>
      </c>
      <c r="D437" s="189" t="str">
        <f t="shared" ref="D437:D456" si="93">IF(B437&lt;&gt;"",VLOOKUP(B437,PersonelTablo,3,0),"")</f>
        <v/>
      </c>
      <c r="E437" s="131"/>
      <c r="F437" s="132"/>
      <c r="G437" s="199" t="str">
        <f>IF(AND(B437&lt;&gt;"",L437&gt;=F437),E437*F437,"")</f>
        <v/>
      </c>
      <c r="H437" s="196" t="str">
        <f t="shared" ref="H437:H456" si="94">IF(B437&lt;&gt;"",VLOOKUP(B437,G011CTablo,14,0),"")</f>
        <v/>
      </c>
      <c r="I437" s="203" t="str">
        <f>IF(AND(B437&lt;&gt;"",J437&gt;=K437,L437&gt;0),G437*H437,"")</f>
        <v/>
      </c>
      <c r="J437" s="194" t="str">
        <f>IF(B437&gt;0,ROUNDUP(VLOOKUP(B437,G011B!$B:$R,16,0),1),"")</f>
        <v/>
      </c>
      <c r="K437" s="194" t="str">
        <f>IF(B437&gt;0,SUMIF($B:$B,B437,$G:$G),"")</f>
        <v/>
      </c>
      <c r="L437" s="195" t="str">
        <f>IF(B437&lt;&gt;"",VLOOKUP(B437,G011B!$B:$Z,25,0),"")</f>
        <v/>
      </c>
      <c r="M437" s="224"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25" customHeight="1" x14ac:dyDescent="0.25">
      <c r="A438" s="8">
        <v>262</v>
      </c>
      <c r="B438" s="134"/>
      <c r="C438" s="190" t="str">
        <f t="shared" si="92"/>
        <v/>
      </c>
      <c r="D438" s="191" t="str">
        <f t="shared" si="93"/>
        <v/>
      </c>
      <c r="E438" s="135"/>
      <c r="F438" s="136"/>
      <c r="G438" s="200" t="str">
        <f t="shared" ref="G438:G456" si="96">IF(AND(B438&lt;&gt;"",L438&gt;=F438),E438*F438,"")</f>
        <v/>
      </c>
      <c r="H438" s="197" t="str">
        <f t="shared" si="94"/>
        <v/>
      </c>
      <c r="I438" s="204" t="str">
        <f t="shared" ref="I438:I456" si="97">IF(AND(B438&lt;&gt;"",J438&gt;=K438,L438&gt;0),G438*H438,"")</f>
        <v/>
      </c>
      <c r="J438" s="194" t="str">
        <f>IF(B438&gt;0,ROUNDUP(VLOOKUP(B438,G011B!$B:$R,16,0),1),"")</f>
        <v/>
      </c>
      <c r="K438" s="194" t="str">
        <f t="shared" ref="K438:K456" si="98">IF(B438&gt;0,SUMIF($B:$B,B438,$G:$G),"")</f>
        <v/>
      </c>
      <c r="L438" s="195" t="str">
        <f>IF(B438&lt;&gt;"",VLOOKUP(B438,G011B!$B:$Z,25,0),"")</f>
        <v/>
      </c>
      <c r="M438" s="224" t="str">
        <f t="shared" si="95"/>
        <v/>
      </c>
    </row>
    <row r="439" spans="1:13" ht="20.25" customHeight="1" x14ac:dyDescent="0.25">
      <c r="A439" s="8">
        <v>263</v>
      </c>
      <c r="B439" s="134"/>
      <c r="C439" s="190" t="str">
        <f t="shared" si="92"/>
        <v/>
      </c>
      <c r="D439" s="191" t="str">
        <f t="shared" si="93"/>
        <v/>
      </c>
      <c r="E439" s="135"/>
      <c r="F439" s="136"/>
      <c r="G439" s="200" t="str">
        <f t="shared" si="96"/>
        <v/>
      </c>
      <c r="H439" s="197" t="str">
        <f t="shared" si="94"/>
        <v/>
      </c>
      <c r="I439" s="204" t="str">
        <f t="shared" si="97"/>
        <v/>
      </c>
      <c r="J439" s="194" t="str">
        <f>IF(B439&gt;0,ROUNDUP(VLOOKUP(B439,G011B!$B:$R,16,0),1),"")</f>
        <v/>
      </c>
      <c r="K439" s="194" t="str">
        <f t="shared" si="98"/>
        <v/>
      </c>
      <c r="L439" s="195" t="str">
        <f>IF(B439&lt;&gt;"",VLOOKUP(B439,G011B!$B:$Z,25,0),"")</f>
        <v/>
      </c>
      <c r="M439" s="224" t="str">
        <f t="shared" si="95"/>
        <v/>
      </c>
    </row>
    <row r="440" spans="1:13" ht="20.25" customHeight="1" x14ac:dyDescent="0.25">
      <c r="A440" s="8">
        <v>264</v>
      </c>
      <c r="B440" s="134"/>
      <c r="C440" s="190" t="str">
        <f t="shared" si="92"/>
        <v/>
      </c>
      <c r="D440" s="191" t="str">
        <f t="shared" si="93"/>
        <v/>
      </c>
      <c r="E440" s="135"/>
      <c r="F440" s="136"/>
      <c r="G440" s="200" t="str">
        <f t="shared" si="96"/>
        <v/>
      </c>
      <c r="H440" s="197" t="str">
        <f t="shared" si="94"/>
        <v/>
      </c>
      <c r="I440" s="204" t="str">
        <f t="shared" si="97"/>
        <v/>
      </c>
      <c r="J440" s="194" t="str">
        <f>IF(B440&gt;0,ROUNDUP(VLOOKUP(B440,G011B!$B:$R,16,0),1),"")</f>
        <v/>
      </c>
      <c r="K440" s="194" t="str">
        <f t="shared" si="98"/>
        <v/>
      </c>
      <c r="L440" s="195" t="str">
        <f>IF(B440&lt;&gt;"",VLOOKUP(B440,G011B!$B:$Z,25,0),"")</f>
        <v/>
      </c>
      <c r="M440" s="224" t="str">
        <f t="shared" si="95"/>
        <v/>
      </c>
    </row>
    <row r="441" spans="1:13" ht="20.25" customHeight="1" x14ac:dyDescent="0.25">
      <c r="A441" s="8">
        <v>265</v>
      </c>
      <c r="B441" s="134"/>
      <c r="C441" s="190" t="str">
        <f t="shared" si="92"/>
        <v/>
      </c>
      <c r="D441" s="191" t="str">
        <f t="shared" si="93"/>
        <v/>
      </c>
      <c r="E441" s="135"/>
      <c r="F441" s="136"/>
      <c r="G441" s="200" t="str">
        <f t="shared" si="96"/>
        <v/>
      </c>
      <c r="H441" s="197" t="str">
        <f t="shared" si="94"/>
        <v/>
      </c>
      <c r="I441" s="204" t="str">
        <f t="shared" si="97"/>
        <v/>
      </c>
      <c r="J441" s="194" t="str">
        <f>IF(B441&gt;0,ROUNDUP(VLOOKUP(B441,G011B!$B:$R,16,0),1),"")</f>
        <v/>
      </c>
      <c r="K441" s="194" t="str">
        <f t="shared" si="98"/>
        <v/>
      </c>
      <c r="L441" s="195" t="str">
        <f>IF(B441&lt;&gt;"",VLOOKUP(B441,G011B!$B:$Z,25,0),"")</f>
        <v/>
      </c>
      <c r="M441" s="224" t="str">
        <f t="shared" si="95"/>
        <v/>
      </c>
    </row>
    <row r="442" spans="1:13" ht="20.25" customHeight="1" x14ac:dyDescent="0.25">
      <c r="A442" s="8">
        <v>266</v>
      </c>
      <c r="B442" s="134"/>
      <c r="C442" s="190" t="str">
        <f t="shared" si="92"/>
        <v/>
      </c>
      <c r="D442" s="191" t="str">
        <f t="shared" si="93"/>
        <v/>
      </c>
      <c r="E442" s="135"/>
      <c r="F442" s="136"/>
      <c r="G442" s="200" t="str">
        <f t="shared" si="96"/>
        <v/>
      </c>
      <c r="H442" s="197" t="str">
        <f t="shared" si="94"/>
        <v/>
      </c>
      <c r="I442" s="204" t="str">
        <f t="shared" si="97"/>
        <v/>
      </c>
      <c r="J442" s="194" t="str">
        <f>IF(B442&gt;0,ROUNDUP(VLOOKUP(B442,G011B!$B:$R,16,0),1),"")</f>
        <v/>
      </c>
      <c r="K442" s="194" t="str">
        <f t="shared" si="98"/>
        <v/>
      </c>
      <c r="L442" s="195" t="str">
        <f>IF(B442&lt;&gt;"",VLOOKUP(B442,G011B!$B:$Z,25,0),"")</f>
        <v/>
      </c>
      <c r="M442" s="224" t="str">
        <f t="shared" si="95"/>
        <v/>
      </c>
    </row>
    <row r="443" spans="1:13" ht="20.25" customHeight="1" x14ac:dyDescent="0.25">
      <c r="A443" s="8">
        <v>267</v>
      </c>
      <c r="B443" s="134"/>
      <c r="C443" s="190" t="str">
        <f t="shared" si="92"/>
        <v/>
      </c>
      <c r="D443" s="191" t="str">
        <f t="shared" si="93"/>
        <v/>
      </c>
      <c r="E443" s="135"/>
      <c r="F443" s="136"/>
      <c r="G443" s="200" t="str">
        <f t="shared" si="96"/>
        <v/>
      </c>
      <c r="H443" s="197" t="str">
        <f t="shared" si="94"/>
        <v/>
      </c>
      <c r="I443" s="204" t="str">
        <f t="shared" si="97"/>
        <v/>
      </c>
      <c r="J443" s="194" t="str">
        <f>IF(B443&gt;0,ROUNDUP(VLOOKUP(B443,G011B!$B:$R,16,0),1),"")</f>
        <v/>
      </c>
      <c r="K443" s="194" t="str">
        <f t="shared" si="98"/>
        <v/>
      </c>
      <c r="L443" s="195" t="str">
        <f>IF(B443&lt;&gt;"",VLOOKUP(B443,G011B!$B:$Z,25,0),"")</f>
        <v/>
      </c>
      <c r="M443" s="224" t="str">
        <f t="shared" si="95"/>
        <v/>
      </c>
    </row>
    <row r="444" spans="1:13" ht="20.25" customHeight="1" x14ac:dyDescent="0.25">
      <c r="A444" s="8">
        <v>268</v>
      </c>
      <c r="B444" s="134"/>
      <c r="C444" s="190" t="str">
        <f t="shared" si="92"/>
        <v/>
      </c>
      <c r="D444" s="191" t="str">
        <f t="shared" si="93"/>
        <v/>
      </c>
      <c r="E444" s="135"/>
      <c r="F444" s="136"/>
      <c r="G444" s="200" t="str">
        <f t="shared" si="96"/>
        <v/>
      </c>
      <c r="H444" s="197" t="str">
        <f t="shared" si="94"/>
        <v/>
      </c>
      <c r="I444" s="204" t="str">
        <f t="shared" si="97"/>
        <v/>
      </c>
      <c r="J444" s="194" t="str">
        <f>IF(B444&gt;0,ROUNDUP(VLOOKUP(B444,G011B!$B:$R,16,0),1),"")</f>
        <v/>
      </c>
      <c r="K444" s="194" t="str">
        <f t="shared" si="98"/>
        <v/>
      </c>
      <c r="L444" s="195" t="str">
        <f>IF(B444&lt;&gt;"",VLOOKUP(B444,G011B!$B:$Z,25,0),"")</f>
        <v/>
      </c>
      <c r="M444" s="224" t="str">
        <f t="shared" si="95"/>
        <v/>
      </c>
    </row>
    <row r="445" spans="1:13" ht="20.25" customHeight="1" x14ac:dyDescent="0.25">
      <c r="A445" s="8">
        <v>269</v>
      </c>
      <c r="B445" s="134"/>
      <c r="C445" s="190" t="str">
        <f t="shared" si="92"/>
        <v/>
      </c>
      <c r="D445" s="191" t="str">
        <f t="shared" si="93"/>
        <v/>
      </c>
      <c r="E445" s="135"/>
      <c r="F445" s="136"/>
      <c r="G445" s="200" t="str">
        <f t="shared" si="96"/>
        <v/>
      </c>
      <c r="H445" s="197" t="str">
        <f t="shared" si="94"/>
        <v/>
      </c>
      <c r="I445" s="204" t="str">
        <f t="shared" si="97"/>
        <v/>
      </c>
      <c r="J445" s="194" t="str">
        <f>IF(B445&gt;0,ROUNDUP(VLOOKUP(B445,G011B!$B:$R,16,0),1),"")</f>
        <v/>
      </c>
      <c r="K445" s="194" t="str">
        <f t="shared" si="98"/>
        <v/>
      </c>
      <c r="L445" s="195" t="str">
        <f>IF(B445&lt;&gt;"",VLOOKUP(B445,G011B!$B:$Z,25,0),"")</f>
        <v/>
      </c>
      <c r="M445" s="224" t="str">
        <f t="shared" si="95"/>
        <v/>
      </c>
    </row>
    <row r="446" spans="1:13" ht="20.25" customHeight="1" x14ac:dyDescent="0.25">
      <c r="A446" s="8">
        <v>270</v>
      </c>
      <c r="B446" s="134"/>
      <c r="C446" s="190" t="str">
        <f t="shared" si="92"/>
        <v/>
      </c>
      <c r="D446" s="191" t="str">
        <f t="shared" si="93"/>
        <v/>
      </c>
      <c r="E446" s="135"/>
      <c r="F446" s="136"/>
      <c r="G446" s="200" t="str">
        <f t="shared" si="96"/>
        <v/>
      </c>
      <c r="H446" s="197" t="str">
        <f t="shared" si="94"/>
        <v/>
      </c>
      <c r="I446" s="204" t="str">
        <f t="shared" si="97"/>
        <v/>
      </c>
      <c r="J446" s="194" t="str">
        <f>IF(B446&gt;0,ROUNDUP(VLOOKUP(B446,G011B!$B:$R,16,0),1),"")</f>
        <v/>
      </c>
      <c r="K446" s="194" t="str">
        <f t="shared" si="98"/>
        <v/>
      </c>
      <c r="L446" s="195" t="str">
        <f>IF(B446&lt;&gt;"",VLOOKUP(B446,G011B!$B:$Z,25,0),"")</f>
        <v/>
      </c>
      <c r="M446" s="224" t="str">
        <f t="shared" si="95"/>
        <v/>
      </c>
    </row>
    <row r="447" spans="1:13" ht="20.25" customHeight="1" x14ac:dyDescent="0.25">
      <c r="A447" s="8">
        <v>271</v>
      </c>
      <c r="B447" s="134"/>
      <c r="C447" s="190" t="str">
        <f t="shared" si="92"/>
        <v/>
      </c>
      <c r="D447" s="191" t="str">
        <f t="shared" si="93"/>
        <v/>
      </c>
      <c r="E447" s="135"/>
      <c r="F447" s="136"/>
      <c r="G447" s="200" t="str">
        <f t="shared" si="96"/>
        <v/>
      </c>
      <c r="H447" s="197" t="str">
        <f t="shared" si="94"/>
        <v/>
      </c>
      <c r="I447" s="204" t="str">
        <f t="shared" si="97"/>
        <v/>
      </c>
      <c r="J447" s="194" t="str">
        <f>IF(B447&gt;0,ROUNDUP(VLOOKUP(B447,G011B!$B:$R,16,0),1),"")</f>
        <v/>
      </c>
      <c r="K447" s="194" t="str">
        <f t="shared" si="98"/>
        <v/>
      </c>
      <c r="L447" s="195" t="str">
        <f>IF(B447&lt;&gt;"",VLOOKUP(B447,G011B!$B:$Z,25,0),"")</f>
        <v/>
      </c>
      <c r="M447" s="224" t="str">
        <f t="shared" si="95"/>
        <v/>
      </c>
    </row>
    <row r="448" spans="1:13" ht="20.25" customHeight="1" x14ac:dyDescent="0.25">
      <c r="A448" s="8">
        <v>272</v>
      </c>
      <c r="B448" s="134"/>
      <c r="C448" s="190" t="str">
        <f t="shared" si="92"/>
        <v/>
      </c>
      <c r="D448" s="191" t="str">
        <f t="shared" si="93"/>
        <v/>
      </c>
      <c r="E448" s="135"/>
      <c r="F448" s="136"/>
      <c r="G448" s="200" t="str">
        <f t="shared" si="96"/>
        <v/>
      </c>
      <c r="H448" s="197" t="str">
        <f t="shared" si="94"/>
        <v/>
      </c>
      <c r="I448" s="204" t="str">
        <f t="shared" si="97"/>
        <v/>
      </c>
      <c r="J448" s="194" t="str">
        <f>IF(B448&gt;0,ROUNDUP(VLOOKUP(B448,G011B!$B:$R,16,0),1),"")</f>
        <v/>
      </c>
      <c r="K448" s="194" t="str">
        <f t="shared" si="98"/>
        <v/>
      </c>
      <c r="L448" s="195" t="str">
        <f>IF(B448&lt;&gt;"",VLOOKUP(B448,G011B!$B:$Z,25,0),"")</f>
        <v/>
      </c>
      <c r="M448" s="224" t="str">
        <f t="shared" si="95"/>
        <v/>
      </c>
    </row>
    <row r="449" spans="1:15" ht="20.25" customHeight="1" x14ac:dyDescent="0.25">
      <c r="A449" s="8">
        <v>273</v>
      </c>
      <c r="B449" s="134"/>
      <c r="C449" s="190" t="str">
        <f t="shared" si="92"/>
        <v/>
      </c>
      <c r="D449" s="191" t="str">
        <f t="shared" si="93"/>
        <v/>
      </c>
      <c r="E449" s="135"/>
      <c r="F449" s="136"/>
      <c r="G449" s="200" t="str">
        <f t="shared" si="96"/>
        <v/>
      </c>
      <c r="H449" s="197" t="str">
        <f t="shared" si="94"/>
        <v/>
      </c>
      <c r="I449" s="204" t="str">
        <f t="shared" si="97"/>
        <v/>
      </c>
      <c r="J449" s="194" t="str">
        <f>IF(B449&gt;0,ROUNDUP(VLOOKUP(B449,G011B!$B:$R,16,0),1),"")</f>
        <v/>
      </c>
      <c r="K449" s="194" t="str">
        <f t="shared" si="98"/>
        <v/>
      </c>
      <c r="L449" s="195" t="str">
        <f>IF(B449&lt;&gt;"",VLOOKUP(B449,G011B!$B:$Z,25,0),"")</f>
        <v/>
      </c>
      <c r="M449" s="224" t="str">
        <f t="shared" si="95"/>
        <v/>
      </c>
    </row>
    <row r="450" spans="1:15" ht="20.25" customHeight="1" x14ac:dyDescent="0.25">
      <c r="A450" s="8">
        <v>274</v>
      </c>
      <c r="B450" s="134"/>
      <c r="C450" s="190" t="str">
        <f t="shared" si="92"/>
        <v/>
      </c>
      <c r="D450" s="191" t="str">
        <f t="shared" si="93"/>
        <v/>
      </c>
      <c r="E450" s="135"/>
      <c r="F450" s="136"/>
      <c r="G450" s="200" t="str">
        <f t="shared" si="96"/>
        <v/>
      </c>
      <c r="H450" s="197" t="str">
        <f t="shared" si="94"/>
        <v/>
      </c>
      <c r="I450" s="204" t="str">
        <f t="shared" si="97"/>
        <v/>
      </c>
      <c r="J450" s="194" t="str">
        <f>IF(B450&gt;0,ROUNDUP(VLOOKUP(B450,G011B!$B:$R,16,0),1),"")</f>
        <v/>
      </c>
      <c r="K450" s="194" t="str">
        <f t="shared" si="98"/>
        <v/>
      </c>
      <c r="L450" s="195" t="str">
        <f>IF(B450&lt;&gt;"",VLOOKUP(B450,G011B!$B:$Z,25,0),"")</f>
        <v/>
      </c>
      <c r="M450" s="224" t="str">
        <f t="shared" si="95"/>
        <v/>
      </c>
    </row>
    <row r="451" spans="1:15" ht="20.25" customHeight="1" x14ac:dyDescent="0.25">
      <c r="A451" s="8">
        <v>275</v>
      </c>
      <c r="B451" s="134"/>
      <c r="C451" s="190" t="str">
        <f t="shared" si="92"/>
        <v/>
      </c>
      <c r="D451" s="191" t="str">
        <f t="shared" si="93"/>
        <v/>
      </c>
      <c r="E451" s="135"/>
      <c r="F451" s="136"/>
      <c r="G451" s="200" t="str">
        <f t="shared" si="96"/>
        <v/>
      </c>
      <c r="H451" s="197" t="str">
        <f t="shared" si="94"/>
        <v/>
      </c>
      <c r="I451" s="204" t="str">
        <f t="shared" si="97"/>
        <v/>
      </c>
      <c r="J451" s="194" t="str">
        <f>IF(B451&gt;0,ROUNDUP(VLOOKUP(B451,G011B!$B:$R,16,0),1),"")</f>
        <v/>
      </c>
      <c r="K451" s="194" t="str">
        <f t="shared" si="98"/>
        <v/>
      </c>
      <c r="L451" s="195" t="str">
        <f>IF(B451&lt;&gt;"",VLOOKUP(B451,G011B!$B:$Z,25,0),"")</f>
        <v/>
      </c>
      <c r="M451" s="224" t="str">
        <f t="shared" si="95"/>
        <v/>
      </c>
    </row>
    <row r="452" spans="1:15" ht="20.25" customHeight="1" x14ac:dyDescent="0.25">
      <c r="A452" s="8">
        <v>276</v>
      </c>
      <c r="B452" s="134"/>
      <c r="C452" s="190" t="str">
        <f t="shared" si="92"/>
        <v/>
      </c>
      <c r="D452" s="191" t="str">
        <f t="shared" si="93"/>
        <v/>
      </c>
      <c r="E452" s="135"/>
      <c r="F452" s="136"/>
      <c r="G452" s="200" t="str">
        <f t="shared" si="96"/>
        <v/>
      </c>
      <c r="H452" s="197" t="str">
        <f t="shared" si="94"/>
        <v/>
      </c>
      <c r="I452" s="204" t="str">
        <f t="shared" si="97"/>
        <v/>
      </c>
      <c r="J452" s="194" t="str">
        <f>IF(B452&gt;0,ROUNDUP(VLOOKUP(B452,G011B!$B:$R,16,0),1),"")</f>
        <v/>
      </c>
      <c r="K452" s="194" t="str">
        <f t="shared" si="98"/>
        <v/>
      </c>
      <c r="L452" s="195" t="str">
        <f>IF(B452&lt;&gt;"",VLOOKUP(B452,G011B!$B:$Z,25,0),"")</f>
        <v/>
      </c>
      <c r="M452" s="224" t="str">
        <f t="shared" si="95"/>
        <v/>
      </c>
    </row>
    <row r="453" spans="1:15" ht="20.25" customHeight="1" x14ac:dyDescent="0.25">
      <c r="A453" s="8">
        <v>277</v>
      </c>
      <c r="B453" s="134"/>
      <c r="C453" s="190" t="str">
        <f t="shared" si="92"/>
        <v/>
      </c>
      <c r="D453" s="191" t="str">
        <f t="shared" si="93"/>
        <v/>
      </c>
      <c r="E453" s="135"/>
      <c r="F453" s="136"/>
      <c r="G453" s="200" t="str">
        <f t="shared" si="96"/>
        <v/>
      </c>
      <c r="H453" s="197" t="str">
        <f t="shared" si="94"/>
        <v/>
      </c>
      <c r="I453" s="204" t="str">
        <f t="shared" si="97"/>
        <v/>
      </c>
      <c r="J453" s="194" t="str">
        <f>IF(B453&gt;0,ROUNDUP(VLOOKUP(B453,G011B!$B:$R,16,0),1),"")</f>
        <v/>
      </c>
      <c r="K453" s="194" t="str">
        <f t="shared" si="98"/>
        <v/>
      </c>
      <c r="L453" s="195" t="str">
        <f>IF(B453&lt;&gt;"",VLOOKUP(B453,G011B!$B:$Z,25,0),"")</f>
        <v/>
      </c>
      <c r="M453" s="224" t="str">
        <f t="shared" si="95"/>
        <v/>
      </c>
    </row>
    <row r="454" spans="1:15" ht="20.25" customHeight="1" x14ac:dyDescent="0.25">
      <c r="A454" s="8">
        <v>278</v>
      </c>
      <c r="B454" s="134"/>
      <c r="C454" s="190" t="str">
        <f t="shared" si="92"/>
        <v/>
      </c>
      <c r="D454" s="191" t="str">
        <f t="shared" si="93"/>
        <v/>
      </c>
      <c r="E454" s="135"/>
      <c r="F454" s="136"/>
      <c r="G454" s="200" t="str">
        <f t="shared" si="96"/>
        <v/>
      </c>
      <c r="H454" s="197" t="str">
        <f t="shared" si="94"/>
        <v/>
      </c>
      <c r="I454" s="204" t="str">
        <f t="shared" si="97"/>
        <v/>
      </c>
      <c r="J454" s="194" t="str">
        <f>IF(B454&gt;0,ROUNDUP(VLOOKUP(B454,G011B!$B:$R,16,0),1),"")</f>
        <v/>
      </c>
      <c r="K454" s="194" t="str">
        <f t="shared" si="98"/>
        <v/>
      </c>
      <c r="L454" s="195" t="str">
        <f>IF(B454&lt;&gt;"",VLOOKUP(B454,G011B!$B:$Z,25,0),"")</f>
        <v/>
      </c>
      <c r="M454" s="224" t="str">
        <f t="shared" si="95"/>
        <v/>
      </c>
    </row>
    <row r="455" spans="1:15" ht="20.25" customHeight="1" x14ac:dyDescent="0.25">
      <c r="A455" s="8">
        <v>279</v>
      </c>
      <c r="B455" s="134"/>
      <c r="C455" s="190" t="str">
        <f t="shared" si="92"/>
        <v/>
      </c>
      <c r="D455" s="191" t="str">
        <f t="shared" si="93"/>
        <v/>
      </c>
      <c r="E455" s="135"/>
      <c r="F455" s="136"/>
      <c r="G455" s="200" t="str">
        <f t="shared" si="96"/>
        <v/>
      </c>
      <c r="H455" s="197" t="str">
        <f t="shared" si="94"/>
        <v/>
      </c>
      <c r="I455" s="204" t="str">
        <f t="shared" si="97"/>
        <v/>
      </c>
      <c r="J455" s="194" t="str">
        <f>IF(B455&gt;0,ROUNDUP(VLOOKUP(B455,G011B!$B:$R,16,0),1),"")</f>
        <v/>
      </c>
      <c r="K455" s="194" t="str">
        <f t="shared" si="98"/>
        <v/>
      </c>
      <c r="L455" s="195" t="str">
        <f>IF(B455&lt;&gt;"",VLOOKUP(B455,G011B!$B:$Z,25,0),"")</f>
        <v/>
      </c>
      <c r="M455" s="224" t="str">
        <f t="shared" si="95"/>
        <v/>
      </c>
    </row>
    <row r="456" spans="1:15" ht="20.25" customHeight="1" thickBot="1" x14ac:dyDescent="0.3">
      <c r="A456" s="116">
        <v>280</v>
      </c>
      <c r="B456" s="137"/>
      <c r="C456" s="192" t="str">
        <f t="shared" si="92"/>
        <v/>
      </c>
      <c r="D456" s="193" t="str">
        <f t="shared" si="93"/>
        <v/>
      </c>
      <c r="E456" s="138"/>
      <c r="F456" s="139"/>
      <c r="G456" s="201" t="str">
        <f t="shared" si="96"/>
        <v/>
      </c>
      <c r="H456" s="198" t="str">
        <f t="shared" si="94"/>
        <v/>
      </c>
      <c r="I456" s="205" t="str">
        <f t="shared" si="97"/>
        <v/>
      </c>
      <c r="J456" s="194" t="str">
        <f>IF(B456&gt;0,ROUNDUP(VLOOKUP(B456,G011B!$B:$R,16,0),1),"")</f>
        <v/>
      </c>
      <c r="K456" s="194" t="str">
        <f t="shared" si="98"/>
        <v/>
      </c>
      <c r="L456" s="195" t="str">
        <f>IF(B456&lt;&gt;"",VLOOKUP(B456,G011B!$B:$Z,25,0),"")</f>
        <v/>
      </c>
      <c r="M456" s="224" t="str">
        <f t="shared" si="95"/>
        <v/>
      </c>
    </row>
    <row r="457" spans="1:15" ht="20.25" customHeight="1" thickBot="1" x14ac:dyDescent="0.35">
      <c r="A457" s="493" t="s">
        <v>50</v>
      </c>
      <c r="B457" s="494"/>
      <c r="C457" s="494"/>
      <c r="D457" s="494"/>
      <c r="E457" s="494"/>
      <c r="F457" s="495"/>
      <c r="G457" s="202">
        <f>SUM(G437:G456)</f>
        <v>0</v>
      </c>
      <c r="H457" s="286"/>
      <c r="I457" s="185">
        <f>IF(C435=C402,SUM(I437:I456)+I424,SUM(I437:I456))</f>
        <v>0</v>
      </c>
      <c r="N457" s="206">
        <f>IF(COUNTA(E437:E456)&gt;0,1,0)</f>
        <v>0</v>
      </c>
    </row>
    <row r="458" spans="1:15" ht="20.25" customHeight="1" thickBot="1" x14ac:dyDescent="0.3">
      <c r="A458" s="496" t="s">
        <v>88</v>
      </c>
      <c r="B458" s="497"/>
      <c r="C458" s="497"/>
      <c r="D458" s="498"/>
      <c r="E458" s="174">
        <f>SUM(G:G)/2</f>
        <v>0</v>
      </c>
      <c r="F458" s="499"/>
      <c r="G458" s="500"/>
      <c r="H458" s="501"/>
      <c r="I458" s="182">
        <f>SUM(I437:I456)+I425</f>
        <v>0</v>
      </c>
    </row>
    <row r="459" spans="1:15" x14ac:dyDescent="0.25">
      <c r="A459" s="7" t="s">
        <v>157</v>
      </c>
    </row>
    <row r="461" spans="1:15" ht="21" x14ac:dyDescent="0.35">
      <c r="B461" s="309" t="s">
        <v>47</v>
      </c>
      <c r="C461" s="297">
        <f ca="1">IF(imzatarihi&gt;0,imzatarihi,"")</f>
        <v>46027</v>
      </c>
      <c r="D461" s="309" t="s">
        <v>48</v>
      </c>
      <c r="E461" s="506" t="str">
        <f>IF(kurulusyetkilisi&gt;0,kurulusyetkilisi,"")</f>
        <v/>
      </c>
      <c r="F461" s="506"/>
      <c r="G461" s="506"/>
      <c r="H461" s="506"/>
      <c r="I461" s="506"/>
      <c r="K461" s="133"/>
      <c r="L461" s="133"/>
      <c r="M461" s="4"/>
      <c r="N461" s="133"/>
      <c r="O461" s="133"/>
    </row>
    <row r="462" spans="1:15" ht="21" x14ac:dyDescent="0.35">
      <c r="A462" s="300"/>
      <c r="B462" s="300"/>
      <c r="D462" s="309" t="s">
        <v>49</v>
      </c>
      <c r="E462" s="470"/>
      <c r="F462" s="470"/>
      <c r="G462" s="470"/>
      <c r="H462" s="300"/>
      <c r="I462" s="300"/>
      <c r="K462" s="133"/>
      <c r="L462" s="133"/>
      <c r="M462" s="4"/>
      <c r="N462" s="133"/>
      <c r="O462" s="133"/>
    </row>
    <row r="463" spans="1:15" ht="15.75" x14ac:dyDescent="0.25">
      <c r="A463" s="465" t="s">
        <v>81</v>
      </c>
      <c r="B463" s="465"/>
      <c r="C463" s="465"/>
      <c r="D463" s="465"/>
      <c r="E463" s="465"/>
      <c r="F463" s="465"/>
      <c r="G463" s="465"/>
      <c r="H463" s="465"/>
      <c r="I463" s="465"/>
    </row>
    <row r="464" spans="1:15" x14ac:dyDescent="0.25">
      <c r="A464" s="466" t="str">
        <f>IF(YilDonem&lt;&gt;"",CONCATENATE(YilDonem," dönemine aittir."),"")</f>
        <v/>
      </c>
      <c r="B464" s="466"/>
      <c r="C464" s="466"/>
      <c r="D464" s="466"/>
      <c r="E464" s="466"/>
      <c r="F464" s="466"/>
      <c r="G464" s="466"/>
      <c r="H464" s="466"/>
      <c r="I464" s="466"/>
    </row>
    <row r="465" spans="1:13" ht="19.5" thickBot="1" x14ac:dyDescent="0.35">
      <c r="A465" s="505" t="s">
        <v>90</v>
      </c>
      <c r="B465" s="505"/>
      <c r="C465" s="505"/>
      <c r="D465" s="505"/>
      <c r="E465" s="505"/>
      <c r="F465" s="505"/>
      <c r="G465" s="505"/>
      <c r="H465" s="505"/>
      <c r="I465" s="505"/>
    </row>
    <row r="466" spans="1:13" ht="19.5" customHeight="1" thickBot="1" x14ac:dyDescent="0.3">
      <c r="A466" s="473" t="s">
        <v>1</v>
      </c>
      <c r="B466" s="487"/>
      <c r="C466" s="457" t="str">
        <f>IF(ProjeNo&gt;0,ProjeNo,"")</f>
        <v/>
      </c>
      <c r="D466" s="458"/>
      <c r="E466" s="458"/>
      <c r="F466" s="458"/>
      <c r="G466" s="458"/>
      <c r="H466" s="458"/>
      <c r="I466" s="459"/>
    </row>
    <row r="467" spans="1:13" ht="29.25" customHeight="1" thickBot="1" x14ac:dyDescent="0.3">
      <c r="A467" s="504" t="s">
        <v>14</v>
      </c>
      <c r="B467" s="474"/>
      <c r="C467" s="490" t="str">
        <f>IF(ProjeAdi&gt;0,ProjeAdi,"")</f>
        <v/>
      </c>
      <c r="D467" s="491"/>
      <c r="E467" s="491"/>
      <c r="F467" s="491"/>
      <c r="G467" s="491"/>
      <c r="H467" s="491"/>
      <c r="I467" s="492"/>
    </row>
    <row r="468" spans="1:13" ht="19.5" customHeight="1" thickBot="1" x14ac:dyDescent="0.3">
      <c r="A468" s="473" t="s">
        <v>82</v>
      </c>
      <c r="B468" s="487"/>
      <c r="C468" s="29"/>
      <c r="D468" s="502"/>
      <c r="E468" s="502"/>
      <c r="F468" s="502"/>
      <c r="G468" s="502"/>
      <c r="H468" s="502"/>
      <c r="I468" s="503"/>
    </row>
    <row r="469" spans="1:13" s="5" customFormat="1" ht="30.75" thickBot="1" x14ac:dyDescent="0.3">
      <c r="A469" s="3" t="s">
        <v>9</v>
      </c>
      <c r="B469" s="3" t="s">
        <v>10</v>
      </c>
      <c r="C469" s="3" t="s">
        <v>71</v>
      </c>
      <c r="D469" s="3" t="s">
        <v>162</v>
      </c>
      <c r="E469" s="3" t="s">
        <v>83</v>
      </c>
      <c r="F469" s="3" t="s">
        <v>84</v>
      </c>
      <c r="G469" s="3" t="s">
        <v>85</v>
      </c>
      <c r="H469" s="3" t="s">
        <v>86</v>
      </c>
      <c r="I469" s="3" t="s">
        <v>87</v>
      </c>
      <c r="J469" s="128" t="s">
        <v>91</v>
      </c>
      <c r="K469" s="129" t="s">
        <v>92</v>
      </c>
      <c r="L469" s="129" t="s">
        <v>84</v>
      </c>
    </row>
    <row r="470" spans="1:13" ht="20.25" customHeight="1" x14ac:dyDescent="0.25">
      <c r="A470" s="115">
        <v>281</v>
      </c>
      <c r="B470" s="130"/>
      <c r="C470" s="188" t="str">
        <f t="shared" ref="C470:C489" si="99">IF(B470&lt;&gt;"",VLOOKUP(B470,PersonelTablo,2,0),"")</f>
        <v/>
      </c>
      <c r="D470" s="189" t="str">
        <f t="shared" ref="D470:D489" si="100">IF(B470&lt;&gt;"",VLOOKUP(B470,PersonelTablo,3,0),"")</f>
        <v/>
      </c>
      <c r="E470" s="131"/>
      <c r="F470" s="132"/>
      <c r="G470" s="199" t="str">
        <f>IF(AND(B470&lt;&gt;"",L470&gt;=F470),E470*F470,"")</f>
        <v/>
      </c>
      <c r="H470" s="196" t="str">
        <f t="shared" ref="H470:H489" si="101">IF(B470&lt;&gt;"",VLOOKUP(B470,G011CTablo,14,0),"")</f>
        <v/>
      </c>
      <c r="I470" s="203" t="str">
        <f>IF(AND(B470&lt;&gt;"",J470&gt;=K470,L470&gt;0),G470*H470,"")</f>
        <v/>
      </c>
      <c r="J470" s="194" t="str">
        <f>IF(B470&gt;0,ROUNDUP(VLOOKUP(B470,G011B!$B:$R,16,0),1),"")</f>
        <v/>
      </c>
      <c r="K470" s="194" t="str">
        <f>IF(B470&gt;0,SUMIF($B:$B,B470,$G:$G),"")</f>
        <v/>
      </c>
      <c r="L470" s="195" t="str">
        <f>IF(B470&lt;&gt;"",VLOOKUP(B470,G011B!$B:$Z,25,0),"")</f>
        <v/>
      </c>
      <c r="M470" s="224"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25" customHeight="1" x14ac:dyDescent="0.25">
      <c r="A471" s="8">
        <v>282</v>
      </c>
      <c r="B471" s="134"/>
      <c r="C471" s="190" t="str">
        <f t="shared" si="99"/>
        <v/>
      </c>
      <c r="D471" s="191" t="str">
        <f t="shared" si="100"/>
        <v/>
      </c>
      <c r="E471" s="135"/>
      <c r="F471" s="136"/>
      <c r="G471" s="200" t="str">
        <f t="shared" ref="G471:G489" si="103">IF(AND(B471&lt;&gt;"",L471&gt;=F471),E471*F471,"")</f>
        <v/>
      </c>
      <c r="H471" s="197" t="str">
        <f t="shared" si="101"/>
        <v/>
      </c>
      <c r="I471" s="204" t="str">
        <f t="shared" ref="I471:I489" si="104">IF(AND(B471&lt;&gt;"",J471&gt;=K471,L471&gt;0),G471*H471,"")</f>
        <v/>
      </c>
      <c r="J471" s="194" t="str">
        <f>IF(B471&gt;0,ROUNDUP(VLOOKUP(B471,G011B!$B:$R,16,0),1),"")</f>
        <v/>
      </c>
      <c r="K471" s="194" t="str">
        <f t="shared" ref="K471:K489" si="105">IF(B471&gt;0,SUMIF($B:$B,B471,$G:$G),"")</f>
        <v/>
      </c>
      <c r="L471" s="195" t="str">
        <f>IF(B471&lt;&gt;"",VLOOKUP(B471,G011B!$B:$Z,25,0),"")</f>
        <v/>
      </c>
      <c r="M471" s="224" t="str">
        <f t="shared" si="102"/>
        <v/>
      </c>
    </row>
    <row r="472" spans="1:13" ht="20.25" customHeight="1" x14ac:dyDescent="0.25">
      <c r="A472" s="8">
        <v>283</v>
      </c>
      <c r="B472" s="134"/>
      <c r="C472" s="190" t="str">
        <f t="shared" si="99"/>
        <v/>
      </c>
      <c r="D472" s="191" t="str">
        <f t="shared" si="100"/>
        <v/>
      </c>
      <c r="E472" s="135"/>
      <c r="F472" s="136"/>
      <c r="G472" s="200" t="str">
        <f t="shared" si="103"/>
        <v/>
      </c>
      <c r="H472" s="197" t="str">
        <f t="shared" si="101"/>
        <v/>
      </c>
      <c r="I472" s="204" t="str">
        <f t="shared" si="104"/>
        <v/>
      </c>
      <c r="J472" s="194" t="str">
        <f>IF(B472&gt;0,ROUNDUP(VLOOKUP(B472,G011B!$B:$R,16,0),1),"")</f>
        <v/>
      </c>
      <c r="K472" s="194" t="str">
        <f t="shared" si="105"/>
        <v/>
      </c>
      <c r="L472" s="195" t="str">
        <f>IF(B472&lt;&gt;"",VLOOKUP(B472,G011B!$B:$Z,25,0),"")</f>
        <v/>
      </c>
      <c r="M472" s="224" t="str">
        <f t="shared" si="102"/>
        <v/>
      </c>
    </row>
    <row r="473" spans="1:13" ht="20.25" customHeight="1" x14ac:dyDescent="0.25">
      <c r="A473" s="8">
        <v>284</v>
      </c>
      <c r="B473" s="134"/>
      <c r="C473" s="190" t="str">
        <f t="shared" si="99"/>
        <v/>
      </c>
      <c r="D473" s="191" t="str">
        <f t="shared" si="100"/>
        <v/>
      </c>
      <c r="E473" s="135"/>
      <c r="F473" s="136"/>
      <c r="G473" s="200" t="str">
        <f t="shared" si="103"/>
        <v/>
      </c>
      <c r="H473" s="197" t="str">
        <f t="shared" si="101"/>
        <v/>
      </c>
      <c r="I473" s="204" t="str">
        <f t="shared" si="104"/>
        <v/>
      </c>
      <c r="J473" s="194" t="str">
        <f>IF(B473&gt;0,ROUNDUP(VLOOKUP(B473,G011B!$B:$R,16,0),1),"")</f>
        <v/>
      </c>
      <c r="K473" s="194" t="str">
        <f t="shared" si="105"/>
        <v/>
      </c>
      <c r="L473" s="195" t="str">
        <f>IF(B473&lt;&gt;"",VLOOKUP(B473,G011B!$B:$Z,25,0),"")</f>
        <v/>
      </c>
      <c r="M473" s="224" t="str">
        <f t="shared" si="102"/>
        <v/>
      </c>
    </row>
    <row r="474" spans="1:13" ht="20.25" customHeight="1" x14ac:dyDescent="0.25">
      <c r="A474" s="8">
        <v>285</v>
      </c>
      <c r="B474" s="134"/>
      <c r="C474" s="190" t="str">
        <f t="shared" si="99"/>
        <v/>
      </c>
      <c r="D474" s="191" t="str">
        <f t="shared" si="100"/>
        <v/>
      </c>
      <c r="E474" s="135"/>
      <c r="F474" s="136"/>
      <c r="G474" s="200" t="str">
        <f t="shared" si="103"/>
        <v/>
      </c>
      <c r="H474" s="197" t="str">
        <f t="shared" si="101"/>
        <v/>
      </c>
      <c r="I474" s="204" t="str">
        <f t="shared" si="104"/>
        <v/>
      </c>
      <c r="J474" s="194" t="str">
        <f>IF(B474&gt;0,ROUNDUP(VLOOKUP(B474,G011B!$B:$R,16,0),1),"")</f>
        <v/>
      </c>
      <c r="K474" s="194" t="str">
        <f t="shared" si="105"/>
        <v/>
      </c>
      <c r="L474" s="195" t="str">
        <f>IF(B474&lt;&gt;"",VLOOKUP(B474,G011B!$B:$Z,25,0),"")</f>
        <v/>
      </c>
      <c r="M474" s="224" t="str">
        <f t="shared" si="102"/>
        <v/>
      </c>
    </row>
    <row r="475" spans="1:13" ht="20.25" customHeight="1" x14ac:dyDescent="0.25">
      <c r="A475" s="8">
        <v>286</v>
      </c>
      <c r="B475" s="134"/>
      <c r="C475" s="190" t="str">
        <f t="shared" si="99"/>
        <v/>
      </c>
      <c r="D475" s="191" t="str">
        <f t="shared" si="100"/>
        <v/>
      </c>
      <c r="E475" s="135"/>
      <c r="F475" s="136"/>
      <c r="G475" s="200" t="str">
        <f t="shared" si="103"/>
        <v/>
      </c>
      <c r="H475" s="197" t="str">
        <f t="shared" si="101"/>
        <v/>
      </c>
      <c r="I475" s="204" t="str">
        <f t="shared" si="104"/>
        <v/>
      </c>
      <c r="J475" s="194" t="str">
        <f>IF(B475&gt;0,ROUNDUP(VLOOKUP(B475,G011B!$B:$R,16,0),1),"")</f>
        <v/>
      </c>
      <c r="K475" s="194" t="str">
        <f t="shared" si="105"/>
        <v/>
      </c>
      <c r="L475" s="195" t="str">
        <f>IF(B475&lt;&gt;"",VLOOKUP(B475,G011B!$B:$Z,25,0),"")</f>
        <v/>
      </c>
      <c r="M475" s="224" t="str">
        <f t="shared" si="102"/>
        <v/>
      </c>
    </row>
    <row r="476" spans="1:13" ht="20.25" customHeight="1" x14ac:dyDescent="0.25">
      <c r="A476" s="8">
        <v>287</v>
      </c>
      <c r="B476" s="134"/>
      <c r="C476" s="190" t="str">
        <f t="shared" si="99"/>
        <v/>
      </c>
      <c r="D476" s="191" t="str">
        <f t="shared" si="100"/>
        <v/>
      </c>
      <c r="E476" s="135"/>
      <c r="F476" s="136"/>
      <c r="G476" s="200" t="str">
        <f t="shared" si="103"/>
        <v/>
      </c>
      <c r="H476" s="197" t="str">
        <f t="shared" si="101"/>
        <v/>
      </c>
      <c r="I476" s="204" t="str">
        <f t="shared" si="104"/>
        <v/>
      </c>
      <c r="J476" s="194" t="str">
        <f>IF(B476&gt;0,ROUNDUP(VLOOKUP(B476,G011B!$B:$R,16,0),1),"")</f>
        <v/>
      </c>
      <c r="K476" s="194" t="str">
        <f t="shared" si="105"/>
        <v/>
      </c>
      <c r="L476" s="195" t="str">
        <f>IF(B476&lt;&gt;"",VLOOKUP(B476,G011B!$B:$Z,25,0),"")</f>
        <v/>
      </c>
      <c r="M476" s="224" t="str">
        <f t="shared" si="102"/>
        <v/>
      </c>
    </row>
    <row r="477" spans="1:13" ht="20.25" customHeight="1" x14ac:dyDescent="0.25">
      <c r="A477" s="8">
        <v>288</v>
      </c>
      <c r="B477" s="134"/>
      <c r="C477" s="190" t="str">
        <f t="shared" si="99"/>
        <v/>
      </c>
      <c r="D477" s="191" t="str">
        <f t="shared" si="100"/>
        <v/>
      </c>
      <c r="E477" s="135"/>
      <c r="F477" s="136"/>
      <c r="G477" s="200" t="str">
        <f t="shared" si="103"/>
        <v/>
      </c>
      <c r="H477" s="197" t="str">
        <f t="shared" si="101"/>
        <v/>
      </c>
      <c r="I477" s="204" t="str">
        <f t="shared" si="104"/>
        <v/>
      </c>
      <c r="J477" s="194" t="str">
        <f>IF(B477&gt;0,ROUNDUP(VLOOKUP(B477,G011B!$B:$R,16,0),1),"")</f>
        <v/>
      </c>
      <c r="K477" s="194" t="str">
        <f t="shared" si="105"/>
        <v/>
      </c>
      <c r="L477" s="195" t="str">
        <f>IF(B477&lt;&gt;"",VLOOKUP(B477,G011B!$B:$Z,25,0),"")</f>
        <v/>
      </c>
      <c r="M477" s="224" t="str">
        <f t="shared" si="102"/>
        <v/>
      </c>
    </row>
    <row r="478" spans="1:13" ht="20.25" customHeight="1" x14ac:dyDescent="0.25">
      <c r="A478" s="8">
        <v>289</v>
      </c>
      <c r="B478" s="134"/>
      <c r="C478" s="190" t="str">
        <f t="shared" si="99"/>
        <v/>
      </c>
      <c r="D478" s="191" t="str">
        <f t="shared" si="100"/>
        <v/>
      </c>
      <c r="E478" s="135"/>
      <c r="F478" s="136"/>
      <c r="G478" s="200" t="str">
        <f t="shared" si="103"/>
        <v/>
      </c>
      <c r="H478" s="197" t="str">
        <f t="shared" si="101"/>
        <v/>
      </c>
      <c r="I478" s="204" t="str">
        <f t="shared" si="104"/>
        <v/>
      </c>
      <c r="J478" s="194" t="str">
        <f>IF(B478&gt;0,ROUNDUP(VLOOKUP(B478,G011B!$B:$R,16,0),1),"")</f>
        <v/>
      </c>
      <c r="K478" s="194" t="str">
        <f t="shared" si="105"/>
        <v/>
      </c>
      <c r="L478" s="195" t="str">
        <f>IF(B478&lt;&gt;"",VLOOKUP(B478,G011B!$B:$Z,25,0),"")</f>
        <v/>
      </c>
      <c r="M478" s="224" t="str">
        <f t="shared" si="102"/>
        <v/>
      </c>
    </row>
    <row r="479" spans="1:13" ht="20.25" customHeight="1" x14ac:dyDescent="0.25">
      <c r="A479" s="8">
        <v>290</v>
      </c>
      <c r="B479" s="134"/>
      <c r="C479" s="190" t="str">
        <f t="shared" si="99"/>
        <v/>
      </c>
      <c r="D479" s="191" t="str">
        <f t="shared" si="100"/>
        <v/>
      </c>
      <c r="E479" s="135"/>
      <c r="F479" s="136"/>
      <c r="G479" s="200" t="str">
        <f t="shared" si="103"/>
        <v/>
      </c>
      <c r="H479" s="197" t="str">
        <f t="shared" si="101"/>
        <v/>
      </c>
      <c r="I479" s="204" t="str">
        <f t="shared" si="104"/>
        <v/>
      </c>
      <c r="J479" s="194" t="str">
        <f>IF(B479&gt;0,ROUNDUP(VLOOKUP(B479,G011B!$B:$R,16,0),1),"")</f>
        <v/>
      </c>
      <c r="K479" s="194" t="str">
        <f t="shared" si="105"/>
        <v/>
      </c>
      <c r="L479" s="195" t="str">
        <f>IF(B479&lt;&gt;"",VLOOKUP(B479,G011B!$B:$Z,25,0),"")</f>
        <v/>
      </c>
      <c r="M479" s="224" t="str">
        <f t="shared" si="102"/>
        <v/>
      </c>
    </row>
    <row r="480" spans="1:13" ht="20.25" customHeight="1" x14ac:dyDescent="0.25">
      <c r="A480" s="8">
        <v>291</v>
      </c>
      <c r="B480" s="134"/>
      <c r="C480" s="190" t="str">
        <f t="shared" si="99"/>
        <v/>
      </c>
      <c r="D480" s="191" t="str">
        <f t="shared" si="100"/>
        <v/>
      </c>
      <c r="E480" s="135"/>
      <c r="F480" s="136"/>
      <c r="G480" s="200" t="str">
        <f t="shared" si="103"/>
        <v/>
      </c>
      <c r="H480" s="197" t="str">
        <f t="shared" si="101"/>
        <v/>
      </c>
      <c r="I480" s="204" t="str">
        <f t="shared" si="104"/>
        <v/>
      </c>
      <c r="J480" s="194" t="str">
        <f>IF(B480&gt;0,ROUNDUP(VLOOKUP(B480,G011B!$B:$R,16,0),1),"")</f>
        <v/>
      </c>
      <c r="K480" s="194" t="str">
        <f t="shared" si="105"/>
        <v/>
      </c>
      <c r="L480" s="195" t="str">
        <f>IF(B480&lt;&gt;"",VLOOKUP(B480,G011B!$B:$Z,25,0),"")</f>
        <v/>
      </c>
      <c r="M480" s="224" t="str">
        <f t="shared" si="102"/>
        <v/>
      </c>
    </row>
    <row r="481" spans="1:15" ht="20.25" customHeight="1" x14ac:dyDescent="0.25">
      <c r="A481" s="8">
        <v>292</v>
      </c>
      <c r="B481" s="134"/>
      <c r="C481" s="190" t="str">
        <f t="shared" si="99"/>
        <v/>
      </c>
      <c r="D481" s="191" t="str">
        <f t="shared" si="100"/>
        <v/>
      </c>
      <c r="E481" s="135"/>
      <c r="F481" s="136"/>
      <c r="G481" s="200" t="str">
        <f t="shared" si="103"/>
        <v/>
      </c>
      <c r="H481" s="197" t="str">
        <f t="shared" si="101"/>
        <v/>
      </c>
      <c r="I481" s="204" t="str">
        <f t="shared" si="104"/>
        <v/>
      </c>
      <c r="J481" s="194" t="str">
        <f>IF(B481&gt;0,ROUNDUP(VLOOKUP(B481,G011B!$B:$R,16,0),1),"")</f>
        <v/>
      </c>
      <c r="K481" s="194" t="str">
        <f t="shared" si="105"/>
        <v/>
      </c>
      <c r="L481" s="195" t="str">
        <f>IF(B481&lt;&gt;"",VLOOKUP(B481,G011B!$B:$Z,25,0),"")</f>
        <v/>
      </c>
      <c r="M481" s="224" t="str">
        <f t="shared" si="102"/>
        <v/>
      </c>
    </row>
    <row r="482" spans="1:15" ht="20.25" customHeight="1" x14ac:dyDescent="0.25">
      <c r="A482" s="8">
        <v>293</v>
      </c>
      <c r="B482" s="134"/>
      <c r="C482" s="190" t="str">
        <f t="shared" si="99"/>
        <v/>
      </c>
      <c r="D482" s="191" t="str">
        <f t="shared" si="100"/>
        <v/>
      </c>
      <c r="E482" s="135"/>
      <c r="F482" s="136"/>
      <c r="G482" s="200" t="str">
        <f t="shared" si="103"/>
        <v/>
      </c>
      <c r="H482" s="197" t="str">
        <f t="shared" si="101"/>
        <v/>
      </c>
      <c r="I482" s="204" t="str">
        <f t="shared" si="104"/>
        <v/>
      </c>
      <c r="J482" s="194" t="str">
        <f>IF(B482&gt;0,ROUNDUP(VLOOKUP(B482,G011B!$B:$R,16,0),1),"")</f>
        <v/>
      </c>
      <c r="K482" s="194" t="str">
        <f t="shared" si="105"/>
        <v/>
      </c>
      <c r="L482" s="195" t="str">
        <f>IF(B482&lt;&gt;"",VLOOKUP(B482,G011B!$B:$Z,25,0),"")</f>
        <v/>
      </c>
      <c r="M482" s="224" t="str">
        <f t="shared" si="102"/>
        <v/>
      </c>
    </row>
    <row r="483" spans="1:15" ht="20.25" customHeight="1" x14ac:dyDescent="0.25">
      <c r="A483" s="8">
        <v>294</v>
      </c>
      <c r="B483" s="134"/>
      <c r="C483" s="190" t="str">
        <f t="shared" si="99"/>
        <v/>
      </c>
      <c r="D483" s="191" t="str">
        <f t="shared" si="100"/>
        <v/>
      </c>
      <c r="E483" s="135"/>
      <c r="F483" s="136"/>
      <c r="G483" s="200" t="str">
        <f t="shared" si="103"/>
        <v/>
      </c>
      <c r="H483" s="197" t="str">
        <f t="shared" si="101"/>
        <v/>
      </c>
      <c r="I483" s="204" t="str">
        <f t="shared" si="104"/>
        <v/>
      </c>
      <c r="J483" s="194" t="str">
        <f>IF(B483&gt;0,ROUNDUP(VLOOKUP(B483,G011B!$B:$R,16,0),1),"")</f>
        <v/>
      </c>
      <c r="K483" s="194" t="str">
        <f t="shared" si="105"/>
        <v/>
      </c>
      <c r="L483" s="195" t="str">
        <f>IF(B483&lt;&gt;"",VLOOKUP(B483,G011B!$B:$Z,25,0),"")</f>
        <v/>
      </c>
      <c r="M483" s="224" t="str">
        <f t="shared" si="102"/>
        <v/>
      </c>
    </row>
    <row r="484" spans="1:15" ht="20.25" customHeight="1" x14ac:dyDescent="0.25">
      <c r="A484" s="8">
        <v>295</v>
      </c>
      <c r="B484" s="134"/>
      <c r="C484" s="190" t="str">
        <f t="shared" si="99"/>
        <v/>
      </c>
      <c r="D484" s="191" t="str">
        <f t="shared" si="100"/>
        <v/>
      </c>
      <c r="E484" s="135"/>
      <c r="F484" s="136"/>
      <c r="G484" s="200" t="str">
        <f t="shared" si="103"/>
        <v/>
      </c>
      <c r="H484" s="197" t="str">
        <f t="shared" si="101"/>
        <v/>
      </c>
      <c r="I484" s="204" t="str">
        <f t="shared" si="104"/>
        <v/>
      </c>
      <c r="J484" s="194" t="str">
        <f>IF(B484&gt;0,ROUNDUP(VLOOKUP(B484,G011B!$B:$R,16,0),1),"")</f>
        <v/>
      </c>
      <c r="K484" s="194" t="str">
        <f t="shared" si="105"/>
        <v/>
      </c>
      <c r="L484" s="195" t="str">
        <f>IF(B484&lt;&gt;"",VLOOKUP(B484,G011B!$B:$Z,25,0),"")</f>
        <v/>
      </c>
      <c r="M484" s="224" t="str">
        <f t="shared" si="102"/>
        <v/>
      </c>
    </row>
    <row r="485" spans="1:15" ht="20.25" customHeight="1" x14ac:dyDescent="0.25">
      <c r="A485" s="8">
        <v>296</v>
      </c>
      <c r="B485" s="134"/>
      <c r="C485" s="190" t="str">
        <f t="shared" si="99"/>
        <v/>
      </c>
      <c r="D485" s="191" t="str">
        <f t="shared" si="100"/>
        <v/>
      </c>
      <c r="E485" s="135"/>
      <c r="F485" s="136"/>
      <c r="G485" s="200" t="str">
        <f t="shared" si="103"/>
        <v/>
      </c>
      <c r="H485" s="197" t="str">
        <f t="shared" si="101"/>
        <v/>
      </c>
      <c r="I485" s="204" t="str">
        <f t="shared" si="104"/>
        <v/>
      </c>
      <c r="J485" s="194" t="str">
        <f>IF(B485&gt;0,ROUNDUP(VLOOKUP(B485,G011B!$B:$R,16,0),1),"")</f>
        <v/>
      </c>
      <c r="K485" s="194" t="str">
        <f t="shared" si="105"/>
        <v/>
      </c>
      <c r="L485" s="195" t="str">
        <f>IF(B485&lt;&gt;"",VLOOKUP(B485,G011B!$B:$Z,25,0),"")</f>
        <v/>
      </c>
      <c r="M485" s="224" t="str">
        <f t="shared" si="102"/>
        <v/>
      </c>
    </row>
    <row r="486" spans="1:15" ht="20.25" customHeight="1" x14ac:dyDescent="0.25">
      <c r="A486" s="8">
        <v>297</v>
      </c>
      <c r="B486" s="134"/>
      <c r="C486" s="190" t="str">
        <f t="shared" si="99"/>
        <v/>
      </c>
      <c r="D486" s="191" t="str">
        <f t="shared" si="100"/>
        <v/>
      </c>
      <c r="E486" s="135"/>
      <c r="F486" s="136"/>
      <c r="G486" s="200" t="str">
        <f t="shared" si="103"/>
        <v/>
      </c>
      <c r="H486" s="197" t="str">
        <f t="shared" si="101"/>
        <v/>
      </c>
      <c r="I486" s="204" t="str">
        <f t="shared" si="104"/>
        <v/>
      </c>
      <c r="J486" s="194" t="str">
        <f>IF(B486&gt;0,ROUNDUP(VLOOKUP(B486,G011B!$B:$R,16,0),1),"")</f>
        <v/>
      </c>
      <c r="K486" s="194" t="str">
        <f t="shared" si="105"/>
        <v/>
      </c>
      <c r="L486" s="195" t="str">
        <f>IF(B486&lt;&gt;"",VLOOKUP(B486,G011B!$B:$Z,25,0),"")</f>
        <v/>
      </c>
      <c r="M486" s="224" t="str">
        <f t="shared" si="102"/>
        <v/>
      </c>
    </row>
    <row r="487" spans="1:15" ht="20.25" customHeight="1" x14ac:dyDescent="0.25">
      <c r="A487" s="8">
        <v>298</v>
      </c>
      <c r="B487" s="134"/>
      <c r="C487" s="190" t="str">
        <f t="shared" si="99"/>
        <v/>
      </c>
      <c r="D487" s="191" t="str">
        <f t="shared" si="100"/>
        <v/>
      </c>
      <c r="E487" s="135"/>
      <c r="F487" s="136"/>
      <c r="G487" s="200" t="str">
        <f t="shared" si="103"/>
        <v/>
      </c>
      <c r="H487" s="197" t="str">
        <f t="shared" si="101"/>
        <v/>
      </c>
      <c r="I487" s="204" t="str">
        <f t="shared" si="104"/>
        <v/>
      </c>
      <c r="J487" s="194" t="str">
        <f>IF(B487&gt;0,ROUNDUP(VLOOKUP(B487,G011B!$B:$R,16,0),1),"")</f>
        <v/>
      </c>
      <c r="K487" s="194" t="str">
        <f t="shared" si="105"/>
        <v/>
      </c>
      <c r="L487" s="195" t="str">
        <f>IF(B487&lt;&gt;"",VLOOKUP(B487,G011B!$B:$Z,25,0),"")</f>
        <v/>
      </c>
      <c r="M487" s="224" t="str">
        <f t="shared" si="102"/>
        <v/>
      </c>
    </row>
    <row r="488" spans="1:15" ht="20.25" customHeight="1" x14ac:dyDescent="0.25">
      <c r="A488" s="8">
        <v>299</v>
      </c>
      <c r="B488" s="134"/>
      <c r="C488" s="190" t="str">
        <f t="shared" si="99"/>
        <v/>
      </c>
      <c r="D488" s="191" t="str">
        <f t="shared" si="100"/>
        <v/>
      </c>
      <c r="E488" s="135"/>
      <c r="F488" s="136"/>
      <c r="G488" s="200" t="str">
        <f t="shared" si="103"/>
        <v/>
      </c>
      <c r="H488" s="197" t="str">
        <f t="shared" si="101"/>
        <v/>
      </c>
      <c r="I488" s="204" t="str">
        <f t="shared" si="104"/>
        <v/>
      </c>
      <c r="J488" s="194" t="str">
        <f>IF(B488&gt;0,ROUNDUP(VLOOKUP(B488,G011B!$B:$R,16,0),1),"")</f>
        <v/>
      </c>
      <c r="K488" s="194" t="str">
        <f t="shared" si="105"/>
        <v/>
      </c>
      <c r="L488" s="195" t="str">
        <f>IF(B488&lt;&gt;"",VLOOKUP(B488,G011B!$B:$Z,25,0),"")</f>
        <v/>
      </c>
      <c r="M488" s="224" t="str">
        <f t="shared" si="102"/>
        <v/>
      </c>
    </row>
    <row r="489" spans="1:15" ht="20.25" customHeight="1" thickBot="1" x14ac:dyDescent="0.3">
      <c r="A489" s="116">
        <v>300</v>
      </c>
      <c r="B489" s="137"/>
      <c r="C489" s="192" t="str">
        <f t="shared" si="99"/>
        <v/>
      </c>
      <c r="D489" s="193" t="str">
        <f t="shared" si="100"/>
        <v/>
      </c>
      <c r="E489" s="138"/>
      <c r="F489" s="139"/>
      <c r="G489" s="201" t="str">
        <f t="shared" si="103"/>
        <v/>
      </c>
      <c r="H489" s="198" t="str">
        <f t="shared" si="101"/>
        <v/>
      </c>
      <c r="I489" s="205" t="str">
        <f t="shared" si="104"/>
        <v/>
      </c>
      <c r="J489" s="194" t="str">
        <f>IF(B489&gt;0,ROUNDUP(VLOOKUP(B489,G011B!$B:$R,16,0),1),"")</f>
        <v/>
      </c>
      <c r="K489" s="194" t="str">
        <f t="shared" si="105"/>
        <v/>
      </c>
      <c r="L489" s="195" t="str">
        <f>IF(B489&lt;&gt;"",VLOOKUP(B489,G011B!$B:$Z,25,0),"")</f>
        <v/>
      </c>
      <c r="M489" s="224" t="str">
        <f t="shared" si="102"/>
        <v/>
      </c>
    </row>
    <row r="490" spans="1:15" ht="20.25" customHeight="1" thickBot="1" x14ac:dyDescent="0.35">
      <c r="A490" s="493" t="s">
        <v>50</v>
      </c>
      <c r="B490" s="494"/>
      <c r="C490" s="494"/>
      <c r="D490" s="494"/>
      <c r="E490" s="494"/>
      <c r="F490" s="495"/>
      <c r="G490" s="202">
        <f>SUM(G470:G489)</f>
        <v>0</v>
      </c>
      <c r="H490" s="286"/>
      <c r="I490" s="185">
        <f>IF(C468=C435,SUM(I470:I489)+I457,SUM(I470:I489))</f>
        <v>0</v>
      </c>
      <c r="N490" s="206">
        <f>IF(COUNTA(E470:E489)&gt;0,1,0)</f>
        <v>0</v>
      </c>
    </row>
    <row r="491" spans="1:15" ht="20.25" customHeight="1" thickBot="1" x14ac:dyDescent="0.3">
      <c r="A491" s="496" t="s">
        <v>88</v>
      </c>
      <c r="B491" s="497"/>
      <c r="C491" s="497"/>
      <c r="D491" s="498"/>
      <c r="E491" s="174">
        <f>SUM(G:G)/2</f>
        <v>0</v>
      </c>
      <c r="F491" s="499"/>
      <c r="G491" s="500"/>
      <c r="H491" s="501"/>
      <c r="I491" s="182">
        <f>SUM(I470:I489)+I458</f>
        <v>0</v>
      </c>
    </row>
    <row r="492" spans="1:15" x14ac:dyDescent="0.25">
      <c r="A492" s="7" t="s">
        <v>157</v>
      </c>
    </row>
    <row r="494" spans="1:15" ht="21" x14ac:dyDescent="0.35">
      <c r="B494" s="309" t="s">
        <v>47</v>
      </c>
      <c r="C494" s="297">
        <f ca="1">IF(imzatarihi&gt;0,imzatarihi,"")</f>
        <v>46027</v>
      </c>
      <c r="D494" s="309" t="s">
        <v>48</v>
      </c>
      <c r="E494" s="506" t="str">
        <f>IF(kurulusyetkilisi&gt;0,kurulusyetkilisi,"")</f>
        <v/>
      </c>
      <c r="F494" s="506"/>
      <c r="G494" s="506"/>
      <c r="H494" s="506"/>
      <c r="I494" s="506"/>
      <c r="K494" s="133"/>
      <c r="L494" s="133"/>
      <c r="M494" s="4"/>
      <c r="N494" s="133"/>
      <c r="O494" s="133"/>
    </row>
    <row r="495" spans="1:15" ht="21" x14ac:dyDescent="0.35">
      <c r="A495" s="300"/>
      <c r="B495" s="300"/>
      <c r="D495" s="309" t="s">
        <v>49</v>
      </c>
      <c r="E495" s="470"/>
      <c r="F495" s="470"/>
      <c r="G495" s="470"/>
      <c r="H495" s="300"/>
      <c r="I495" s="300"/>
      <c r="K495" s="133"/>
      <c r="L495" s="133"/>
      <c r="M495" s="4"/>
      <c r="N495" s="133"/>
      <c r="O495" s="133"/>
    </row>
    <row r="496" spans="1:15" ht="15.75" x14ac:dyDescent="0.25">
      <c r="A496" s="465" t="s">
        <v>81</v>
      </c>
      <c r="B496" s="465"/>
      <c r="C496" s="465"/>
      <c r="D496" s="465"/>
      <c r="E496" s="465"/>
      <c r="F496" s="465"/>
      <c r="G496" s="465"/>
      <c r="H496" s="465"/>
      <c r="I496" s="465"/>
    </row>
    <row r="497" spans="1:13" x14ac:dyDescent="0.25">
      <c r="A497" s="466" t="str">
        <f>IF(YilDonem&lt;&gt;"",CONCATENATE(YilDonem," dönemine aittir."),"")</f>
        <v/>
      </c>
      <c r="B497" s="466"/>
      <c r="C497" s="466"/>
      <c r="D497" s="466"/>
      <c r="E497" s="466"/>
      <c r="F497" s="466"/>
      <c r="G497" s="466"/>
      <c r="H497" s="466"/>
      <c r="I497" s="466"/>
    </row>
    <row r="498" spans="1:13" ht="19.5" thickBot="1" x14ac:dyDescent="0.35">
      <c r="A498" s="505" t="s">
        <v>90</v>
      </c>
      <c r="B498" s="505"/>
      <c r="C498" s="505"/>
      <c r="D498" s="505"/>
      <c r="E498" s="505"/>
      <c r="F498" s="505"/>
      <c r="G498" s="505"/>
      <c r="H498" s="505"/>
      <c r="I498" s="505"/>
    </row>
    <row r="499" spans="1:13" ht="19.5" customHeight="1" thickBot="1" x14ac:dyDescent="0.3">
      <c r="A499" s="473" t="s">
        <v>1</v>
      </c>
      <c r="B499" s="487"/>
      <c r="C499" s="457" t="str">
        <f>IF(ProjeNo&gt;0,ProjeNo,"")</f>
        <v/>
      </c>
      <c r="D499" s="458"/>
      <c r="E499" s="458"/>
      <c r="F499" s="458"/>
      <c r="G499" s="458"/>
      <c r="H499" s="458"/>
      <c r="I499" s="459"/>
    </row>
    <row r="500" spans="1:13" ht="29.25" customHeight="1" thickBot="1" x14ac:dyDescent="0.3">
      <c r="A500" s="504" t="s">
        <v>14</v>
      </c>
      <c r="B500" s="474"/>
      <c r="C500" s="490" t="str">
        <f>IF(ProjeAdi&gt;0,ProjeAdi,"")</f>
        <v/>
      </c>
      <c r="D500" s="491"/>
      <c r="E500" s="491"/>
      <c r="F500" s="491"/>
      <c r="G500" s="491"/>
      <c r="H500" s="491"/>
      <c r="I500" s="492"/>
    </row>
    <row r="501" spans="1:13" ht="19.5" customHeight="1" thickBot="1" x14ac:dyDescent="0.3">
      <c r="A501" s="473" t="s">
        <v>82</v>
      </c>
      <c r="B501" s="487"/>
      <c r="C501" s="29"/>
      <c r="D501" s="502"/>
      <c r="E501" s="502"/>
      <c r="F501" s="502"/>
      <c r="G501" s="502"/>
      <c r="H501" s="502"/>
      <c r="I501" s="503"/>
    </row>
    <row r="502" spans="1:13" s="5" customFormat="1" ht="30.75" thickBot="1" x14ac:dyDescent="0.3">
      <c r="A502" s="3" t="s">
        <v>9</v>
      </c>
      <c r="B502" s="3" t="s">
        <v>10</v>
      </c>
      <c r="C502" s="3" t="s">
        <v>71</v>
      </c>
      <c r="D502" s="3" t="s">
        <v>162</v>
      </c>
      <c r="E502" s="3" t="s">
        <v>83</v>
      </c>
      <c r="F502" s="3" t="s">
        <v>84</v>
      </c>
      <c r="G502" s="3" t="s">
        <v>85</v>
      </c>
      <c r="H502" s="3" t="s">
        <v>86</v>
      </c>
      <c r="I502" s="3" t="s">
        <v>87</v>
      </c>
      <c r="J502" s="128" t="s">
        <v>91</v>
      </c>
      <c r="K502" s="129" t="s">
        <v>92</v>
      </c>
      <c r="L502" s="129" t="s">
        <v>84</v>
      </c>
    </row>
    <row r="503" spans="1:13" ht="20.25" customHeight="1" x14ac:dyDescent="0.25">
      <c r="A503" s="115">
        <v>301</v>
      </c>
      <c r="B503" s="130"/>
      <c r="C503" s="188" t="str">
        <f t="shared" ref="C503:C522" si="106">IF(B503&lt;&gt;"",VLOOKUP(B503,PersonelTablo,2,0),"")</f>
        <v/>
      </c>
      <c r="D503" s="189" t="str">
        <f t="shared" ref="D503:D522" si="107">IF(B503&lt;&gt;"",VLOOKUP(B503,PersonelTablo,3,0),"")</f>
        <v/>
      </c>
      <c r="E503" s="131"/>
      <c r="F503" s="132"/>
      <c r="G503" s="199" t="str">
        <f>IF(AND(B503&lt;&gt;"",L503&gt;=F503),E503*F503,"")</f>
        <v/>
      </c>
      <c r="H503" s="196" t="str">
        <f t="shared" ref="H503:H522" si="108">IF(B503&lt;&gt;"",VLOOKUP(B503,G011CTablo,14,0),"")</f>
        <v/>
      </c>
      <c r="I503" s="203" t="str">
        <f>IF(AND(B503&lt;&gt;"",J503&gt;=K503,L503&gt;0),G503*H503,"")</f>
        <v/>
      </c>
      <c r="J503" s="194" t="str">
        <f>IF(B503&gt;0,ROUNDUP(VLOOKUP(B503,G011B!$B:$R,16,0),1),"")</f>
        <v/>
      </c>
      <c r="K503" s="194" t="str">
        <f>IF(B503&gt;0,SUMIF($B:$B,B503,$G:$G),"")</f>
        <v/>
      </c>
      <c r="L503" s="195" t="str">
        <f>IF(B503&lt;&gt;"",VLOOKUP(B503,G011B!$B:$Z,25,0),"")</f>
        <v/>
      </c>
      <c r="M503" s="224"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25" customHeight="1" x14ac:dyDescent="0.25">
      <c r="A504" s="8">
        <v>302</v>
      </c>
      <c r="B504" s="134"/>
      <c r="C504" s="190" t="str">
        <f t="shared" si="106"/>
        <v/>
      </c>
      <c r="D504" s="191" t="str">
        <f t="shared" si="107"/>
        <v/>
      </c>
      <c r="E504" s="135"/>
      <c r="F504" s="136"/>
      <c r="G504" s="200" t="str">
        <f t="shared" ref="G504:G522" si="110">IF(AND(B504&lt;&gt;"",L504&gt;=F504),E504*F504,"")</f>
        <v/>
      </c>
      <c r="H504" s="197" t="str">
        <f t="shared" si="108"/>
        <v/>
      </c>
      <c r="I504" s="204" t="str">
        <f t="shared" ref="I504:I522" si="111">IF(AND(B504&lt;&gt;"",J504&gt;=K504,L504&gt;0),G504*H504,"")</f>
        <v/>
      </c>
      <c r="J504" s="194" t="str">
        <f>IF(B504&gt;0,ROUNDUP(VLOOKUP(B504,G011B!$B:$R,16,0),1),"")</f>
        <v/>
      </c>
      <c r="K504" s="194" t="str">
        <f t="shared" ref="K504:K522" si="112">IF(B504&gt;0,SUMIF($B:$B,B504,$G:$G),"")</f>
        <v/>
      </c>
      <c r="L504" s="195" t="str">
        <f>IF(B504&lt;&gt;"",VLOOKUP(B504,G011B!$B:$Z,25,0),"")</f>
        <v/>
      </c>
      <c r="M504" s="224" t="str">
        <f t="shared" si="109"/>
        <v/>
      </c>
    </row>
    <row r="505" spans="1:13" ht="20.25" customHeight="1" x14ac:dyDescent="0.25">
      <c r="A505" s="8">
        <v>303</v>
      </c>
      <c r="B505" s="134"/>
      <c r="C505" s="190" t="str">
        <f t="shared" si="106"/>
        <v/>
      </c>
      <c r="D505" s="191" t="str">
        <f t="shared" si="107"/>
        <v/>
      </c>
      <c r="E505" s="135"/>
      <c r="F505" s="136"/>
      <c r="G505" s="200" t="str">
        <f t="shared" si="110"/>
        <v/>
      </c>
      <c r="H505" s="197" t="str">
        <f t="shared" si="108"/>
        <v/>
      </c>
      <c r="I505" s="204" t="str">
        <f t="shared" si="111"/>
        <v/>
      </c>
      <c r="J505" s="194" t="str">
        <f>IF(B505&gt;0,ROUNDUP(VLOOKUP(B505,G011B!$B:$R,16,0),1),"")</f>
        <v/>
      </c>
      <c r="K505" s="194" t="str">
        <f t="shared" si="112"/>
        <v/>
      </c>
      <c r="L505" s="195" t="str">
        <f>IF(B505&lt;&gt;"",VLOOKUP(B505,G011B!$B:$Z,25,0),"")</f>
        <v/>
      </c>
      <c r="M505" s="224" t="str">
        <f t="shared" si="109"/>
        <v/>
      </c>
    </row>
    <row r="506" spans="1:13" ht="20.25" customHeight="1" x14ac:dyDescent="0.25">
      <c r="A506" s="8">
        <v>304</v>
      </c>
      <c r="B506" s="134"/>
      <c r="C506" s="190" t="str">
        <f t="shared" si="106"/>
        <v/>
      </c>
      <c r="D506" s="191" t="str">
        <f t="shared" si="107"/>
        <v/>
      </c>
      <c r="E506" s="135"/>
      <c r="F506" s="136"/>
      <c r="G506" s="200" t="str">
        <f t="shared" si="110"/>
        <v/>
      </c>
      <c r="H506" s="197" t="str">
        <f t="shared" si="108"/>
        <v/>
      </c>
      <c r="I506" s="204" t="str">
        <f t="shared" si="111"/>
        <v/>
      </c>
      <c r="J506" s="194" t="str">
        <f>IF(B506&gt;0,ROUNDUP(VLOOKUP(B506,G011B!$B:$R,16,0),1),"")</f>
        <v/>
      </c>
      <c r="K506" s="194" t="str">
        <f t="shared" si="112"/>
        <v/>
      </c>
      <c r="L506" s="195" t="str">
        <f>IF(B506&lt;&gt;"",VLOOKUP(B506,G011B!$B:$Z,25,0),"")</f>
        <v/>
      </c>
      <c r="M506" s="224" t="str">
        <f t="shared" si="109"/>
        <v/>
      </c>
    </row>
    <row r="507" spans="1:13" ht="20.25" customHeight="1" x14ac:dyDescent="0.25">
      <c r="A507" s="8">
        <v>305</v>
      </c>
      <c r="B507" s="134"/>
      <c r="C507" s="190" t="str">
        <f t="shared" si="106"/>
        <v/>
      </c>
      <c r="D507" s="191" t="str">
        <f t="shared" si="107"/>
        <v/>
      </c>
      <c r="E507" s="135"/>
      <c r="F507" s="136"/>
      <c r="G507" s="200" t="str">
        <f t="shared" si="110"/>
        <v/>
      </c>
      <c r="H507" s="197" t="str">
        <f t="shared" si="108"/>
        <v/>
      </c>
      <c r="I507" s="204" t="str">
        <f t="shared" si="111"/>
        <v/>
      </c>
      <c r="J507" s="194" t="str">
        <f>IF(B507&gt;0,ROUNDUP(VLOOKUP(B507,G011B!$B:$R,16,0),1),"")</f>
        <v/>
      </c>
      <c r="K507" s="194" t="str">
        <f t="shared" si="112"/>
        <v/>
      </c>
      <c r="L507" s="195" t="str">
        <f>IF(B507&lt;&gt;"",VLOOKUP(B507,G011B!$B:$Z,25,0),"")</f>
        <v/>
      </c>
      <c r="M507" s="224" t="str">
        <f t="shared" si="109"/>
        <v/>
      </c>
    </row>
    <row r="508" spans="1:13" ht="20.25" customHeight="1" x14ac:dyDescent="0.25">
      <c r="A508" s="8">
        <v>306</v>
      </c>
      <c r="B508" s="134"/>
      <c r="C508" s="190" t="str">
        <f t="shared" si="106"/>
        <v/>
      </c>
      <c r="D508" s="191" t="str">
        <f t="shared" si="107"/>
        <v/>
      </c>
      <c r="E508" s="135"/>
      <c r="F508" s="136"/>
      <c r="G508" s="200" t="str">
        <f t="shared" si="110"/>
        <v/>
      </c>
      <c r="H508" s="197" t="str">
        <f t="shared" si="108"/>
        <v/>
      </c>
      <c r="I508" s="204" t="str">
        <f t="shared" si="111"/>
        <v/>
      </c>
      <c r="J508" s="194" t="str">
        <f>IF(B508&gt;0,ROUNDUP(VLOOKUP(B508,G011B!$B:$R,16,0),1),"")</f>
        <v/>
      </c>
      <c r="K508" s="194" t="str">
        <f t="shared" si="112"/>
        <v/>
      </c>
      <c r="L508" s="195" t="str">
        <f>IF(B508&lt;&gt;"",VLOOKUP(B508,G011B!$B:$Z,25,0),"")</f>
        <v/>
      </c>
      <c r="M508" s="224" t="str">
        <f t="shared" si="109"/>
        <v/>
      </c>
    </row>
    <row r="509" spans="1:13" ht="20.25" customHeight="1" x14ac:dyDescent="0.25">
      <c r="A509" s="8">
        <v>307</v>
      </c>
      <c r="B509" s="134"/>
      <c r="C509" s="190" t="str">
        <f t="shared" si="106"/>
        <v/>
      </c>
      <c r="D509" s="191" t="str">
        <f t="shared" si="107"/>
        <v/>
      </c>
      <c r="E509" s="135"/>
      <c r="F509" s="136"/>
      <c r="G509" s="200" t="str">
        <f t="shared" si="110"/>
        <v/>
      </c>
      <c r="H509" s="197" t="str">
        <f t="shared" si="108"/>
        <v/>
      </c>
      <c r="I509" s="204" t="str">
        <f t="shared" si="111"/>
        <v/>
      </c>
      <c r="J509" s="194" t="str">
        <f>IF(B509&gt;0,ROUNDUP(VLOOKUP(B509,G011B!$B:$R,16,0),1),"")</f>
        <v/>
      </c>
      <c r="K509" s="194" t="str">
        <f t="shared" si="112"/>
        <v/>
      </c>
      <c r="L509" s="195" t="str">
        <f>IF(B509&lt;&gt;"",VLOOKUP(B509,G011B!$B:$Z,25,0),"")</f>
        <v/>
      </c>
      <c r="M509" s="224" t="str">
        <f t="shared" si="109"/>
        <v/>
      </c>
    </row>
    <row r="510" spans="1:13" ht="20.25" customHeight="1" x14ac:dyDescent="0.25">
      <c r="A510" s="8">
        <v>308</v>
      </c>
      <c r="B510" s="134"/>
      <c r="C510" s="190" t="str">
        <f t="shared" si="106"/>
        <v/>
      </c>
      <c r="D510" s="191" t="str">
        <f t="shared" si="107"/>
        <v/>
      </c>
      <c r="E510" s="135"/>
      <c r="F510" s="136"/>
      <c r="G510" s="200" t="str">
        <f t="shared" si="110"/>
        <v/>
      </c>
      <c r="H510" s="197" t="str">
        <f t="shared" si="108"/>
        <v/>
      </c>
      <c r="I510" s="204" t="str">
        <f t="shared" si="111"/>
        <v/>
      </c>
      <c r="J510" s="194" t="str">
        <f>IF(B510&gt;0,ROUNDUP(VLOOKUP(B510,G011B!$B:$R,16,0),1),"")</f>
        <v/>
      </c>
      <c r="K510" s="194" t="str">
        <f t="shared" si="112"/>
        <v/>
      </c>
      <c r="L510" s="195" t="str">
        <f>IF(B510&lt;&gt;"",VLOOKUP(B510,G011B!$B:$Z,25,0),"")</f>
        <v/>
      </c>
      <c r="M510" s="224" t="str">
        <f t="shared" si="109"/>
        <v/>
      </c>
    </row>
    <row r="511" spans="1:13" ht="20.25" customHeight="1" x14ac:dyDescent="0.25">
      <c r="A511" s="8">
        <v>309</v>
      </c>
      <c r="B511" s="134"/>
      <c r="C511" s="190" t="str">
        <f t="shared" si="106"/>
        <v/>
      </c>
      <c r="D511" s="191" t="str">
        <f t="shared" si="107"/>
        <v/>
      </c>
      <c r="E511" s="135"/>
      <c r="F511" s="136"/>
      <c r="G511" s="200" t="str">
        <f t="shared" si="110"/>
        <v/>
      </c>
      <c r="H511" s="197" t="str">
        <f t="shared" si="108"/>
        <v/>
      </c>
      <c r="I511" s="204" t="str">
        <f t="shared" si="111"/>
        <v/>
      </c>
      <c r="J511" s="194" t="str">
        <f>IF(B511&gt;0,ROUNDUP(VLOOKUP(B511,G011B!$B:$R,16,0),1),"")</f>
        <v/>
      </c>
      <c r="K511" s="194" t="str">
        <f t="shared" si="112"/>
        <v/>
      </c>
      <c r="L511" s="195" t="str">
        <f>IF(B511&lt;&gt;"",VLOOKUP(B511,G011B!$B:$Z,25,0),"")</f>
        <v/>
      </c>
      <c r="M511" s="224" t="str">
        <f t="shared" si="109"/>
        <v/>
      </c>
    </row>
    <row r="512" spans="1:13" ht="20.25" customHeight="1" x14ac:dyDescent="0.25">
      <c r="A512" s="8">
        <v>310</v>
      </c>
      <c r="B512" s="134"/>
      <c r="C512" s="190" t="str">
        <f t="shared" si="106"/>
        <v/>
      </c>
      <c r="D512" s="191" t="str">
        <f t="shared" si="107"/>
        <v/>
      </c>
      <c r="E512" s="135"/>
      <c r="F512" s="136"/>
      <c r="G512" s="200" t="str">
        <f t="shared" si="110"/>
        <v/>
      </c>
      <c r="H512" s="197" t="str">
        <f t="shared" si="108"/>
        <v/>
      </c>
      <c r="I512" s="204" t="str">
        <f t="shared" si="111"/>
        <v/>
      </c>
      <c r="J512" s="194" t="str">
        <f>IF(B512&gt;0,ROUNDUP(VLOOKUP(B512,G011B!$B:$R,16,0),1),"")</f>
        <v/>
      </c>
      <c r="K512" s="194" t="str">
        <f t="shared" si="112"/>
        <v/>
      </c>
      <c r="L512" s="195" t="str">
        <f>IF(B512&lt;&gt;"",VLOOKUP(B512,G011B!$B:$Z,25,0),"")</f>
        <v/>
      </c>
      <c r="M512" s="224" t="str">
        <f t="shared" si="109"/>
        <v/>
      </c>
    </row>
    <row r="513" spans="1:15" ht="20.25" customHeight="1" x14ac:dyDescent="0.25">
      <c r="A513" s="8">
        <v>311</v>
      </c>
      <c r="B513" s="134"/>
      <c r="C513" s="190" t="str">
        <f t="shared" si="106"/>
        <v/>
      </c>
      <c r="D513" s="191" t="str">
        <f t="shared" si="107"/>
        <v/>
      </c>
      <c r="E513" s="135"/>
      <c r="F513" s="136"/>
      <c r="G513" s="200" t="str">
        <f t="shared" si="110"/>
        <v/>
      </c>
      <c r="H513" s="197" t="str">
        <f t="shared" si="108"/>
        <v/>
      </c>
      <c r="I513" s="204" t="str">
        <f t="shared" si="111"/>
        <v/>
      </c>
      <c r="J513" s="194" t="str">
        <f>IF(B513&gt;0,ROUNDUP(VLOOKUP(B513,G011B!$B:$R,16,0),1),"")</f>
        <v/>
      </c>
      <c r="K513" s="194" t="str">
        <f t="shared" si="112"/>
        <v/>
      </c>
      <c r="L513" s="195" t="str">
        <f>IF(B513&lt;&gt;"",VLOOKUP(B513,G011B!$B:$Z,25,0),"")</f>
        <v/>
      </c>
      <c r="M513" s="224" t="str">
        <f t="shared" si="109"/>
        <v/>
      </c>
    </row>
    <row r="514" spans="1:15" ht="20.25" customHeight="1" x14ac:dyDescent="0.25">
      <c r="A514" s="8">
        <v>312</v>
      </c>
      <c r="B514" s="134"/>
      <c r="C514" s="190" t="str">
        <f t="shared" si="106"/>
        <v/>
      </c>
      <c r="D514" s="191" t="str">
        <f t="shared" si="107"/>
        <v/>
      </c>
      <c r="E514" s="135"/>
      <c r="F514" s="136"/>
      <c r="G514" s="200" t="str">
        <f t="shared" si="110"/>
        <v/>
      </c>
      <c r="H514" s="197" t="str">
        <f t="shared" si="108"/>
        <v/>
      </c>
      <c r="I514" s="204" t="str">
        <f t="shared" si="111"/>
        <v/>
      </c>
      <c r="J514" s="194" t="str">
        <f>IF(B514&gt;0,ROUNDUP(VLOOKUP(B514,G011B!$B:$R,16,0),1),"")</f>
        <v/>
      </c>
      <c r="K514" s="194" t="str">
        <f t="shared" si="112"/>
        <v/>
      </c>
      <c r="L514" s="195" t="str">
        <f>IF(B514&lt;&gt;"",VLOOKUP(B514,G011B!$B:$Z,25,0),"")</f>
        <v/>
      </c>
      <c r="M514" s="224" t="str">
        <f t="shared" si="109"/>
        <v/>
      </c>
    </row>
    <row r="515" spans="1:15" ht="20.25" customHeight="1" x14ac:dyDescent="0.25">
      <c r="A515" s="8">
        <v>313</v>
      </c>
      <c r="B515" s="134"/>
      <c r="C515" s="190" t="str">
        <f t="shared" si="106"/>
        <v/>
      </c>
      <c r="D515" s="191" t="str">
        <f t="shared" si="107"/>
        <v/>
      </c>
      <c r="E515" s="135"/>
      <c r="F515" s="136"/>
      <c r="G515" s="200" t="str">
        <f t="shared" si="110"/>
        <v/>
      </c>
      <c r="H515" s="197" t="str">
        <f t="shared" si="108"/>
        <v/>
      </c>
      <c r="I515" s="204" t="str">
        <f t="shared" si="111"/>
        <v/>
      </c>
      <c r="J515" s="194" t="str">
        <f>IF(B515&gt;0,ROUNDUP(VLOOKUP(B515,G011B!$B:$R,16,0),1),"")</f>
        <v/>
      </c>
      <c r="K515" s="194" t="str">
        <f t="shared" si="112"/>
        <v/>
      </c>
      <c r="L515" s="195" t="str">
        <f>IF(B515&lt;&gt;"",VLOOKUP(B515,G011B!$B:$Z,25,0),"")</f>
        <v/>
      </c>
      <c r="M515" s="224" t="str">
        <f t="shared" si="109"/>
        <v/>
      </c>
    </row>
    <row r="516" spans="1:15" ht="20.25" customHeight="1" x14ac:dyDescent="0.25">
      <c r="A516" s="8">
        <v>314</v>
      </c>
      <c r="B516" s="134"/>
      <c r="C516" s="190" t="str">
        <f t="shared" si="106"/>
        <v/>
      </c>
      <c r="D516" s="191" t="str">
        <f t="shared" si="107"/>
        <v/>
      </c>
      <c r="E516" s="135"/>
      <c r="F516" s="136"/>
      <c r="G516" s="200" t="str">
        <f t="shared" si="110"/>
        <v/>
      </c>
      <c r="H516" s="197" t="str">
        <f t="shared" si="108"/>
        <v/>
      </c>
      <c r="I516" s="204" t="str">
        <f t="shared" si="111"/>
        <v/>
      </c>
      <c r="J516" s="194" t="str">
        <f>IF(B516&gt;0,ROUNDUP(VLOOKUP(B516,G011B!$B:$R,16,0),1),"")</f>
        <v/>
      </c>
      <c r="K516" s="194" t="str">
        <f t="shared" si="112"/>
        <v/>
      </c>
      <c r="L516" s="195" t="str">
        <f>IF(B516&lt;&gt;"",VLOOKUP(B516,G011B!$B:$Z,25,0),"")</f>
        <v/>
      </c>
      <c r="M516" s="224" t="str">
        <f t="shared" si="109"/>
        <v/>
      </c>
    </row>
    <row r="517" spans="1:15" ht="20.25" customHeight="1" x14ac:dyDescent="0.25">
      <c r="A517" s="8">
        <v>315</v>
      </c>
      <c r="B517" s="134"/>
      <c r="C517" s="190" t="str">
        <f t="shared" si="106"/>
        <v/>
      </c>
      <c r="D517" s="191" t="str">
        <f t="shared" si="107"/>
        <v/>
      </c>
      <c r="E517" s="135"/>
      <c r="F517" s="136"/>
      <c r="G517" s="200" t="str">
        <f t="shared" si="110"/>
        <v/>
      </c>
      <c r="H517" s="197" t="str">
        <f t="shared" si="108"/>
        <v/>
      </c>
      <c r="I517" s="204" t="str">
        <f t="shared" si="111"/>
        <v/>
      </c>
      <c r="J517" s="194" t="str">
        <f>IF(B517&gt;0,ROUNDUP(VLOOKUP(B517,G011B!$B:$R,16,0),1),"")</f>
        <v/>
      </c>
      <c r="K517" s="194" t="str">
        <f t="shared" si="112"/>
        <v/>
      </c>
      <c r="L517" s="195" t="str">
        <f>IF(B517&lt;&gt;"",VLOOKUP(B517,G011B!$B:$Z,25,0),"")</f>
        <v/>
      </c>
      <c r="M517" s="224" t="str">
        <f t="shared" si="109"/>
        <v/>
      </c>
    </row>
    <row r="518" spans="1:15" ht="20.25" customHeight="1" x14ac:dyDescent="0.25">
      <c r="A518" s="8">
        <v>316</v>
      </c>
      <c r="B518" s="134"/>
      <c r="C518" s="190" t="str">
        <f t="shared" si="106"/>
        <v/>
      </c>
      <c r="D518" s="191" t="str">
        <f t="shared" si="107"/>
        <v/>
      </c>
      <c r="E518" s="135"/>
      <c r="F518" s="136"/>
      <c r="G518" s="200" t="str">
        <f t="shared" si="110"/>
        <v/>
      </c>
      <c r="H518" s="197" t="str">
        <f t="shared" si="108"/>
        <v/>
      </c>
      <c r="I518" s="204" t="str">
        <f t="shared" si="111"/>
        <v/>
      </c>
      <c r="J518" s="194" t="str">
        <f>IF(B518&gt;0,ROUNDUP(VLOOKUP(B518,G011B!$B:$R,16,0),1),"")</f>
        <v/>
      </c>
      <c r="K518" s="194" t="str">
        <f t="shared" si="112"/>
        <v/>
      </c>
      <c r="L518" s="195" t="str">
        <f>IF(B518&lt;&gt;"",VLOOKUP(B518,G011B!$B:$Z,25,0),"")</f>
        <v/>
      </c>
      <c r="M518" s="224" t="str">
        <f t="shared" si="109"/>
        <v/>
      </c>
    </row>
    <row r="519" spans="1:15" ht="20.25" customHeight="1" x14ac:dyDescent="0.25">
      <c r="A519" s="8">
        <v>317</v>
      </c>
      <c r="B519" s="134"/>
      <c r="C519" s="190" t="str">
        <f t="shared" si="106"/>
        <v/>
      </c>
      <c r="D519" s="191" t="str">
        <f t="shared" si="107"/>
        <v/>
      </c>
      <c r="E519" s="135"/>
      <c r="F519" s="136"/>
      <c r="G519" s="200" t="str">
        <f t="shared" si="110"/>
        <v/>
      </c>
      <c r="H519" s="197" t="str">
        <f t="shared" si="108"/>
        <v/>
      </c>
      <c r="I519" s="204" t="str">
        <f t="shared" si="111"/>
        <v/>
      </c>
      <c r="J519" s="194" t="str">
        <f>IF(B519&gt;0,ROUNDUP(VLOOKUP(B519,G011B!$B:$R,16,0),1),"")</f>
        <v/>
      </c>
      <c r="K519" s="194" t="str">
        <f t="shared" si="112"/>
        <v/>
      </c>
      <c r="L519" s="195" t="str">
        <f>IF(B519&lt;&gt;"",VLOOKUP(B519,G011B!$B:$Z,25,0),"")</f>
        <v/>
      </c>
      <c r="M519" s="224" t="str">
        <f t="shared" si="109"/>
        <v/>
      </c>
    </row>
    <row r="520" spans="1:15" ht="20.25" customHeight="1" x14ac:dyDescent="0.25">
      <c r="A520" s="8">
        <v>318</v>
      </c>
      <c r="B520" s="134"/>
      <c r="C520" s="190" t="str">
        <f t="shared" si="106"/>
        <v/>
      </c>
      <c r="D520" s="191" t="str">
        <f t="shared" si="107"/>
        <v/>
      </c>
      <c r="E520" s="135"/>
      <c r="F520" s="136"/>
      <c r="G520" s="200" t="str">
        <f t="shared" si="110"/>
        <v/>
      </c>
      <c r="H520" s="197" t="str">
        <f t="shared" si="108"/>
        <v/>
      </c>
      <c r="I520" s="204" t="str">
        <f t="shared" si="111"/>
        <v/>
      </c>
      <c r="J520" s="194" t="str">
        <f>IF(B520&gt;0,ROUNDUP(VLOOKUP(B520,G011B!$B:$R,16,0),1),"")</f>
        <v/>
      </c>
      <c r="K520" s="194" t="str">
        <f t="shared" si="112"/>
        <v/>
      </c>
      <c r="L520" s="195" t="str">
        <f>IF(B520&lt;&gt;"",VLOOKUP(B520,G011B!$B:$Z,25,0),"")</f>
        <v/>
      </c>
      <c r="M520" s="224" t="str">
        <f t="shared" si="109"/>
        <v/>
      </c>
    </row>
    <row r="521" spans="1:15" ht="20.25" customHeight="1" x14ac:dyDescent="0.25">
      <c r="A521" s="8">
        <v>319</v>
      </c>
      <c r="B521" s="134"/>
      <c r="C521" s="190" t="str">
        <f t="shared" si="106"/>
        <v/>
      </c>
      <c r="D521" s="191" t="str">
        <f t="shared" si="107"/>
        <v/>
      </c>
      <c r="E521" s="135"/>
      <c r="F521" s="136"/>
      <c r="G521" s="200" t="str">
        <f t="shared" si="110"/>
        <v/>
      </c>
      <c r="H521" s="197" t="str">
        <f t="shared" si="108"/>
        <v/>
      </c>
      <c r="I521" s="204" t="str">
        <f t="shared" si="111"/>
        <v/>
      </c>
      <c r="J521" s="194" t="str">
        <f>IF(B521&gt;0,ROUNDUP(VLOOKUP(B521,G011B!$B:$R,16,0),1),"")</f>
        <v/>
      </c>
      <c r="K521" s="194" t="str">
        <f t="shared" si="112"/>
        <v/>
      </c>
      <c r="L521" s="195" t="str">
        <f>IF(B521&lt;&gt;"",VLOOKUP(B521,G011B!$B:$Z,25,0),"")</f>
        <v/>
      </c>
      <c r="M521" s="224" t="str">
        <f t="shared" si="109"/>
        <v/>
      </c>
    </row>
    <row r="522" spans="1:15" ht="20.25" customHeight="1" thickBot="1" x14ac:dyDescent="0.3">
      <c r="A522" s="116">
        <v>320</v>
      </c>
      <c r="B522" s="137"/>
      <c r="C522" s="192" t="str">
        <f t="shared" si="106"/>
        <v/>
      </c>
      <c r="D522" s="193" t="str">
        <f t="shared" si="107"/>
        <v/>
      </c>
      <c r="E522" s="138"/>
      <c r="F522" s="139"/>
      <c r="G522" s="201" t="str">
        <f t="shared" si="110"/>
        <v/>
      </c>
      <c r="H522" s="198" t="str">
        <f t="shared" si="108"/>
        <v/>
      </c>
      <c r="I522" s="205" t="str">
        <f t="shared" si="111"/>
        <v/>
      </c>
      <c r="J522" s="194" t="str">
        <f>IF(B522&gt;0,ROUNDUP(VLOOKUP(B522,G011B!$B:$R,16,0),1),"")</f>
        <v/>
      </c>
      <c r="K522" s="194" t="str">
        <f t="shared" si="112"/>
        <v/>
      </c>
      <c r="L522" s="195" t="str">
        <f>IF(B522&lt;&gt;"",VLOOKUP(B522,G011B!$B:$Z,25,0),"")</f>
        <v/>
      </c>
      <c r="M522" s="224" t="str">
        <f t="shared" si="109"/>
        <v/>
      </c>
    </row>
    <row r="523" spans="1:15" ht="20.25" customHeight="1" thickBot="1" x14ac:dyDescent="0.35">
      <c r="A523" s="493" t="s">
        <v>50</v>
      </c>
      <c r="B523" s="494"/>
      <c r="C523" s="494"/>
      <c r="D523" s="494"/>
      <c r="E523" s="494"/>
      <c r="F523" s="495"/>
      <c r="G523" s="202">
        <f>SUM(G503:G522)</f>
        <v>0</v>
      </c>
      <c r="H523" s="286"/>
      <c r="I523" s="185">
        <f>IF(C501=C468,SUM(I503:I522)+I490,SUM(I503:I522))</f>
        <v>0</v>
      </c>
      <c r="N523" s="206">
        <f>IF(COUNTA(E503:E522)&gt;0,1,0)</f>
        <v>0</v>
      </c>
    </row>
    <row r="524" spans="1:15" ht="20.25" customHeight="1" thickBot="1" x14ac:dyDescent="0.3">
      <c r="A524" s="496" t="s">
        <v>88</v>
      </c>
      <c r="B524" s="497"/>
      <c r="C524" s="497"/>
      <c r="D524" s="498"/>
      <c r="E524" s="174">
        <f>SUM(G:G)/2</f>
        <v>0</v>
      </c>
      <c r="F524" s="499"/>
      <c r="G524" s="500"/>
      <c r="H524" s="501"/>
      <c r="I524" s="182">
        <f>SUM(I503:I522)+I491</f>
        <v>0</v>
      </c>
    </row>
    <row r="525" spans="1:15" x14ac:dyDescent="0.25">
      <c r="A525" s="7" t="s">
        <v>157</v>
      </c>
    </row>
    <row r="527" spans="1:15" ht="21" x14ac:dyDescent="0.35">
      <c r="B527" s="309" t="s">
        <v>47</v>
      </c>
      <c r="C527" s="297">
        <f ca="1">IF(imzatarihi&gt;0,imzatarihi,"")</f>
        <v>46027</v>
      </c>
      <c r="D527" s="309" t="s">
        <v>48</v>
      </c>
      <c r="E527" s="506" t="str">
        <f>IF(kurulusyetkilisi&gt;0,kurulusyetkilisi,"")</f>
        <v/>
      </c>
      <c r="F527" s="506"/>
      <c r="G527" s="506"/>
      <c r="H527" s="506"/>
      <c r="I527" s="506"/>
      <c r="K527" s="133"/>
      <c r="L527" s="133"/>
      <c r="M527" s="4"/>
      <c r="N527" s="133"/>
      <c r="O527" s="133"/>
    </row>
    <row r="528" spans="1:15" ht="21" x14ac:dyDescent="0.35">
      <c r="A528" s="300"/>
      <c r="B528" s="300"/>
      <c r="D528" s="309" t="s">
        <v>49</v>
      </c>
      <c r="E528" s="470"/>
      <c r="F528" s="470"/>
      <c r="G528" s="470"/>
      <c r="H528" s="300"/>
      <c r="I528" s="300"/>
      <c r="K528" s="133"/>
      <c r="L528" s="133"/>
      <c r="M528" s="4"/>
      <c r="N528" s="133"/>
      <c r="O528" s="133"/>
    </row>
    <row r="529" spans="1:13" ht="15.75" x14ac:dyDescent="0.25">
      <c r="A529" s="465" t="s">
        <v>81</v>
      </c>
      <c r="B529" s="465"/>
      <c r="C529" s="465"/>
      <c r="D529" s="465"/>
      <c r="E529" s="465"/>
      <c r="F529" s="465"/>
      <c r="G529" s="465"/>
      <c r="H529" s="465"/>
      <c r="I529" s="465"/>
    </row>
    <row r="530" spans="1:13" x14ac:dyDescent="0.25">
      <c r="A530" s="466" t="str">
        <f>IF(YilDonem&lt;&gt;"",CONCATENATE(YilDonem," dönemine aittir."),"")</f>
        <v/>
      </c>
      <c r="B530" s="466"/>
      <c r="C530" s="466"/>
      <c r="D530" s="466"/>
      <c r="E530" s="466"/>
      <c r="F530" s="466"/>
      <c r="G530" s="466"/>
      <c r="H530" s="466"/>
      <c r="I530" s="466"/>
    </row>
    <row r="531" spans="1:13" ht="19.5" thickBot="1" x14ac:dyDescent="0.35">
      <c r="A531" s="505" t="s">
        <v>90</v>
      </c>
      <c r="B531" s="505"/>
      <c r="C531" s="505"/>
      <c r="D531" s="505"/>
      <c r="E531" s="505"/>
      <c r="F531" s="505"/>
      <c r="G531" s="505"/>
      <c r="H531" s="505"/>
      <c r="I531" s="505"/>
    </row>
    <row r="532" spans="1:13" ht="19.5" customHeight="1" thickBot="1" x14ac:dyDescent="0.3">
      <c r="A532" s="473" t="s">
        <v>1</v>
      </c>
      <c r="B532" s="487"/>
      <c r="C532" s="457" t="str">
        <f>IF(ProjeNo&gt;0,ProjeNo,"")</f>
        <v/>
      </c>
      <c r="D532" s="458"/>
      <c r="E532" s="458"/>
      <c r="F532" s="458"/>
      <c r="G532" s="458"/>
      <c r="H532" s="458"/>
      <c r="I532" s="459"/>
    </row>
    <row r="533" spans="1:13" ht="29.25" customHeight="1" thickBot="1" x14ac:dyDescent="0.3">
      <c r="A533" s="504" t="s">
        <v>14</v>
      </c>
      <c r="B533" s="474"/>
      <c r="C533" s="490" t="str">
        <f>IF(ProjeAdi&gt;0,ProjeAdi,"")</f>
        <v/>
      </c>
      <c r="D533" s="491"/>
      <c r="E533" s="491"/>
      <c r="F533" s="491"/>
      <c r="G533" s="491"/>
      <c r="H533" s="491"/>
      <c r="I533" s="492"/>
    </row>
    <row r="534" spans="1:13" ht="19.5" customHeight="1" thickBot="1" x14ac:dyDescent="0.3">
      <c r="A534" s="473" t="s">
        <v>82</v>
      </c>
      <c r="B534" s="487"/>
      <c r="C534" s="29"/>
      <c r="D534" s="502"/>
      <c r="E534" s="502"/>
      <c r="F534" s="502"/>
      <c r="G534" s="502"/>
      <c r="H534" s="502"/>
      <c r="I534" s="503"/>
    </row>
    <row r="535" spans="1:13" s="5" customFormat="1" ht="30.75" thickBot="1" x14ac:dyDescent="0.3">
      <c r="A535" s="3" t="s">
        <v>9</v>
      </c>
      <c r="B535" s="3" t="s">
        <v>10</v>
      </c>
      <c r="C535" s="3" t="s">
        <v>71</v>
      </c>
      <c r="D535" s="3" t="s">
        <v>162</v>
      </c>
      <c r="E535" s="3" t="s">
        <v>83</v>
      </c>
      <c r="F535" s="3" t="s">
        <v>84</v>
      </c>
      <c r="G535" s="3" t="s">
        <v>85</v>
      </c>
      <c r="H535" s="3" t="s">
        <v>86</v>
      </c>
      <c r="I535" s="3" t="s">
        <v>87</v>
      </c>
      <c r="J535" s="128" t="s">
        <v>91</v>
      </c>
      <c r="K535" s="129" t="s">
        <v>92</v>
      </c>
      <c r="L535" s="129" t="s">
        <v>84</v>
      </c>
    </row>
    <row r="536" spans="1:13" ht="20.25" customHeight="1" x14ac:dyDescent="0.25">
      <c r="A536" s="115">
        <v>321</v>
      </c>
      <c r="B536" s="130"/>
      <c r="C536" s="188" t="str">
        <f t="shared" ref="C536:C555" si="113">IF(B536&lt;&gt;"",VLOOKUP(B536,PersonelTablo,2,0),"")</f>
        <v/>
      </c>
      <c r="D536" s="189" t="str">
        <f t="shared" ref="D536:D555" si="114">IF(B536&lt;&gt;"",VLOOKUP(B536,PersonelTablo,3,0),"")</f>
        <v/>
      </c>
      <c r="E536" s="131"/>
      <c r="F536" s="132"/>
      <c r="G536" s="199" t="str">
        <f>IF(AND(B536&lt;&gt;"",L536&gt;=F536),E536*F536,"")</f>
        <v/>
      </c>
      <c r="H536" s="196" t="str">
        <f t="shared" ref="H536:H555" si="115">IF(B536&lt;&gt;"",VLOOKUP(B536,G011CTablo,14,0),"")</f>
        <v/>
      </c>
      <c r="I536" s="203" t="str">
        <f>IF(AND(B536&lt;&gt;"",J536&gt;=K536,L536&gt;0),G536*H536,"")</f>
        <v/>
      </c>
      <c r="J536" s="194" t="str">
        <f>IF(B536&gt;0,ROUNDUP(VLOOKUP(B536,G011B!$B:$R,16,0),1),"")</f>
        <v/>
      </c>
      <c r="K536" s="194" t="str">
        <f>IF(B536&gt;0,SUMIF($B:$B,B536,$G:$G),"")</f>
        <v/>
      </c>
      <c r="L536" s="195" t="str">
        <f>IF(B536&lt;&gt;"",VLOOKUP(B536,G011B!$B:$Z,25,0),"")</f>
        <v/>
      </c>
      <c r="M536" s="224"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25" customHeight="1" x14ac:dyDescent="0.25">
      <c r="A537" s="8">
        <v>322</v>
      </c>
      <c r="B537" s="134"/>
      <c r="C537" s="190" t="str">
        <f t="shared" si="113"/>
        <v/>
      </c>
      <c r="D537" s="191" t="str">
        <f t="shared" si="114"/>
        <v/>
      </c>
      <c r="E537" s="135"/>
      <c r="F537" s="136"/>
      <c r="G537" s="200" t="str">
        <f t="shared" ref="G537:G555" si="117">IF(AND(B537&lt;&gt;"",L537&gt;=F537),E537*F537,"")</f>
        <v/>
      </c>
      <c r="H537" s="197" t="str">
        <f t="shared" si="115"/>
        <v/>
      </c>
      <c r="I537" s="204" t="str">
        <f t="shared" ref="I537:I555" si="118">IF(AND(B537&lt;&gt;"",J537&gt;=K537,L537&gt;0),G537*H537,"")</f>
        <v/>
      </c>
      <c r="J537" s="194" t="str">
        <f>IF(B537&gt;0,ROUNDUP(VLOOKUP(B537,G011B!$B:$R,16,0),1),"")</f>
        <v/>
      </c>
      <c r="K537" s="194" t="str">
        <f t="shared" ref="K537:K555" si="119">IF(B537&gt;0,SUMIF($B:$B,B537,$G:$G),"")</f>
        <v/>
      </c>
      <c r="L537" s="195" t="str">
        <f>IF(B537&lt;&gt;"",VLOOKUP(B537,G011B!$B:$Z,25,0),"")</f>
        <v/>
      </c>
      <c r="M537" s="224" t="str">
        <f t="shared" si="116"/>
        <v/>
      </c>
    </row>
    <row r="538" spans="1:13" ht="20.25" customHeight="1" x14ac:dyDescent="0.25">
      <c r="A538" s="8">
        <v>323</v>
      </c>
      <c r="B538" s="134"/>
      <c r="C538" s="190" t="str">
        <f t="shared" si="113"/>
        <v/>
      </c>
      <c r="D538" s="191" t="str">
        <f t="shared" si="114"/>
        <v/>
      </c>
      <c r="E538" s="135"/>
      <c r="F538" s="136"/>
      <c r="G538" s="200" t="str">
        <f t="shared" si="117"/>
        <v/>
      </c>
      <c r="H538" s="197" t="str">
        <f t="shared" si="115"/>
        <v/>
      </c>
      <c r="I538" s="204" t="str">
        <f t="shared" si="118"/>
        <v/>
      </c>
      <c r="J538" s="194" t="str">
        <f>IF(B538&gt;0,ROUNDUP(VLOOKUP(B538,G011B!$B:$R,16,0),1),"")</f>
        <v/>
      </c>
      <c r="K538" s="194" t="str">
        <f t="shared" si="119"/>
        <v/>
      </c>
      <c r="L538" s="195" t="str">
        <f>IF(B538&lt;&gt;"",VLOOKUP(B538,G011B!$B:$Z,25,0),"")</f>
        <v/>
      </c>
      <c r="M538" s="224" t="str">
        <f t="shared" si="116"/>
        <v/>
      </c>
    </row>
    <row r="539" spans="1:13" ht="20.25" customHeight="1" x14ac:dyDescent="0.25">
      <c r="A539" s="8">
        <v>324</v>
      </c>
      <c r="B539" s="134"/>
      <c r="C539" s="190" t="str">
        <f t="shared" si="113"/>
        <v/>
      </c>
      <c r="D539" s="191" t="str">
        <f t="shared" si="114"/>
        <v/>
      </c>
      <c r="E539" s="135"/>
      <c r="F539" s="136"/>
      <c r="G539" s="200" t="str">
        <f t="shared" si="117"/>
        <v/>
      </c>
      <c r="H539" s="197" t="str">
        <f t="shared" si="115"/>
        <v/>
      </c>
      <c r="I539" s="204" t="str">
        <f t="shared" si="118"/>
        <v/>
      </c>
      <c r="J539" s="194" t="str">
        <f>IF(B539&gt;0,ROUNDUP(VLOOKUP(B539,G011B!$B:$R,16,0),1),"")</f>
        <v/>
      </c>
      <c r="K539" s="194" t="str">
        <f t="shared" si="119"/>
        <v/>
      </c>
      <c r="L539" s="195" t="str">
        <f>IF(B539&lt;&gt;"",VLOOKUP(B539,G011B!$B:$Z,25,0),"")</f>
        <v/>
      </c>
      <c r="M539" s="224" t="str">
        <f t="shared" si="116"/>
        <v/>
      </c>
    </row>
    <row r="540" spans="1:13" ht="20.25" customHeight="1" x14ac:dyDescent="0.25">
      <c r="A540" s="8">
        <v>325</v>
      </c>
      <c r="B540" s="134"/>
      <c r="C540" s="190" t="str">
        <f t="shared" si="113"/>
        <v/>
      </c>
      <c r="D540" s="191" t="str">
        <f t="shared" si="114"/>
        <v/>
      </c>
      <c r="E540" s="135"/>
      <c r="F540" s="136"/>
      <c r="G540" s="200" t="str">
        <f t="shared" si="117"/>
        <v/>
      </c>
      <c r="H540" s="197" t="str">
        <f t="shared" si="115"/>
        <v/>
      </c>
      <c r="I540" s="204" t="str">
        <f t="shared" si="118"/>
        <v/>
      </c>
      <c r="J540" s="194" t="str">
        <f>IF(B540&gt;0,ROUNDUP(VLOOKUP(B540,G011B!$B:$R,16,0),1),"")</f>
        <v/>
      </c>
      <c r="K540" s="194" t="str">
        <f t="shared" si="119"/>
        <v/>
      </c>
      <c r="L540" s="195" t="str">
        <f>IF(B540&lt;&gt;"",VLOOKUP(B540,G011B!$B:$Z,25,0),"")</f>
        <v/>
      </c>
      <c r="M540" s="224" t="str">
        <f t="shared" si="116"/>
        <v/>
      </c>
    </row>
    <row r="541" spans="1:13" ht="20.25" customHeight="1" x14ac:dyDescent="0.25">
      <c r="A541" s="8">
        <v>326</v>
      </c>
      <c r="B541" s="134"/>
      <c r="C541" s="190" t="str">
        <f t="shared" si="113"/>
        <v/>
      </c>
      <c r="D541" s="191" t="str">
        <f t="shared" si="114"/>
        <v/>
      </c>
      <c r="E541" s="135"/>
      <c r="F541" s="136"/>
      <c r="G541" s="200" t="str">
        <f t="shared" si="117"/>
        <v/>
      </c>
      <c r="H541" s="197" t="str">
        <f t="shared" si="115"/>
        <v/>
      </c>
      <c r="I541" s="204" t="str">
        <f t="shared" si="118"/>
        <v/>
      </c>
      <c r="J541" s="194" t="str">
        <f>IF(B541&gt;0,ROUNDUP(VLOOKUP(B541,G011B!$B:$R,16,0),1),"")</f>
        <v/>
      </c>
      <c r="K541" s="194" t="str">
        <f t="shared" si="119"/>
        <v/>
      </c>
      <c r="L541" s="195" t="str">
        <f>IF(B541&lt;&gt;"",VLOOKUP(B541,G011B!$B:$Z,25,0),"")</f>
        <v/>
      </c>
      <c r="M541" s="224" t="str">
        <f t="shared" si="116"/>
        <v/>
      </c>
    </row>
    <row r="542" spans="1:13" ht="20.25" customHeight="1" x14ac:dyDescent="0.25">
      <c r="A542" s="8">
        <v>327</v>
      </c>
      <c r="B542" s="134"/>
      <c r="C542" s="190" t="str">
        <f t="shared" si="113"/>
        <v/>
      </c>
      <c r="D542" s="191" t="str">
        <f t="shared" si="114"/>
        <v/>
      </c>
      <c r="E542" s="135"/>
      <c r="F542" s="136"/>
      <c r="G542" s="200" t="str">
        <f t="shared" si="117"/>
        <v/>
      </c>
      <c r="H542" s="197" t="str">
        <f t="shared" si="115"/>
        <v/>
      </c>
      <c r="I542" s="204" t="str">
        <f t="shared" si="118"/>
        <v/>
      </c>
      <c r="J542" s="194" t="str">
        <f>IF(B542&gt;0,ROUNDUP(VLOOKUP(B542,G011B!$B:$R,16,0),1),"")</f>
        <v/>
      </c>
      <c r="K542" s="194" t="str">
        <f t="shared" si="119"/>
        <v/>
      </c>
      <c r="L542" s="195" t="str">
        <f>IF(B542&lt;&gt;"",VLOOKUP(B542,G011B!$B:$Z,25,0),"")</f>
        <v/>
      </c>
      <c r="M542" s="224" t="str">
        <f t="shared" si="116"/>
        <v/>
      </c>
    </row>
    <row r="543" spans="1:13" ht="20.25" customHeight="1" x14ac:dyDescent="0.25">
      <c r="A543" s="8">
        <v>328</v>
      </c>
      <c r="B543" s="134"/>
      <c r="C543" s="190" t="str">
        <f t="shared" si="113"/>
        <v/>
      </c>
      <c r="D543" s="191" t="str">
        <f t="shared" si="114"/>
        <v/>
      </c>
      <c r="E543" s="135"/>
      <c r="F543" s="136"/>
      <c r="G543" s="200" t="str">
        <f t="shared" si="117"/>
        <v/>
      </c>
      <c r="H543" s="197" t="str">
        <f t="shared" si="115"/>
        <v/>
      </c>
      <c r="I543" s="204" t="str">
        <f t="shared" si="118"/>
        <v/>
      </c>
      <c r="J543" s="194" t="str">
        <f>IF(B543&gt;0,ROUNDUP(VLOOKUP(B543,G011B!$B:$R,16,0),1),"")</f>
        <v/>
      </c>
      <c r="K543" s="194" t="str">
        <f t="shared" si="119"/>
        <v/>
      </c>
      <c r="L543" s="195" t="str">
        <f>IF(B543&lt;&gt;"",VLOOKUP(B543,G011B!$B:$Z,25,0),"")</f>
        <v/>
      </c>
      <c r="M543" s="224" t="str">
        <f t="shared" si="116"/>
        <v/>
      </c>
    </row>
    <row r="544" spans="1:13" ht="20.25" customHeight="1" x14ac:dyDescent="0.25">
      <c r="A544" s="8">
        <v>329</v>
      </c>
      <c r="B544" s="134"/>
      <c r="C544" s="190" t="str">
        <f t="shared" si="113"/>
        <v/>
      </c>
      <c r="D544" s="191" t="str">
        <f t="shared" si="114"/>
        <v/>
      </c>
      <c r="E544" s="135"/>
      <c r="F544" s="136"/>
      <c r="G544" s="200" t="str">
        <f t="shared" si="117"/>
        <v/>
      </c>
      <c r="H544" s="197" t="str">
        <f t="shared" si="115"/>
        <v/>
      </c>
      <c r="I544" s="204" t="str">
        <f t="shared" si="118"/>
        <v/>
      </c>
      <c r="J544" s="194" t="str">
        <f>IF(B544&gt;0,ROUNDUP(VLOOKUP(B544,G011B!$B:$R,16,0),1),"")</f>
        <v/>
      </c>
      <c r="K544" s="194" t="str">
        <f t="shared" si="119"/>
        <v/>
      </c>
      <c r="L544" s="195" t="str">
        <f>IF(B544&lt;&gt;"",VLOOKUP(B544,G011B!$B:$Z,25,0),"")</f>
        <v/>
      </c>
      <c r="M544" s="224" t="str">
        <f t="shared" si="116"/>
        <v/>
      </c>
    </row>
    <row r="545" spans="1:15" ht="20.25" customHeight="1" x14ac:dyDescent="0.25">
      <c r="A545" s="8">
        <v>330</v>
      </c>
      <c r="B545" s="134"/>
      <c r="C545" s="190" t="str">
        <f t="shared" si="113"/>
        <v/>
      </c>
      <c r="D545" s="191" t="str">
        <f t="shared" si="114"/>
        <v/>
      </c>
      <c r="E545" s="135"/>
      <c r="F545" s="136"/>
      <c r="G545" s="200" t="str">
        <f t="shared" si="117"/>
        <v/>
      </c>
      <c r="H545" s="197" t="str">
        <f t="shared" si="115"/>
        <v/>
      </c>
      <c r="I545" s="204" t="str">
        <f t="shared" si="118"/>
        <v/>
      </c>
      <c r="J545" s="194" t="str">
        <f>IF(B545&gt;0,ROUNDUP(VLOOKUP(B545,G011B!$B:$R,16,0),1),"")</f>
        <v/>
      </c>
      <c r="K545" s="194" t="str">
        <f t="shared" si="119"/>
        <v/>
      </c>
      <c r="L545" s="195" t="str">
        <f>IF(B545&lt;&gt;"",VLOOKUP(B545,G011B!$B:$Z,25,0),"")</f>
        <v/>
      </c>
      <c r="M545" s="224" t="str">
        <f t="shared" si="116"/>
        <v/>
      </c>
    </row>
    <row r="546" spans="1:15" ht="20.25" customHeight="1" x14ac:dyDescent="0.25">
      <c r="A546" s="8">
        <v>331</v>
      </c>
      <c r="B546" s="134"/>
      <c r="C546" s="190" t="str">
        <f t="shared" si="113"/>
        <v/>
      </c>
      <c r="D546" s="191" t="str">
        <f t="shared" si="114"/>
        <v/>
      </c>
      <c r="E546" s="135"/>
      <c r="F546" s="136"/>
      <c r="G546" s="200" t="str">
        <f t="shared" si="117"/>
        <v/>
      </c>
      <c r="H546" s="197" t="str">
        <f t="shared" si="115"/>
        <v/>
      </c>
      <c r="I546" s="204" t="str">
        <f t="shared" si="118"/>
        <v/>
      </c>
      <c r="J546" s="194" t="str">
        <f>IF(B546&gt;0,ROUNDUP(VLOOKUP(B546,G011B!$B:$R,16,0),1),"")</f>
        <v/>
      </c>
      <c r="K546" s="194" t="str">
        <f t="shared" si="119"/>
        <v/>
      </c>
      <c r="L546" s="195" t="str">
        <f>IF(B546&lt;&gt;"",VLOOKUP(B546,G011B!$B:$Z,25,0),"")</f>
        <v/>
      </c>
      <c r="M546" s="224" t="str">
        <f t="shared" si="116"/>
        <v/>
      </c>
    </row>
    <row r="547" spans="1:15" ht="20.25" customHeight="1" x14ac:dyDescent="0.25">
      <c r="A547" s="8">
        <v>332</v>
      </c>
      <c r="B547" s="134"/>
      <c r="C547" s="190" t="str">
        <f t="shared" si="113"/>
        <v/>
      </c>
      <c r="D547" s="191" t="str">
        <f t="shared" si="114"/>
        <v/>
      </c>
      <c r="E547" s="135"/>
      <c r="F547" s="136"/>
      <c r="G547" s="200" t="str">
        <f t="shared" si="117"/>
        <v/>
      </c>
      <c r="H547" s="197" t="str">
        <f t="shared" si="115"/>
        <v/>
      </c>
      <c r="I547" s="204" t="str">
        <f t="shared" si="118"/>
        <v/>
      </c>
      <c r="J547" s="194" t="str">
        <f>IF(B547&gt;0,ROUNDUP(VLOOKUP(B547,G011B!$B:$R,16,0),1),"")</f>
        <v/>
      </c>
      <c r="K547" s="194" t="str">
        <f t="shared" si="119"/>
        <v/>
      </c>
      <c r="L547" s="195" t="str">
        <f>IF(B547&lt;&gt;"",VLOOKUP(B547,G011B!$B:$Z,25,0),"")</f>
        <v/>
      </c>
      <c r="M547" s="224" t="str">
        <f t="shared" si="116"/>
        <v/>
      </c>
    </row>
    <row r="548" spans="1:15" ht="20.25" customHeight="1" x14ac:dyDescent="0.25">
      <c r="A548" s="8">
        <v>333</v>
      </c>
      <c r="B548" s="134"/>
      <c r="C548" s="190" t="str">
        <f t="shared" si="113"/>
        <v/>
      </c>
      <c r="D548" s="191" t="str">
        <f t="shared" si="114"/>
        <v/>
      </c>
      <c r="E548" s="135"/>
      <c r="F548" s="136"/>
      <c r="G548" s="200" t="str">
        <f t="shared" si="117"/>
        <v/>
      </c>
      <c r="H548" s="197" t="str">
        <f t="shared" si="115"/>
        <v/>
      </c>
      <c r="I548" s="204" t="str">
        <f t="shared" si="118"/>
        <v/>
      </c>
      <c r="J548" s="194" t="str">
        <f>IF(B548&gt;0,ROUNDUP(VLOOKUP(B548,G011B!$B:$R,16,0),1),"")</f>
        <v/>
      </c>
      <c r="K548" s="194" t="str">
        <f t="shared" si="119"/>
        <v/>
      </c>
      <c r="L548" s="195" t="str">
        <f>IF(B548&lt;&gt;"",VLOOKUP(B548,G011B!$B:$Z,25,0),"")</f>
        <v/>
      </c>
      <c r="M548" s="224" t="str">
        <f t="shared" si="116"/>
        <v/>
      </c>
    </row>
    <row r="549" spans="1:15" ht="20.25" customHeight="1" x14ac:dyDescent="0.25">
      <c r="A549" s="8">
        <v>334</v>
      </c>
      <c r="B549" s="134"/>
      <c r="C549" s="190" t="str">
        <f t="shared" si="113"/>
        <v/>
      </c>
      <c r="D549" s="191" t="str">
        <f t="shared" si="114"/>
        <v/>
      </c>
      <c r="E549" s="135"/>
      <c r="F549" s="136"/>
      <c r="G549" s="200" t="str">
        <f t="shared" si="117"/>
        <v/>
      </c>
      <c r="H549" s="197" t="str">
        <f t="shared" si="115"/>
        <v/>
      </c>
      <c r="I549" s="204" t="str">
        <f t="shared" si="118"/>
        <v/>
      </c>
      <c r="J549" s="194" t="str">
        <f>IF(B549&gt;0,ROUNDUP(VLOOKUP(B549,G011B!$B:$R,16,0),1),"")</f>
        <v/>
      </c>
      <c r="K549" s="194" t="str">
        <f t="shared" si="119"/>
        <v/>
      </c>
      <c r="L549" s="195" t="str">
        <f>IF(B549&lt;&gt;"",VLOOKUP(B549,G011B!$B:$Z,25,0),"")</f>
        <v/>
      </c>
      <c r="M549" s="224" t="str">
        <f t="shared" si="116"/>
        <v/>
      </c>
    </row>
    <row r="550" spans="1:15" ht="20.25" customHeight="1" x14ac:dyDescent="0.25">
      <c r="A550" s="8">
        <v>335</v>
      </c>
      <c r="B550" s="134"/>
      <c r="C550" s="190" t="str">
        <f t="shared" si="113"/>
        <v/>
      </c>
      <c r="D550" s="191" t="str">
        <f t="shared" si="114"/>
        <v/>
      </c>
      <c r="E550" s="135"/>
      <c r="F550" s="136"/>
      <c r="G550" s="200" t="str">
        <f t="shared" si="117"/>
        <v/>
      </c>
      <c r="H550" s="197" t="str">
        <f t="shared" si="115"/>
        <v/>
      </c>
      <c r="I550" s="204" t="str">
        <f t="shared" si="118"/>
        <v/>
      </c>
      <c r="J550" s="194" t="str">
        <f>IF(B550&gt;0,ROUNDUP(VLOOKUP(B550,G011B!$B:$R,16,0),1),"")</f>
        <v/>
      </c>
      <c r="K550" s="194" t="str">
        <f t="shared" si="119"/>
        <v/>
      </c>
      <c r="L550" s="195" t="str">
        <f>IF(B550&lt;&gt;"",VLOOKUP(B550,G011B!$B:$Z,25,0),"")</f>
        <v/>
      </c>
      <c r="M550" s="224" t="str">
        <f t="shared" si="116"/>
        <v/>
      </c>
    </row>
    <row r="551" spans="1:15" ht="20.25" customHeight="1" x14ac:dyDescent="0.25">
      <c r="A551" s="8">
        <v>336</v>
      </c>
      <c r="B551" s="134"/>
      <c r="C551" s="190" t="str">
        <f t="shared" si="113"/>
        <v/>
      </c>
      <c r="D551" s="191" t="str">
        <f t="shared" si="114"/>
        <v/>
      </c>
      <c r="E551" s="135"/>
      <c r="F551" s="136"/>
      <c r="G551" s="200" t="str">
        <f t="shared" si="117"/>
        <v/>
      </c>
      <c r="H551" s="197" t="str">
        <f t="shared" si="115"/>
        <v/>
      </c>
      <c r="I551" s="204" t="str">
        <f t="shared" si="118"/>
        <v/>
      </c>
      <c r="J551" s="194" t="str">
        <f>IF(B551&gt;0,ROUNDUP(VLOOKUP(B551,G011B!$B:$R,16,0),1),"")</f>
        <v/>
      </c>
      <c r="K551" s="194" t="str">
        <f t="shared" si="119"/>
        <v/>
      </c>
      <c r="L551" s="195" t="str">
        <f>IF(B551&lt;&gt;"",VLOOKUP(B551,G011B!$B:$Z,25,0),"")</f>
        <v/>
      </c>
      <c r="M551" s="224" t="str">
        <f t="shared" si="116"/>
        <v/>
      </c>
    </row>
    <row r="552" spans="1:15" ht="20.25" customHeight="1" x14ac:dyDescent="0.25">
      <c r="A552" s="8">
        <v>337</v>
      </c>
      <c r="B552" s="134"/>
      <c r="C552" s="190" t="str">
        <f t="shared" si="113"/>
        <v/>
      </c>
      <c r="D552" s="191" t="str">
        <f t="shared" si="114"/>
        <v/>
      </c>
      <c r="E552" s="135"/>
      <c r="F552" s="136"/>
      <c r="G552" s="200" t="str">
        <f t="shared" si="117"/>
        <v/>
      </c>
      <c r="H552" s="197" t="str">
        <f t="shared" si="115"/>
        <v/>
      </c>
      <c r="I552" s="204" t="str">
        <f t="shared" si="118"/>
        <v/>
      </c>
      <c r="J552" s="194" t="str">
        <f>IF(B552&gt;0,ROUNDUP(VLOOKUP(B552,G011B!$B:$R,16,0),1),"")</f>
        <v/>
      </c>
      <c r="K552" s="194" t="str">
        <f t="shared" si="119"/>
        <v/>
      </c>
      <c r="L552" s="195" t="str">
        <f>IF(B552&lt;&gt;"",VLOOKUP(B552,G011B!$B:$Z,25,0),"")</f>
        <v/>
      </c>
      <c r="M552" s="224" t="str">
        <f t="shared" si="116"/>
        <v/>
      </c>
    </row>
    <row r="553" spans="1:15" ht="20.25" customHeight="1" x14ac:dyDescent="0.25">
      <c r="A553" s="8">
        <v>338</v>
      </c>
      <c r="B553" s="134"/>
      <c r="C553" s="190" t="str">
        <f t="shared" si="113"/>
        <v/>
      </c>
      <c r="D553" s="191" t="str">
        <f t="shared" si="114"/>
        <v/>
      </c>
      <c r="E553" s="135"/>
      <c r="F553" s="136"/>
      <c r="G553" s="200" t="str">
        <f t="shared" si="117"/>
        <v/>
      </c>
      <c r="H553" s="197" t="str">
        <f t="shared" si="115"/>
        <v/>
      </c>
      <c r="I553" s="204" t="str">
        <f t="shared" si="118"/>
        <v/>
      </c>
      <c r="J553" s="194" t="str">
        <f>IF(B553&gt;0,ROUNDUP(VLOOKUP(B553,G011B!$B:$R,16,0),1),"")</f>
        <v/>
      </c>
      <c r="K553" s="194" t="str">
        <f t="shared" si="119"/>
        <v/>
      </c>
      <c r="L553" s="195" t="str">
        <f>IF(B553&lt;&gt;"",VLOOKUP(B553,G011B!$B:$Z,25,0),"")</f>
        <v/>
      </c>
      <c r="M553" s="224" t="str">
        <f t="shared" si="116"/>
        <v/>
      </c>
    </row>
    <row r="554" spans="1:15" ht="20.25" customHeight="1" x14ac:dyDescent="0.25">
      <c r="A554" s="8">
        <v>339</v>
      </c>
      <c r="B554" s="134"/>
      <c r="C554" s="190" t="str">
        <f t="shared" si="113"/>
        <v/>
      </c>
      <c r="D554" s="191" t="str">
        <f t="shared" si="114"/>
        <v/>
      </c>
      <c r="E554" s="135"/>
      <c r="F554" s="136"/>
      <c r="G554" s="200" t="str">
        <f t="shared" si="117"/>
        <v/>
      </c>
      <c r="H554" s="197" t="str">
        <f t="shared" si="115"/>
        <v/>
      </c>
      <c r="I554" s="204" t="str">
        <f t="shared" si="118"/>
        <v/>
      </c>
      <c r="J554" s="194" t="str">
        <f>IF(B554&gt;0,ROUNDUP(VLOOKUP(B554,G011B!$B:$R,16,0),1),"")</f>
        <v/>
      </c>
      <c r="K554" s="194" t="str">
        <f t="shared" si="119"/>
        <v/>
      </c>
      <c r="L554" s="195" t="str">
        <f>IF(B554&lt;&gt;"",VLOOKUP(B554,G011B!$B:$Z,25,0),"")</f>
        <v/>
      </c>
      <c r="M554" s="224" t="str">
        <f t="shared" si="116"/>
        <v/>
      </c>
    </row>
    <row r="555" spans="1:15" ht="20.25" customHeight="1" thickBot="1" x14ac:dyDescent="0.3">
      <c r="A555" s="116">
        <v>340</v>
      </c>
      <c r="B555" s="137"/>
      <c r="C555" s="192" t="str">
        <f t="shared" si="113"/>
        <v/>
      </c>
      <c r="D555" s="193" t="str">
        <f t="shared" si="114"/>
        <v/>
      </c>
      <c r="E555" s="138"/>
      <c r="F555" s="139"/>
      <c r="G555" s="201" t="str">
        <f t="shared" si="117"/>
        <v/>
      </c>
      <c r="H555" s="198" t="str">
        <f t="shared" si="115"/>
        <v/>
      </c>
      <c r="I555" s="205" t="str">
        <f t="shared" si="118"/>
        <v/>
      </c>
      <c r="J555" s="194" t="str">
        <f>IF(B555&gt;0,ROUNDUP(VLOOKUP(B555,G011B!$B:$R,16,0),1),"")</f>
        <v/>
      </c>
      <c r="K555" s="194" t="str">
        <f t="shared" si="119"/>
        <v/>
      </c>
      <c r="L555" s="195" t="str">
        <f>IF(B555&lt;&gt;"",VLOOKUP(B555,G011B!$B:$Z,25,0),"")</f>
        <v/>
      </c>
      <c r="M555" s="224" t="str">
        <f t="shared" si="116"/>
        <v/>
      </c>
    </row>
    <row r="556" spans="1:15" ht="20.25" customHeight="1" thickBot="1" x14ac:dyDescent="0.35">
      <c r="A556" s="493" t="s">
        <v>50</v>
      </c>
      <c r="B556" s="494"/>
      <c r="C556" s="494"/>
      <c r="D556" s="494"/>
      <c r="E556" s="494"/>
      <c r="F556" s="495"/>
      <c r="G556" s="202">
        <f>SUM(G536:G555)</f>
        <v>0</v>
      </c>
      <c r="H556" s="286"/>
      <c r="I556" s="185">
        <f>IF(C534=C501,SUM(I536:I555)+I523,SUM(I536:I555))</f>
        <v>0</v>
      </c>
      <c r="N556" s="206">
        <f>IF(COUNTA(E536:E555)&gt;0,1,0)</f>
        <v>0</v>
      </c>
    </row>
    <row r="557" spans="1:15" ht="20.25" customHeight="1" thickBot="1" x14ac:dyDescent="0.3">
      <c r="A557" s="496" t="s">
        <v>88</v>
      </c>
      <c r="B557" s="497"/>
      <c r="C557" s="497"/>
      <c r="D557" s="498"/>
      <c r="E557" s="174">
        <f>SUM(G:G)/2</f>
        <v>0</v>
      </c>
      <c r="F557" s="499"/>
      <c r="G557" s="500"/>
      <c r="H557" s="501"/>
      <c r="I557" s="182">
        <f>SUM(I536:I555)+I524</f>
        <v>0</v>
      </c>
    </row>
    <row r="558" spans="1:15" x14ac:dyDescent="0.25">
      <c r="A558" s="7" t="s">
        <v>157</v>
      </c>
    </row>
    <row r="560" spans="1:15" ht="21" x14ac:dyDescent="0.35">
      <c r="B560" s="309" t="s">
        <v>47</v>
      </c>
      <c r="C560" s="297">
        <f ca="1">IF(imzatarihi&gt;0,imzatarihi,"")</f>
        <v>46027</v>
      </c>
      <c r="D560" s="309" t="s">
        <v>48</v>
      </c>
      <c r="E560" s="506" t="str">
        <f>IF(kurulusyetkilisi&gt;0,kurulusyetkilisi,"")</f>
        <v/>
      </c>
      <c r="F560" s="506"/>
      <c r="G560" s="506"/>
      <c r="H560" s="506"/>
      <c r="I560" s="506"/>
      <c r="K560" s="133"/>
      <c r="L560" s="133"/>
      <c r="M560" s="4"/>
      <c r="N560" s="133"/>
      <c r="O560" s="133"/>
    </row>
    <row r="561" spans="1:15" ht="21" x14ac:dyDescent="0.35">
      <c r="A561" s="300"/>
      <c r="B561" s="300"/>
      <c r="D561" s="309" t="s">
        <v>49</v>
      </c>
      <c r="E561" s="470"/>
      <c r="F561" s="470"/>
      <c r="G561" s="470"/>
      <c r="H561" s="300"/>
      <c r="I561" s="300"/>
      <c r="K561" s="133"/>
      <c r="L561" s="133"/>
      <c r="M561" s="4"/>
      <c r="N561" s="133"/>
      <c r="O561" s="133"/>
    </row>
    <row r="562" spans="1:15" ht="15.75" x14ac:dyDescent="0.25">
      <c r="A562" s="465" t="s">
        <v>81</v>
      </c>
      <c r="B562" s="465"/>
      <c r="C562" s="465"/>
      <c r="D562" s="465"/>
      <c r="E562" s="465"/>
      <c r="F562" s="465"/>
      <c r="G562" s="465"/>
      <c r="H562" s="465"/>
      <c r="I562" s="465"/>
    </row>
    <row r="563" spans="1:15" x14ac:dyDescent="0.25">
      <c r="A563" s="466" t="str">
        <f>IF(YilDonem&lt;&gt;"",CONCATENATE(YilDonem," dönemine aittir."),"")</f>
        <v/>
      </c>
      <c r="B563" s="466"/>
      <c r="C563" s="466"/>
      <c r="D563" s="466"/>
      <c r="E563" s="466"/>
      <c r="F563" s="466"/>
      <c r="G563" s="466"/>
      <c r="H563" s="466"/>
      <c r="I563" s="466"/>
    </row>
    <row r="564" spans="1:15" ht="19.5" thickBot="1" x14ac:dyDescent="0.35">
      <c r="A564" s="505" t="s">
        <v>90</v>
      </c>
      <c r="B564" s="505"/>
      <c r="C564" s="505"/>
      <c r="D564" s="505"/>
      <c r="E564" s="505"/>
      <c r="F564" s="505"/>
      <c r="G564" s="505"/>
      <c r="H564" s="505"/>
      <c r="I564" s="505"/>
    </row>
    <row r="565" spans="1:15" ht="19.5" customHeight="1" thickBot="1" x14ac:dyDescent="0.3">
      <c r="A565" s="473" t="s">
        <v>1</v>
      </c>
      <c r="B565" s="487"/>
      <c r="C565" s="457" t="str">
        <f>IF(ProjeNo&gt;0,ProjeNo,"")</f>
        <v/>
      </c>
      <c r="D565" s="458"/>
      <c r="E565" s="458"/>
      <c r="F565" s="458"/>
      <c r="G565" s="458"/>
      <c r="H565" s="458"/>
      <c r="I565" s="459"/>
    </row>
    <row r="566" spans="1:15" ht="29.25" customHeight="1" thickBot="1" x14ac:dyDescent="0.3">
      <c r="A566" s="504" t="s">
        <v>14</v>
      </c>
      <c r="B566" s="474"/>
      <c r="C566" s="490" t="str">
        <f>IF(ProjeAdi&gt;0,ProjeAdi,"")</f>
        <v/>
      </c>
      <c r="D566" s="491"/>
      <c r="E566" s="491"/>
      <c r="F566" s="491"/>
      <c r="G566" s="491"/>
      <c r="H566" s="491"/>
      <c r="I566" s="492"/>
    </row>
    <row r="567" spans="1:15" ht="19.5" customHeight="1" thickBot="1" x14ac:dyDescent="0.3">
      <c r="A567" s="473" t="s">
        <v>82</v>
      </c>
      <c r="B567" s="487"/>
      <c r="C567" s="29"/>
      <c r="D567" s="502"/>
      <c r="E567" s="502"/>
      <c r="F567" s="502"/>
      <c r="G567" s="502"/>
      <c r="H567" s="502"/>
      <c r="I567" s="503"/>
    </row>
    <row r="568" spans="1:15" s="5" customFormat="1" ht="30.75" thickBot="1" x14ac:dyDescent="0.3">
      <c r="A568" s="3" t="s">
        <v>9</v>
      </c>
      <c r="B568" s="3" t="s">
        <v>10</v>
      </c>
      <c r="C568" s="3" t="s">
        <v>71</v>
      </c>
      <c r="D568" s="3" t="s">
        <v>162</v>
      </c>
      <c r="E568" s="3" t="s">
        <v>83</v>
      </c>
      <c r="F568" s="3" t="s">
        <v>84</v>
      </c>
      <c r="G568" s="3" t="s">
        <v>85</v>
      </c>
      <c r="H568" s="3" t="s">
        <v>86</v>
      </c>
      <c r="I568" s="3" t="s">
        <v>87</v>
      </c>
      <c r="J568" s="128" t="s">
        <v>91</v>
      </c>
      <c r="K568" s="129" t="s">
        <v>92</v>
      </c>
      <c r="L568" s="129" t="s">
        <v>84</v>
      </c>
    </row>
    <row r="569" spans="1:15" ht="20.25" customHeight="1" x14ac:dyDescent="0.25">
      <c r="A569" s="115">
        <v>341</v>
      </c>
      <c r="B569" s="130"/>
      <c r="C569" s="188" t="str">
        <f t="shared" ref="C569:C588" si="120">IF(B569&lt;&gt;"",VLOOKUP(B569,PersonelTablo,2,0),"")</f>
        <v/>
      </c>
      <c r="D569" s="189" t="str">
        <f t="shared" ref="D569:D588" si="121">IF(B569&lt;&gt;"",VLOOKUP(B569,PersonelTablo,3,0),"")</f>
        <v/>
      </c>
      <c r="E569" s="131"/>
      <c r="F569" s="132"/>
      <c r="G569" s="199" t="str">
        <f>IF(AND(B569&lt;&gt;"",L569&gt;=F569),E569*F569,"")</f>
        <v/>
      </c>
      <c r="H569" s="196" t="str">
        <f t="shared" ref="H569:H588" si="122">IF(B569&lt;&gt;"",VLOOKUP(B569,G011CTablo,14,0),"")</f>
        <v/>
      </c>
      <c r="I569" s="203" t="str">
        <f>IF(AND(B569&lt;&gt;"",J569&gt;=K569,L569&gt;0),G569*H569,"")</f>
        <v/>
      </c>
      <c r="J569" s="194" t="str">
        <f>IF(B569&gt;0,ROUNDUP(VLOOKUP(B569,G011B!$B:$R,16,0),1),"")</f>
        <v/>
      </c>
      <c r="K569" s="194" t="str">
        <f>IF(B569&gt;0,SUMIF($B:$B,B569,$G:$G),"")</f>
        <v/>
      </c>
      <c r="L569" s="195" t="str">
        <f>IF(B569&lt;&gt;"",VLOOKUP(B569,G011B!$B:$Z,25,0),"")</f>
        <v/>
      </c>
      <c r="M569" s="224"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25" customHeight="1" x14ac:dyDescent="0.25">
      <c r="A570" s="8">
        <v>342</v>
      </c>
      <c r="B570" s="134"/>
      <c r="C570" s="190" t="str">
        <f t="shared" si="120"/>
        <v/>
      </c>
      <c r="D570" s="191" t="str">
        <f t="shared" si="121"/>
        <v/>
      </c>
      <c r="E570" s="135"/>
      <c r="F570" s="136"/>
      <c r="G570" s="200" t="str">
        <f t="shared" ref="G570:G588" si="124">IF(AND(B570&lt;&gt;"",L570&gt;=F570),E570*F570,"")</f>
        <v/>
      </c>
      <c r="H570" s="197" t="str">
        <f t="shared" si="122"/>
        <v/>
      </c>
      <c r="I570" s="204" t="str">
        <f t="shared" ref="I570:I588" si="125">IF(AND(B570&lt;&gt;"",J570&gt;=K570,L570&gt;0),G570*H570,"")</f>
        <v/>
      </c>
      <c r="J570" s="194" t="str">
        <f>IF(B570&gt;0,ROUNDUP(VLOOKUP(B570,G011B!$B:$R,16,0),1),"")</f>
        <v/>
      </c>
      <c r="K570" s="194" t="str">
        <f t="shared" ref="K570:K588" si="126">IF(B570&gt;0,SUMIF($B:$B,B570,$G:$G),"")</f>
        <v/>
      </c>
      <c r="L570" s="195" t="str">
        <f>IF(B570&lt;&gt;"",VLOOKUP(B570,G011B!$B:$Z,25,0),"")</f>
        <v/>
      </c>
      <c r="M570" s="224" t="str">
        <f t="shared" si="123"/>
        <v/>
      </c>
    </row>
    <row r="571" spans="1:15" ht="20.25" customHeight="1" x14ac:dyDescent="0.25">
      <c r="A571" s="8">
        <v>343</v>
      </c>
      <c r="B571" s="134"/>
      <c r="C571" s="190" t="str">
        <f t="shared" si="120"/>
        <v/>
      </c>
      <c r="D571" s="191" t="str">
        <f t="shared" si="121"/>
        <v/>
      </c>
      <c r="E571" s="135"/>
      <c r="F571" s="136"/>
      <c r="G571" s="200" t="str">
        <f t="shared" si="124"/>
        <v/>
      </c>
      <c r="H571" s="197" t="str">
        <f t="shared" si="122"/>
        <v/>
      </c>
      <c r="I571" s="204" t="str">
        <f t="shared" si="125"/>
        <v/>
      </c>
      <c r="J571" s="194" t="str">
        <f>IF(B571&gt;0,ROUNDUP(VLOOKUP(B571,G011B!$B:$R,16,0),1),"")</f>
        <v/>
      </c>
      <c r="K571" s="194" t="str">
        <f t="shared" si="126"/>
        <v/>
      </c>
      <c r="L571" s="195" t="str">
        <f>IF(B571&lt;&gt;"",VLOOKUP(B571,G011B!$B:$Z,25,0),"")</f>
        <v/>
      </c>
      <c r="M571" s="224" t="str">
        <f t="shared" si="123"/>
        <v/>
      </c>
    </row>
    <row r="572" spans="1:15" ht="20.25" customHeight="1" x14ac:dyDescent="0.25">
      <c r="A572" s="8">
        <v>344</v>
      </c>
      <c r="B572" s="134"/>
      <c r="C572" s="190" t="str">
        <f t="shared" si="120"/>
        <v/>
      </c>
      <c r="D572" s="191" t="str">
        <f t="shared" si="121"/>
        <v/>
      </c>
      <c r="E572" s="135"/>
      <c r="F572" s="136"/>
      <c r="G572" s="200" t="str">
        <f t="shared" si="124"/>
        <v/>
      </c>
      <c r="H572" s="197" t="str">
        <f t="shared" si="122"/>
        <v/>
      </c>
      <c r="I572" s="204" t="str">
        <f t="shared" si="125"/>
        <v/>
      </c>
      <c r="J572" s="194" t="str">
        <f>IF(B572&gt;0,ROUNDUP(VLOOKUP(B572,G011B!$B:$R,16,0),1),"")</f>
        <v/>
      </c>
      <c r="K572" s="194" t="str">
        <f t="shared" si="126"/>
        <v/>
      </c>
      <c r="L572" s="195" t="str">
        <f>IF(B572&lt;&gt;"",VLOOKUP(B572,G011B!$B:$Z,25,0),"")</f>
        <v/>
      </c>
      <c r="M572" s="224" t="str">
        <f t="shared" si="123"/>
        <v/>
      </c>
    </row>
    <row r="573" spans="1:15" ht="20.25" customHeight="1" x14ac:dyDescent="0.25">
      <c r="A573" s="8">
        <v>345</v>
      </c>
      <c r="B573" s="134"/>
      <c r="C573" s="190" t="str">
        <f t="shared" si="120"/>
        <v/>
      </c>
      <c r="D573" s="191" t="str">
        <f t="shared" si="121"/>
        <v/>
      </c>
      <c r="E573" s="135"/>
      <c r="F573" s="136"/>
      <c r="G573" s="200" t="str">
        <f t="shared" si="124"/>
        <v/>
      </c>
      <c r="H573" s="197" t="str">
        <f t="shared" si="122"/>
        <v/>
      </c>
      <c r="I573" s="204" t="str">
        <f t="shared" si="125"/>
        <v/>
      </c>
      <c r="J573" s="194" t="str">
        <f>IF(B573&gt;0,ROUNDUP(VLOOKUP(B573,G011B!$B:$R,16,0),1),"")</f>
        <v/>
      </c>
      <c r="K573" s="194" t="str">
        <f t="shared" si="126"/>
        <v/>
      </c>
      <c r="L573" s="195" t="str">
        <f>IF(B573&lt;&gt;"",VLOOKUP(B573,G011B!$B:$Z,25,0),"")</f>
        <v/>
      </c>
      <c r="M573" s="224" t="str">
        <f t="shared" si="123"/>
        <v/>
      </c>
    </row>
    <row r="574" spans="1:15" ht="20.25" customHeight="1" x14ac:dyDescent="0.25">
      <c r="A574" s="8">
        <v>346</v>
      </c>
      <c r="B574" s="134"/>
      <c r="C574" s="190" t="str">
        <f t="shared" si="120"/>
        <v/>
      </c>
      <c r="D574" s="191" t="str">
        <f t="shared" si="121"/>
        <v/>
      </c>
      <c r="E574" s="135"/>
      <c r="F574" s="136"/>
      <c r="G574" s="200" t="str">
        <f t="shared" si="124"/>
        <v/>
      </c>
      <c r="H574" s="197" t="str">
        <f t="shared" si="122"/>
        <v/>
      </c>
      <c r="I574" s="204" t="str">
        <f t="shared" si="125"/>
        <v/>
      </c>
      <c r="J574" s="194" t="str">
        <f>IF(B574&gt;0,ROUNDUP(VLOOKUP(B574,G011B!$B:$R,16,0),1),"")</f>
        <v/>
      </c>
      <c r="K574" s="194" t="str">
        <f t="shared" si="126"/>
        <v/>
      </c>
      <c r="L574" s="195" t="str">
        <f>IF(B574&lt;&gt;"",VLOOKUP(B574,G011B!$B:$Z,25,0),"")</f>
        <v/>
      </c>
      <c r="M574" s="224" t="str">
        <f t="shared" si="123"/>
        <v/>
      </c>
    </row>
    <row r="575" spans="1:15" ht="20.25" customHeight="1" x14ac:dyDescent="0.25">
      <c r="A575" s="8">
        <v>347</v>
      </c>
      <c r="B575" s="134"/>
      <c r="C575" s="190" t="str">
        <f t="shared" si="120"/>
        <v/>
      </c>
      <c r="D575" s="191" t="str">
        <f t="shared" si="121"/>
        <v/>
      </c>
      <c r="E575" s="135"/>
      <c r="F575" s="136"/>
      <c r="G575" s="200" t="str">
        <f t="shared" si="124"/>
        <v/>
      </c>
      <c r="H575" s="197" t="str">
        <f t="shared" si="122"/>
        <v/>
      </c>
      <c r="I575" s="204" t="str">
        <f t="shared" si="125"/>
        <v/>
      </c>
      <c r="J575" s="194" t="str">
        <f>IF(B575&gt;0,ROUNDUP(VLOOKUP(B575,G011B!$B:$R,16,0),1),"")</f>
        <v/>
      </c>
      <c r="K575" s="194" t="str">
        <f t="shared" si="126"/>
        <v/>
      </c>
      <c r="L575" s="195" t="str">
        <f>IF(B575&lt;&gt;"",VLOOKUP(B575,G011B!$B:$Z,25,0),"")</f>
        <v/>
      </c>
      <c r="M575" s="224" t="str">
        <f t="shared" si="123"/>
        <v/>
      </c>
    </row>
    <row r="576" spans="1:15" ht="20.25" customHeight="1" x14ac:dyDescent="0.25">
      <c r="A576" s="8">
        <v>348</v>
      </c>
      <c r="B576" s="134"/>
      <c r="C576" s="190" t="str">
        <f t="shared" si="120"/>
        <v/>
      </c>
      <c r="D576" s="191" t="str">
        <f t="shared" si="121"/>
        <v/>
      </c>
      <c r="E576" s="135"/>
      <c r="F576" s="136"/>
      <c r="G576" s="200" t="str">
        <f t="shared" si="124"/>
        <v/>
      </c>
      <c r="H576" s="197" t="str">
        <f t="shared" si="122"/>
        <v/>
      </c>
      <c r="I576" s="204" t="str">
        <f t="shared" si="125"/>
        <v/>
      </c>
      <c r="J576" s="194" t="str">
        <f>IF(B576&gt;0,ROUNDUP(VLOOKUP(B576,G011B!$B:$R,16,0),1),"")</f>
        <v/>
      </c>
      <c r="K576" s="194" t="str">
        <f t="shared" si="126"/>
        <v/>
      </c>
      <c r="L576" s="195" t="str">
        <f>IF(B576&lt;&gt;"",VLOOKUP(B576,G011B!$B:$Z,25,0),"")</f>
        <v/>
      </c>
      <c r="M576" s="224" t="str">
        <f t="shared" si="123"/>
        <v/>
      </c>
    </row>
    <row r="577" spans="1:14" ht="20.25" customHeight="1" x14ac:dyDescent="0.25">
      <c r="A577" s="8">
        <v>349</v>
      </c>
      <c r="B577" s="134"/>
      <c r="C577" s="190" t="str">
        <f t="shared" si="120"/>
        <v/>
      </c>
      <c r="D577" s="191" t="str">
        <f t="shared" si="121"/>
        <v/>
      </c>
      <c r="E577" s="135"/>
      <c r="F577" s="136"/>
      <c r="G577" s="200" t="str">
        <f t="shared" si="124"/>
        <v/>
      </c>
      <c r="H577" s="197" t="str">
        <f t="shared" si="122"/>
        <v/>
      </c>
      <c r="I577" s="204" t="str">
        <f t="shared" si="125"/>
        <v/>
      </c>
      <c r="J577" s="194" t="str">
        <f>IF(B577&gt;0,ROUNDUP(VLOOKUP(B577,G011B!$B:$R,16,0),1),"")</f>
        <v/>
      </c>
      <c r="K577" s="194" t="str">
        <f t="shared" si="126"/>
        <v/>
      </c>
      <c r="L577" s="195" t="str">
        <f>IF(B577&lt;&gt;"",VLOOKUP(B577,G011B!$B:$Z,25,0),"")</f>
        <v/>
      </c>
      <c r="M577" s="224" t="str">
        <f t="shared" si="123"/>
        <v/>
      </c>
    </row>
    <row r="578" spans="1:14" ht="20.25" customHeight="1" x14ac:dyDescent="0.25">
      <c r="A578" s="8">
        <v>350</v>
      </c>
      <c r="B578" s="134"/>
      <c r="C578" s="190" t="str">
        <f t="shared" si="120"/>
        <v/>
      </c>
      <c r="D578" s="191" t="str">
        <f t="shared" si="121"/>
        <v/>
      </c>
      <c r="E578" s="135"/>
      <c r="F578" s="136"/>
      <c r="G578" s="200" t="str">
        <f t="shared" si="124"/>
        <v/>
      </c>
      <c r="H578" s="197" t="str">
        <f t="shared" si="122"/>
        <v/>
      </c>
      <c r="I578" s="204" t="str">
        <f t="shared" si="125"/>
        <v/>
      </c>
      <c r="J578" s="194" t="str">
        <f>IF(B578&gt;0,ROUNDUP(VLOOKUP(B578,G011B!$B:$R,16,0),1),"")</f>
        <v/>
      </c>
      <c r="K578" s="194" t="str">
        <f t="shared" si="126"/>
        <v/>
      </c>
      <c r="L578" s="195" t="str">
        <f>IF(B578&lt;&gt;"",VLOOKUP(B578,G011B!$B:$Z,25,0),"")</f>
        <v/>
      </c>
      <c r="M578" s="224" t="str">
        <f t="shared" si="123"/>
        <v/>
      </c>
    </row>
    <row r="579" spans="1:14" ht="20.25" customHeight="1" x14ac:dyDescent="0.25">
      <c r="A579" s="8">
        <v>351</v>
      </c>
      <c r="B579" s="134"/>
      <c r="C579" s="190" t="str">
        <f t="shared" si="120"/>
        <v/>
      </c>
      <c r="D579" s="191" t="str">
        <f t="shared" si="121"/>
        <v/>
      </c>
      <c r="E579" s="135"/>
      <c r="F579" s="136"/>
      <c r="G579" s="200" t="str">
        <f t="shared" si="124"/>
        <v/>
      </c>
      <c r="H579" s="197" t="str">
        <f t="shared" si="122"/>
        <v/>
      </c>
      <c r="I579" s="204" t="str">
        <f t="shared" si="125"/>
        <v/>
      </c>
      <c r="J579" s="194" t="str">
        <f>IF(B579&gt;0,ROUNDUP(VLOOKUP(B579,G011B!$B:$R,16,0),1),"")</f>
        <v/>
      </c>
      <c r="K579" s="194" t="str">
        <f t="shared" si="126"/>
        <v/>
      </c>
      <c r="L579" s="195" t="str">
        <f>IF(B579&lt;&gt;"",VLOOKUP(B579,G011B!$B:$Z,25,0),"")</f>
        <v/>
      </c>
      <c r="M579" s="224" t="str">
        <f t="shared" si="123"/>
        <v/>
      </c>
    </row>
    <row r="580" spans="1:14" ht="20.25" customHeight="1" x14ac:dyDescent="0.25">
      <c r="A580" s="8">
        <v>352</v>
      </c>
      <c r="B580" s="134"/>
      <c r="C580" s="190" t="str">
        <f t="shared" si="120"/>
        <v/>
      </c>
      <c r="D580" s="191" t="str">
        <f t="shared" si="121"/>
        <v/>
      </c>
      <c r="E580" s="135"/>
      <c r="F580" s="136"/>
      <c r="G580" s="200" t="str">
        <f t="shared" si="124"/>
        <v/>
      </c>
      <c r="H580" s="197" t="str">
        <f t="shared" si="122"/>
        <v/>
      </c>
      <c r="I580" s="204" t="str">
        <f t="shared" si="125"/>
        <v/>
      </c>
      <c r="J580" s="194" t="str">
        <f>IF(B580&gt;0,ROUNDUP(VLOOKUP(B580,G011B!$B:$R,16,0),1),"")</f>
        <v/>
      </c>
      <c r="K580" s="194" t="str">
        <f t="shared" si="126"/>
        <v/>
      </c>
      <c r="L580" s="195" t="str">
        <f>IF(B580&lt;&gt;"",VLOOKUP(B580,G011B!$B:$Z,25,0),"")</f>
        <v/>
      </c>
      <c r="M580" s="224" t="str">
        <f t="shared" si="123"/>
        <v/>
      </c>
    </row>
    <row r="581" spans="1:14" ht="20.25" customHeight="1" x14ac:dyDescent="0.25">
      <c r="A581" s="8">
        <v>353</v>
      </c>
      <c r="B581" s="134"/>
      <c r="C581" s="190" t="str">
        <f t="shared" si="120"/>
        <v/>
      </c>
      <c r="D581" s="191" t="str">
        <f t="shared" si="121"/>
        <v/>
      </c>
      <c r="E581" s="135"/>
      <c r="F581" s="136"/>
      <c r="G581" s="200" t="str">
        <f t="shared" si="124"/>
        <v/>
      </c>
      <c r="H581" s="197" t="str">
        <f t="shared" si="122"/>
        <v/>
      </c>
      <c r="I581" s="204" t="str">
        <f t="shared" si="125"/>
        <v/>
      </c>
      <c r="J581" s="194" t="str">
        <f>IF(B581&gt;0,ROUNDUP(VLOOKUP(B581,G011B!$B:$R,16,0),1),"")</f>
        <v/>
      </c>
      <c r="K581" s="194" t="str">
        <f t="shared" si="126"/>
        <v/>
      </c>
      <c r="L581" s="195" t="str">
        <f>IF(B581&lt;&gt;"",VLOOKUP(B581,G011B!$B:$Z,25,0),"")</f>
        <v/>
      </c>
      <c r="M581" s="224" t="str">
        <f t="shared" si="123"/>
        <v/>
      </c>
    </row>
    <row r="582" spans="1:14" ht="20.25" customHeight="1" x14ac:dyDescent="0.25">
      <c r="A582" s="8">
        <v>354</v>
      </c>
      <c r="B582" s="134"/>
      <c r="C582" s="190" t="str">
        <f t="shared" si="120"/>
        <v/>
      </c>
      <c r="D582" s="191" t="str">
        <f t="shared" si="121"/>
        <v/>
      </c>
      <c r="E582" s="135"/>
      <c r="F582" s="136"/>
      <c r="G582" s="200" t="str">
        <f t="shared" si="124"/>
        <v/>
      </c>
      <c r="H582" s="197" t="str">
        <f t="shared" si="122"/>
        <v/>
      </c>
      <c r="I582" s="204" t="str">
        <f t="shared" si="125"/>
        <v/>
      </c>
      <c r="J582" s="194" t="str">
        <f>IF(B582&gt;0,ROUNDUP(VLOOKUP(B582,G011B!$B:$R,16,0),1),"")</f>
        <v/>
      </c>
      <c r="K582" s="194" t="str">
        <f t="shared" si="126"/>
        <v/>
      </c>
      <c r="L582" s="195" t="str">
        <f>IF(B582&lt;&gt;"",VLOOKUP(B582,G011B!$B:$Z,25,0),"")</f>
        <v/>
      </c>
      <c r="M582" s="224" t="str">
        <f t="shared" si="123"/>
        <v/>
      </c>
    </row>
    <row r="583" spans="1:14" ht="20.25" customHeight="1" x14ac:dyDescent="0.25">
      <c r="A583" s="8">
        <v>355</v>
      </c>
      <c r="B583" s="134"/>
      <c r="C583" s="190" t="str">
        <f t="shared" si="120"/>
        <v/>
      </c>
      <c r="D583" s="191" t="str">
        <f t="shared" si="121"/>
        <v/>
      </c>
      <c r="E583" s="135"/>
      <c r="F583" s="136"/>
      <c r="G583" s="200" t="str">
        <f t="shared" si="124"/>
        <v/>
      </c>
      <c r="H583" s="197" t="str">
        <f t="shared" si="122"/>
        <v/>
      </c>
      <c r="I583" s="204" t="str">
        <f t="shared" si="125"/>
        <v/>
      </c>
      <c r="J583" s="194" t="str">
        <f>IF(B583&gt;0,ROUNDUP(VLOOKUP(B583,G011B!$B:$R,16,0),1),"")</f>
        <v/>
      </c>
      <c r="K583" s="194" t="str">
        <f t="shared" si="126"/>
        <v/>
      </c>
      <c r="L583" s="195" t="str">
        <f>IF(B583&lt;&gt;"",VLOOKUP(B583,G011B!$B:$Z,25,0),"")</f>
        <v/>
      </c>
      <c r="M583" s="224" t="str">
        <f t="shared" si="123"/>
        <v/>
      </c>
    </row>
    <row r="584" spans="1:14" ht="20.25" customHeight="1" x14ac:dyDescent="0.25">
      <c r="A584" s="8">
        <v>356</v>
      </c>
      <c r="B584" s="134"/>
      <c r="C584" s="190" t="str">
        <f t="shared" si="120"/>
        <v/>
      </c>
      <c r="D584" s="191" t="str">
        <f t="shared" si="121"/>
        <v/>
      </c>
      <c r="E584" s="135"/>
      <c r="F584" s="136"/>
      <c r="G584" s="200" t="str">
        <f t="shared" si="124"/>
        <v/>
      </c>
      <c r="H584" s="197" t="str">
        <f t="shared" si="122"/>
        <v/>
      </c>
      <c r="I584" s="204" t="str">
        <f t="shared" si="125"/>
        <v/>
      </c>
      <c r="J584" s="194" t="str">
        <f>IF(B584&gt;0,ROUNDUP(VLOOKUP(B584,G011B!$B:$R,16,0),1),"")</f>
        <v/>
      </c>
      <c r="K584" s="194" t="str">
        <f t="shared" si="126"/>
        <v/>
      </c>
      <c r="L584" s="195" t="str">
        <f>IF(B584&lt;&gt;"",VLOOKUP(B584,G011B!$B:$Z,25,0),"")</f>
        <v/>
      </c>
      <c r="M584" s="224" t="str">
        <f t="shared" si="123"/>
        <v/>
      </c>
    </row>
    <row r="585" spans="1:14" ht="20.25" customHeight="1" x14ac:dyDescent="0.25">
      <c r="A585" s="8">
        <v>357</v>
      </c>
      <c r="B585" s="134"/>
      <c r="C585" s="190" t="str">
        <f t="shared" si="120"/>
        <v/>
      </c>
      <c r="D585" s="191" t="str">
        <f t="shared" si="121"/>
        <v/>
      </c>
      <c r="E585" s="135"/>
      <c r="F585" s="136"/>
      <c r="G585" s="200" t="str">
        <f t="shared" si="124"/>
        <v/>
      </c>
      <c r="H585" s="197" t="str">
        <f t="shared" si="122"/>
        <v/>
      </c>
      <c r="I585" s="204" t="str">
        <f t="shared" si="125"/>
        <v/>
      </c>
      <c r="J585" s="194" t="str">
        <f>IF(B585&gt;0,ROUNDUP(VLOOKUP(B585,G011B!$B:$R,16,0),1),"")</f>
        <v/>
      </c>
      <c r="K585" s="194" t="str">
        <f t="shared" si="126"/>
        <v/>
      </c>
      <c r="L585" s="195" t="str">
        <f>IF(B585&lt;&gt;"",VLOOKUP(B585,G011B!$B:$Z,25,0),"")</f>
        <v/>
      </c>
      <c r="M585" s="224" t="str">
        <f t="shared" si="123"/>
        <v/>
      </c>
    </row>
    <row r="586" spans="1:14" ht="20.25" customHeight="1" x14ac:dyDescent="0.25">
      <c r="A586" s="8">
        <v>358</v>
      </c>
      <c r="B586" s="134"/>
      <c r="C586" s="190" t="str">
        <f t="shared" si="120"/>
        <v/>
      </c>
      <c r="D586" s="191" t="str">
        <f t="shared" si="121"/>
        <v/>
      </c>
      <c r="E586" s="135"/>
      <c r="F586" s="136"/>
      <c r="G586" s="200" t="str">
        <f t="shared" si="124"/>
        <v/>
      </c>
      <c r="H586" s="197" t="str">
        <f t="shared" si="122"/>
        <v/>
      </c>
      <c r="I586" s="204" t="str">
        <f t="shared" si="125"/>
        <v/>
      </c>
      <c r="J586" s="194" t="str">
        <f>IF(B586&gt;0,ROUNDUP(VLOOKUP(B586,G011B!$B:$R,16,0),1),"")</f>
        <v/>
      </c>
      <c r="K586" s="194" t="str">
        <f t="shared" si="126"/>
        <v/>
      </c>
      <c r="L586" s="195" t="str">
        <f>IF(B586&lt;&gt;"",VLOOKUP(B586,G011B!$B:$Z,25,0),"")</f>
        <v/>
      </c>
      <c r="M586" s="224" t="str">
        <f t="shared" si="123"/>
        <v/>
      </c>
    </row>
    <row r="587" spans="1:14" ht="20.25" customHeight="1" x14ac:dyDescent="0.25">
      <c r="A587" s="8">
        <v>359</v>
      </c>
      <c r="B587" s="134"/>
      <c r="C587" s="190" t="str">
        <f t="shared" si="120"/>
        <v/>
      </c>
      <c r="D587" s="191" t="str">
        <f t="shared" si="121"/>
        <v/>
      </c>
      <c r="E587" s="135"/>
      <c r="F587" s="136"/>
      <c r="G587" s="200" t="str">
        <f t="shared" si="124"/>
        <v/>
      </c>
      <c r="H587" s="197" t="str">
        <f t="shared" si="122"/>
        <v/>
      </c>
      <c r="I587" s="204" t="str">
        <f t="shared" si="125"/>
        <v/>
      </c>
      <c r="J587" s="194" t="str">
        <f>IF(B587&gt;0,ROUNDUP(VLOOKUP(B587,G011B!$B:$R,16,0),1),"")</f>
        <v/>
      </c>
      <c r="K587" s="194" t="str">
        <f t="shared" si="126"/>
        <v/>
      </c>
      <c r="L587" s="195" t="str">
        <f>IF(B587&lt;&gt;"",VLOOKUP(B587,G011B!$B:$Z,25,0),"")</f>
        <v/>
      </c>
      <c r="M587" s="224" t="str">
        <f t="shared" si="123"/>
        <v/>
      </c>
    </row>
    <row r="588" spans="1:14" ht="20.25" customHeight="1" thickBot="1" x14ac:dyDescent="0.3">
      <c r="A588" s="116">
        <v>360</v>
      </c>
      <c r="B588" s="137"/>
      <c r="C588" s="192" t="str">
        <f t="shared" si="120"/>
        <v/>
      </c>
      <c r="D588" s="193" t="str">
        <f t="shared" si="121"/>
        <v/>
      </c>
      <c r="E588" s="138"/>
      <c r="F588" s="139"/>
      <c r="G588" s="201" t="str">
        <f t="shared" si="124"/>
        <v/>
      </c>
      <c r="H588" s="198" t="str">
        <f t="shared" si="122"/>
        <v/>
      </c>
      <c r="I588" s="205" t="str">
        <f t="shared" si="125"/>
        <v/>
      </c>
      <c r="J588" s="194" t="str">
        <f>IF(B588&gt;0,ROUNDUP(VLOOKUP(B588,G011B!$B:$R,16,0),1),"")</f>
        <v/>
      </c>
      <c r="K588" s="194" t="str">
        <f t="shared" si="126"/>
        <v/>
      </c>
      <c r="L588" s="195" t="str">
        <f>IF(B588&lt;&gt;"",VLOOKUP(B588,G011B!$B:$Z,25,0),"")</f>
        <v/>
      </c>
      <c r="M588" s="224" t="str">
        <f t="shared" si="123"/>
        <v/>
      </c>
    </row>
    <row r="589" spans="1:14" ht="20.25" customHeight="1" thickBot="1" x14ac:dyDescent="0.35">
      <c r="A589" s="493" t="s">
        <v>50</v>
      </c>
      <c r="B589" s="494"/>
      <c r="C589" s="494"/>
      <c r="D589" s="494"/>
      <c r="E589" s="494"/>
      <c r="F589" s="495"/>
      <c r="G589" s="202">
        <f>SUM(G569:G588)</f>
        <v>0</v>
      </c>
      <c r="H589" s="286"/>
      <c r="I589" s="185">
        <f>IF(C567=C534,SUM(I569:I588)+I556,SUM(I569:I588))</f>
        <v>0</v>
      </c>
      <c r="N589" s="206">
        <f>IF(COUNTA(E569:E588)&gt;0,1,0)</f>
        <v>0</v>
      </c>
    </row>
    <row r="590" spans="1:14" ht="20.25" customHeight="1" thickBot="1" x14ac:dyDescent="0.3">
      <c r="A590" s="496" t="s">
        <v>88</v>
      </c>
      <c r="B590" s="497"/>
      <c r="C590" s="497"/>
      <c r="D590" s="498"/>
      <c r="E590" s="174">
        <f>SUM(G:G)/2</f>
        <v>0</v>
      </c>
      <c r="F590" s="499"/>
      <c r="G590" s="500"/>
      <c r="H590" s="501"/>
      <c r="I590" s="182">
        <f>SUM(I569:I588)+I557</f>
        <v>0</v>
      </c>
    </row>
    <row r="591" spans="1:14" x14ac:dyDescent="0.25">
      <c r="A591" s="7" t="s">
        <v>157</v>
      </c>
    </row>
    <row r="593" spans="1:15" ht="21" x14ac:dyDescent="0.35">
      <c r="B593" s="309" t="s">
        <v>47</v>
      </c>
      <c r="C593" s="297">
        <f ca="1">IF(imzatarihi&gt;0,imzatarihi,"")</f>
        <v>46027</v>
      </c>
      <c r="D593" s="309" t="s">
        <v>48</v>
      </c>
      <c r="E593" s="506" t="str">
        <f>IF(kurulusyetkilisi&gt;0,kurulusyetkilisi,"")</f>
        <v/>
      </c>
      <c r="F593" s="506"/>
      <c r="G593" s="506"/>
      <c r="H593" s="506"/>
      <c r="I593" s="506"/>
      <c r="K593" s="133"/>
      <c r="L593" s="133"/>
      <c r="M593" s="4"/>
      <c r="N593" s="133"/>
      <c r="O593" s="133"/>
    </row>
    <row r="594" spans="1:15" ht="21" x14ac:dyDescent="0.35">
      <c r="A594" s="300"/>
      <c r="B594" s="300"/>
      <c r="D594" s="309" t="s">
        <v>49</v>
      </c>
      <c r="E594" s="470"/>
      <c r="F594" s="470"/>
      <c r="G594" s="470"/>
      <c r="H594" s="300"/>
      <c r="I594" s="300"/>
      <c r="K594" s="133"/>
      <c r="L594" s="133"/>
      <c r="M594" s="4"/>
      <c r="N594" s="133"/>
      <c r="O594" s="133"/>
    </row>
    <row r="595" spans="1:15" ht="15.75" x14ac:dyDescent="0.25">
      <c r="A595" s="465" t="s">
        <v>81</v>
      </c>
      <c r="B595" s="465"/>
      <c r="C595" s="465"/>
      <c r="D595" s="465"/>
      <c r="E595" s="465"/>
      <c r="F595" s="465"/>
      <c r="G595" s="465"/>
      <c r="H595" s="465"/>
      <c r="I595" s="465"/>
    </row>
    <row r="596" spans="1:15" x14ac:dyDescent="0.25">
      <c r="A596" s="466" t="str">
        <f>IF(YilDonem&lt;&gt;"",CONCATENATE(YilDonem," dönemine aittir."),"")</f>
        <v/>
      </c>
      <c r="B596" s="466"/>
      <c r="C596" s="466"/>
      <c r="D596" s="466"/>
      <c r="E596" s="466"/>
      <c r="F596" s="466"/>
      <c r="G596" s="466"/>
      <c r="H596" s="466"/>
      <c r="I596" s="466"/>
    </row>
    <row r="597" spans="1:15" ht="19.5" thickBot="1" x14ac:dyDescent="0.35">
      <c r="A597" s="505" t="s">
        <v>90</v>
      </c>
      <c r="B597" s="505"/>
      <c r="C597" s="505"/>
      <c r="D597" s="505"/>
      <c r="E597" s="505"/>
      <c r="F597" s="505"/>
      <c r="G597" s="505"/>
      <c r="H597" s="505"/>
      <c r="I597" s="505"/>
    </row>
    <row r="598" spans="1:15" ht="19.5" customHeight="1" thickBot="1" x14ac:dyDescent="0.3">
      <c r="A598" s="473" t="s">
        <v>1</v>
      </c>
      <c r="B598" s="487"/>
      <c r="C598" s="457" t="str">
        <f>IF(ProjeNo&gt;0,ProjeNo,"")</f>
        <v/>
      </c>
      <c r="D598" s="458"/>
      <c r="E598" s="458"/>
      <c r="F598" s="458"/>
      <c r="G598" s="458"/>
      <c r="H598" s="458"/>
      <c r="I598" s="459"/>
    </row>
    <row r="599" spans="1:15" ht="29.25" customHeight="1" thickBot="1" x14ac:dyDescent="0.3">
      <c r="A599" s="504" t="s">
        <v>14</v>
      </c>
      <c r="B599" s="474"/>
      <c r="C599" s="490" t="str">
        <f>IF(ProjeAdi&gt;0,ProjeAdi,"")</f>
        <v/>
      </c>
      <c r="D599" s="491"/>
      <c r="E599" s="491"/>
      <c r="F599" s="491"/>
      <c r="G599" s="491"/>
      <c r="H599" s="491"/>
      <c r="I599" s="492"/>
    </row>
    <row r="600" spans="1:15" ht="19.5" customHeight="1" thickBot="1" x14ac:dyDescent="0.3">
      <c r="A600" s="473" t="s">
        <v>82</v>
      </c>
      <c r="B600" s="487"/>
      <c r="C600" s="29"/>
      <c r="D600" s="502"/>
      <c r="E600" s="502"/>
      <c r="F600" s="502"/>
      <c r="G600" s="502"/>
      <c r="H600" s="502"/>
      <c r="I600" s="503"/>
    </row>
    <row r="601" spans="1:15" s="5" customFormat="1" ht="30.75" thickBot="1" x14ac:dyDescent="0.3">
      <c r="A601" s="3" t="s">
        <v>9</v>
      </c>
      <c r="B601" s="3" t="s">
        <v>10</v>
      </c>
      <c r="C601" s="3" t="s">
        <v>71</v>
      </c>
      <c r="D601" s="3" t="s">
        <v>162</v>
      </c>
      <c r="E601" s="3" t="s">
        <v>83</v>
      </c>
      <c r="F601" s="3" t="s">
        <v>84</v>
      </c>
      <c r="G601" s="3" t="s">
        <v>85</v>
      </c>
      <c r="H601" s="3" t="s">
        <v>86</v>
      </c>
      <c r="I601" s="3" t="s">
        <v>87</v>
      </c>
      <c r="J601" s="128" t="s">
        <v>91</v>
      </c>
      <c r="K601" s="129" t="s">
        <v>92</v>
      </c>
      <c r="L601" s="129" t="s">
        <v>84</v>
      </c>
    </row>
    <row r="602" spans="1:15" ht="20.25" customHeight="1" x14ac:dyDescent="0.25">
      <c r="A602" s="115">
        <v>361</v>
      </c>
      <c r="B602" s="130"/>
      <c r="C602" s="188" t="str">
        <f t="shared" ref="C602:C621" si="127">IF(B602&lt;&gt;"",VLOOKUP(B602,PersonelTablo,2,0),"")</f>
        <v/>
      </c>
      <c r="D602" s="189" t="str">
        <f t="shared" ref="D602:D621" si="128">IF(B602&lt;&gt;"",VLOOKUP(B602,PersonelTablo,3,0),"")</f>
        <v/>
      </c>
      <c r="E602" s="131"/>
      <c r="F602" s="132"/>
      <c r="G602" s="199" t="str">
        <f>IF(AND(B602&lt;&gt;"",L602&gt;=F602),E602*F602,"")</f>
        <v/>
      </c>
      <c r="H602" s="196" t="str">
        <f t="shared" ref="H602:H621" si="129">IF(B602&lt;&gt;"",VLOOKUP(B602,G011CTablo,14,0),"")</f>
        <v/>
      </c>
      <c r="I602" s="203" t="str">
        <f>IF(AND(B602&lt;&gt;"",J602&gt;=K602,L602&gt;0),G602*H602,"")</f>
        <v/>
      </c>
      <c r="J602" s="194" t="str">
        <f>IF(B602&gt;0,ROUNDUP(VLOOKUP(B602,G011B!$B:$R,16,0),1),"")</f>
        <v/>
      </c>
      <c r="K602" s="194" t="str">
        <f>IF(B602&gt;0,SUMIF($B:$B,B602,$G:$G),"")</f>
        <v/>
      </c>
      <c r="L602" s="195" t="str">
        <f>IF(B602&lt;&gt;"",VLOOKUP(B602,G011B!$B:$Z,25,0),"")</f>
        <v/>
      </c>
      <c r="M602" s="224"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25" customHeight="1" x14ac:dyDescent="0.25">
      <c r="A603" s="8">
        <v>362</v>
      </c>
      <c r="B603" s="134"/>
      <c r="C603" s="190" t="str">
        <f t="shared" si="127"/>
        <v/>
      </c>
      <c r="D603" s="191" t="str">
        <f t="shared" si="128"/>
        <v/>
      </c>
      <c r="E603" s="135"/>
      <c r="F603" s="136"/>
      <c r="G603" s="200" t="str">
        <f t="shared" ref="G603:G621" si="131">IF(AND(B603&lt;&gt;"",L603&gt;=F603),E603*F603,"")</f>
        <v/>
      </c>
      <c r="H603" s="197" t="str">
        <f t="shared" si="129"/>
        <v/>
      </c>
      <c r="I603" s="204" t="str">
        <f t="shared" ref="I603:I621" si="132">IF(AND(B603&lt;&gt;"",J603&gt;=K603,L603&gt;0),G603*H603,"")</f>
        <v/>
      </c>
      <c r="J603" s="194" t="str">
        <f>IF(B603&gt;0,ROUNDUP(VLOOKUP(B603,G011B!$B:$R,16,0),1),"")</f>
        <v/>
      </c>
      <c r="K603" s="194" t="str">
        <f t="shared" ref="K603:K621" si="133">IF(B603&gt;0,SUMIF($B:$B,B603,$G:$G),"")</f>
        <v/>
      </c>
      <c r="L603" s="195" t="str">
        <f>IF(B603&lt;&gt;"",VLOOKUP(B603,G011B!$B:$Z,25,0),"")</f>
        <v/>
      </c>
      <c r="M603" s="224" t="str">
        <f t="shared" si="130"/>
        <v/>
      </c>
    </row>
    <row r="604" spans="1:15" ht="20.25" customHeight="1" x14ac:dyDescent="0.25">
      <c r="A604" s="8">
        <v>363</v>
      </c>
      <c r="B604" s="134"/>
      <c r="C604" s="190" t="str">
        <f t="shared" si="127"/>
        <v/>
      </c>
      <c r="D604" s="191" t="str">
        <f t="shared" si="128"/>
        <v/>
      </c>
      <c r="E604" s="135"/>
      <c r="F604" s="136"/>
      <c r="G604" s="200" t="str">
        <f t="shared" si="131"/>
        <v/>
      </c>
      <c r="H604" s="197" t="str">
        <f t="shared" si="129"/>
        <v/>
      </c>
      <c r="I604" s="204" t="str">
        <f t="shared" si="132"/>
        <v/>
      </c>
      <c r="J604" s="194" t="str">
        <f>IF(B604&gt;0,ROUNDUP(VLOOKUP(B604,G011B!$B:$R,16,0),1),"")</f>
        <v/>
      </c>
      <c r="K604" s="194" t="str">
        <f t="shared" si="133"/>
        <v/>
      </c>
      <c r="L604" s="195" t="str">
        <f>IF(B604&lt;&gt;"",VLOOKUP(B604,G011B!$B:$Z,25,0),"")</f>
        <v/>
      </c>
      <c r="M604" s="224" t="str">
        <f t="shared" si="130"/>
        <v/>
      </c>
    </row>
    <row r="605" spans="1:15" ht="20.25" customHeight="1" x14ac:dyDescent="0.25">
      <c r="A605" s="8">
        <v>364</v>
      </c>
      <c r="B605" s="134"/>
      <c r="C605" s="190" t="str">
        <f t="shared" si="127"/>
        <v/>
      </c>
      <c r="D605" s="191" t="str">
        <f t="shared" si="128"/>
        <v/>
      </c>
      <c r="E605" s="135"/>
      <c r="F605" s="136"/>
      <c r="G605" s="200" t="str">
        <f t="shared" si="131"/>
        <v/>
      </c>
      <c r="H605" s="197" t="str">
        <f t="shared" si="129"/>
        <v/>
      </c>
      <c r="I605" s="204" t="str">
        <f t="shared" si="132"/>
        <v/>
      </c>
      <c r="J605" s="194" t="str">
        <f>IF(B605&gt;0,ROUNDUP(VLOOKUP(B605,G011B!$B:$R,16,0),1),"")</f>
        <v/>
      </c>
      <c r="K605" s="194" t="str">
        <f t="shared" si="133"/>
        <v/>
      </c>
      <c r="L605" s="195" t="str">
        <f>IF(B605&lt;&gt;"",VLOOKUP(B605,G011B!$B:$Z,25,0),"")</f>
        <v/>
      </c>
      <c r="M605" s="224" t="str">
        <f t="shared" si="130"/>
        <v/>
      </c>
    </row>
    <row r="606" spans="1:15" ht="20.25" customHeight="1" x14ac:dyDescent="0.25">
      <c r="A606" s="8">
        <v>365</v>
      </c>
      <c r="B606" s="134"/>
      <c r="C606" s="190" t="str">
        <f t="shared" si="127"/>
        <v/>
      </c>
      <c r="D606" s="191" t="str">
        <f t="shared" si="128"/>
        <v/>
      </c>
      <c r="E606" s="135"/>
      <c r="F606" s="136"/>
      <c r="G606" s="200" t="str">
        <f t="shared" si="131"/>
        <v/>
      </c>
      <c r="H606" s="197" t="str">
        <f t="shared" si="129"/>
        <v/>
      </c>
      <c r="I606" s="204" t="str">
        <f t="shared" si="132"/>
        <v/>
      </c>
      <c r="J606" s="194" t="str">
        <f>IF(B606&gt;0,ROUNDUP(VLOOKUP(B606,G011B!$B:$R,16,0),1),"")</f>
        <v/>
      </c>
      <c r="K606" s="194" t="str">
        <f t="shared" si="133"/>
        <v/>
      </c>
      <c r="L606" s="195" t="str">
        <f>IF(B606&lt;&gt;"",VLOOKUP(B606,G011B!$B:$Z,25,0),"")</f>
        <v/>
      </c>
      <c r="M606" s="224" t="str">
        <f t="shared" si="130"/>
        <v/>
      </c>
    </row>
    <row r="607" spans="1:15" ht="20.25" customHeight="1" x14ac:dyDescent="0.25">
      <c r="A607" s="8">
        <v>366</v>
      </c>
      <c r="B607" s="134"/>
      <c r="C607" s="190" t="str">
        <f t="shared" si="127"/>
        <v/>
      </c>
      <c r="D607" s="191" t="str">
        <f t="shared" si="128"/>
        <v/>
      </c>
      <c r="E607" s="135"/>
      <c r="F607" s="136"/>
      <c r="G607" s="200" t="str">
        <f t="shared" si="131"/>
        <v/>
      </c>
      <c r="H607" s="197" t="str">
        <f t="shared" si="129"/>
        <v/>
      </c>
      <c r="I607" s="204" t="str">
        <f t="shared" si="132"/>
        <v/>
      </c>
      <c r="J607" s="194" t="str">
        <f>IF(B607&gt;0,ROUNDUP(VLOOKUP(B607,G011B!$B:$R,16,0),1),"")</f>
        <v/>
      </c>
      <c r="K607" s="194" t="str">
        <f t="shared" si="133"/>
        <v/>
      </c>
      <c r="L607" s="195" t="str">
        <f>IF(B607&lt;&gt;"",VLOOKUP(B607,G011B!$B:$Z,25,0),"")</f>
        <v/>
      </c>
      <c r="M607" s="224" t="str">
        <f t="shared" si="130"/>
        <v/>
      </c>
    </row>
    <row r="608" spans="1:15" ht="20.25" customHeight="1" x14ac:dyDescent="0.25">
      <c r="A608" s="8">
        <v>367</v>
      </c>
      <c r="B608" s="134"/>
      <c r="C608" s="190" t="str">
        <f t="shared" si="127"/>
        <v/>
      </c>
      <c r="D608" s="191" t="str">
        <f t="shared" si="128"/>
        <v/>
      </c>
      <c r="E608" s="135"/>
      <c r="F608" s="136"/>
      <c r="G608" s="200" t="str">
        <f t="shared" si="131"/>
        <v/>
      </c>
      <c r="H608" s="197" t="str">
        <f t="shared" si="129"/>
        <v/>
      </c>
      <c r="I608" s="204" t="str">
        <f t="shared" si="132"/>
        <v/>
      </c>
      <c r="J608" s="194" t="str">
        <f>IF(B608&gt;0,ROUNDUP(VLOOKUP(B608,G011B!$B:$R,16,0),1),"")</f>
        <v/>
      </c>
      <c r="K608" s="194" t="str">
        <f t="shared" si="133"/>
        <v/>
      </c>
      <c r="L608" s="195" t="str">
        <f>IF(B608&lt;&gt;"",VLOOKUP(B608,G011B!$B:$Z,25,0),"")</f>
        <v/>
      </c>
      <c r="M608" s="224" t="str">
        <f t="shared" si="130"/>
        <v/>
      </c>
    </row>
    <row r="609" spans="1:14" ht="20.25" customHeight="1" x14ac:dyDescent="0.25">
      <c r="A609" s="8">
        <v>368</v>
      </c>
      <c r="B609" s="134"/>
      <c r="C609" s="190" t="str">
        <f t="shared" si="127"/>
        <v/>
      </c>
      <c r="D609" s="191" t="str">
        <f t="shared" si="128"/>
        <v/>
      </c>
      <c r="E609" s="135"/>
      <c r="F609" s="136"/>
      <c r="G609" s="200" t="str">
        <f t="shared" si="131"/>
        <v/>
      </c>
      <c r="H609" s="197" t="str">
        <f t="shared" si="129"/>
        <v/>
      </c>
      <c r="I609" s="204" t="str">
        <f t="shared" si="132"/>
        <v/>
      </c>
      <c r="J609" s="194" t="str">
        <f>IF(B609&gt;0,ROUNDUP(VLOOKUP(B609,G011B!$B:$R,16,0),1),"")</f>
        <v/>
      </c>
      <c r="K609" s="194" t="str">
        <f t="shared" si="133"/>
        <v/>
      </c>
      <c r="L609" s="195" t="str">
        <f>IF(B609&lt;&gt;"",VLOOKUP(B609,G011B!$B:$Z,25,0),"")</f>
        <v/>
      </c>
      <c r="M609" s="224" t="str">
        <f t="shared" si="130"/>
        <v/>
      </c>
    </row>
    <row r="610" spans="1:14" ht="20.25" customHeight="1" x14ac:dyDescent="0.25">
      <c r="A610" s="8">
        <v>369</v>
      </c>
      <c r="B610" s="134"/>
      <c r="C610" s="190" t="str">
        <f t="shared" si="127"/>
        <v/>
      </c>
      <c r="D610" s="191" t="str">
        <f t="shared" si="128"/>
        <v/>
      </c>
      <c r="E610" s="135"/>
      <c r="F610" s="136"/>
      <c r="G610" s="200" t="str">
        <f t="shared" si="131"/>
        <v/>
      </c>
      <c r="H610" s="197" t="str">
        <f t="shared" si="129"/>
        <v/>
      </c>
      <c r="I610" s="204" t="str">
        <f t="shared" si="132"/>
        <v/>
      </c>
      <c r="J610" s="194" t="str">
        <f>IF(B610&gt;0,ROUNDUP(VLOOKUP(B610,G011B!$B:$R,16,0),1),"")</f>
        <v/>
      </c>
      <c r="K610" s="194" t="str">
        <f t="shared" si="133"/>
        <v/>
      </c>
      <c r="L610" s="195" t="str">
        <f>IF(B610&lt;&gt;"",VLOOKUP(B610,G011B!$B:$Z,25,0),"")</f>
        <v/>
      </c>
      <c r="M610" s="224" t="str">
        <f t="shared" si="130"/>
        <v/>
      </c>
    </row>
    <row r="611" spans="1:14" ht="20.25" customHeight="1" x14ac:dyDescent="0.25">
      <c r="A611" s="8">
        <v>370</v>
      </c>
      <c r="B611" s="134"/>
      <c r="C611" s="190" t="str">
        <f t="shared" si="127"/>
        <v/>
      </c>
      <c r="D611" s="191" t="str">
        <f t="shared" si="128"/>
        <v/>
      </c>
      <c r="E611" s="135"/>
      <c r="F611" s="136"/>
      <c r="G611" s="200" t="str">
        <f t="shared" si="131"/>
        <v/>
      </c>
      <c r="H611" s="197" t="str">
        <f t="shared" si="129"/>
        <v/>
      </c>
      <c r="I611" s="204" t="str">
        <f t="shared" si="132"/>
        <v/>
      </c>
      <c r="J611" s="194" t="str">
        <f>IF(B611&gt;0,ROUNDUP(VLOOKUP(B611,G011B!$B:$R,16,0),1),"")</f>
        <v/>
      </c>
      <c r="K611" s="194" t="str">
        <f t="shared" si="133"/>
        <v/>
      </c>
      <c r="L611" s="195" t="str">
        <f>IF(B611&lt;&gt;"",VLOOKUP(B611,G011B!$B:$Z,25,0),"")</f>
        <v/>
      </c>
      <c r="M611" s="224" t="str">
        <f t="shared" si="130"/>
        <v/>
      </c>
    </row>
    <row r="612" spans="1:14" ht="20.25" customHeight="1" x14ac:dyDescent="0.25">
      <c r="A612" s="8">
        <v>371</v>
      </c>
      <c r="B612" s="134"/>
      <c r="C612" s="190" t="str">
        <f t="shared" si="127"/>
        <v/>
      </c>
      <c r="D612" s="191" t="str">
        <f t="shared" si="128"/>
        <v/>
      </c>
      <c r="E612" s="135"/>
      <c r="F612" s="136"/>
      <c r="G612" s="200" t="str">
        <f t="shared" si="131"/>
        <v/>
      </c>
      <c r="H612" s="197" t="str">
        <f t="shared" si="129"/>
        <v/>
      </c>
      <c r="I612" s="204" t="str">
        <f t="shared" si="132"/>
        <v/>
      </c>
      <c r="J612" s="194" t="str">
        <f>IF(B612&gt;0,ROUNDUP(VLOOKUP(B612,G011B!$B:$R,16,0),1),"")</f>
        <v/>
      </c>
      <c r="K612" s="194" t="str">
        <f t="shared" si="133"/>
        <v/>
      </c>
      <c r="L612" s="195" t="str">
        <f>IF(B612&lt;&gt;"",VLOOKUP(B612,G011B!$B:$Z,25,0),"")</f>
        <v/>
      </c>
      <c r="M612" s="224" t="str">
        <f t="shared" si="130"/>
        <v/>
      </c>
    </row>
    <row r="613" spans="1:14" ht="20.25" customHeight="1" x14ac:dyDescent="0.25">
      <c r="A613" s="8">
        <v>372</v>
      </c>
      <c r="B613" s="134"/>
      <c r="C613" s="190" t="str">
        <f t="shared" si="127"/>
        <v/>
      </c>
      <c r="D613" s="191" t="str">
        <f t="shared" si="128"/>
        <v/>
      </c>
      <c r="E613" s="135"/>
      <c r="F613" s="136"/>
      <c r="G613" s="200" t="str">
        <f t="shared" si="131"/>
        <v/>
      </c>
      <c r="H613" s="197" t="str">
        <f t="shared" si="129"/>
        <v/>
      </c>
      <c r="I613" s="204" t="str">
        <f t="shared" si="132"/>
        <v/>
      </c>
      <c r="J613" s="194" t="str">
        <f>IF(B613&gt;0,ROUNDUP(VLOOKUP(B613,G011B!$B:$R,16,0),1),"")</f>
        <v/>
      </c>
      <c r="K613" s="194" t="str">
        <f t="shared" si="133"/>
        <v/>
      </c>
      <c r="L613" s="195" t="str">
        <f>IF(B613&lt;&gt;"",VLOOKUP(B613,G011B!$B:$Z,25,0),"")</f>
        <v/>
      </c>
      <c r="M613" s="224" t="str">
        <f t="shared" si="130"/>
        <v/>
      </c>
    </row>
    <row r="614" spans="1:14" ht="20.25" customHeight="1" x14ac:dyDescent="0.25">
      <c r="A614" s="8">
        <v>373</v>
      </c>
      <c r="B614" s="134"/>
      <c r="C614" s="190" t="str">
        <f t="shared" si="127"/>
        <v/>
      </c>
      <c r="D614" s="191" t="str">
        <f t="shared" si="128"/>
        <v/>
      </c>
      <c r="E614" s="135"/>
      <c r="F614" s="136"/>
      <c r="G614" s="200" t="str">
        <f t="shared" si="131"/>
        <v/>
      </c>
      <c r="H614" s="197" t="str">
        <f t="shared" si="129"/>
        <v/>
      </c>
      <c r="I614" s="204" t="str">
        <f t="shared" si="132"/>
        <v/>
      </c>
      <c r="J614" s="194" t="str">
        <f>IF(B614&gt;0,ROUNDUP(VLOOKUP(B614,G011B!$B:$R,16,0),1),"")</f>
        <v/>
      </c>
      <c r="K614" s="194" t="str">
        <f t="shared" si="133"/>
        <v/>
      </c>
      <c r="L614" s="195" t="str">
        <f>IF(B614&lt;&gt;"",VLOOKUP(B614,G011B!$B:$Z,25,0),"")</f>
        <v/>
      </c>
      <c r="M614" s="224" t="str">
        <f t="shared" si="130"/>
        <v/>
      </c>
    </row>
    <row r="615" spans="1:14" ht="20.25" customHeight="1" x14ac:dyDescent="0.25">
      <c r="A615" s="8">
        <v>374</v>
      </c>
      <c r="B615" s="134"/>
      <c r="C615" s="190" t="str">
        <f t="shared" si="127"/>
        <v/>
      </c>
      <c r="D615" s="191" t="str">
        <f t="shared" si="128"/>
        <v/>
      </c>
      <c r="E615" s="135"/>
      <c r="F615" s="136"/>
      <c r="G615" s="200" t="str">
        <f t="shared" si="131"/>
        <v/>
      </c>
      <c r="H615" s="197" t="str">
        <f t="shared" si="129"/>
        <v/>
      </c>
      <c r="I615" s="204" t="str">
        <f t="shared" si="132"/>
        <v/>
      </c>
      <c r="J615" s="194" t="str">
        <f>IF(B615&gt;0,ROUNDUP(VLOOKUP(B615,G011B!$B:$R,16,0),1),"")</f>
        <v/>
      </c>
      <c r="K615" s="194" t="str">
        <f t="shared" si="133"/>
        <v/>
      </c>
      <c r="L615" s="195" t="str">
        <f>IF(B615&lt;&gt;"",VLOOKUP(B615,G011B!$B:$Z,25,0),"")</f>
        <v/>
      </c>
      <c r="M615" s="224" t="str">
        <f t="shared" si="130"/>
        <v/>
      </c>
    </row>
    <row r="616" spans="1:14" ht="20.25" customHeight="1" x14ac:dyDescent="0.25">
      <c r="A616" s="8">
        <v>375</v>
      </c>
      <c r="B616" s="134"/>
      <c r="C616" s="190" t="str">
        <f t="shared" si="127"/>
        <v/>
      </c>
      <c r="D616" s="191" t="str">
        <f t="shared" si="128"/>
        <v/>
      </c>
      <c r="E616" s="135"/>
      <c r="F616" s="136"/>
      <c r="G616" s="200" t="str">
        <f t="shared" si="131"/>
        <v/>
      </c>
      <c r="H616" s="197" t="str">
        <f t="shared" si="129"/>
        <v/>
      </c>
      <c r="I616" s="204" t="str">
        <f t="shared" si="132"/>
        <v/>
      </c>
      <c r="J616" s="194" t="str">
        <f>IF(B616&gt;0,ROUNDUP(VLOOKUP(B616,G011B!$B:$R,16,0),1),"")</f>
        <v/>
      </c>
      <c r="K616" s="194" t="str">
        <f t="shared" si="133"/>
        <v/>
      </c>
      <c r="L616" s="195" t="str">
        <f>IF(B616&lt;&gt;"",VLOOKUP(B616,G011B!$B:$Z,25,0),"")</f>
        <v/>
      </c>
      <c r="M616" s="224" t="str">
        <f t="shared" si="130"/>
        <v/>
      </c>
    </row>
    <row r="617" spans="1:14" ht="20.25" customHeight="1" x14ac:dyDescent="0.25">
      <c r="A617" s="8">
        <v>376</v>
      </c>
      <c r="B617" s="134"/>
      <c r="C617" s="190" t="str">
        <f t="shared" si="127"/>
        <v/>
      </c>
      <c r="D617" s="191" t="str">
        <f t="shared" si="128"/>
        <v/>
      </c>
      <c r="E617" s="135"/>
      <c r="F617" s="136"/>
      <c r="G617" s="200" t="str">
        <f t="shared" si="131"/>
        <v/>
      </c>
      <c r="H617" s="197" t="str">
        <f t="shared" si="129"/>
        <v/>
      </c>
      <c r="I617" s="204" t="str">
        <f t="shared" si="132"/>
        <v/>
      </c>
      <c r="J617" s="194" t="str">
        <f>IF(B617&gt;0,ROUNDUP(VLOOKUP(B617,G011B!$B:$R,16,0),1),"")</f>
        <v/>
      </c>
      <c r="K617" s="194" t="str">
        <f t="shared" si="133"/>
        <v/>
      </c>
      <c r="L617" s="195" t="str">
        <f>IF(B617&lt;&gt;"",VLOOKUP(B617,G011B!$B:$Z,25,0),"")</f>
        <v/>
      </c>
      <c r="M617" s="224" t="str">
        <f t="shared" si="130"/>
        <v/>
      </c>
    </row>
    <row r="618" spans="1:14" ht="20.25" customHeight="1" x14ac:dyDescent="0.25">
      <c r="A618" s="8">
        <v>377</v>
      </c>
      <c r="B618" s="134"/>
      <c r="C618" s="190" t="str">
        <f t="shared" si="127"/>
        <v/>
      </c>
      <c r="D618" s="191" t="str">
        <f t="shared" si="128"/>
        <v/>
      </c>
      <c r="E618" s="135"/>
      <c r="F618" s="136"/>
      <c r="G618" s="200" t="str">
        <f t="shared" si="131"/>
        <v/>
      </c>
      <c r="H618" s="197" t="str">
        <f t="shared" si="129"/>
        <v/>
      </c>
      <c r="I618" s="204" t="str">
        <f t="shared" si="132"/>
        <v/>
      </c>
      <c r="J618" s="194" t="str">
        <f>IF(B618&gt;0,ROUNDUP(VLOOKUP(B618,G011B!$B:$R,16,0),1),"")</f>
        <v/>
      </c>
      <c r="K618" s="194" t="str">
        <f t="shared" si="133"/>
        <v/>
      </c>
      <c r="L618" s="195" t="str">
        <f>IF(B618&lt;&gt;"",VLOOKUP(B618,G011B!$B:$Z,25,0),"")</f>
        <v/>
      </c>
      <c r="M618" s="224" t="str">
        <f t="shared" si="130"/>
        <v/>
      </c>
    </row>
    <row r="619" spans="1:14" ht="20.25" customHeight="1" x14ac:dyDescent="0.25">
      <c r="A619" s="8">
        <v>378</v>
      </c>
      <c r="B619" s="134"/>
      <c r="C619" s="190" t="str">
        <f t="shared" si="127"/>
        <v/>
      </c>
      <c r="D619" s="191" t="str">
        <f t="shared" si="128"/>
        <v/>
      </c>
      <c r="E619" s="135"/>
      <c r="F619" s="136"/>
      <c r="G619" s="200" t="str">
        <f t="shared" si="131"/>
        <v/>
      </c>
      <c r="H619" s="197" t="str">
        <f t="shared" si="129"/>
        <v/>
      </c>
      <c r="I619" s="204" t="str">
        <f t="shared" si="132"/>
        <v/>
      </c>
      <c r="J619" s="194" t="str">
        <f>IF(B619&gt;0,ROUNDUP(VLOOKUP(B619,G011B!$B:$R,16,0),1),"")</f>
        <v/>
      </c>
      <c r="K619" s="194" t="str">
        <f t="shared" si="133"/>
        <v/>
      </c>
      <c r="L619" s="195" t="str">
        <f>IF(B619&lt;&gt;"",VLOOKUP(B619,G011B!$B:$Z,25,0),"")</f>
        <v/>
      </c>
      <c r="M619" s="224" t="str">
        <f t="shared" si="130"/>
        <v/>
      </c>
    </row>
    <row r="620" spans="1:14" ht="20.25" customHeight="1" x14ac:dyDescent="0.25">
      <c r="A620" s="8">
        <v>379</v>
      </c>
      <c r="B620" s="134"/>
      <c r="C620" s="190" t="str">
        <f t="shared" si="127"/>
        <v/>
      </c>
      <c r="D620" s="191" t="str">
        <f t="shared" si="128"/>
        <v/>
      </c>
      <c r="E620" s="135"/>
      <c r="F620" s="136"/>
      <c r="G620" s="200" t="str">
        <f t="shared" si="131"/>
        <v/>
      </c>
      <c r="H620" s="197" t="str">
        <f t="shared" si="129"/>
        <v/>
      </c>
      <c r="I620" s="204" t="str">
        <f t="shared" si="132"/>
        <v/>
      </c>
      <c r="J620" s="194" t="str">
        <f>IF(B620&gt;0,ROUNDUP(VLOOKUP(B620,G011B!$B:$R,16,0),1),"")</f>
        <v/>
      </c>
      <c r="K620" s="194" t="str">
        <f t="shared" si="133"/>
        <v/>
      </c>
      <c r="L620" s="195" t="str">
        <f>IF(B620&lt;&gt;"",VLOOKUP(B620,G011B!$B:$Z,25,0),"")</f>
        <v/>
      </c>
      <c r="M620" s="224" t="str">
        <f t="shared" si="130"/>
        <v/>
      </c>
    </row>
    <row r="621" spans="1:14" ht="20.25" customHeight="1" thickBot="1" x14ac:dyDescent="0.3">
      <c r="A621" s="116">
        <v>380</v>
      </c>
      <c r="B621" s="137"/>
      <c r="C621" s="192" t="str">
        <f t="shared" si="127"/>
        <v/>
      </c>
      <c r="D621" s="193" t="str">
        <f t="shared" si="128"/>
        <v/>
      </c>
      <c r="E621" s="138"/>
      <c r="F621" s="139"/>
      <c r="G621" s="201" t="str">
        <f t="shared" si="131"/>
        <v/>
      </c>
      <c r="H621" s="198" t="str">
        <f t="shared" si="129"/>
        <v/>
      </c>
      <c r="I621" s="205" t="str">
        <f t="shared" si="132"/>
        <v/>
      </c>
      <c r="J621" s="194" t="str">
        <f>IF(B621&gt;0,ROUNDUP(VLOOKUP(B621,G011B!$B:$R,16,0),1),"")</f>
        <v/>
      </c>
      <c r="K621" s="194" t="str">
        <f t="shared" si="133"/>
        <v/>
      </c>
      <c r="L621" s="195" t="str">
        <f>IF(B621&lt;&gt;"",VLOOKUP(B621,G011B!$B:$Z,25,0),"")</f>
        <v/>
      </c>
      <c r="M621" s="224" t="str">
        <f t="shared" si="130"/>
        <v/>
      </c>
    </row>
    <row r="622" spans="1:14" ht="20.25" customHeight="1" thickBot="1" x14ac:dyDescent="0.35">
      <c r="A622" s="493" t="s">
        <v>50</v>
      </c>
      <c r="B622" s="494"/>
      <c r="C622" s="494"/>
      <c r="D622" s="494"/>
      <c r="E622" s="494"/>
      <c r="F622" s="495"/>
      <c r="G622" s="202">
        <f>SUM(G602:G621)</f>
        <v>0</v>
      </c>
      <c r="H622" s="286"/>
      <c r="I622" s="185">
        <f>IF(C600=C567,SUM(I602:I621)+I589,SUM(I602:I621))</f>
        <v>0</v>
      </c>
      <c r="N622" s="206">
        <f>IF(COUNTA(E602:E621)&gt;0,1,0)</f>
        <v>0</v>
      </c>
    </row>
    <row r="623" spans="1:14" ht="20.25" customHeight="1" thickBot="1" x14ac:dyDescent="0.3">
      <c r="A623" s="496" t="s">
        <v>88</v>
      </c>
      <c r="B623" s="497"/>
      <c r="C623" s="497"/>
      <c r="D623" s="498"/>
      <c r="E623" s="174">
        <f>SUM(G:G)/2</f>
        <v>0</v>
      </c>
      <c r="F623" s="499"/>
      <c r="G623" s="500"/>
      <c r="H623" s="501"/>
      <c r="I623" s="182">
        <f>SUM(I602:I621)+I590</f>
        <v>0</v>
      </c>
    </row>
    <row r="624" spans="1:14" x14ac:dyDescent="0.25">
      <c r="A624" s="7" t="s">
        <v>157</v>
      </c>
    </row>
    <row r="626" spans="1:15" ht="21" x14ac:dyDescent="0.35">
      <c r="B626" s="309" t="s">
        <v>47</v>
      </c>
      <c r="C626" s="297">
        <f ca="1">IF(imzatarihi&gt;0,imzatarihi,"")</f>
        <v>46027</v>
      </c>
      <c r="D626" s="309" t="s">
        <v>48</v>
      </c>
      <c r="E626" s="506" t="str">
        <f>IF(kurulusyetkilisi&gt;0,kurulusyetkilisi,"")</f>
        <v/>
      </c>
      <c r="F626" s="506"/>
      <c r="G626" s="506"/>
      <c r="H626" s="506"/>
      <c r="I626" s="506"/>
      <c r="K626" s="133"/>
      <c r="L626" s="133"/>
      <c r="M626" s="4"/>
      <c r="N626" s="133"/>
      <c r="O626" s="133"/>
    </row>
    <row r="627" spans="1:15" ht="21" x14ac:dyDescent="0.35">
      <c r="A627" s="300"/>
      <c r="B627" s="300"/>
      <c r="D627" s="309" t="s">
        <v>49</v>
      </c>
      <c r="E627" s="470"/>
      <c r="F627" s="470"/>
      <c r="G627" s="470"/>
      <c r="H627" s="300"/>
      <c r="I627" s="300"/>
      <c r="K627" s="133"/>
      <c r="L627" s="133"/>
      <c r="M627" s="4"/>
      <c r="N627" s="133"/>
      <c r="O627" s="133"/>
    </row>
    <row r="628" spans="1:15" ht="15.75" x14ac:dyDescent="0.25">
      <c r="A628" s="465" t="s">
        <v>81</v>
      </c>
      <c r="B628" s="465"/>
      <c r="C628" s="465"/>
      <c r="D628" s="465"/>
      <c r="E628" s="465"/>
      <c r="F628" s="465"/>
      <c r="G628" s="465"/>
      <c r="H628" s="465"/>
      <c r="I628" s="465"/>
    </row>
    <row r="629" spans="1:15" x14ac:dyDescent="0.25">
      <c r="A629" s="466" t="str">
        <f>IF(YilDonem&lt;&gt;"",CONCATENATE(YilDonem," dönemine aittir."),"")</f>
        <v/>
      </c>
      <c r="B629" s="466"/>
      <c r="C629" s="466"/>
      <c r="D629" s="466"/>
      <c r="E629" s="466"/>
      <c r="F629" s="466"/>
      <c r="G629" s="466"/>
      <c r="H629" s="466"/>
      <c r="I629" s="466"/>
    </row>
    <row r="630" spans="1:15" ht="19.5" thickBot="1" x14ac:dyDescent="0.35">
      <c r="A630" s="505" t="s">
        <v>90</v>
      </c>
      <c r="B630" s="505"/>
      <c r="C630" s="505"/>
      <c r="D630" s="505"/>
      <c r="E630" s="505"/>
      <c r="F630" s="505"/>
      <c r="G630" s="505"/>
      <c r="H630" s="505"/>
      <c r="I630" s="505"/>
    </row>
    <row r="631" spans="1:15" ht="19.5" customHeight="1" thickBot="1" x14ac:dyDescent="0.3">
      <c r="A631" s="473" t="s">
        <v>1</v>
      </c>
      <c r="B631" s="487"/>
      <c r="C631" s="457" t="str">
        <f>IF(ProjeNo&gt;0,ProjeNo,"")</f>
        <v/>
      </c>
      <c r="D631" s="458"/>
      <c r="E631" s="458"/>
      <c r="F631" s="458"/>
      <c r="G631" s="458"/>
      <c r="H631" s="458"/>
      <c r="I631" s="459"/>
    </row>
    <row r="632" spans="1:15" ht="29.25" customHeight="1" thickBot="1" x14ac:dyDescent="0.3">
      <c r="A632" s="504" t="s">
        <v>14</v>
      </c>
      <c r="B632" s="474"/>
      <c r="C632" s="490" t="str">
        <f>IF(ProjeAdi&gt;0,ProjeAdi,"")</f>
        <v/>
      </c>
      <c r="D632" s="491"/>
      <c r="E632" s="491"/>
      <c r="F632" s="491"/>
      <c r="G632" s="491"/>
      <c r="H632" s="491"/>
      <c r="I632" s="492"/>
    </row>
    <row r="633" spans="1:15" ht="19.5" customHeight="1" thickBot="1" x14ac:dyDescent="0.3">
      <c r="A633" s="473" t="s">
        <v>82</v>
      </c>
      <c r="B633" s="487"/>
      <c r="C633" s="29"/>
      <c r="D633" s="502"/>
      <c r="E633" s="502"/>
      <c r="F633" s="502"/>
      <c r="G633" s="502"/>
      <c r="H633" s="502"/>
      <c r="I633" s="503"/>
    </row>
    <row r="634" spans="1:15" s="5" customFormat="1" ht="30.75" thickBot="1" x14ac:dyDescent="0.3">
      <c r="A634" s="3" t="s">
        <v>9</v>
      </c>
      <c r="B634" s="3" t="s">
        <v>10</v>
      </c>
      <c r="C634" s="3" t="s">
        <v>71</v>
      </c>
      <c r="D634" s="3" t="s">
        <v>162</v>
      </c>
      <c r="E634" s="3" t="s">
        <v>83</v>
      </c>
      <c r="F634" s="3" t="s">
        <v>84</v>
      </c>
      <c r="G634" s="3" t="s">
        <v>85</v>
      </c>
      <c r="H634" s="3" t="s">
        <v>86</v>
      </c>
      <c r="I634" s="3" t="s">
        <v>87</v>
      </c>
      <c r="J634" s="128" t="s">
        <v>91</v>
      </c>
      <c r="K634" s="129" t="s">
        <v>92</v>
      </c>
      <c r="L634" s="129" t="s">
        <v>84</v>
      </c>
    </row>
    <row r="635" spans="1:15" ht="20.25" customHeight="1" x14ac:dyDescent="0.25">
      <c r="A635" s="115">
        <v>381</v>
      </c>
      <c r="B635" s="130"/>
      <c r="C635" s="188" t="str">
        <f t="shared" ref="C635:C654" si="134">IF(B635&lt;&gt;"",VLOOKUP(B635,PersonelTablo,2,0),"")</f>
        <v/>
      </c>
      <c r="D635" s="189" t="str">
        <f t="shared" ref="D635:D654" si="135">IF(B635&lt;&gt;"",VLOOKUP(B635,PersonelTablo,3,0),"")</f>
        <v/>
      </c>
      <c r="E635" s="131"/>
      <c r="F635" s="132"/>
      <c r="G635" s="199" t="str">
        <f>IF(AND(B635&lt;&gt;"",L635&gt;=F635),E635*F635,"")</f>
        <v/>
      </c>
      <c r="H635" s="196" t="str">
        <f t="shared" ref="H635:H654" si="136">IF(B635&lt;&gt;"",VLOOKUP(B635,G011CTablo,14,0),"")</f>
        <v/>
      </c>
      <c r="I635" s="203" t="str">
        <f>IF(AND(B635&lt;&gt;"",J635&gt;=K635,L635&gt;0),G635*H635,"")</f>
        <v/>
      </c>
      <c r="J635" s="194" t="str">
        <f>IF(B635&gt;0,ROUNDUP(VLOOKUP(B635,G011B!$B:$R,16,0),1),"")</f>
        <v/>
      </c>
      <c r="K635" s="194" t="str">
        <f>IF(B635&gt;0,SUMIF($B:$B,B635,$G:$G),"")</f>
        <v/>
      </c>
      <c r="L635" s="195" t="str">
        <f>IF(B635&lt;&gt;"",VLOOKUP(B635,G011B!$B:$Z,25,0),"")</f>
        <v/>
      </c>
      <c r="M635" s="224"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25" customHeight="1" x14ac:dyDescent="0.25">
      <c r="A636" s="8">
        <v>382</v>
      </c>
      <c r="B636" s="134"/>
      <c r="C636" s="190" t="str">
        <f t="shared" si="134"/>
        <v/>
      </c>
      <c r="D636" s="191" t="str">
        <f t="shared" si="135"/>
        <v/>
      </c>
      <c r="E636" s="135"/>
      <c r="F636" s="136"/>
      <c r="G636" s="200" t="str">
        <f t="shared" ref="G636:G654" si="138">IF(AND(B636&lt;&gt;"",L636&gt;=F636),E636*F636,"")</f>
        <v/>
      </c>
      <c r="H636" s="197" t="str">
        <f t="shared" si="136"/>
        <v/>
      </c>
      <c r="I636" s="204" t="str">
        <f t="shared" ref="I636:I654" si="139">IF(AND(B636&lt;&gt;"",J636&gt;=K636,L636&gt;0),G636*H636,"")</f>
        <v/>
      </c>
      <c r="J636" s="194" t="str">
        <f>IF(B636&gt;0,ROUNDUP(VLOOKUP(B636,G011B!$B:$R,16,0),1),"")</f>
        <v/>
      </c>
      <c r="K636" s="194" t="str">
        <f t="shared" ref="K636:K654" si="140">IF(B636&gt;0,SUMIF($B:$B,B636,$G:$G),"")</f>
        <v/>
      </c>
      <c r="L636" s="195" t="str">
        <f>IF(B636&lt;&gt;"",VLOOKUP(B636,G011B!$B:$Z,25,0),"")</f>
        <v/>
      </c>
      <c r="M636" s="224" t="str">
        <f t="shared" si="137"/>
        <v/>
      </c>
    </row>
    <row r="637" spans="1:15" ht="20.25" customHeight="1" x14ac:dyDescent="0.25">
      <c r="A637" s="8">
        <v>383</v>
      </c>
      <c r="B637" s="134"/>
      <c r="C637" s="190" t="str">
        <f t="shared" si="134"/>
        <v/>
      </c>
      <c r="D637" s="191" t="str">
        <f t="shared" si="135"/>
        <v/>
      </c>
      <c r="E637" s="135"/>
      <c r="F637" s="136"/>
      <c r="G637" s="200" t="str">
        <f t="shared" si="138"/>
        <v/>
      </c>
      <c r="H637" s="197" t="str">
        <f t="shared" si="136"/>
        <v/>
      </c>
      <c r="I637" s="204" t="str">
        <f t="shared" si="139"/>
        <v/>
      </c>
      <c r="J637" s="194" t="str">
        <f>IF(B637&gt;0,ROUNDUP(VLOOKUP(B637,G011B!$B:$R,16,0),1),"")</f>
        <v/>
      </c>
      <c r="K637" s="194" t="str">
        <f t="shared" si="140"/>
        <v/>
      </c>
      <c r="L637" s="195" t="str">
        <f>IF(B637&lt;&gt;"",VLOOKUP(B637,G011B!$B:$Z,25,0),"")</f>
        <v/>
      </c>
      <c r="M637" s="224" t="str">
        <f t="shared" si="137"/>
        <v/>
      </c>
    </row>
    <row r="638" spans="1:15" ht="20.25" customHeight="1" x14ac:dyDescent="0.25">
      <c r="A638" s="8">
        <v>384</v>
      </c>
      <c r="B638" s="134"/>
      <c r="C638" s="190" t="str">
        <f t="shared" si="134"/>
        <v/>
      </c>
      <c r="D638" s="191" t="str">
        <f t="shared" si="135"/>
        <v/>
      </c>
      <c r="E638" s="135"/>
      <c r="F638" s="136"/>
      <c r="G638" s="200" t="str">
        <f t="shared" si="138"/>
        <v/>
      </c>
      <c r="H638" s="197" t="str">
        <f t="shared" si="136"/>
        <v/>
      </c>
      <c r="I638" s="204" t="str">
        <f t="shared" si="139"/>
        <v/>
      </c>
      <c r="J638" s="194" t="str">
        <f>IF(B638&gt;0,ROUNDUP(VLOOKUP(B638,G011B!$B:$R,16,0),1),"")</f>
        <v/>
      </c>
      <c r="K638" s="194" t="str">
        <f t="shared" si="140"/>
        <v/>
      </c>
      <c r="L638" s="195" t="str">
        <f>IF(B638&lt;&gt;"",VLOOKUP(B638,G011B!$B:$Z,25,0),"")</f>
        <v/>
      </c>
      <c r="M638" s="224" t="str">
        <f t="shared" si="137"/>
        <v/>
      </c>
    </row>
    <row r="639" spans="1:15" ht="20.25" customHeight="1" x14ac:dyDescent="0.25">
      <c r="A639" s="8">
        <v>385</v>
      </c>
      <c r="B639" s="134"/>
      <c r="C639" s="190" t="str">
        <f t="shared" si="134"/>
        <v/>
      </c>
      <c r="D639" s="191" t="str">
        <f t="shared" si="135"/>
        <v/>
      </c>
      <c r="E639" s="135"/>
      <c r="F639" s="136"/>
      <c r="G639" s="200" t="str">
        <f t="shared" si="138"/>
        <v/>
      </c>
      <c r="H639" s="197" t="str">
        <f t="shared" si="136"/>
        <v/>
      </c>
      <c r="I639" s="204" t="str">
        <f t="shared" si="139"/>
        <v/>
      </c>
      <c r="J639" s="194" t="str">
        <f>IF(B639&gt;0,ROUNDUP(VLOOKUP(B639,G011B!$B:$R,16,0),1),"")</f>
        <v/>
      </c>
      <c r="K639" s="194" t="str">
        <f t="shared" si="140"/>
        <v/>
      </c>
      <c r="L639" s="195" t="str">
        <f>IF(B639&lt;&gt;"",VLOOKUP(B639,G011B!$B:$Z,25,0),"")</f>
        <v/>
      </c>
      <c r="M639" s="224" t="str">
        <f t="shared" si="137"/>
        <v/>
      </c>
    </row>
    <row r="640" spans="1:15" ht="20.25" customHeight="1" x14ac:dyDescent="0.25">
      <c r="A640" s="8">
        <v>386</v>
      </c>
      <c r="B640" s="134"/>
      <c r="C640" s="190" t="str">
        <f t="shared" si="134"/>
        <v/>
      </c>
      <c r="D640" s="191" t="str">
        <f t="shared" si="135"/>
        <v/>
      </c>
      <c r="E640" s="135"/>
      <c r="F640" s="136"/>
      <c r="G640" s="200" t="str">
        <f t="shared" si="138"/>
        <v/>
      </c>
      <c r="H640" s="197" t="str">
        <f t="shared" si="136"/>
        <v/>
      </c>
      <c r="I640" s="204" t="str">
        <f t="shared" si="139"/>
        <v/>
      </c>
      <c r="J640" s="194" t="str">
        <f>IF(B640&gt;0,ROUNDUP(VLOOKUP(B640,G011B!$B:$R,16,0),1),"")</f>
        <v/>
      </c>
      <c r="K640" s="194" t="str">
        <f t="shared" si="140"/>
        <v/>
      </c>
      <c r="L640" s="195" t="str">
        <f>IF(B640&lt;&gt;"",VLOOKUP(B640,G011B!$B:$Z,25,0),"")</f>
        <v/>
      </c>
      <c r="M640" s="224" t="str">
        <f t="shared" si="137"/>
        <v/>
      </c>
    </row>
    <row r="641" spans="1:14" ht="20.25" customHeight="1" x14ac:dyDescent="0.25">
      <c r="A641" s="8">
        <v>387</v>
      </c>
      <c r="B641" s="134"/>
      <c r="C641" s="190" t="str">
        <f t="shared" si="134"/>
        <v/>
      </c>
      <c r="D641" s="191" t="str">
        <f t="shared" si="135"/>
        <v/>
      </c>
      <c r="E641" s="135"/>
      <c r="F641" s="136"/>
      <c r="G641" s="200" t="str">
        <f t="shared" si="138"/>
        <v/>
      </c>
      <c r="H641" s="197" t="str">
        <f t="shared" si="136"/>
        <v/>
      </c>
      <c r="I641" s="204" t="str">
        <f t="shared" si="139"/>
        <v/>
      </c>
      <c r="J641" s="194" t="str">
        <f>IF(B641&gt;0,ROUNDUP(VLOOKUP(B641,G011B!$B:$R,16,0),1),"")</f>
        <v/>
      </c>
      <c r="K641" s="194" t="str">
        <f t="shared" si="140"/>
        <v/>
      </c>
      <c r="L641" s="195" t="str">
        <f>IF(B641&lt;&gt;"",VLOOKUP(B641,G011B!$B:$Z,25,0),"")</f>
        <v/>
      </c>
      <c r="M641" s="224" t="str">
        <f t="shared" si="137"/>
        <v/>
      </c>
    </row>
    <row r="642" spans="1:14" ht="20.25" customHeight="1" x14ac:dyDescent="0.25">
      <c r="A642" s="8">
        <v>388</v>
      </c>
      <c r="B642" s="134"/>
      <c r="C642" s="190" t="str">
        <f t="shared" si="134"/>
        <v/>
      </c>
      <c r="D642" s="191" t="str">
        <f t="shared" si="135"/>
        <v/>
      </c>
      <c r="E642" s="135"/>
      <c r="F642" s="136"/>
      <c r="G642" s="200" t="str">
        <f t="shared" si="138"/>
        <v/>
      </c>
      <c r="H642" s="197" t="str">
        <f t="shared" si="136"/>
        <v/>
      </c>
      <c r="I642" s="204" t="str">
        <f t="shared" si="139"/>
        <v/>
      </c>
      <c r="J642" s="194" t="str">
        <f>IF(B642&gt;0,ROUNDUP(VLOOKUP(B642,G011B!$B:$R,16,0),1),"")</f>
        <v/>
      </c>
      <c r="K642" s="194" t="str">
        <f t="shared" si="140"/>
        <v/>
      </c>
      <c r="L642" s="195" t="str">
        <f>IF(B642&lt;&gt;"",VLOOKUP(B642,G011B!$B:$Z,25,0),"")</f>
        <v/>
      </c>
      <c r="M642" s="224" t="str">
        <f t="shared" si="137"/>
        <v/>
      </c>
    </row>
    <row r="643" spans="1:14" ht="20.25" customHeight="1" x14ac:dyDescent="0.25">
      <c r="A643" s="8">
        <v>389</v>
      </c>
      <c r="B643" s="134"/>
      <c r="C643" s="190" t="str">
        <f t="shared" si="134"/>
        <v/>
      </c>
      <c r="D643" s="191" t="str">
        <f t="shared" si="135"/>
        <v/>
      </c>
      <c r="E643" s="135"/>
      <c r="F643" s="136"/>
      <c r="G643" s="200" t="str">
        <f t="shared" si="138"/>
        <v/>
      </c>
      <c r="H643" s="197" t="str">
        <f t="shared" si="136"/>
        <v/>
      </c>
      <c r="I643" s="204" t="str">
        <f t="shared" si="139"/>
        <v/>
      </c>
      <c r="J643" s="194" t="str">
        <f>IF(B643&gt;0,ROUNDUP(VLOOKUP(B643,G011B!$B:$R,16,0),1),"")</f>
        <v/>
      </c>
      <c r="K643" s="194" t="str">
        <f t="shared" si="140"/>
        <v/>
      </c>
      <c r="L643" s="195" t="str">
        <f>IF(B643&lt;&gt;"",VLOOKUP(B643,G011B!$B:$Z,25,0),"")</f>
        <v/>
      </c>
      <c r="M643" s="224" t="str">
        <f t="shared" si="137"/>
        <v/>
      </c>
    </row>
    <row r="644" spans="1:14" ht="20.25" customHeight="1" x14ac:dyDescent="0.25">
      <c r="A644" s="8">
        <v>390</v>
      </c>
      <c r="B644" s="134"/>
      <c r="C644" s="190" t="str">
        <f t="shared" si="134"/>
        <v/>
      </c>
      <c r="D644" s="191" t="str">
        <f t="shared" si="135"/>
        <v/>
      </c>
      <c r="E644" s="135"/>
      <c r="F644" s="136"/>
      <c r="G644" s="200" t="str">
        <f t="shared" si="138"/>
        <v/>
      </c>
      <c r="H644" s="197" t="str">
        <f t="shared" si="136"/>
        <v/>
      </c>
      <c r="I644" s="204" t="str">
        <f t="shared" si="139"/>
        <v/>
      </c>
      <c r="J644" s="194" t="str">
        <f>IF(B644&gt;0,ROUNDUP(VLOOKUP(B644,G011B!$B:$R,16,0),1),"")</f>
        <v/>
      </c>
      <c r="K644" s="194" t="str">
        <f t="shared" si="140"/>
        <v/>
      </c>
      <c r="L644" s="195" t="str">
        <f>IF(B644&lt;&gt;"",VLOOKUP(B644,G011B!$B:$Z,25,0),"")</f>
        <v/>
      </c>
      <c r="M644" s="224" t="str">
        <f t="shared" si="137"/>
        <v/>
      </c>
    </row>
    <row r="645" spans="1:14" ht="20.25" customHeight="1" x14ac:dyDescent="0.25">
      <c r="A645" s="8">
        <v>391</v>
      </c>
      <c r="B645" s="134"/>
      <c r="C645" s="190" t="str">
        <f t="shared" si="134"/>
        <v/>
      </c>
      <c r="D645" s="191" t="str">
        <f t="shared" si="135"/>
        <v/>
      </c>
      <c r="E645" s="135"/>
      <c r="F645" s="136"/>
      <c r="G645" s="200" t="str">
        <f t="shared" si="138"/>
        <v/>
      </c>
      <c r="H645" s="197" t="str">
        <f t="shared" si="136"/>
        <v/>
      </c>
      <c r="I645" s="204" t="str">
        <f t="shared" si="139"/>
        <v/>
      </c>
      <c r="J645" s="194" t="str">
        <f>IF(B645&gt;0,ROUNDUP(VLOOKUP(B645,G011B!$B:$R,16,0),1),"")</f>
        <v/>
      </c>
      <c r="K645" s="194" t="str">
        <f t="shared" si="140"/>
        <v/>
      </c>
      <c r="L645" s="195" t="str">
        <f>IF(B645&lt;&gt;"",VLOOKUP(B645,G011B!$B:$Z,25,0),"")</f>
        <v/>
      </c>
      <c r="M645" s="224" t="str">
        <f t="shared" si="137"/>
        <v/>
      </c>
    </row>
    <row r="646" spans="1:14" ht="20.25" customHeight="1" x14ac:dyDescent="0.25">
      <c r="A646" s="8">
        <v>392</v>
      </c>
      <c r="B646" s="134"/>
      <c r="C646" s="190" t="str">
        <f t="shared" si="134"/>
        <v/>
      </c>
      <c r="D646" s="191" t="str">
        <f t="shared" si="135"/>
        <v/>
      </c>
      <c r="E646" s="135"/>
      <c r="F646" s="136"/>
      <c r="G646" s="200" t="str">
        <f t="shared" si="138"/>
        <v/>
      </c>
      <c r="H646" s="197" t="str">
        <f t="shared" si="136"/>
        <v/>
      </c>
      <c r="I646" s="204" t="str">
        <f t="shared" si="139"/>
        <v/>
      </c>
      <c r="J646" s="194" t="str">
        <f>IF(B646&gt;0,ROUNDUP(VLOOKUP(B646,G011B!$B:$R,16,0),1),"")</f>
        <v/>
      </c>
      <c r="K646" s="194" t="str">
        <f t="shared" si="140"/>
        <v/>
      </c>
      <c r="L646" s="195" t="str">
        <f>IF(B646&lt;&gt;"",VLOOKUP(B646,G011B!$B:$Z,25,0),"")</f>
        <v/>
      </c>
      <c r="M646" s="224" t="str">
        <f t="shared" si="137"/>
        <v/>
      </c>
    </row>
    <row r="647" spans="1:14" ht="20.25" customHeight="1" x14ac:dyDescent="0.25">
      <c r="A647" s="8">
        <v>393</v>
      </c>
      <c r="B647" s="134"/>
      <c r="C647" s="190" t="str">
        <f t="shared" si="134"/>
        <v/>
      </c>
      <c r="D647" s="191" t="str">
        <f t="shared" si="135"/>
        <v/>
      </c>
      <c r="E647" s="135"/>
      <c r="F647" s="136"/>
      <c r="G647" s="200" t="str">
        <f t="shared" si="138"/>
        <v/>
      </c>
      <c r="H647" s="197" t="str">
        <f t="shared" si="136"/>
        <v/>
      </c>
      <c r="I647" s="204" t="str">
        <f t="shared" si="139"/>
        <v/>
      </c>
      <c r="J647" s="194" t="str">
        <f>IF(B647&gt;0,ROUNDUP(VLOOKUP(B647,G011B!$B:$R,16,0),1),"")</f>
        <v/>
      </c>
      <c r="K647" s="194" t="str">
        <f t="shared" si="140"/>
        <v/>
      </c>
      <c r="L647" s="195" t="str">
        <f>IF(B647&lt;&gt;"",VLOOKUP(B647,G011B!$B:$Z,25,0),"")</f>
        <v/>
      </c>
      <c r="M647" s="224" t="str">
        <f t="shared" si="137"/>
        <v/>
      </c>
    </row>
    <row r="648" spans="1:14" ht="20.25" customHeight="1" x14ac:dyDescent="0.25">
      <c r="A648" s="8">
        <v>394</v>
      </c>
      <c r="B648" s="134"/>
      <c r="C648" s="190" t="str">
        <f t="shared" si="134"/>
        <v/>
      </c>
      <c r="D648" s="191" t="str">
        <f t="shared" si="135"/>
        <v/>
      </c>
      <c r="E648" s="135"/>
      <c r="F648" s="136"/>
      <c r="G648" s="200" t="str">
        <f t="shared" si="138"/>
        <v/>
      </c>
      <c r="H648" s="197" t="str">
        <f t="shared" si="136"/>
        <v/>
      </c>
      <c r="I648" s="204" t="str">
        <f t="shared" si="139"/>
        <v/>
      </c>
      <c r="J648" s="194" t="str">
        <f>IF(B648&gt;0,ROUNDUP(VLOOKUP(B648,G011B!$B:$R,16,0),1),"")</f>
        <v/>
      </c>
      <c r="K648" s="194" t="str">
        <f t="shared" si="140"/>
        <v/>
      </c>
      <c r="L648" s="195" t="str">
        <f>IF(B648&lt;&gt;"",VLOOKUP(B648,G011B!$B:$Z,25,0),"")</f>
        <v/>
      </c>
      <c r="M648" s="224" t="str">
        <f t="shared" si="137"/>
        <v/>
      </c>
    </row>
    <row r="649" spans="1:14" ht="20.25" customHeight="1" x14ac:dyDescent="0.25">
      <c r="A649" s="8">
        <v>395</v>
      </c>
      <c r="B649" s="134"/>
      <c r="C649" s="190" t="str">
        <f t="shared" si="134"/>
        <v/>
      </c>
      <c r="D649" s="191" t="str">
        <f t="shared" si="135"/>
        <v/>
      </c>
      <c r="E649" s="135"/>
      <c r="F649" s="136"/>
      <c r="G649" s="200" t="str">
        <f t="shared" si="138"/>
        <v/>
      </c>
      <c r="H649" s="197" t="str">
        <f t="shared" si="136"/>
        <v/>
      </c>
      <c r="I649" s="204" t="str">
        <f t="shared" si="139"/>
        <v/>
      </c>
      <c r="J649" s="194" t="str">
        <f>IF(B649&gt;0,ROUNDUP(VLOOKUP(B649,G011B!$B:$R,16,0),1),"")</f>
        <v/>
      </c>
      <c r="K649" s="194" t="str">
        <f t="shared" si="140"/>
        <v/>
      </c>
      <c r="L649" s="195" t="str">
        <f>IF(B649&lt;&gt;"",VLOOKUP(B649,G011B!$B:$Z,25,0),"")</f>
        <v/>
      </c>
      <c r="M649" s="224" t="str">
        <f t="shared" si="137"/>
        <v/>
      </c>
    </row>
    <row r="650" spans="1:14" ht="20.25" customHeight="1" x14ac:dyDescent="0.25">
      <c r="A650" s="8">
        <v>396</v>
      </c>
      <c r="B650" s="134"/>
      <c r="C650" s="190" t="str">
        <f t="shared" si="134"/>
        <v/>
      </c>
      <c r="D650" s="191" t="str">
        <f t="shared" si="135"/>
        <v/>
      </c>
      <c r="E650" s="135"/>
      <c r="F650" s="136"/>
      <c r="G650" s="200" t="str">
        <f t="shared" si="138"/>
        <v/>
      </c>
      <c r="H650" s="197" t="str">
        <f t="shared" si="136"/>
        <v/>
      </c>
      <c r="I650" s="204" t="str">
        <f t="shared" si="139"/>
        <v/>
      </c>
      <c r="J650" s="194" t="str">
        <f>IF(B650&gt;0,ROUNDUP(VLOOKUP(B650,G011B!$B:$R,16,0),1),"")</f>
        <v/>
      </c>
      <c r="K650" s="194" t="str">
        <f t="shared" si="140"/>
        <v/>
      </c>
      <c r="L650" s="195" t="str">
        <f>IF(B650&lt;&gt;"",VLOOKUP(B650,G011B!$B:$Z,25,0),"")</f>
        <v/>
      </c>
      <c r="M650" s="224" t="str">
        <f t="shared" si="137"/>
        <v/>
      </c>
    </row>
    <row r="651" spans="1:14" ht="20.25" customHeight="1" x14ac:dyDescent="0.25">
      <c r="A651" s="8">
        <v>397</v>
      </c>
      <c r="B651" s="134"/>
      <c r="C651" s="190" t="str">
        <f t="shared" si="134"/>
        <v/>
      </c>
      <c r="D651" s="191" t="str">
        <f t="shared" si="135"/>
        <v/>
      </c>
      <c r="E651" s="135"/>
      <c r="F651" s="136"/>
      <c r="G651" s="200" t="str">
        <f t="shared" si="138"/>
        <v/>
      </c>
      <c r="H651" s="197" t="str">
        <f t="shared" si="136"/>
        <v/>
      </c>
      <c r="I651" s="204" t="str">
        <f t="shared" si="139"/>
        <v/>
      </c>
      <c r="J651" s="194" t="str">
        <f>IF(B651&gt;0,ROUNDUP(VLOOKUP(B651,G011B!$B:$R,16,0),1),"")</f>
        <v/>
      </c>
      <c r="K651" s="194" t="str">
        <f t="shared" si="140"/>
        <v/>
      </c>
      <c r="L651" s="195" t="str">
        <f>IF(B651&lt;&gt;"",VLOOKUP(B651,G011B!$B:$Z,25,0),"")</f>
        <v/>
      </c>
      <c r="M651" s="224" t="str">
        <f t="shared" si="137"/>
        <v/>
      </c>
    </row>
    <row r="652" spans="1:14" ht="20.25" customHeight="1" x14ac:dyDescent="0.25">
      <c r="A652" s="8">
        <v>398</v>
      </c>
      <c r="B652" s="134"/>
      <c r="C652" s="190" t="str">
        <f t="shared" si="134"/>
        <v/>
      </c>
      <c r="D652" s="191" t="str">
        <f t="shared" si="135"/>
        <v/>
      </c>
      <c r="E652" s="135"/>
      <c r="F652" s="136"/>
      <c r="G652" s="200" t="str">
        <f t="shared" si="138"/>
        <v/>
      </c>
      <c r="H652" s="197" t="str">
        <f t="shared" si="136"/>
        <v/>
      </c>
      <c r="I652" s="204" t="str">
        <f t="shared" si="139"/>
        <v/>
      </c>
      <c r="J652" s="194" t="str">
        <f>IF(B652&gt;0,ROUNDUP(VLOOKUP(B652,G011B!$B:$R,16,0),1),"")</f>
        <v/>
      </c>
      <c r="K652" s="194" t="str">
        <f t="shared" si="140"/>
        <v/>
      </c>
      <c r="L652" s="195" t="str">
        <f>IF(B652&lt;&gt;"",VLOOKUP(B652,G011B!$B:$Z,25,0),"")</f>
        <v/>
      </c>
      <c r="M652" s="224" t="str">
        <f t="shared" si="137"/>
        <v/>
      </c>
    </row>
    <row r="653" spans="1:14" ht="20.25" customHeight="1" x14ac:dyDescent="0.25">
      <c r="A653" s="8">
        <v>399</v>
      </c>
      <c r="B653" s="134"/>
      <c r="C653" s="190" t="str">
        <f t="shared" si="134"/>
        <v/>
      </c>
      <c r="D653" s="191" t="str">
        <f t="shared" si="135"/>
        <v/>
      </c>
      <c r="E653" s="135"/>
      <c r="F653" s="136"/>
      <c r="G653" s="200" t="str">
        <f t="shared" si="138"/>
        <v/>
      </c>
      <c r="H653" s="197" t="str">
        <f t="shared" si="136"/>
        <v/>
      </c>
      <c r="I653" s="204" t="str">
        <f t="shared" si="139"/>
        <v/>
      </c>
      <c r="J653" s="194" t="str">
        <f>IF(B653&gt;0,ROUNDUP(VLOOKUP(B653,G011B!$B:$R,16,0),1),"")</f>
        <v/>
      </c>
      <c r="K653" s="194" t="str">
        <f t="shared" si="140"/>
        <v/>
      </c>
      <c r="L653" s="195" t="str">
        <f>IF(B653&lt;&gt;"",VLOOKUP(B653,G011B!$B:$Z,25,0),"")</f>
        <v/>
      </c>
      <c r="M653" s="224" t="str">
        <f t="shared" si="137"/>
        <v/>
      </c>
    </row>
    <row r="654" spans="1:14" ht="20.25" customHeight="1" thickBot="1" x14ac:dyDescent="0.3">
      <c r="A654" s="116">
        <v>400</v>
      </c>
      <c r="B654" s="137"/>
      <c r="C654" s="192" t="str">
        <f t="shared" si="134"/>
        <v/>
      </c>
      <c r="D654" s="193" t="str">
        <f t="shared" si="135"/>
        <v/>
      </c>
      <c r="E654" s="138"/>
      <c r="F654" s="139"/>
      <c r="G654" s="201" t="str">
        <f t="shared" si="138"/>
        <v/>
      </c>
      <c r="H654" s="198" t="str">
        <f t="shared" si="136"/>
        <v/>
      </c>
      <c r="I654" s="205" t="str">
        <f t="shared" si="139"/>
        <v/>
      </c>
      <c r="J654" s="194" t="str">
        <f>IF(B654&gt;0,ROUNDUP(VLOOKUP(B654,G011B!$B:$R,16,0),1),"")</f>
        <v/>
      </c>
      <c r="K654" s="194" t="str">
        <f t="shared" si="140"/>
        <v/>
      </c>
      <c r="L654" s="195" t="str">
        <f>IF(B654&lt;&gt;"",VLOOKUP(B654,G011B!$B:$Z,25,0),"")</f>
        <v/>
      </c>
      <c r="M654" s="224" t="str">
        <f t="shared" si="137"/>
        <v/>
      </c>
    </row>
    <row r="655" spans="1:14" ht="20.25" customHeight="1" thickBot="1" x14ac:dyDescent="0.35">
      <c r="A655" s="493" t="s">
        <v>50</v>
      </c>
      <c r="B655" s="494"/>
      <c r="C655" s="494"/>
      <c r="D655" s="494"/>
      <c r="E655" s="494"/>
      <c r="F655" s="495"/>
      <c r="G655" s="202">
        <f>SUM(G635:G654)</f>
        <v>0</v>
      </c>
      <c r="H655" s="286"/>
      <c r="I655" s="185">
        <f>IF(C633=C600,SUM(I635:I654)+I622,SUM(I635:I654))</f>
        <v>0</v>
      </c>
      <c r="N655" s="206">
        <f>IF(COUNTA(E635:E654)&gt;0,1,0)</f>
        <v>0</v>
      </c>
    </row>
    <row r="656" spans="1:14" ht="20.25" customHeight="1" thickBot="1" x14ac:dyDescent="0.3">
      <c r="A656" s="496" t="s">
        <v>88</v>
      </c>
      <c r="B656" s="497"/>
      <c r="C656" s="497"/>
      <c r="D656" s="498"/>
      <c r="E656" s="174">
        <f>SUM(G:G)/2</f>
        <v>0</v>
      </c>
      <c r="F656" s="499"/>
      <c r="G656" s="500"/>
      <c r="H656" s="501"/>
      <c r="I656" s="182">
        <f>SUM(I635:I654)+I623</f>
        <v>0</v>
      </c>
    </row>
    <row r="657" spans="1:15" x14ac:dyDescent="0.25">
      <c r="A657" s="7" t="s">
        <v>157</v>
      </c>
    </row>
    <row r="659" spans="1:15" ht="21" x14ac:dyDescent="0.35">
      <c r="B659" s="309" t="s">
        <v>47</v>
      </c>
      <c r="C659" s="297">
        <f ca="1">IF(imzatarihi&gt;0,imzatarihi,"")</f>
        <v>46027</v>
      </c>
      <c r="D659" s="309" t="s">
        <v>48</v>
      </c>
      <c r="E659" s="506" t="str">
        <f>IF(kurulusyetkilisi&gt;0,kurulusyetkilisi,"")</f>
        <v/>
      </c>
      <c r="F659" s="506"/>
      <c r="G659" s="506"/>
      <c r="H659" s="506"/>
      <c r="I659" s="506"/>
      <c r="K659" s="133"/>
      <c r="L659" s="133"/>
      <c r="M659" s="4"/>
      <c r="N659" s="133"/>
      <c r="O659" s="133"/>
    </row>
    <row r="660" spans="1:15" ht="21" x14ac:dyDescent="0.35">
      <c r="A660" s="300"/>
      <c r="B660" s="300"/>
      <c r="D660" s="309" t="s">
        <v>49</v>
      </c>
      <c r="E660" s="470"/>
      <c r="F660" s="470"/>
      <c r="G660" s="470"/>
      <c r="H660" s="300"/>
      <c r="I660" s="300"/>
      <c r="K660" s="133"/>
      <c r="L660" s="133"/>
      <c r="M660" s="4"/>
      <c r="N660" s="133"/>
      <c r="O660" s="133"/>
    </row>
    <row r="661" spans="1:15" ht="15.75" x14ac:dyDescent="0.25">
      <c r="A661" s="465" t="s">
        <v>81</v>
      </c>
      <c r="B661" s="465"/>
      <c r="C661" s="465"/>
      <c r="D661" s="465"/>
      <c r="E661" s="465"/>
      <c r="F661" s="465"/>
      <c r="G661" s="465"/>
      <c r="H661" s="465"/>
      <c r="I661" s="465"/>
    </row>
    <row r="662" spans="1:15" x14ac:dyDescent="0.25">
      <c r="A662" s="466" t="str">
        <f>IF(YilDonem&lt;&gt;"",CONCATENATE(YilDonem," dönemine aittir."),"")</f>
        <v/>
      </c>
      <c r="B662" s="466"/>
      <c r="C662" s="466"/>
      <c r="D662" s="466"/>
      <c r="E662" s="466"/>
      <c r="F662" s="466"/>
      <c r="G662" s="466"/>
      <c r="H662" s="466"/>
      <c r="I662" s="466"/>
    </row>
    <row r="663" spans="1:15" ht="19.5" thickBot="1" x14ac:dyDescent="0.35">
      <c r="A663" s="505" t="s">
        <v>90</v>
      </c>
      <c r="B663" s="505"/>
      <c r="C663" s="505"/>
      <c r="D663" s="505"/>
      <c r="E663" s="505"/>
      <c r="F663" s="505"/>
      <c r="G663" s="505"/>
      <c r="H663" s="505"/>
      <c r="I663" s="505"/>
    </row>
    <row r="664" spans="1:15" ht="19.5" customHeight="1" thickBot="1" x14ac:dyDescent="0.3">
      <c r="A664" s="473" t="s">
        <v>1</v>
      </c>
      <c r="B664" s="487"/>
      <c r="C664" s="457" t="str">
        <f>IF(ProjeNo&gt;0,ProjeNo,"")</f>
        <v/>
      </c>
      <c r="D664" s="458"/>
      <c r="E664" s="458"/>
      <c r="F664" s="458"/>
      <c r="G664" s="458"/>
      <c r="H664" s="458"/>
      <c r="I664" s="459"/>
    </row>
    <row r="665" spans="1:15" ht="29.25" customHeight="1" thickBot="1" x14ac:dyDescent="0.3">
      <c r="A665" s="504" t="s">
        <v>14</v>
      </c>
      <c r="B665" s="474"/>
      <c r="C665" s="490" t="str">
        <f>IF(ProjeAdi&gt;0,ProjeAdi,"")</f>
        <v/>
      </c>
      <c r="D665" s="491"/>
      <c r="E665" s="491"/>
      <c r="F665" s="491"/>
      <c r="G665" s="491"/>
      <c r="H665" s="491"/>
      <c r="I665" s="492"/>
    </row>
    <row r="666" spans="1:15" ht="19.5" customHeight="1" thickBot="1" x14ac:dyDescent="0.3">
      <c r="A666" s="473" t="s">
        <v>82</v>
      </c>
      <c r="B666" s="487"/>
      <c r="C666" s="29"/>
      <c r="D666" s="502"/>
      <c r="E666" s="502"/>
      <c r="F666" s="502"/>
      <c r="G666" s="502"/>
      <c r="H666" s="502"/>
      <c r="I666" s="503"/>
    </row>
    <row r="667" spans="1:15" s="5" customFormat="1" ht="30.75" thickBot="1" x14ac:dyDescent="0.3">
      <c r="A667" s="3" t="s">
        <v>9</v>
      </c>
      <c r="B667" s="3" t="s">
        <v>10</v>
      </c>
      <c r="C667" s="3" t="s">
        <v>71</v>
      </c>
      <c r="D667" s="3" t="s">
        <v>162</v>
      </c>
      <c r="E667" s="3" t="s">
        <v>83</v>
      </c>
      <c r="F667" s="3" t="s">
        <v>84</v>
      </c>
      <c r="G667" s="3" t="s">
        <v>85</v>
      </c>
      <c r="H667" s="3" t="s">
        <v>86</v>
      </c>
      <c r="I667" s="3" t="s">
        <v>87</v>
      </c>
      <c r="J667" s="128" t="s">
        <v>91</v>
      </c>
      <c r="K667" s="129" t="s">
        <v>92</v>
      </c>
      <c r="L667" s="129" t="s">
        <v>84</v>
      </c>
    </row>
    <row r="668" spans="1:15" ht="20.25" customHeight="1" x14ac:dyDescent="0.25">
      <c r="A668" s="115">
        <v>401</v>
      </c>
      <c r="B668" s="130"/>
      <c r="C668" s="188" t="str">
        <f t="shared" ref="C668:C687" si="141">IF(B668&lt;&gt;"",VLOOKUP(B668,PersonelTablo,2,0),"")</f>
        <v/>
      </c>
      <c r="D668" s="189" t="str">
        <f t="shared" ref="D668:D687" si="142">IF(B668&lt;&gt;"",VLOOKUP(B668,PersonelTablo,3,0),"")</f>
        <v/>
      </c>
      <c r="E668" s="131"/>
      <c r="F668" s="132"/>
      <c r="G668" s="199" t="str">
        <f>IF(AND(B668&lt;&gt;"",L668&gt;=F668),E668*F668,"")</f>
        <v/>
      </c>
      <c r="H668" s="196" t="str">
        <f t="shared" ref="H668:H687" si="143">IF(B668&lt;&gt;"",VLOOKUP(B668,G011CTablo,14,0),"")</f>
        <v/>
      </c>
      <c r="I668" s="203" t="str">
        <f>IF(AND(B668&lt;&gt;"",J668&gt;=K668,L668&gt;0),G668*H668,"")</f>
        <v/>
      </c>
      <c r="J668" s="194" t="str">
        <f>IF(B668&gt;0,ROUNDUP(VLOOKUP(B668,G011B!$B:$R,16,0),1),"")</f>
        <v/>
      </c>
      <c r="K668" s="194" t="str">
        <f>IF(B668&gt;0,SUMIF($B:$B,B668,$G:$G),"")</f>
        <v/>
      </c>
      <c r="L668" s="195" t="str">
        <f>IF(B668&lt;&gt;"",VLOOKUP(B668,G011B!$B:$Z,25,0),"")</f>
        <v/>
      </c>
      <c r="M668" s="224"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25" customHeight="1" x14ac:dyDescent="0.25">
      <c r="A669" s="8">
        <v>402</v>
      </c>
      <c r="B669" s="134"/>
      <c r="C669" s="190" t="str">
        <f t="shared" si="141"/>
        <v/>
      </c>
      <c r="D669" s="191" t="str">
        <f t="shared" si="142"/>
        <v/>
      </c>
      <c r="E669" s="135"/>
      <c r="F669" s="136"/>
      <c r="G669" s="200" t="str">
        <f t="shared" ref="G669:G687" si="145">IF(AND(B669&lt;&gt;"",L669&gt;=F669),E669*F669,"")</f>
        <v/>
      </c>
      <c r="H669" s="197" t="str">
        <f t="shared" si="143"/>
        <v/>
      </c>
      <c r="I669" s="204" t="str">
        <f t="shared" ref="I669:I687" si="146">IF(AND(B669&lt;&gt;"",J669&gt;=K669,L669&gt;0),G669*H669,"")</f>
        <v/>
      </c>
      <c r="J669" s="194" t="str">
        <f>IF(B669&gt;0,ROUNDUP(VLOOKUP(B669,G011B!$B:$R,16,0),1),"")</f>
        <v/>
      </c>
      <c r="K669" s="194" t="str">
        <f t="shared" ref="K669:K687" si="147">IF(B669&gt;0,SUMIF($B:$B,B669,$G:$G),"")</f>
        <v/>
      </c>
      <c r="L669" s="195" t="str">
        <f>IF(B669&lt;&gt;"",VLOOKUP(B669,G011B!$B:$Z,25,0),"")</f>
        <v/>
      </c>
      <c r="M669" s="224" t="str">
        <f t="shared" si="144"/>
        <v/>
      </c>
    </row>
    <row r="670" spans="1:15" ht="20.25" customHeight="1" x14ac:dyDescent="0.25">
      <c r="A670" s="8">
        <v>403</v>
      </c>
      <c r="B670" s="134"/>
      <c r="C670" s="190" t="str">
        <f t="shared" si="141"/>
        <v/>
      </c>
      <c r="D670" s="191" t="str">
        <f t="shared" si="142"/>
        <v/>
      </c>
      <c r="E670" s="135"/>
      <c r="F670" s="136"/>
      <c r="G670" s="200" t="str">
        <f t="shared" si="145"/>
        <v/>
      </c>
      <c r="H670" s="197" t="str">
        <f t="shared" si="143"/>
        <v/>
      </c>
      <c r="I670" s="204" t="str">
        <f t="shared" si="146"/>
        <v/>
      </c>
      <c r="J670" s="194" t="str">
        <f>IF(B670&gt;0,ROUNDUP(VLOOKUP(B670,G011B!$B:$R,16,0),1),"")</f>
        <v/>
      </c>
      <c r="K670" s="194" t="str">
        <f t="shared" si="147"/>
        <v/>
      </c>
      <c r="L670" s="195" t="str">
        <f>IF(B670&lt;&gt;"",VLOOKUP(B670,G011B!$B:$Z,25,0),"")</f>
        <v/>
      </c>
      <c r="M670" s="224" t="str">
        <f t="shared" si="144"/>
        <v/>
      </c>
    </row>
    <row r="671" spans="1:15" ht="20.25" customHeight="1" x14ac:dyDescent="0.25">
      <c r="A671" s="8">
        <v>404</v>
      </c>
      <c r="B671" s="134"/>
      <c r="C671" s="190" t="str">
        <f t="shared" si="141"/>
        <v/>
      </c>
      <c r="D671" s="191" t="str">
        <f t="shared" si="142"/>
        <v/>
      </c>
      <c r="E671" s="135"/>
      <c r="F671" s="136"/>
      <c r="G671" s="200" t="str">
        <f t="shared" si="145"/>
        <v/>
      </c>
      <c r="H671" s="197" t="str">
        <f t="shared" si="143"/>
        <v/>
      </c>
      <c r="I671" s="204" t="str">
        <f t="shared" si="146"/>
        <v/>
      </c>
      <c r="J671" s="194" t="str">
        <f>IF(B671&gt;0,ROUNDUP(VLOOKUP(B671,G011B!$B:$R,16,0),1),"")</f>
        <v/>
      </c>
      <c r="K671" s="194" t="str">
        <f t="shared" si="147"/>
        <v/>
      </c>
      <c r="L671" s="195" t="str">
        <f>IF(B671&lt;&gt;"",VLOOKUP(B671,G011B!$B:$Z,25,0),"")</f>
        <v/>
      </c>
      <c r="M671" s="224" t="str">
        <f t="shared" si="144"/>
        <v/>
      </c>
    </row>
    <row r="672" spans="1:15" ht="20.25" customHeight="1" x14ac:dyDescent="0.25">
      <c r="A672" s="8">
        <v>405</v>
      </c>
      <c r="B672" s="134"/>
      <c r="C672" s="190" t="str">
        <f t="shared" si="141"/>
        <v/>
      </c>
      <c r="D672" s="191" t="str">
        <f t="shared" si="142"/>
        <v/>
      </c>
      <c r="E672" s="135"/>
      <c r="F672" s="136"/>
      <c r="G672" s="200" t="str">
        <f t="shared" si="145"/>
        <v/>
      </c>
      <c r="H672" s="197" t="str">
        <f t="shared" si="143"/>
        <v/>
      </c>
      <c r="I672" s="204" t="str">
        <f t="shared" si="146"/>
        <v/>
      </c>
      <c r="J672" s="194" t="str">
        <f>IF(B672&gt;0,ROUNDUP(VLOOKUP(B672,G011B!$B:$R,16,0),1),"")</f>
        <v/>
      </c>
      <c r="K672" s="194" t="str">
        <f t="shared" si="147"/>
        <v/>
      </c>
      <c r="L672" s="195" t="str">
        <f>IF(B672&lt;&gt;"",VLOOKUP(B672,G011B!$B:$Z,25,0),"")</f>
        <v/>
      </c>
      <c r="M672" s="224" t="str">
        <f t="shared" si="144"/>
        <v/>
      </c>
    </row>
    <row r="673" spans="1:14" ht="20.25" customHeight="1" x14ac:dyDescent="0.25">
      <c r="A673" s="8">
        <v>406</v>
      </c>
      <c r="B673" s="134"/>
      <c r="C673" s="190" t="str">
        <f t="shared" si="141"/>
        <v/>
      </c>
      <c r="D673" s="191" t="str">
        <f t="shared" si="142"/>
        <v/>
      </c>
      <c r="E673" s="135"/>
      <c r="F673" s="136"/>
      <c r="G673" s="200" t="str">
        <f t="shared" si="145"/>
        <v/>
      </c>
      <c r="H673" s="197" t="str">
        <f t="shared" si="143"/>
        <v/>
      </c>
      <c r="I673" s="204" t="str">
        <f t="shared" si="146"/>
        <v/>
      </c>
      <c r="J673" s="194" t="str">
        <f>IF(B673&gt;0,ROUNDUP(VLOOKUP(B673,G011B!$B:$R,16,0),1),"")</f>
        <v/>
      </c>
      <c r="K673" s="194" t="str">
        <f t="shared" si="147"/>
        <v/>
      </c>
      <c r="L673" s="195" t="str">
        <f>IF(B673&lt;&gt;"",VLOOKUP(B673,G011B!$B:$Z,25,0),"")</f>
        <v/>
      </c>
      <c r="M673" s="224" t="str">
        <f t="shared" si="144"/>
        <v/>
      </c>
    </row>
    <row r="674" spans="1:14" ht="20.25" customHeight="1" x14ac:dyDescent="0.25">
      <c r="A674" s="8">
        <v>407</v>
      </c>
      <c r="B674" s="134"/>
      <c r="C674" s="190" t="str">
        <f t="shared" si="141"/>
        <v/>
      </c>
      <c r="D674" s="191" t="str">
        <f t="shared" si="142"/>
        <v/>
      </c>
      <c r="E674" s="135"/>
      <c r="F674" s="136"/>
      <c r="G674" s="200" t="str">
        <f t="shared" si="145"/>
        <v/>
      </c>
      <c r="H674" s="197" t="str">
        <f t="shared" si="143"/>
        <v/>
      </c>
      <c r="I674" s="204" t="str">
        <f t="shared" si="146"/>
        <v/>
      </c>
      <c r="J674" s="194" t="str">
        <f>IF(B674&gt;0,ROUNDUP(VLOOKUP(B674,G011B!$B:$R,16,0),1),"")</f>
        <v/>
      </c>
      <c r="K674" s="194" t="str">
        <f t="shared" si="147"/>
        <v/>
      </c>
      <c r="L674" s="195" t="str">
        <f>IF(B674&lt;&gt;"",VLOOKUP(B674,G011B!$B:$Z,25,0),"")</f>
        <v/>
      </c>
      <c r="M674" s="224" t="str">
        <f t="shared" si="144"/>
        <v/>
      </c>
    </row>
    <row r="675" spans="1:14" ht="20.25" customHeight="1" x14ac:dyDescent="0.25">
      <c r="A675" s="8">
        <v>408</v>
      </c>
      <c r="B675" s="134"/>
      <c r="C675" s="190" t="str">
        <f t="shared" si="141"/>
        <v/>
      </c>
      <c r="D675" s="191" t="str">
        <f t="shared" si="142"/>
        <v/>
      </c>
      <c r="E675" s="135"/>
      <c r="F675" s="136"/>
      <c r="G675" s="200" t="str">
        <f t="shared" si="145"/>
        <v/>
      </c>
      <c r="H675" s="197" t="str">
        <f t="shared" si="143"/>
        <v/>
      </c>
      <c r="I675" s="204" t="str">
        <f t="shared" si="146"/>
        <v/>
      </c>
      <c r="J675" s="194" t="str">
        <f>IF(B675&gt;0,ROUNDUP(VLOOKUP(B675,G011B!$B:$R,16,0),1),"")</f>
        <v/>
      </c>
      <c r="K675" s="194" t="str">
        <f t="shared" si="147"/>
        <v/>
      </c>
      <c r="L675" s="195" t="str">
        <f>IF(B675&lt;&gt;"",VLOOKUP(B675,G011B!$B:$Z,25,0),"")</f>
        <v/>
      </c>
      <c r="M675" s="224" t="str">
        <f t="shared" si="144"/>
        <v/>
      </c>
    </row>
    <row r="676" spans="1:14" ht="20.25" customHeight="1" x14ac:dyDescent="0.25">
      <c r="A676" s="8">
        <v>409</v>
      </c>
      <c r="B676" s="134"/>
      <c r="C676" s="190" t="str">
        <f t="shared" si="141"/>
        <v/>
      </c>
      <c r="D676" s="191" t="str">
        <f t="shared" si="142"/>
        <v/>
      </c>
      <c r="E676" s="135"/>
      <c r="F676" s="136"/>
      <c r="G676" s="200" t="str">
        <f t="shared" si="145"/>
        <v/>
      </c>
      <c r="H676" s="197" t="str">
        <f t="shared" si="143"/>
        <v/>
      </c>
      <c r="I676" s="204" t="str">
        <f t="shared" si="146"/>
        <v/>
      </c>
      <c r="J676" s="194" t="str">
        <f>IF(B676&gt;0,ROUNDUP(VLOOKUP(B676,G011B!$B:$R,16,0),1),"")</f>
        <v/>
      </c>
      <c r="K676" s="194" t="str">
        <f t="shared" si="147"/>
        <v/>
      </c>
      <c r="L676" s="195" t="str">
        <f>IF(B676&lt;&gt;"",VLOOKUP(B676,G011B!$B:$Z,25,0),"")</f>
        <v/>
      </c>
      <c r="M676" s="224" t="str">
        <f t="shared" si="144"/>
        <v/>
      </c>
    </row>
    <row r="677" spans="1:14" ht="20.25" customHeight="1" x14ac:dyDescent="0.25">
      <c r="A677" s="8">
        <v>410</v>
      </c>
      <c r="B677" s="134"/>
      <c r="C677" s="190" t="str">
        <f t="shared" si="141"/>
        <v/>
      </c>
      <c r="D677" s="191" t="str">
        <f t="shared" si="142"/>
        <v/>
      </c>
      <c r="E677" s="135"/>
      <c r="F677" s="136"/>
      <c r="G677" s="200" t="str">
        <f t="shared" si="145"/>
        <v/>
      </c>
      <c r="H677" s="197" t="str">
        <f t="shared" si="143"/>
        <v/>
      </c>
      <c r="I677" s="204" t="str">
        <f t="shared" si="146"/>
        <v/>
      </c>
      <c r="J677" s="194" t="str">
        <f>IF(B677&gt;0,ROUNDUP(VLOOKUP(B677,G011B!$B:$R,16,0),1),"")</f>
        <v/>
      </c>
      <c r="K677" s="194" t="str">
        <f t="shared" si="147"/>
        <v/>
      </c>
      <c r="L677" s="195" t="str">
        <f>IF(B677&lt;&gt;"",VLOOKUP(B677,G011B!$B:$Z,25,0),"")</f>
        <v/>
      </c>
      <c r="M677" s="224" t="str">
        <f t="shared" si="144"/>
        <v/>
      </c>
    </row>
    <row r="678" spans="1:14" ht="20.25" customHeight="1" x14ac:dyDescent="0.25">
      <c r="A678" s="8">
        <v>411</v>
      </c>
      <c r="B678" s="134"/>
      <c r="C678" s="190" t="str">
        <f t="shared" si="141"/>
        <v/>
      </c>
      <c r="D678" s="191" t="str">
        <f t="shared" si="142"/>
        <v/>
      </c>
      <c r="E678" s="135"/>
      <c r="F678" s="136"/>
      <c r="G678" s="200" t="str">
        <f t="shared" si="145"/>
        <v/>
      </c>
      <c r="H678" s="197" t="str">
        <f t="shared" si="143"/>
        <v/>
      </c>
      <c r="I678" s="204" t="str">
        <f t="shared" si="146"/>
        <v/>
      </c>
      <c r="J678" s="194" t="str">
        <f>IF(B678&gt;0,ROUNDUP(VLOOKUP(B678,G011B!$B:$R,16,0),1),"")</f>
        <v/>
      </c>
      <c r="K678" s="194" t="str">
        <f t="shared" si="147"/>
        <v/>
      </c>
      <c r="L678" s="195" t="str">
        <f>IF(B678&lt;&gt;"",VLOOKUP(B678,G011B!$B:$Z,25,0),"")</f>
        <v/>
      </c>
      <c r="M678" s="224" t="str">
        <f t="shared" si="144"/>
        <v/>
      </c>
    </row>
    <row r="679" spans="1:14" ht="20.25" customHeight="1" x14ac:dyDescent="0.25">
      <c r="A679" s="8">
        <v>412</v>
      </c>
      <c r="B679" s="134"/>
      <c r="C679" s="190" t="str">
        <f t="shared" si="141"/>
        <v/>
      </c>
      <c r="D679" s="191" t="str">
        <f t="shared" si="142"/>
        <v/>
      </c>
      <c r="E679" s="135"/>
      <c r="F679" s="136"/>
      <c r="G679" s="200" t="str">
        <f t="shared" si="145"/>
        <v/>
      </c>
      <c r="H679" s="197" t="str">
        <f t="shared" si="143"/>
        <v/>
      </c>
      <c r="I679" s="204" t="str">
        <f t="shared" si="146"/>
        <v/>
      </c>
      <c r="J679" s="194" t="str">
        <f>IF(B679&gt;0,ROUNDUP(VLOOKUP(B679,G011B!$B:$R,16,0),1),"")</f>
        <v/>
      </c>
      <c r="K679" s="194" t="str">
        <f t="shared" si="147"/>
        <v/>
      </c>
      <c r="L679" s="195" t="str">
        <f>IF(B679&lt;&gt;"",VLOOKUP(B679,G011B!$B:$Z,25,0),"")</f>
        <v/>
      </c>
      <c r="M679" s="224" t="str">
        <f t="shared" si="144"/>
        <v/>
      </c>
    </row>
    <row r="680" spans="1:14" ht="20.25" customHeight="1" x14ac:dyDescent="0.25">
      <c r="A680" s="8">
        <v>413</v>
      </c>
      <c r="B680" s="134"/>
      <c r="C680" s="190" t="str">
        <f t="shared" si="141"/>
        <v/>
      </c>
      <c r="D680" s="191" t="str">
        <f t="shared" si="142"/>
        <v/>
      </c>
      <c r="E680" s="135"/>
      <c r="F680" s="136"/>
      <c r="G680" s="200" t="str">
        <f t="shared" si="145"/>
        <v/>
      </c>
      <c r="H680" s="197" t="str">
        <f t="shared" si="143"/>
        <v/>
      </c>
      <c r="I680" s="204" t="str">
        <f t="shared" si="146"/>
        <v/>
      </c>
      <c r="J680" s="194" t="str">
        <f>IF(B680&gt;0,ROUNDUP(VLOOKUP(B680,G011B!$B:$R,16,0),1),"")</f>
        <v/>
      </c>
      <c r="K680" s="194" t="str">
        <f t="shared" si="147"/>
        <v/>
      </c>
      <c r="L680" s="195" t="str">
        <f>IF(B680&lt;&gt;"",VLOOKUP(B680,G011B!$B:$Z,25,0),"")</f>
        <v/>
      </c>
      <c r="M680" s="224" t="str">
        <f t="shared" si="144"/>
        <v/>
      </c>
    </row>
    <row r="681" spans="1:14" ht="20.25" customHeight="1" x14ac:dyDescent="0.25">
      <c r="A681" s="8">
        <v>414</v>
      </c>
      <c r="B681" s="134"/>
      <c r="C681" s="190" t="str">
        <f t="shared" si="141"/>
        <v/>
      </c>
      <c r="D681" s="191" t="str">
        <f t="shared" si="142"/>
        <v/>
      </c>
      <c r="E681" s="135"/>
      <c r="F681" s="136"/>
      <c r="G681" s="200" t="str">
        <f t="shared" si="145"/>
        <v/>
      </c>
      <c r="H681" s="197" t="str">
        <f t="shared" si="143"/>
        <v/>
      </c>
      <c r="I681" s="204" t="str">
        <f t="shared" si="146"/>
        <v/>
      </c>
      <c r="J681" s="194" t="str">
        <f>IF(B681&gt;0,ROUNDUP(VLOOKUP(B681,G011B!$B:$R,16,0),1),"")</f>
        <v/>
      </c>
      <c r="K681" s="194" t="str">
        <f t="shared" si="147"/>
        <v/>
      </c>
      <c r="L681" s="195" t="str">
        <f>IF(B681&lt;&gt;"",VLOOKUP(B681,G011B!$B:$Z,25,0),"")</f>
        <v/>
      </c>
      <c r="M681" s="224" t="str">
        <f t="shared" si="144"/>
        <v/>
      </c>
    </row>
    <row r="682" spans="1:14" ht="20.25" customHeight="1" x14ac:dyDescent="0.25">
      <c r="A682" s="8">
        <v>415</v>
      </c>
      <c r="B682" s="134"/>
      <c r="C682" s="190" t="str">
        <f t="shared" si="141"/>
        <v/>
      </c>
      <c r="D682" s="191" t="str">
        <f t="shared" si="142"/>
        <v/>
      </c>
      <c r="E682" s="135"/>
      <c r="F682" s="136"/>
      <c r="G682" s="200" t="str">
        <f t="shared" si="145"/>
        <v/>
      </c>
      <c r="H682" s="197" t="str">
        <f t="shared" si="143"/>
        <v/>
      </c>
      <c r="I682" s="204" t="str">
        <f t="shared" si="146"/>
        <v/>
      </c>
      <c r="J682" s="194" t="str">
        <f>IF(B682&gt;0,ROUNDUP(VLOOKUP(B682,G011B!$B:$R,16,0),1),"")</f>
        <v/>
      </c>
      <c r="K682" s="194" t="str">
        <f t="shared" si="147"/>
        <v/>
      </c>
      <c r="L682" s="195" t="str">
        <f>IF(B682&lt;&gt;"",VLOOKUP(B682,G011B!$B:$Z,25,0),"")</f>
        <v/>
      </c>
      <c r="M682" s="224" t="str">
        <f t="shared" si="144"/>
        <v/>
      </c>
    </row>
    <row r="683" spans="1:14" ht="20.25" customHeight="1" x14ac:dyDescent="0.25">
      <c r="A683" s="8">
        <v>416</v>
      </c>
      <c r="B683" s="134"/>
      <c r="C683" s="190" t="str">
        <f t="shared" si="141"/>
        <v/>
      </c>
      <c r="D683" s="191" t="str">
        <f t="shared" si="142"/>
        <v/>
      </c>
      <c r="E683" s="135"/>
      <c r="F683" s="136"/>
      <c r="G683" s="200" t="str">
        <f t="shared" si="145"/>
        <v/>
      </c>
      <c r="H683" s="197" t="str">
        <f t="shared" si="143"/>
        <v/>
      </c>
      <c r="I683" s="204" t="str">
        <f t="shared" si="146"/>
        <v/>
      </c>
      <c r="J683" s="194" t="str">
        <f>IF(B683&gt;0,ROUNDUP(VLOOKUP(B683,G011B!$B:$R,16,0),1),"")</f>
        <v/>
      </c>
      <c r="K683" s="194" t="str">
        <f t="shared" si="147"/>
        <v/>
      </c>
      <c r="L683" s="195" t="str">
        <f>IF(B683&lt;&gt;"",VLOOKUP(B683,G011B!$B:$Z,25,0),"")</f>
        <v/>
      </c>
      <c r="M683" s="224" t="str">
        <f t="shared" si="144"/>
        <v/>
      </c>
    </row>
    <row r="684" spans="1:14" ht="20.25" customHeight="1" x14ac:dyDescent="0.25">
      <c r="A684" s="8">
        <v>417</v>
      </c>
      <c r="B684" s="134"/>
      <c r="C684" s="190" t="str">
        <f t="shared" si="141"/>
        <v/>
      </c>
      <c r="D684" s="191" t="str">
        <f t="shared" si="142"/>
        <v/>
      </c>
      <c r="E684" s="135"/>
      <c r="F684" s="136"/>
      <c r="G684" s="200" t="str">
        <f t="shared" si="145"/>
        <v/>
      </c>
      <c r="H684" s="197" t="str">
        <f t="shared" si="143"/>
        <v/>
      </c>
      <c r="I684" s="204" t="str">
        <f t="shared" si="146"/>
        <v/>
      </c>
      <c r="J684" s="194" t="str">
        <f>IF(B684&gt;0,ROUNDUP(VLOOKUP(B684,G011B!$B:$R,16,0),1),"")</f>
        <v/>
      </c>
      <c r="K684" s="194" t="str">
        <f t="shared" si="147"/>
        <v/>
      </c>
      <c r="L684" s="195" t="str">
        <f>IF(B684&lt;&gt;"",VLOOKUP(B684,G011B!$B:$Z,25,0),"")</f>
        <v/>
      </c>
      <c r="M684" s="224" t="str">
        <f t="shared" si="144"/>
        <v/>
      </c>
    </row>
    <row r="685" spans="1:14" ht="20.25" customHeight="1" x14ac:dyDescent="0.25">
      <c r="A685" s="8">
        <v>418</v>
      </c>
      <c r="B685" s="134"/>
      <c r="C685" s="190" t="str">
        <f t="shared" si="141"/>
        <v/>
      </c>
      <c r="D685" s="191" t="str">
        <f t="shared" si="142"/>
        <v/>
      </c>
      <c r="E685" s="135"/>
      <c r="F685" s="136"/>
      <c r="G685" s="200" t="str">
        <f t="shared" si="145"/>
        <v/>
      </c>
      <c r="H685" s="197" t="str">
        <f t="shared" si="143"/>
        <v/>
      </c>
      <c r="I685" s="204" t="str">
        <f t="shared" si="146"/>
        <v/>
      </c>
      <c r="J685" s="194" t="str">
        <f>IF(B685&gt;0,ROUNDUP(VLOOKUP(B685,G011B!$B:$R,16,0),1),"")</f>
        <v/>
      </c>
      <c r="K685" s="194" t="str">
        <f t="shared" si="147"/>
        <v/>
      </c>
      <c r="L685" s="195" t="str">
        <f>IF(B685&lt;&gt;"",VLOOKUP(B685,G011B!$B:$Z,25,0),"")</f>
        <v/>
      </c>
      <c r="M685" s="224" t="str">
        <f t="shared" si="144"/>
        <v/>
      </c>
    </row>
    <row r="686" spans="1:14" ht="20.25" customHeight="1" x14ac:dyDescent="0.25">
      <c r="A686" s="8">
        <v>419</v>
      </c>
      <c r="B686" s="134"/>
      <c r="C686" s="190" t="str">
        <f t="shared" si="141"/>
        <v/>
      </c>
      <c r="D686" s="191" t="str">
        <f t="shared" si="142"/>
        <v/>
      </c>
      <c r="E686" s="135"/>
      <c r="F686" s="136"/>
      <c r="G686" s="200" t="str">
        <f t="shared" si="145"/>
        <v/>
      </c>
      <c r="H686" s="197" t="str">
        <f t="shared" si="143"/>
        <v/>
      </c>
      <c r="I686" s="204" t="str">
        <f t="shared" si="146"/>
        <v/>
      </c>
      <c r="J686" s="194" t="str">
        <f>IF(B686&gt;0,ROUNDUP(VLOOKUP(B686,G011B!$B:$R,16,0),1),"")</f>
        <v/>
      </c>
      <c r="K686" s="194" t="str">
        <f t="shared" si="147"/>
        <v/>
      </c>
      <c r="L686" s="195" t="str">
        <f>IF(B686&lt;&gt;"",VLOOKUP(B686,G011B!$B:$Z,25,0),"")</f>
        <v/>
      </c>
      <c r="M686" s="224" t="str">
        <f t="shared" si="144"/>
        <v/>
      </c>
    </row>
    <row r="687" spans="1:14" ht="20.25" customHeight="1" thickBot="1" x14ac:dyDescent="0.3">
      <c r="A687" s="116">
        <v>420</v>
      </c>
      <c r="B687" s="137"/>
      <c r="C687" s="192" t="str">
        <f t="shared" si="141"/>
        <v/>
      </c>
      <c r="D687" s="193" t="str">
        <f t="shared" si="142"/>
        <v/>
      </c>
      <c r="E687" s="138"/>
      <c r="F687" s="139"/>
      <c r="G687" s="201" t="str">
        <f t="shared" si="145"/>
        <v/>
      </c>
      <c r="H687" s="198" t="str">
        <f t="shared" si="143"/>
        <v/>
      </c>
      <c r="I687" s="205" t="str">
        <f t="shared" si="146"/>
        <v/>
      </c>
      <c r="J687" s="194" t="str">
        <f>IF(B687&gt;0,ROUNDUP(VLOOKUP(B687,G011B!$B:$R,16,0),1),"")</f>
        <v/>
      </c>
      <c r="K687" s="194" t="str">
        <f t="shared" si="147"/>
        <v/>
      </c>
      <c r="L687" s="195" t="str">
        <f>IF(B687&lt;&gt;"",VLOOKUP(B687,G011B!$B:$Z,25,0),"")</f>
        <v/>
      </c>
      <c r="M687" s="224" t="str">
        <f t="shared" si="144"/>
        <v/>
      </c>
    </row>
    <row r="688" spans="1:14" ht="20.25" customHeight="1" thickBot="1" x14ac:dyDescent="0.35">
      <c r="A688" s="493" t="s">
        <v>50</v>
      </c>
      <c r="B688" s="494"/>
      <c r="C688" s="494"/>
      <c r="D688" s="494"/>
      <c r="E688" s="494"/>
      <c r="F688" s="495"/>
      <c r="G688" s="202">
        <f>SUM(G668:G687)</f>
        <v>0</v>
      </c>
      <c r="H688" s="286"/>
      <c r="I688" s="185">
        <f>IF(C666=C633,SUM(I668:I687)+I655,SUM(I668:I687))</f>
        <v>0</v>
      </c>
      <c r="N688" s="206">
        <f>IF(COUNTA(E668:E687)&gt;0,1,0)</f>
        <v>0</v>
      </c>
    </row>
    <row r="689" spans="1:15" ht="20.25" customHeight="1" thickBot="1" x14ac:dyDescent="0.3">
      <c r="A689" s="496" t="s">
        <v>88</v>
      </c>
      <c r="B689" s="497"/>
      <c r="C689" s="497"/>
      <c r="D689" s="498"/>
      <c r="E689" s="174">
        <f>SUM(G:G)/2</f>
        <v>0</v>
      </c>
      <c r="F689" s="499"/>
      <c r="G689" s="500"/>
      <c r="H689" s="501"/>
      <c r="I689" s="182">
        <f>SUM(I668:I687)+I656</f>
        <v>0</v>
      </c>
    </row>
    <row r="690" spans="1:15" x14ac:dyDescent="0.25">
      <c r="A690" s="7" t="s">
        <v>157</v>
      </c>
    </row>
    <row r="692" spans="1:15" ht="21" x14ac:dyDescent="0.35">
      <c r="B692" s="309" t="s">
        <v>47</v>
      </c>
      <c r="C692" s="297">
        <f ca="1">IF(imzatarihi&gt;0,imzatarihi,"")</f>
        <v>46027</v>
      </c>
      <c r="D692" s="309" t="s">
        <v>48</v>
      </c>
      <c r="E692" s="506" t="str">
        <f>IF(kurulusyetkilisi&gt;0,kurulusyetkilisi,"")</f>
        <v/>
      </c>
      <c r="F692" s="506"/>
      <c r="G692" s="506"/>
      <c r="H692" s="506"/>
      <c r="I692" s="506"/>
      <c r="K692" s="133"/>
      <c r="L692" s="133"/>
      <c r="M692" s="4"/>
      <c r="N692" s="133"/>
      <c r="O692" s="133"/>
    </row>
    <row r="693" spans="1:15" ht="21" x14ac:dyDescent="0.35">
      <c r="A693" s="300"/>
      <c r="B693" s="300"/>
      <c r="D693" s="309" t="s">
        <v>49</v>
      </c>
      <c r="E693" s="470"/>
      <c r="F693" s="470"/>
      <c r="G693" s="470"/>
      <c r="H693" s="300"/>
      <c r="I693" s="300"/>
      <c r="K693" s="133"/>
      <c r="L693" s="133"/>
      <c r="M693" s="4"/>
      <c r="N693" s="133"/>
      <c r="O693" s="133"/>
    </row>
    <row r="694" spans="1:15" ht="15.75" x14ac:dyDescent="0.25">
      <c r="A694" s="465" t="s">
        <v>81</v>
      </c>
      <c r="B694" s="465"/>
      <c r="C694" s="465"/>
      <c r="D694" s="465"/>
      <c r="E694" s="465"/>
      <c r="F694" s="465"/>
      <c r="G694" s="465"/>
      <c r="H694" s="465"/>
      <c r="I694" s="465"/>
    </row>
    <row r="695" spans="1:15" x14ac:dyDescent="0.25">
      <c r="A695" s="466" t="str">
        <f>IF(YilDonem&lt;&gt;"",CONCATENATE(YilDonem," dönemine aittir."),"")</f>
        <v/>
      </c>
      <c r="B695" s="466"/>
      <c r="C695" s="466"/>
      <c r="D695" s="466"/>
      <c r="E695" s="466"/>
      <c r="F695" s="466"/>
      <c r="G695" s="466"/>
      <c r="H695" s="466"/>
      <c r="I695" s="466"/>
    </row>
    <row r="696" spans="1:15" ht="19.5" thickBot="1" x14ac:dyDescent="0.35">
      <c r="A696" s="505" t="s">
        <v>90</v>
      </c>
      <c r="B696" s="505"/>
      <c r="C696" s="505"/>
      <c r="D696" s="505"/>
      <c r="E696" s="505"/>
      <c r="F696" s="505"/>
      <c r="G696" s="505"/>
      <c r="H696" s="505"/>
      <c r="I696" s="505"/>
    </row>
    <row r="697" spans="1:15" ht="19.5" customHeight="1" thickBot="1" x14ac:dyDescent="0.3">
      <c r="A697" s="473" t="s">
        <v>1</v>
      </c>
      <c r="B697" s="487"/>
      <c r="C697" s="457" t="str">
        <f>IF(ProjeNo&gt;0,ProjeNo,"")</f>
        <v/>
      </c>
      <c r="D697" s="458"/>
      <c r="E697" s="458"/>
      <c r="F697" s="458"/>
      <c r="G697" s="458"/>
      <c r="H697" s="458"/>
      <c r="I697" s="459"/>
    </row>
    <row r="698" spans="1:15" ht="29.25" customHeight="1" thickBot="1" x14ac:dyDescent="0.3">
      <c r="A698" s="504" t="s">
        <v>14</v>
      </c>
      <c r="B698" s="474"/>
      <c r="C698" s="490" t="str">
        <f>IF(ProjeAdi&gt;0,ProjeAdi,"")</f>
        <v/>
      </c>
      <c r="D698" s="491"/>
      <c r="E698" s="491"/>
      <c r="F698" s="491"/>
      <c r="G698" s="491"/>
      <c r="H698" s="491"/>
      <c r="I698" s="492"/>
    </row>
    <row r="699" spans="1:15" ht="19.5" customHeight="1" thickBot="1" x14ac:dyDescent="0.3">
      <c r="A699" s="473" t="s">
        <v>82</v>
      </c>
      <c r="B699" s="487"/>
      <c r="C699" s="29"/>
      <c r="D699" s="502"/>
      <c r="E699" s="502"/>
      <c r="F699" s="502"/>
      <c r="G699" s="502"/>
      <c r="H699" s="502"/>
      <c r="I699" s="503"/>
    </row>
    <row r="700" spans="1:15" s="5" customFormat="1" ht="30.75" thickBot="1" x14ac:dyDescent="0.3">
      <c r="A700" s="3" t="s">
        <v>9</v>
      </c>
      <c r="B700" s="3" t="s">
        <v>10</v>
      </c>
      <c r="C700" s="3" t="s">
        <v>71</v>
      </c>
      <c r="D700" s="3" t="s">
        <v>162</v>
      </c>
      <c r="E700" s="3" t="s">
        <v>83</v>
      </c>
      <c r="F700" s="3" t="s">
        <v>84</v>
      </c>
      <c r="G700" s="3" t="s">
        <v>85</v>
      </c>
      <c r="H700" s="3" t="s">
        <v>86</v>
      </c>
      <c r="I700" s="3" t="s">
        <v>87</v>
      </c>
      <c r="J700" s="128" t="s">
        <v>91</v>
      </c>
      <c r="K700" s="129" t="s">
        <v>92</v>
      </c>
      <c r="L700" s="129" t="s">
        <v>84</v>
      </c>
    </row>
    <row r="701" spans="1:15" ht="20.25" customHeight="1" x14ac:dyDescent="0.25">
      <c r="A701" s="115">
        <v>421</v>
      </c>
      <c r="B701" s="130"/>
      <c r="C701" s="188" t="str">
        <f t="shared" ref="C701:C720" si="148">IF(B701&lt;&gt;"",VLOOKUP(B701,PersonelTablo,2,0),"")</f>
        <v/>
      </c>
      <c r="D701" s="189" t="str">
        <f t="shared" ref="D701:D720" si="149">IF(B701&lt;&gt;"",VLOOKUP(B701,PersonelTablo,3,0),"")</f>
        <v/>
      </c>
      <c r="E701" s="131"/>
      <c r="F701" s="132"/>
      <c r="G701" s="199" t="str">
        <f>IF(AND(B701&lt;&gt;"",L701&gt;=F701),E701*F701,"")</f>
        <v/>
      </c>
      <c r="H701" s="196" t="str">
        <f t="shared" ref="H701:H720" si="150">IF(B701&lt;&gt;"",VLOOKUP(B701,G011CTablo,14,0),"")</f>
        <v/>
      </c>
      <c r="I701" s="203" t="str">
        <f>IF(AND(B701&lt;&gt;"",J701&gt;=K701,L701&gt;0),G701*H701,"")</f>
        <v/>
      </c>
      <c r="J701" s="194" t="str">
        <f>IF(B701&gt;0,ROUNDUP(VLOOKUP(B701,G011B!$B:$R,16,0),1),"")</f>
        <v/>
      </c>
      <c r="K701" s="194" t="str">
        <f>IF(B701&gt;0,SUMIF($B:$B,B701,$G:$G),"")</f>
        <v/>
      </c>
      <c r="L701" s="195" t="str">
        <f>IF(B701&lt;&gt;"",VLOOKUP(B701,G011B!$B:$Z,25,0),"")</f>
        <v/>
      </c>
      <c r="M701" s="224"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25" customHeight="1" x14ac:dyDescent="0.25">
      <c r="A702" s="8">
        <v>422</v>
      </c>
      <c r="B702" s="134"/>
      <c r="C702" s="190" t="str">
        <f t="shared" si="148"/>
        <v/>
      </c>
      <c r="D702" s="191" t="str">
        <f t="shared" si="149"/>
        <v/>
      </c>
      <c r="E702" s="135"/>
      <c r="F702" s="136"/>
      <c r="G702" s="200" t="str">
        <f t="shared" ref="G702:G720" si="152">IF(AND(B702&lt;&gt;"",L702&gt;=F702),E702*F702,"")</f>
        <v/>
      </c>
      <c r="H702" s="197" t="str">
        <f t="shared" si="150"/>
        <v/>
      </c>
      <c r="I702" s="204" t="str">
        <f t="shared" ref="I702:I720" si="153">IF(AND(B702&lt;&gt;"",J702&gt;=K702,L702&gt;0),G702*H702,"")</f>
        <v/>
      </c>
      <c r="J702" s="194" t="str">
        <f>IF(B702&gt;0,ROUNDUP(VLOOKUP(B702,G011B!$B:$R,16,0),1),"")</f>
        <v/>
      </c>
      <c r="K702" s="194" t="str">
        <f t="shared" ref="K702:K720" si="154">IF(B702&gt;0,SUMIF($B:$B,B702,$G:$G),"")</f>
        <v/>
      </c>
      <c r="L702" s="195" t="str">
        <f>IF(B702&lt;&gt;"",VLOOKUP(B702,G011B!$B:$Z,25,0),"")</f>
        <v/>
      </c>
      <c r="M702" s="224" t="str">
        <f t="shared" si="151"/>
        <v/>
      </c>
    </row>
    <row r="703" spans="1:15" ht="20.25" customHeight="1" x14ac:dyDescent="0.25">
      <c r="A703" s="8">
        <v>423</v>
      </c>
      <c r="B703" s="134"/>
      <c r="C703" s="190" t="str">
        <f t="shared" si="148"/>
        <v/>
      </c>
      <c r="D703" s="191" t="str">
        <f t="shared" si="149"/>
        <v/>
      </c>
      <c r="E703" s="135"/>
      <c r="F703" s="136"/>
      <c r="G703" s="200" t="str">
        <f t="shared" si="152"/>
        <v/>
      </c>
      <c r="H703" s="197" t="str">
        <f t="shared" si="150"/>
        <v/>
      </c>
      <c r="I703" s="204" t="str">
        <f t="shared" si="153"/>
        <v/>
      </c>
      <c r="J703" s="194" t="str">
        <f>IF(B703&gt;0,ROUNDUP(VLOOKUP(B703,G011B!$B:$R,16,0),1),"")</f>
        <v/>
      </c>
      <c r="K703" s="194" t="str">
        <f t="shared" si="154"/>
        <v/>
      </c>
      <c r="L703" s="195" t="str">
        <f>IF(B703&lt;&gt;"",VLOOKUP(B703,G011B!$B:$Z,25,0),"")</f>
        <v/>
      </c>
      <c r="M703" s="224" t="str">
        <f t="shared" si="151"/>
        <v/>
      </c>
    </row>
    <row r="704" spans="1:15" ht="20.25" customHeight="1" x14ac:dyDescent="0.25">
      <c r="A704" s="8">
        <v>424</v>
      </c>
      <c r="B704" s="134"/>
      <c r="C704" s="190" t="str">
        <f t="shared" si="148"/>
        <v/>
      </c>
      <c r="D704" s="191" t="str">
        <f t="shared" si="149"/>
        <v/>
      </c>
      <c r="E704" s="135"/>
      <c r="F704" s="136"/>
      <c r="G704" s="200" t="str">
        <f t="shared" si="152"/>
        <v/>
      </c>
      <c r="H704" s="197" t="str">
        <f t="shared" si="150"/>
        <v/>
      </c>
      <c r="I704" s="204" t="str">
        <f t="shared" si="153"/>
        <v/>
      </c>
      <c r="J704" s="194" t="str">
        <f>IF(B704&gt;0,ROUNDUP(VLOOKUP(B704,G011B!$B:$R,16,0),1),"")</f>
        <v/>
      </c>
      <c r="K704" s="194" t="str">
        <f t="shared" si="154"/>
        <v/>
      </c>
      <c r="L704" s="195" t="str">
        <f>IF(B704&lt;&gt;"",VLOOKUP(B704,G011B!$B:$Z,25,0),"")</f>
        <v/>
      </c>
      <c r="M704" s="224" t="str">
        <f t="shared" si="151"/>
        <v/>
      </c>
    </row>
    <row r="705" spans="1:13" ht="20.25" customHeight="1" x14ac:dyDescent="0.25">
      <c r="A705" s="8">
        <v>425</v>
      </c>
      <c r="B705" s="134"/>
      <c r="C705" s="190" t="str">
        <f t="shared" si="148"/>
        <v/>
      </c>
      <c r="D705" s="191" t="str">
        <f t="shared" si="149"/>
        <v/>
      </c>
      <c r="E705" s="135"/>
      <c r="F705" s="136"/>
      <c r="G705" s="200" t="str">
        <f t="shared" si="152"/>
        <v/>
      </c>
      <c r="H705" s="197" t="str">
        <f t="shared" si="150"/>
        <v/>
      </c>
      <c r="I705" s="204" t="str">
        <f t="shared" si="153"/>
        <v/>
      </c>
      <c r="J705" s="194" t="str">
        <f>IF(B705&gt;0,ROUNDUP(VLOOKUP(B705,G011B!$B:$R,16,0),1),"")</f>
        <v/>
      </c>
      <c r="K705" s="194" t="str">
        <f t="shared" si="154"/>
        <v/>
      </c>
      <c r="L705" s="195" t="str">
        <f>IF(B705&lt;&gt;"",VLOOKUP(B705,G011B!$B:$Z,25,0),"")</f>
        <v/>
      </c>
      <c r="M705" s="224" t="str">
        <f t="shared" si="151"/>
        <v/>
      </c>
    </row>
    <row r="706" spans="1:13" ht="20.25" customHeight="1" x14ac:dyDescent="0.25">
      <c r="A706" s="8">
        <v>426</v>
      </c>
      <c r="B706" s="134"/>
      <c r="C706" s="190" t="str">
        <f t="shared" si="148"/>
        <v/>
      </c>
      <c r="D706" s="191" t="str">
        <f t="shared" si="149"/>
        <v/>
      </c>
      <c r="E706" s="135"/>
      <c r="F706" s="136"/>
      <c r="G706" s="200" t="str">
        <f t="shared" si="152"/>
        <v/>
      </c>
      <c r="H706" s="197" t="str">
        <f t="shared" si="150"/>
        <v/>
      </c>
      <c r="I706" s="204" t="str">
        <f t="shared" si="153"/>
        <v/>
      </c>
      <c r="J706" s="194" t="str">
        <f>IF(B706&gt;0,ROUNDUP(VLOOKUP(B706,G011B!$B:$R,16,0),1),"")</f>
        <v/>
      </c>
      <c r="K706" s="194" t="str">
        <f t="shared" si="154"/>
        <v/>
      </c>
      <c r="L706" s="195" t="str">
        <f>IF(B706&lt;&gt;"",VLOOKUP(B706,G011B!$B:$Z,25,0),"")</f>
        <v/>
      </c>
      <c r="M706" s="224" t="str">
        <f t="shared" si="151"/>
        <v/>
      </c>
    </row>
    <row r="707" spans="1:13" ht="20.25" customHeight="1" x14ac:dyDescent="0.25">
      <c r="A707" s="8">
        <v>427</v>
      </c>
      <c r="B707" s="134"/>
      <c r="C707" s="190" t="str">
        <f t="shared" si="148"/>
        <v/>
      </c>
      <c r="D707" s="191" t="str">
        <f t="shared" si="149"/>
        <v/>
      </c>
      <c r="E707" s="135"/>
      <c r="F707" s="136"/>
      <c r="G707" s="200" t="str">
        <f t="shared" si="152"/>
        <v/>
      </c>
      <c r="H707" s="197" t="str">
        <f t="shared" si="150"/>
        <v/>
      </c>
      <c r="I707" s="204" t="str">
        <f t="shared" si="153"/>
        <v/>
      </c>
      <c r="J707" s="194" t="str">
        <f>IF(B707&gt;0,ROUNDUP(VLOOKUP(B707,G011B!$B:$R,16,0),1),"")</f>
        <v/>
      </c>
      <c r="K707" s="194" t="str">
        <f t="shared" si="154"/>
        <v/>
      </c>
      <c r="L707" s="195" t="str">
        <f>IF(B707&lt;&gt;"",VLOOKUP(B707,G011B!$B:$Z,25,0),"")</f>
        <v/>
      </c>
      <c r="M707" s="224" t="str">
        <f t="shared" si="151"/>
        <v/>
      </c>
    </row>
    <row r="708" spans="1:13" ht="20.25" customHeight="1" x14ac:dyDescent="0.25">
      <c r="A708" s="8">
        <v>428</v>
      </c>
      <c r="B708" s="134"/>
      <c r="C708" s="190" t="str">
        <f t="shared" si="148"/>
        <v/>
      </c>
      <c r="D708" s="191" t="str">
        <f t="shared" si="149"/>
        <v/>
      </c>
      <c r="E708" s="135"/>
      <c r="F708" s="136"/>
      <c r="G708" s="200" t="str">
        <f t="shared" si="152"/>
        <v/>
      </c>
      <c r="H708" s="197" t="str">
        <f t="shared" si="150"/>
        <v/>
      </c>
      <c r="I708" s="204" t="str">
        <f t="shared" si="153"/>
        <v/>
      </c>
      <c r="J708" s="194" t="str">
        <f>IF(B708&gt;0,ROUNDUP(VLOOKUP(B708,G011B!$B:$R,16,0),1),"")</f>
        <v/>
      </c>
      <c r="K708" s="194" t="str">
        <f t="shared" si="154"/>
        <v/>
      </c>
      <c r="L708" s="195" t="str">
        <f>IF(B708&lt;&gt;"",VLOOKUP(B708,G011B!$B:$Z,25,0),"")</f>
        <v/>
      </c>
      <c r="M708" s="224" t="str">
        <f t="shared" si="151"/>
        <v/>
      </c>
    </row>
    <row r="709" spans="1:13" ht="20.25" customHeight="1" x14ac:dyDescent="0.25">
      <c r="A709" s="8">
        <v>429</v>
      </c>
      <c r="B709" s="134"/>
      <c r="C709" s="190" t="str">
        <f t="shared" si="148"/>
        <v/>
      </c>
      <c r="D709" s="191" t="str">
        <f t="shared" si="149"/>
        <v/>
      </c>
      <c r="E709" s="135"/>
      <c r="F709" s="136"/>
      <c r="G709" s="200" t="str">
        <f t="shared" si="152"/>
        <v/>
      </c>
      <c r="H709" s="197" t="str">
        <f t="shared" si="150"/>
        <v/>
      </c>
      <c r="I709" s="204" t="str">
        <f t="shared" si="153"/>
        <v/>
      </c>
      <c r="J709" s="194" t="str">
        <f>IF(B709&gt;0,ROUNDUP(VLOOKUP(B709,G011B!$B:$R,16,0),1),"")</f>
        <v/>
      </c>
      <c r="K709" s="194" t="str">
        <f t="shared" si="154"/>
        <v/>
      </c>
      <c r="L709" s="195" t="str">
        <f>IF(B709&lt;&gt;"",VLOOKUP(B709,G011B!$B:$Z,25,0),"")</f>
        <v/>
      </c>
      <c r="M709" s="224" t="str">
        <f t="shared" si="151"/>
        <v/>
      </c>
    </row>
    <row r="710" spans="1:13" ht="20.25" customHeight="1" x14ac:dyDescent="0.25">
      <c r="A710" s="8">
        <v>430</v>
      </c>
      <c r="B710" s="134"/>
      <c r="C710" s="190" t="str">
        <f t="shared" si="148"/>
        <v/>
      </c>
      <c r="D710" s="191" t="str">
        <f t="shared" si="149"/>
        <v/>
      </c>
      <c r="E710" s="135"/>
      <c r="F710" s="136"/>
      <c r="G710" s="200" t="str">
        <f t="shared" si="152"/>
        <v/>
      </c>
      <c r="H710" s="197" t="str">
        <f t="shared" si="150"/>
        <v/>
      </c>
      <c r="I710" s="204" t="str">
        <f t="shared" si="153"/>
        <v/>
      </c>
      <c r="J710" s="194" t="str">
        <f>IF(B710&gt;0,ROUNDUP(VLOOKUP(B710,G011B!$B:$R,16,0),1),"")</f>
        <v/>
      </c>
      <c r="K710" s="194" t="str">
        <f t="shared" si="154"/>
        <v/>
      </c>
      <c r="L710" s="195" t="str">
        <f>IF(B710&lt;&gt;"",VLOOKUP(B710,G011B!$B:$Z,25,0),"")</f>
        <v/>
      </c>
      <c r="M710" s="224" t="str">
        <f t="shared" si="151"/>
        <v/>
      </c>
    </row>
    <row r="711" spans="1:13" ht="20.25" customHeight="1" x14ac:dyDescent="0.25">
      <c r="A711" s="8">
        <v>431</v>
      </c>
      <c r="B711" s="134"/>
      <c r="C711" s="190" t="str">
        <f t="shared" si="148"/>
        <v/>
      </c>
      <c r="D711" s="191" t="str">
        <f t="shared" si="149"/>
        <v/>
      </c>
      <c r="E711" s="135"/>
      <c r="F711" s="136"/>
      <c r="G711" s="200" t="str">
        <f t="shared" si="152"/>
        <v/>
      </c>
      <c r="H711" s="197" t="str">
        <f t="shared" si="150"/>
        <v/>
      </c>
      <c r="I711" s="204" t="str">
        <f t="shared" si="153"/>
        <v/>
      </c>
      <c r="J711" s="194" t="str">
        <f>IF(B711&gt;0,ROUNDUP(VLOOKUP(B711,G011B!$B:$R,16,0),1),"")</f>
        <v/>
      </c>
      <c r="K711" s="194" t="str">
        <f t="shared" si="154"/>
        <v/>
      </c>
      <c r="L711" s="195" t="str">
        <f>IF(B711&lt;&gt;"",VLOOKUP(B711,G011B!$B:$Z,25,0),"")</f>
        <v/>
      </c>
      <c r="M711" s="224" t="str">
        <f t="shared" si="151"/>
        <v/>
      </c>
    </row>
    <row r="712" spans="1:13" ht="20.25" customHeight="1" x14ac:dyDescent="0.25">
      <c r="A712" s="8">
        <v>432</v>
      </c>
      <c r="B712" s="134"/>
      <c r="C712" s="190" t="str">
        <f t="shared" si="148"/>
        <v/>
      </c>
      <c r="D712" s="191" t="str">
        <f t="shared" si="149"/>
        <v/>
      </c>
      <c r="E712" s="135"/>
      <c r="F712" s="136"/>
      <c r="G712" s="200" t="str">
        <f t="shared" si="152"/>
        <v/>
      </c>
      <c r="H712" s="197" t="str">
        <f t="shared" si="150"/>
        <v/>
      </c>
      <c r="I712" s="204" t="str">
        <f t="shared" si="153"/>
        <v/>
      </c>
      <c r="J712" s="194" t="str">
        <f>IF(B712&gt;0,ROUNDUP(VLOOKUP(B712,G011B!$B:$R,16,0),1),"")</f>
        <v/>
      </c>
      <c r="K712" s="194" t="str">
        <f t="shared" si="154"/>
        <v/>
      </c>
      <c r="L712" s="195" t="str">
        <f>IF(B712&lt;&gt;"",VLOOKUP(B712,G011B!$B:$Z,25,0),"")</f>
        <v/>
      </c>
      <c r="M712" s="224" t="str">
        <f t="shared" si="151"/>
        <v/>
      </c>
    </row>
    <row r="713" spans="1:13" ht="20.25" customHeight="1" x14ac:dyDescent="0.25">
      <c r="A713" s="8">
        <v>433</v>
      </c>
      <c r="B713" s="134"/>
      <c r="C713" s="190" t="str">
        <f t="shared" si="148"/>
        <v/>
      </c>
      <c r="D713" s="191" t="str">
        <f t="shared" si="149"/>
        <v/>
      </c>
      <c r="E713" s="135"/>
      <c r="F713" s="136"/>
      <c r="G713" s="200" t="str">
        <f t="shared" si="152"/>
        <v/>
      </c>
      <c r="H713" s="197" t="str">
        <f t="shared" si="150"/>
        <v/>
      </c>
      <c r="I713" s="204" t="str">
        <f t="shared" si="153"/>
        <v/>
      </c>
      <c r="J713" s="194" t="str">
        <f>IF(B713&gt;0,ROUNDUP(VLOOKUP(B713,G011B!$B:$R,16,0),1),"")</f>
        <v/>
      </c>
      <c r="K713" s="194" t="str">
        <f t="shared" si="154"/>
        <v/>
      </c>
      <c r="L713" s="195" t="str">
        <f>IF(B713&lt;&gt;"",VLOOKUP(B713,G011B!$B:$Z,25,0),"")</f>
        <v/>
      </c>
      <c r="M713" s="224" t="str">
        <f t="shared" si="151"/>
        <v/>
      </c>
    </row>
    <row r="714" spans="1:13" ht="20.25" customHeight="1" x14ac:dyDescent="0.25">
      <c r="A714" s="8">
        <v>434</v>
      </c>
      <c r="B714" s="134"/>
      <c r="C714" s="190" t="str">
        <f t="shared" si="148"/>
        <v/>
      </c>
      <c r="D714" s="191" t="str">
        <f t="shared" si="149"/>
        <v/>
      </c>
      <c r="E714" s="135"/>
      <c r="F714" s="136"/>
      <c r="G714" s="200" t="str">
        <f t="shared" si="152"/>
        <v/>
      </c>
      <c r="H714" s="197" t="str">
        <f t="shared" si="150"/>
        <v/>
      </c>
      <c r="I714" s="204" t="str">
        <f t="shared" si="153"/>
        <v/>
      </c>
      <c r="J714" s="194" t="str">
        <f>IF(B714&gt;0,ROUNDUP(VLOOKUP(B714,G011B!$B:$R,16,0),1),"")</f>
        <v/>
      </c>
      <c r="K714" s="194" t="str">
        <f t="shared" si="154"/>
        <v/>
      </c>
      <c r="L714" s="195" t="str">
        <f>IF(B714&lt;&gt;"",VLOOKUP(B714,G011B!$B:$Z,25,0),"")</f>
        <v/>
      </c>
      <c r="M714" s="224" t="str">
        <f t="shared" si="151"/>
        <v/>
      </c>
    </row>
    <row r="715" spans="1:13" ht="20.25" customHeight="1" x14ac:dyDescent="0.25">
      <c r="A715" s="8">
        <v>435</v>
      </c>
      <c r="B715" s="134"/>
      <c r="C715" s="190" t="str">
        <f t="shared" si="148"/>
        <v/>
      </c>
      <c r="D715" s="191" t="str">
        <f t="shared" si="149"/>
        <v/>
      </c>
      <c r="E715" s="135"/>
      <c r="F715" s="136"/>
      <c r="G715" s="200" t="str">
        <f t="shared" si="152"/>
        <v/>
      </c>
      <c r="H715" s="197" t="str">
        <f t="shared" si="150"/>
        <v/>
      </c>
      <c r="I715" s="204" t="str">
        <f t="shared" si="153"/>
        <v/>
      </c>
      <c r="J715" s="194" t="str">
        <f>IF(B715&gt;0,ROUNDUP(VLOOKUP(B715,G011B!$B:$R,16,0),1),"")</f>
        <v/>
      </c>
      <c r="K715" s="194" t="str">
        <f t="shared" si="154"/>
        <v/>
      </c>
      <c r="L715" s="195" t="str">
        <f>IF(B715&lt;&gt;"",VLOOKUP(B715,G011B!$B:$Z,25,0),"")</f>
        <v/>
      </c>
      <c r="M715" s="224" t="str">
        <f t="shared" si="151"/>
        <v/>
      </c>
    </row>
    <row r="716" spans="1:13" ht="20.25" customHeight="1" x14ac:dyDescent="0.25">
      <c r="A716" s="8">
        <v>436</v>
      </c>
      <c r="B716" s="134"/>
      <c r="C716" s="190" t="str">
        <f t="shared" si="148"/>
        <v/>
      </c>
      <c r="D716" s="191" t="str">
        <f t="shared" si="149"/>
        <v/>
      </c>
      <c r="E716" s="135"/>
      <c r="F716" s="136"/>
      <c r="G716" s="200" t="str">
        <f t="shared" si="152"/>
        <v/>
      </c>
      <c r="H716" s="197" t="str">
        <f t="shared" si="150"/>
        <v/>
      </c>
      <c r="I716" s="204" t="str">
        <f t="shared" si="153"/>
        <v/>
      </c>
      <c r="J716" s="194" t="str">
        <f>IF(B716&gt;0,ROUNDUP(VLOOKUP(B716,G011B!$B:$R,16,0),1),"")</f>
        <v/>
      </c>
      <c r="K716" s="194" t="str">
        <f t="shared" si="154"/>
        <v/>
      </c>
      <c r="L716" s="195" t="str">
        <f>IF(B716&lt;&gt;"",VLOOKUP(B716,G011B!$B:$Z,25,0),"")</f>
        <v/>
      </c>
      <c r="M716" s="224" t="str">
        <f t="shared" si="151"/>
        <v/>
      </c>
    </row>
    <row r="717" spans="1:13" ht="20.25" customHeight="1" x14ac:dyDescent="0.25">
      <c r="A717" s="8">
        <v>437</v>
      </c>
      <c r="B717" s="134"/>
      <c r="C717" s="190" t="str">
        <f t="shared" si="148"/>
        <v/>
      </c>
      <c r="D717" s="191" t="str">
        <f t="shared" si="149"/>
        <v/>
      </c>
      <c r="E717" s="135"/>
      <c r="F717" s="136"/>
      <c r="G717" s="200" t="str">
        <f t="shared" si="152"/>
        <v/>
      </c>
      <c r="H717" s="197" t="str">
        <f t="shared" si="150"/>
        <v/>
      </c>
      <c r="I717" s="204" t="str">
        <f t="shared" si="153"/>
        <v/>
      </c>
      <c r="J717" s="194" t="str">
        <f>IF(B717&gt;0,ROUNDUP(VLOOKUP(B717,G011B!$B:$R,16,0),1),"")</f>
        <v/>
      </c>
      <c r="K717" s="194" t="str">
        <f t="shared" si="154"/>
        <v/>
      </c>
      <c r="L717" s="195" t="str">
        <f>IF(B717&lt;&gt;"",VLOOKUP(B717,G011B!$B:$Z,25,0),"")</f>
        <v/>
      </c>
      <c r="M717" s="224" t="str">
        <f t="shared" si="151"/>
        <v/>
      </c>
    </row>
    <row r="718" spans="1:13" ht="20.25" customHeight="1" x14ac:dyDescent="0.25">
      <c r="A718" s="8">
        <v>438</v>
      </c>
      <c r="B718" s="134"/>
      <c r="C718" s="190" t="str">
        <f t="shared" si="148"/>
        <v/>
      </c>
      <c r="D718" s="191" t="str">
        <f t="shared" si="149"/>
        <v/>
      </c>
      <c r="E718" s="135"/>
      <c r="F718" s="136"/>
      <c r="G718" s="200" t="str">
        <f t="shared" si="152"/>
        <v/>
      </c>
      <c r="H718" s="197" t="str">
        <f t="shared" si="150"/>
        <v/>
      </c>
      <c r="I718" s="204" t="str">
        <f t="shared" si="153"/>
        <v/>
      </c>
      <c r="J718" s="194" t="str">
        <f>IF(B718&gt;0,ROUNDUP(VLOOKUP(B718,G011B!$B:$R,16,0),1),"")</f>
        <v/>
      </c>
      <c r="K718" s="194" t="str">
        <f t="shared" si="154"/>
        <v/>
      </c>
      <c r="L718" s="195" t="str">
        <f>IF(B718&lt;&gt;"",VLOOKUP(B718,G011B!$B:$Z,25,0),"")</f>
        <v/>
      </c>
      <c r="M718" s="224" t="str">
        <f t="shared" si="151"/>
        <v/>
      </c>
    </row>
    <row r="719" spans="1:13" ht="20.25" customHeight="1" x14ac:dyDescent="0.25">
      <c r="A719" s="8">
        <v>439</v>
      </c>
      <c r="B719" s="134"/>
      <c r="C719" s="190" t="str">
        <f t="shared" si="148"/>
        <v/>
      </c>
      <c r="D719" s="191" t="str">
        <f t="shared" si="149"/>
        <v/>
      </c>
      <c r="E719" s="135"/>
      <c r="F719" s="136"/>
      <c r="G719" s="200" t="str">
        <f t="shared" si="152"/>
        <v/>
      </c>
      <c r="H719" s="197" t="str">
        <f t="shared" si="150"/>
        <v/>
      </c>
      <c r="I719" s="204" t="str">
        <f t="shared" si="153"/>
        <v/>
      </c>
      <c r="J719" s="194" t="str">
        <f>IF(B719&gt;0,ROUNDUP(VLOOKUP(B719,G011B!$B:$R,16,0),1),"")</f>
        <v/>
      </c>
      <c r="K719" s="194" t="str">
        <f t="shared" si="154"/>
        <v/>
      </c>
      <c r="L719" s="195" t="str">
        <f>IF(B719&lt;&gt;"",VLOOKUP(B719,G011B!$B:$Z,25,0),"")</f>
        <v/>
      </c>
      <c r="M719" s="224" t="str">
        <f t="shared" si="151"/>
        <v/>
      </c>
    </row>
    <row r="720" spans="1:13" ht="20.25" customHeight="1" thickBot="1" x14ac:dyDescent="0.3">
      <c r="A720" s="116">
        <v>440</v>
      </c>
      <c r="B720" s="137"/>
      <c r="C720" s="192" t="str">
        <f t="shared" si="148"/>
        <v/>
      </c>
      <c r="D720" s="193" t="str">
        <f t="shared" si="149"/>
        <v/>
      </c>
      <c r="E720" s="138"/>
      <c r="F720" s="139"/>
      <c r="G720" s="201" t="str">
        <f t="shared" si="152"/>
        <v/>
      </c>
      <c r="H720" s="198" t="str">
        <f t="shared" si="150"/>
        <v/>
      </c>
      <c r="I720" s="205" t="str">
        <f t="shared" si="153"/>
        <v/>
      </c>
      <c r="J720" s="194" t="str">
        <f>IF(B720&gt;0,ROUNDUP(VLOOKUP(B720,G011B!$B:$R,16,0),1),"")</f>
        <v/>
      </c>
      <c r="K720" s="194" t="str">
        <f t="shared" si="154"/>
        <v/>
      </c>
      <c r="L720" s="195" t="str">
        <f>IF(B720&lt;&gt;"",VLOOKUP(B720,G011B!$B:$Z,25,0),"")</f>
        <v/>
      </c>
      <c r="M720" s="224" t="str">
        <f t="shared" si="151"/>
        <v/>
      </c>
    </row>
    <row r="721" spans="1:15" ht="20.25" customHeight="1" thickBot="1" x14ac:dyDescent="0.35">
      <c r="A721" s="493" t="s">
        <v>50</v>
      </c>
      <c r="B721" s="494"/>
      <c r="C721" s="494"/>
      <c r="D721" s="494"/>
      <c r="E721" s="494"/>
      <c r="F721" s="495"/>
      <c r="G721" s="202">
        <f>SUM(G701:G720)</f>
        <v>0</v>
      </c>
      <c r="H721" s="286"/>
      <c r="I721" s="185">
        <f>IF(C699=C666,SUM(I701:I720)+I688,SUM(I701:I720))</f>
        <v>0</v>
      </c>
      <c r="N721" s="206">
        <f>IF(COUNTA(E701:E720)&gt;0,1,0)</f>
        <v>0</v>
      </c>
    </row>
    <row r="722" spans="1:15" ht="20.25" customHeight="1" thickBot="1" x14ac:dyDescent="0.3">
      <c r="A722" s="496" t="s">
        <v>88</v>
      </c>
      <c r="B722" s="497"/>
      <c r="C722" s="497"/>
      <c r="D722" s="498"/>
      <c r="E722" s="174">
        <f>SUM(G:G)/2</f>
        <v>0</v>
      </c>
      <c r="F722" s="499"/>
      <c r="G722" s="500"/>
      <c r="H722" s="501"/>
      <c r="I722" s="182">
        <f>SUM(I701:I720)+I689</f>
        <v>0</v>
      </c>
    </row>
    <row r="723" spans="1:15" x14ac:dyDescent="0.25">
      <c r="A723" s="7" t="s">
        <v>157</v>
      </c>
    </row>
    <row r="725" spans="1:15" ht="21" x14ac:dyDescent="0.35">
      <c r="B725" s="309" t="s">
        <v>47</v>
      </c>
      <c r="C725" s="297">
        <f ca="1">IF(imzatarihi&gt;0,imzatarihi,"")</f>
        <v>46027</v>
      </c>
      <c r="D725" s="309" t="s">
        <v>48</v>
      </c>
      <c r="E725" s="506" t="str">
        <f>IF(kurulusyetkilisi&gt;0,kurulusyetkilisi,"")</f>
        <v/>
      </c>
      <c r="F725" s="506"/>
      <c r="G725" s="506"/>
      <c r="H725" s="506"/>
      <c r="I725" s="506"/>
      <c r="K725" s="133"/>
      <c r="L725" s="133"/>
      <c r="M725" s="4"/>
      <c r="N725" s="133"/>
      <c r="O725" s="133"/>
    </row>
    <row r="726" spans="1:15" ht="21" x14ac:dyDescent="0.35">
      <c r="A726" s="300"/>
      <c r="B726" s="300"/>
      <c r="D726" s="309" t="s">
        <v>49</v>
      </c>
      <c r="E726" s="470"/>
      <c r="F726" s="470"/>
      <c r="G726" s="470"/>
      <c r="H726" s="300"/>
      <c r="I726" s="300"/>
      <c r="K726" s="133"/>
      <c r="L726" s="133"/>
      <c r="M726" s="4"/>
      <c r="N726" s="133"/>
      <c r="O726" s="133"/>
    </row>
    <row r="727" spans="1:15" ht="15.75" x14ac:dyDescent="0.25">
      <c r="A727" s="465" t="s">
        <v>81</v>
      </c>
      <c r="B727" s="465"/>
      <c r="C727" s="465"/>
      <c r="D727" s="465"/>
      <c r="E727" s="465"/>
      <c r="F727" s="465"/>
      <c r="G727" s="465"/>
      <c r="H727" s="465"/>
      <c r="I727" s="465"/>
    </row>
    <row r="728" spans="1:15" x14ac:dyDescent="0.25">
      <c r="A728" s="466" t="str">
        <f>IF(YilDonem&lt;&gt;"",CONCATENATE(YilDonem," dönemine aittir."),"")</f>
        <v/>
      </c>
      <c r="B728" s="466"/>
      <c r="C728" s="466"/>
      <c r="D728" s="466"/>
      <c r="E728" s="466"/>
      <c r="F728" s="466"/>
      <c r="G728" s="466"/>
      <c r="H728" s="466"/>
      <c r="I728" s="466"/>
    </row>
    <row r="729" spans="1:15" ht="19.5" thickBot="1" x14ac:dyDescent="0.35">
      <c r="A729" s="505" t="s">
        <v>90</v>
      </c>
      <c r="B729" s="505"/>
      <c r="C729" s="505"/>
      <c r="D729" s="505"/>
      <c r="E729" s="505"/>
      <c r="F729" s="505"/>
      <c r="G729" s="505"/>
      <c r="H729" s="505"/>
      <c r="I729" s="505"/>
    </row>
    <row r="730" spans="1:15" ht="19.5" customHeight="1" thickBot="1" x14ac:dyDescent="0.3">
      <c r="A730" s="473" t="s">
        <v>1</v>
      </c>
      <c r="B730" s="487"/>
      <c r="C730" s="457" t="str">
        <f>IF(ProjeNo&gt;0,ProjeNo,"")</f>
        <v/>
      </c>
      <c r="D730" s="458"/>
      <c r="E730" s="458"/>
      <c r="F730" s="458"/>
      <c r="G730" s="458"/>
      <c r="H730" s="458"/>
      <c r="I730" s="459"/>
    </row>
    <row r="731" spans="1:15" ht="29.25" customHeight="1" thickBot="1" x14ac:dyDescent="0.3">
      <c r="A731" s="504" t="s">
        <v>14</v>
      </c>
      <c r="B731" s="474"/>
      <c r="C731" s="490" t="str">
        <f>IF(ProjeAdi&gt;0,ProjeAdi,"")</f>
        <v/>
      </c>
      <c r="D731" s="491"/>
      <c r="E731" s="491"/>
      <c r="F731" s="491"/>
      <c r="G731" s="491"/>
      <c r="H731" s="491"/>
      <c r="I731" s="492"/>
    </row>
    <row r="732" spans="1:15" ht="19.5" customHeight="1" thickBot="1" x14ac:dyDescent="0.3">
      <c r="A732" s="473" t="s">
        <v>82</v>
      </c>
      <c r="B732" s="487"/>
      <c r="C732" s="29"/>
      <c r="D732" s="502"/>
      <c r="E732" s="502"/>
      <c r="F732" s="502"/>
      <c r="G732" s="502"/>
      <c r="H732" s="502"/>
      <c r="I732" s="503"/>
    </row>
    <row r="733" spans="1:15" s="5" customFormat="1" ht="30.75" thickBot="1" x14ac:dyDescent="0.3">
      <c r="A733" s="3" t="s">
        <v>9</v>
      </c>
      <c r="B733" s="3" t="s">
        <v>10</v>
      </c>
      <c r="C733" s="3" t="s">
        <v>71</v>
      </c>
      <c r="D733" s="3" t="s">
        <v>162</v>
      </c>
      <c r="E733" s="3" t="s">
        <v>83</v>
      </c>
      <c r="F733" s="3" t="s">
        <v>84</v>
      </c>
      <c r="G733" s="3" t="s">
        <v>85</v>
      </c>
      <c r="H733" s="3" t="s">
        <v>86</v>
      </c>
      <c r="I733" s="3" t="s">
        <v>87</v>
      </c>
      <c r="J733" s="128" t="s">
        <v>91</v>
      </c>
      <c r="K733" s="129" t="s">
        <v>92</v>
      </c>
      <c r="L733" s="129" t="s">
        <v>84</v>
      </c>
    </row>
    <row r="734" spans="1:15" ht="20.25" customHeight="1" x14ac:dyDescent="0.25">
      <c r="A734" s="115">
        <v>441</v>
      </c>
      <c r="B734" s="130"/>
      <c r="C734" s="188" t="str">
        <f t="shared" ref="C734:C753" si="155">IF(B734&lt;&gt;"",VLOOKUP(B734,PersonelTablo,2,0),"")</f>
        <v/>
      </c>
      <c r="D734" s="189" t="str">
        <f t="shared" ref="D734:D753" si="156">IF(B734&lt;&gt;"",VLOOKUP(B734,PersonelTablo,3,0),"")</f>
        <v/>
      </c>
      <c r="E734" s="131"/>
      <c r="F734" s="132"/>
      <c r="G734" s="199" t="str">
        <f>IF(AND(B734&lt;&gt;"",L734&gt;=F734),E734*F734,"")</f>
        <v/>
      </c>
      <c r="H734" s="196" t="str">
        <f t="shared" ref="H734:H753" si="157">IF(B734&lt;&gt;"",VLOOKUP(B734,G011CTablo,14,0),"")</f>
        <v/>
      </c>
      <c r="I734" s="203" t="str">
        <f>IF(AND(B734&lt;&gt;"",J734&gt;=K734,L734&gt;0),G734*H734,"")</f>
        <v/>
      </c>
      <c r="J734" s="194" t="str">
        <f>IF(B734&gt;0,ROUNDUP(VLOOKUP(B734,G011B!$B:$R,16,0),1),"")</f>
        <v/>
      </c>
      <c r="K734" s="194" t="str">
        <f>IF(B734&gt;0,SUMIF($B:$B,B734,$G:$G),"")</f>
        <v/>
      </c>
      <c r="L734" s="195" t="str">
        <f>IF(B734&lt;&gt;"",VLOOKUP(B734,G011B!$B:$Z,25,0),"")</f>
        <v/>
      </c>
      <c r="M734" s="224"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25" customHeight="1" x14ac:dyDescent="0.25">
      <c r="A735" s="8">
        <v>442</v>
      </c>
      <c r="B735" s="134"/>
      <c r="C735" s="190" t="str">
        <f t="shared" si="155"/>
        <v/>
      </c>
      <c r="D735" s="191" t="str">
        <f t="shared" si="156"/>
        <v/>
      </c>
      <c r="E735" s="135"/>
      <c r="F735" s="136"/>
      <c r="G735" s="200" t="str">
        <f t="shared" ref="G735:G753" si="159">IF(AND(B735&lt;&gt;"",L735&gt;=F735),E735*F735,"")</f>
        <v/>
      </c>
      <c r="H735" s="197" t="str">
        <f t="shared" si="157"/>
        <v/>
      </c>
      <c r="I735" s="204" t="str">
        <f t="shared" ref="I735:I753" si="160">IF(AND(B735&lt;&gt;"",J735&gt;=K735,L735&gt;0),G735*H735,"")</f>
        <v/>
      </c>
      <c r="J735" s="194" t="str">
        <f>IF(B735&gt;0,ROUNDUP(VLOOKUP(B735,G011B!$B:$R,16,0),1),"")</f>
        <v/>
      </c>
      <c r="K735" s="194" t="str">
        <f t="shared" ref="K735:K753" si="161">IF(B735&gt;0,SUMIF($B:$B,B735,$G:$G),"")</f>
        <v/>
      </c>
      <c r="L735" s="195" t="str">
        <f>IF(B735&lt;&gt;"",VLOOKUP(B735,G011B!$B:$Z,25,0),"")</f>
        <v/>
      </c>
      <c r="M735" s="224" t="str">
        <f t="shared" si="158"/>
        <v/>
      </c>
    </row>
    <row r="736" spans="1:15" ht="20.25" customHeight="1" x14ac:dyDescent="0.25">
      <c r="A736" s="8">
        <v>443</v>
      </c>
      <c r="B736" s="134"/>
      <c r="C736" s="190" t="str">
        <f t="shared" si="155"/>
        <v/>
      </c>
      <c r="D736" s="191" t="str">
        <f t="shared" si="156"/>
        <v/>
      </c>
      <c r="E736" s="135"/>
      <c r="F736" s="136"/>
      <c r="G736" s="200" t="str">
        <f t="shared" si="159"/>
        <v/>
      </c>
      <c r="H736" s="197" t="str">
        <f t="shared" si="157"/>
        <v/>
      </c>
      <c r="I736" s="204" t="str">
        <f t="shared" si="160"/>
        <v/>
      </c>
      <c r="J736" s="194" t="str">
        <f>IF(B736&gt;0,ROUNDUP(VLOOKUP(B736,G011B!$B:$R,16,0),1),"")</f>
        <v/>
      </c>
      <c r="K736" s="194" t="str">
        <f t="shared" si="161"/>
        <v/>
      </c>
      <c r="L736" s="195" t="str">
        <f>IF(B736&lt;&gt;"",VLOOKUP(B736,G011B!$B:$Z,25,0),"")</f>
        <v/>
      </c>
      <c r="M736" s="224" t="str">
        <f t="shared" si="158"/>
        <v/>
      </c>
    </row>
    <row r="737" spans="1:13" ht="20.25" customHeight="1" x14ac:dyDescent="0.25">
      <c r="A737" s="8">
        <v>444</v>
      </c>
      <c r="B737" s="134"/>
      <c r="C737" s="190" t="str">
        <f t="shared" si="155"/>
        <v/>
      </c>
      <c r="D737" s="191" t="str">
        <f t="shared" si="156"/>
        <v/>
      </c>
      <c r="E737" s="135"/>
      <c r="F737" s="136"/>
      <c r="G737" s="200" t="str">
        <f t="shared" si="159"/>
        <v/>
      </c>
      <c r="H737" s="197" t="str">
        <f t="shared" si="157"/>
        <v/>
      </c>
      <c r="I737" s="204" t="str">
        <f t="shared" si="160"/>
        <v/>
      </c>
      <c r="J737" s="194" t="str">
        <f>IF(B737&gt;0,ROUNDUP(VLOOKUP(B737,G011B!$B:$R,16,0),1),"")</f>
        <v/>
      </c>
      <c r="K737" s="194" t="str">
        <f t="shared" si="161"/>
        <v/>
      </c>
      <c r="L737" s="195" t="str">
        <f>IF(B737&lt;&gt;"",VLOOKUP(B737,G011B!$B:$Z,25,0),"")</f>
        <v/>
      </c>
      <c r="M737" s="224" t="str">
        <f t="shared" si="158"/>
        <v/>
      </c>
    </row>
    <row r="738" spans="1:13" ht="20.25" customHeight="1" x14ac:dyDescent="0.25">
      <c r="A738" s="8">
        <v>445</v>
      </c>
      <c r="B738" s="134"/>
      <c r="C738" s="190" t="str">
        <f t="shared" si="155"/>
        <v/>
      </c>
      <c r="D738" s="191" t="str">
        <f t="shared" si="156"/>
        <v/>
      </c>
      <c r="E738" s="135"/>
      <c r="F738" s="136"/>
      <c r="G738" s="200" t="str">
        <f t="shared" si="159"/>
        <v/>
      </c>
      <c r="H738" s="197" t="str">
        <f t="shared" si="157"/>
        <v/>
      </c>
      <c r="I738" s="204" t="str">
        <f t="shared" si="160"/>
        <v/>
      </c>
      <c r="J738" s="194" t="str">
        <f>IF(B738&gt;0,ROUNDUP(VLOOKUP(B738,G011B!$B:$R,16,0),1),"")</f>
        <v/>
      </c>
      <c r="K738" s="194" t="str">
        <f t="shared" si="161"/>
        <v/>
      </c>
      <c r="L738" s="195" t="str">
        <f>IF(B738&lt;&gt;"",VLOOKUP(B738,G011B!$B:$Z,25,0),"")</f>
        <v/>
      </c>
      <c r="M738" s="224" t="str">
        <f t="shared" si="158"/>
        <v/>
      </c>
    </row>
    <row r="739" spans="1:13" ht="20.25" customHeight="1" x14ac:dyDescent="0.25">
      <c r="A739" s="8">
        <v>446</v>
      </c>
      <c r="B739" s="134"/>
      <c r="C739" s="190" t="str">
        <f t="shared" si="155"/>
        <v/>
      </c>
      <c r="D739" s="191" t="str">
        <f t="shared" si="156"/>
        <v/>
      </c>
      <c r="E739" s="135"/>
      <c r="F739" s="136"/>
      <c r="G739" s="200" t="str">
        <f t="shared" si="159"/>
        <v/>
      </c>
      <c r="H739" s="197" t="str">
        <f t="shared" si="157"/>
        <v/>
      </c>
      <c r="I739" s="204" t="str">
        <f t="shared" si="160"/>
        <v/>
      </c>
      <c r="J739" s="194" t="str">
        <f>IF(B739&gt;0,ROUNDUP(VLOOKUP(B739,G011B!$B:$R,16,0),1),"")</f>
        <v/>
      </c>
      <c r="K739" s="194" t="str">
        <f t="shared" si="161"/>
        <v/>
      </c>
      <c r="L739" s="195" t="str">
        <f>IF(B739&lt;&gt;"",VLOOKUP(B739,G011B!$B:$Z,25,0),"")</f>
        <v/>
      </c>
      <c r="M739" s="224" t="str">
        <f t="shared" si="158"/>
        <v/>
      </c>
    </row>
    <row r="740" spans="1:13" ht="20.25" customHeight="1" x14ac:dyDescent="0.25">
      <c r="A740" s="8">
        <v>447</v>
      </c>
      <c r="B740" s="134"/>
      <c r="C740" s="190" t="str">
        <f t="shared" si="155"/>
        <v/>
      </c>
      <c r="D740" s="191" t="str">
        <f t="shared" si="156"/>
        <v/>
      </c>
      <c r="E740" s="135"/>
      <c r="F740" s="136"/>
      <c r="G740" s="200" t="str">
        <f t="shared" si="159"/>
        <v/>
      </c>
      <c r="H740" s="197" t="str">
        <f t="shared" si="157"/>
        <v/>
      </c>
      <c r="I740" s="204" t="str">
        <f t="shared" si="160"/>
        <v/>
      </c>
      <c r="J740" s="194" t="str">
        <f>IF(B740&gt;0,ROUNDUP(VLOOKUP(B740,G011B!$B:$R,16,0),1),"")</f>
        <v/>
      </c>
      <c r="K740" s="194" t="str">
        <f t="shared" si="161"/>
        <v/>
      </c>
      <c r="L740" s="195" t="str">
        <f>IF(B740&lt;&gt;"",VLOOKUP(B740,G011B!$B:$Z,25,0),"")</f>
        <v/>
      </c>
      <c r="M740" s="224" t="str">
        <f t="shared" si="158"/>
        <v/>
      </c>
    </row>
    <row r="741" spans="1:13" ht="20.25" customHeight="1" x14ac:dyDescent="0.25">
      <c r="A741" s="8">
        <v>448</v>
      </c>
      <c r="B741" s="134"/>
      <c r="C741" s="190" t="str">
        <f t="shared" si="155"/>
        <v/>
      </c>
      <c r="D741" s="191" t="str">
        <f t="shared" si="156"/>
        <v/>
      </c>
      <c r="E741" s="135"/>
      <c r="F741" s="136"/>
      <c r="G741" s="200" t="str">
        <f t="shared" si="159"/>
        <v/>
      </c>
      <c r="H741" s="197" t="str">
        <f t="shared" si="157"/>
        <v/>
      </c>
      <c r="I741" s="204" t="str">
        <f t="shared" si="160"/>
        <v/>
      </c>
      <c r="J741" s="194" t="str">
        <f>IF(B741&gt;0,ROUNDUP(VLOOKUP(B741,G011B!$B:$R,16,0),1),"")</f>
        <v/>
      </c>
      <c r="K741" s="194" t="str">
        <f t="shared" si="161"/>
        <v/>
      </c>
      <c r="L741" s="195" t="str">
        <f>IF(B741&lt;&gt;"",VLOOKUP(B741,G011B!$B:$Z,25,0),"")</f>
        <v/>
      </c>
      <c r="M741" s="224" t="str">
        <f t="shared" si="158"/>
        <v/>
      </c>
    </row>
    <row r="742" spans="1:13" ht="20.25" customHeight="1" x14ac:dyDescent="0.25">
      <c r="A742" s="8">
        <v>449</v>
      </c>
      <c r="B742" s="134"/>
      <c r="C742" s="190" t="str">
        <f t="shared" si="155"/>
        <v/>
      </c>
      <c r="D742" s="191" t="str">
        <f t="shared" si="156"/>
        <v/>
      </c>
      <c r="E742" s="135"/>
      <c r="F742" s="136"/>
      <c r="G742" s="200" t="str">
        <f t="shared" si="159"/>
        <v/>
      </c>
      <c r="H742" s="197" t="str">
        <f t="shared" si="157"/>
        <v/>
      </c>
      <c r="I742" s="204" t="str">
        <f t="shared" si="160"/>
        <v/>
      </c>
      <c r="J742" s="194" t="str">
        <f>IF(B742&gt;0,ROUNDUP(VLOOKUP(B742,G011B!$B:$R,16,0),1),"")</f>
        <v/>
      </c>
      <c r="K742" s="194" t="str">
        <f t="shared" si="161"/>
        <v/>
      </c>
      <c r="L742" s="195" t="str">
        <f>IF(B742&lt;&gt;"",VLOOKUP(B742,G011B!$B:$Z,25,0),"")</f>
        <v/>
      </c>
      <c r="M742" s="224" t="str">
        <f t="shared" si="158"/>
        <v/>
      </c>
    </row>
    <row r="743" spans="1:13" ht="20.25" customHeight="1" x14ac:dyDescent="0.25">
      <c r="A743" s="8">
        <v>450</v>
      </c>
      <c r="B743" s="134"/>
      <c r="C743" s="190" t="str">
        <f t="shared" si="155"/>
        <v/>
      </c>
      <c r="D743" s="191" t="str">
        <f t="shared" si="156"/>
        <v/>
      </c>
      <c r="E743" s="135"/>
      <c r="F743" s="136"/>
      <c r="G743" s="200" t="str">
        <f t="shared" si="159"/>
        <v/>
      </c>
      <c r="H743" s="197" t="str">
        <f t="shared" si="157"/>
        <v/>
      </c>
      <c r="I743" s="204" t="str">
        <f t="shared" si="160"/>
        <v/>
      </c>
      <c r="J743" s="194" t="str">
        <f>IF(B743&gt;0,ROUNDUP(VLOOKUP(B743,G011B!$B:$R,16,0),1),"")</f>
        <v/>
      </c>
      <c r="K743" s="194" t="str">
        <f t="shared" si="161"/>
        <v/>
      </c>
      <c r="L743" s="195" t="str">
        <f>IF(B743&lt;&gt;"",VLOOKUP(B743,G011B!$B:$Z,25,0),"")</f>
        <v/>
      </c>
      <c r="M743" s="224" t="str">
        <f t="shared" si="158"/>
        <v/>
      </c>
    </row>
    <row r="744" spans="1:13" ht="20.25" customHeight="1" x14ac:dyDescent="0.25">
      <c r="A744" s="8">
        <v>451</v>
      </c>
      <c r="B744" s="134"/>
      <c r="C744" s="190" t="str">
        <f t="shared" si="155"/>
        <v/>
      </c>
      <c r="D744" s="191" t="str">
        <f t="shared" si="156"/>
        <v/>
      </c>
      <c r="E744" s="135"/>
      <c r="F744" s="136"/>
      <c r="G744" s="200" t="str">
        <f t="shared" si="159"/>
        <v/>
      </c>
      <c r="H744" s="197" t="str">
        <f t="shared" si="157"/>
        <v/>
      </c>
      <c r="I744" s="204" t="str">
        <f t="shared" si="160"/>
        <v/>
      </c>
      <c r="J744" s="194" t="str">
        <f>IF(B744&gt;0,ROUNDUP(VLOOKUP(B744,G011B!$B:$R,16,0),1),"")</f>
        <v/>
      </c>
      <c r="K744" s="194" t="str">
        <f t="shared" si="161"/>
        <v/>
      </c>
      <c r="L744" s="195" t="str">
        <f>IF(B744&lt;&gt;"",VLOOKUP(B744,G011B!$B:$Z,25,0),"")</f>
        <v/>
      </c>
      <c r="M744" s="224" t="str">
        <f t="shared" si="158"/>
        <v/>
      </c>
    </row>
    <row r="745" spans="1:13" ht="20.25" customHeight="1" x14ac:dyDescent="0.25">
      <c r="A745" s="8">
        <v>452</v>
      </c>
      <c r="B745" s="134"/>
      <c r="C745" s="190" t="str">
        <f t="shared" si="155"/>
        <v/>
      </c>
      <c r="D745" s="191" t="str">
        <f t="shared" si="156"/>
        <v/>
      </c>
      <c r="E745" s="135"/>
      <c r="F745" s="136"/>
      <c r="G745" s="200" t="str">
        <f t="shared" si="159"/>
        <v/>
      </c>
      <c r="H745" s="197" t="str">
        <f t="shared" si="157"/>
        <v/>
      </c>
      <c r="I745" s="204" t="str">
        <f t="shared" si="160"/>
        <v/>
      </c>
      <c r="J745" s="194" t="str">
        <f>IF(B745&gt;0,ROUNDUP(VLOOKUP(B745,G011B!$B:$R,16,0),1),"")</f>
        <v/>
      </c>
      <c r="K745" s="194" t="str">
        <f t="shared" si="161"/>
        <v/>
      </c>
      <c r="L745" s="195" t="str">
        <f>IF(B745&lt;&gt;"",VLOOKUP(B745,G011B!$B:$Z,25,0),"")</f>
        <v/>
      </c>
      <c r="M745" s="224" t="str">
        <f t="shared" si="158"/>
        <v/>
      </c>
    </row>
    <row r="746" spans="1:13" ht="20.25" customHeight="1" x14ac:dyDescent="0.25">
      <c r="A746" s="8">
        <v>453</v>
      </c>
      <c r="B746" s="134"/>
      <c r="C746" s="190" t="str">
        <f t="shared" si="155"/>
        <v/>
      </c>
      <c r="D746" s="191" t="str">
        <f t="shared" si="156"/>
        <v/>
      </c>
      <c r="E746" s="135"/>
      <c r="F746" s="136"/>
      <c r="G746" s="200" t="str">
        <f t="shared" si="159"/>
        <v/>
      </c>
      <c r="H746" s="197" t="str">
        <f t="shared" si="157"/>
        <v/>
      </c>
      <c r="I746" s="204" t="str">
        <f t="shared" si="160"/>
        <v/>
      </c>
      <c r="J746" s="194" t="str">
        <f>IF(B746&gt;0,ROUNDUP(VLOOKUP(B746,G011B!$B:$R,16,0),1),"")</f>
        <v/>
      </c>
      <c r="K746" s="194" t="str">
        <f t="shared" si="161"/>
        <v/>
      </c>
      <c r="L746" s="195" t="str">
        <f>IF(B746&lt;&gt;"",VLOOKUP(B746,G011B!$B:$Z,25,0),"")</f>
        <v/>
      </c>
      <c r="M746" s="224" t="str">
        <f t="shared" si="158"/>
        <v/>
      </c>
    </row>
    <row r="747" spans="1:13" ht="20.25" customHeight="1" x14ac:dyDescent="0.25">
      <c r="A747" s="8">
        <v>454</v>
      </c>
      <c r="B747" s="134"/>
      <c r="C747" s="190" t="str">
        <f t="shared" si="155"/>
        <v/>
      </c>
      <c r="D747" s="191" t="str">
        <f t="shared" si="156"/>
        <v/>
      </c>
      <c r="E747" s="135"/>
      <c r="F747" s="136"/>
      <c r="G747" s="200" t="str">
        <f t="shared" si="159"/>
        <v/>
      </c>
      <c r="H747" s="197" t="str">
        <f t="shared" si="157"/>
        <v/>
      </c>
      <c r="I747" s="204" t="str">
        <f t="shared" si="160"/>
        <v/>
      </c>
      <c r="J747" s="194" t="str">
        <f>IF(B747&gt;0,ROUNDUP(VLOOKUP(B747,G011B!$B:$R,16,0),1),"")</f>
        <v/>
      </c>
      <c r="K747" s="194" t="str">
        <f t="shared" si="161"/>
        <v/>
      </c>
      <c r="L747" s="195" t="str">
        <f>IF(B747&lt;&gt;"",VLOOKUP(B747,G011B!$B:$Z,25,0),"")</f>
        <v/>
      </c>
      <c r="M747" s="224" t="str">
        <f t="shared" si="158"/>
        <v/>
      </c>
    </row>
    <row r="748" spans="1:13" ht="20.25" customHeight="1" x14ac:dyDescent="0.25">
      <c r="A748" s="8">
        <v>455</v>
      </c>
      <c r="B748" s="134"/>
      <c r="C748" s="190" t="str">
        <f t="shared" si="155"/>
        <v/>
      </c>
      <c r="D748" s="191" t="str">
        <f t="shared" si="156"/>
        <v/>
      </c>
      <c r="E748" s="135"/>
      <c r="F748" s="136"/>
      <c r="G748" s="200" t="str">
        <f t="shared" si="159"/>
        <v/>
      </c>
      <c r="H748" s="197" t="str">
        <f t="shared" si="157"/>
        <v/>
      </c>
      <c r="I748" s="204" t="str">
        <f t="shared" si="160"/>
        <v/>
      </c>
      <c r="J748" s="194" t="str">
        <f>IF(B748&gt;0,ROUNDUP(VLOOKUP(B748,G011B!$B:$R,16,0),1),"")</f>
        <v/>
      </c>
      <c r="K748" s="194" t="str">
        <f t="shared" si="161"/>
        <v/>
      </c>
      <c r="L748" s="195" t="str">
        <f>IF(B748&lt;&gt;"",VLOOKUP(B748,G011B!$B:$Z,25,0),"")</f>
        <v/>
      </c>
      <c r="M748" s="224" t="str">
        <f t="shared" si="158"/>
        <v/>
      </c>
    </row>
    <row r="749" spans="1:13" ht="20.25" customHeight="1" x14ac:dyDescent="0.25">
      <c r="A749" s="8">
        <v>456</v>
      </c>
      <c r="B749" s="134"/>
      <c r="C749" s="190" t="str">
        <f t="shared" si="155"/>
        <v/>
      </c>
      <c r="D749" s="191" t="str">
        <f t="shared" si="156"/>
        <v/>
      </c>
      <c r="E749" s="135"/>
      <c r="F749" s="136"/>
      <c r="G749" s="200" t="str">
        <f t="shared" si="159"/>
        <v/>
      </c>
      <c r="H749" s="197" t="str">
        <f t="shared" si="157"/>
        <v/>
      </c>
      <c r="I749" s="204" t="str">
        <f t="shared" si="160"/>
        <v/>
      </c>
      <c r="J749" s="194" t="str">
        <f>IF(B749&gt;0,ROUNDUP(VLOOKUP(B749,G011B!$B:$R,16,0),1),"")</f>
        <v/>
      </c>
      <c r="K749" s="194" t="str">
        <f t="shared" si="161"/>
        <v/>
      </c>
      <c r="L749" s="195" t="str">
        <f>IF(B749&lt;&gt;"",VLOOKUP(B749,G011B!$B:$Z,25,0),"")</f>
        <v/>
      </c>
      <c r="M749" s="224" t="str">
        <f t="shared" si="158"/>
        <v/>
      </c>
    </row>
    <row r="750" spans="1:13" ht="20.25" customHeight="1" x14ac:dyDescent="0.25">
      <c r="A750" s="8">
        <v>457</v>
      </c>
      <c r="B750" s="134"/>
      <c r="C750" s="190" t="str">
        <f t="shared" si="155"/>
        <v/>
      </c>
      <c r="D750" s="191" t="str">
        <f t="shared" si="156"/>
        <v/>
      </c>
      <c r="E750" s="135"/>
      <c r="F750" s="136"/>
      <c r="G750" s="200" t="str">
        <f t="shared" si="159"/>
        <v/>
      </c>
      <c r="H750" s="197" t="str">
        <f t="shared" si="157"/>
        <v/>
      </c>
      <c r="I750" s="204" t="str">
        <f t="shared" si="160"/>
        <v/>
      </c>
      <c r="J750" s="194" t="str">
        <f>IF(B750&gt;0,ROUNDUP(VLOOKUP(B750,G011B!$B:$R,16,0),1),"")</f>
        <v/>
      </c>
      <c r="K750" s="194" t="str">
        <f t="shared" si="161"/>
        <v/>
      </c>
      <c r="L750" s="195" t="str">
        <f>IF(B750&lt;&gt;"",VLOOKUP(B750,G011B!$B:$Z,25,0),"")</f>
        <v/>
      </c>
      <c r="M750" s="224" t="str">
        <f t="shared" si="158"/>
        <v/>
      </c>
    </row>
    <row r="751" spans="1:13" ht="20.25" customHeight="1" x14ac:dyDescent="0.25">
      <c r="A751" s="8">
        <v>458</v>
      </c>
      <c r="B751" s="134"/>
      <c r="C751" s="190" t="str">
        <f t="shared" si="155"/>
        <v/>
      </c>
      <c r="D751" s="191" t="str">
        <f t="shared" si="156"/>
        <v/>
      </c>
      <c r="E751" s="135"/>
      <c r="F751" s="136"/>
      <c r="G751" s="200" t="str">
        <f t="shared" si="159"/>
        <v/>
      </c>
      <c r="H751" s="197" t="str">
        <f t="shared" si="157"/>
        <v/>
      </c>
      <c r="I751" s="204" t="str">
        <f t="shared" si="160"/>
        <v/>
      </c>
      <c r="J751" s="194" t="str">
        <f>IF(B751&gt;0,ROUNDUP(VLOOKUP(B751,G011B!$B:$R,16,0),1),"")</f>
        <v/>
      </c>
      <c r="K751" s="194" t="str">
        <f t="shared" si="161"/>
        <v/>
      </c>
      <c r="L751" s="195" t="str">
        <f>IF(B751&lt;&gt;"",VLOOKUP(B751,G011B!$B:$Z,25,0),"")</f>
        <v/>
      </c>
      <c r="M751" s="224" t="str">
        <f t="shared" si="158"/>
        <v/>
      </c>
    </row>
    <row r="752" spans="1:13" ht="20.25" customHeight="1" x14ac:dyDescent="0.25">
      <c r="A752" s="8">
        <v>459</v>
      </c>
      <c r="B752" s="134"/>
      <c r="C752" s="190" t="str">
        <f t="shared" si="155"/>
        <v/>
      </c>
      <c r="D752" s="191" t="str">
        <f t="shared" si="156"/>
        <v/>
      </c>
      <c r="E752" s="135"/>
      <c r="F752" s="136"/>
      <c r="G752" s="200" t="str">
        <f t="shared" si="159"/>
        <v/>
      </c>
      <c r="H752" s="197" t="str">
        <f t="shared" si="157"/>
        <v/>
      </c>
      <c r="I752" s="204" t="str">
        <f t="shared" si="160"/>
        <v/>
      </c>
      <c r="J752" s="194" t="str">
        <f>IF(B752&gt;0,ROUNDUP(VLOOKUP(B752,G011B!$B:$R,16,0),1),"")</f>
        <v/>
      </c>
      <c r="K752" s="194" t="str">
        <f t="shared" si="161"/>
        <v/>
      </c>
      <c r="L752" s="195" t="str">
        <f>IF(B752&lt;&gt;"",VLOOKUP(B752,G011B!$B:$Z,25,0),"")</f>
        <v/>
      </c>
      <c r="M752" s="224" t="str">
        <f t="shared" si="158"/>
        <v/>
      </c>
    </row>
    <row r="753" spans="1:15" ht="20.25" customHeight="1" thickBot="1" x14ac:dyDescent="0.3">
      <c r="A753" s="116">
        <v>460</v>
      </c>
      <c r="B753" s="137"/>
      <c r="C753" s="192" t="str">
        <f t="shared" si="155"/>
        <v/>
      </c>
      <c r="D753" s="193" t="str">
        <f t="shared" si="156"/>
        <v/>
      </c>
      <c r="E753" s="138"/>
      <c r="F753" s="139"/>
      <c r="G753" s="201" t="str">
        <f t="shared" si="159"/>
        <v/>
      </c>
      <c r="H753" s="198" t="str">
        <f t="shared" si="157"/>
        <v/>
      </c>
      <c r="I753" s="205" t="str">
        <f t="shared" si="160"/>
        <v/>
      </c>
      <c r="J753" s="194" t="str">
        <f>IF(B753&gt;0,ROUNDUP(VLOOKUP(B753,G011B!$B:$R,16,0),1),"")</f>
        <v/>
      </c>
      <c r="K753" s="194" t="str">
        <f t="shared" si="161"/>
        <v/>
      </c>
      <c r="L753" s="195" t="str">
        <f>IF(B753&lt;&gt;"",VLOOKUP(B753,G011B!$B:$Z,25,0),"")</f>
        <v/>
      </c>
      <c r="M753" s="224" t="str">
        <f t="shared" si="158"/>
        <v/>
      </c>
    </row>
    <row r="754" spans="1:15" ht="20.25" customHeight="1" thickBot="1" x14ac:dyDescent="0.35">
      <c r="A754" s="493" t="s">
        <v>50</v>
      </c>
      <c r="B754" s="494"/>
      <c r="C754" s="494"/>
      <c r="D754" s="494"/>
      <c r="E754" s="494"/>
      <c r="F754" s="495"/>
      <c r="G754" s="202">
        <f>SUM(G734:G753)</f>
        <v>0</v>
      </c>
      <c r="H754" s="286"/>
      <c r="I754" s="185">
        <f>IF(C732=C699,SUM(I734:I753)+I721,SUM(I734:I753))</f>
        <v>0</v>
      </c>
      <c r="N754" s="206">
        <f>IF(COUNTA(E734:E753)&gt;0,1,0)</f>
        <v>0</v>
      </c>
    </row>
    <row r="755" spans="1:15" ht="20.25" customHeight="1" thickBot="1" x14ac:dyDescent="0.3">
      <c r="A755" s="496" t="s">
        <v>88</v>
      </c>
      <c r="B755" s="497"/>
      <c r="C755" s="497"/>
      <c r="D755" s="498"/>
      <c r="E755" s="174">
        <f>SUM(G:G)/2</f>
        <v>0</v>
      </c>
      <c r="F755" s="499"/>
      <c r="G755" s="500"/>
      <c r="H755" s="501"/>
      <c r="I755" s="182">
        <f>SUM(I734:I753)+I722</f>
        <v>0</v>
      </c>
    </row>
    <row r="756" spans="1:15" x14ac:dyDescent="0.25">
      <c r="A756" s="7" t="s">
        <v>157</v>
      </c>
    </row>
    <row r="758" spans="1:15" ht="21" x14ac:dyDescent="0.35">
      <c r="B758" s="309" t="s">
        <v>47</v>
      </c>
      <c r="C758" s="297">
        <f ca="1">IF(imzatarihi&gt;0,imzatarihi,"")</f>
        <v>46027</v>
      </c>
      <c r="D758" s="309" t="s">
        <v>48</v>
      </c>
      <c r="E758" s="506" t="str">
        <f>IF(kurulusyetkilisi&gt;0,kurulusyetkilisi,"")</f>
        <v/>
      </c>
      <c r="F758" s="506"/>
      <c r="G758" s="506"/>
      <c r="H758" s="506"/>
      <c r="I758" s="506"/>
      <c r="K758" s="133"/>
      <c r="L758" s="133"/>
      <c r="M758" s="4"/>
      <c r="N758" s="133"/>
      <c r="O758" s="133"/>
    </row>
    <row r="759" spans="1:15" ht="21" x14ac:dyDescent="0.35">
      <c r="A759" s="300"/>
      <c r="B759" s="300"/>
      <c r="D759" s="309" t="s">
        <v>49</v>
      </c>
      <c r="E759" s="470"/>
      <c r="F759" s="470"/>
      <c r="G759" s="470"/>
      <c r="H759" s="300"/>
      <c r="I759" s="300"/>
      <c r="K759" s="133"/>
      <c r="L759" s="133"/>
      <c r="M759" s="4"/>
      <c r="N759" s="133"/>
      <c r="O759" s="133"/>
    </row>
    <row r="760" spans="1:15" ht="15.75" x14ac:dyDescent="0.25">
      <c r="A760" s="465" t="s">
        <v>81</v>
      </c>
      <c r="B760" s="465"/>
      <c r="C760" s="465"/>
      <c r="D760" s="465"/>
      <c r="E760" s="465"/>
      <c r="F760" s="465"/>
      <c r="G760" s="465"/>
      <c r="H760" s="465"/>
      <c r="I760" s="465"/>
    </row>
    <row r="761" spans="1:15" x14ac:dyDescent="0.25">
      <c r="A761" s="466" t="str">
        <f>IF(YilDonem&lt;&gt;"",CONCATENATE(YilDonem," dönemine aittir."),"")</f>
        <v/>
      </c>
      <c r="B761" s="466"/>
      <c r="C761" s="466"/>
      <c r="D761" s="466"/>
      <c r="E761" s="466"/>
      <c r="F761" s="466"/>
      <c r="G761" s="466"/>
      <c r="H761" s="466"/>
      <c r="I761" s="466"/>
    </row>
    <row r="762" spans="1:15" ht="19.5" thickBot="1" x14ac:dyDescent="0.35">
      <c r="A762" s="505" t="s">
        <v>90</v>
      </c>
      <c r="B762" s="505"/>
      <c r="C762" s="505"/>
      <c r="D762" s="505"/>
      <c r="E762" s="505"/>
      <c r="F762" s="505"/>
      <c r="G762" s="505"/>
      <c r="H762" s="505"/>
      <c r="I762" s="505"/>
    </row>
    <row r="763" spans="1:15" ht="19.5" customHeight="1" thickBot="1" x14ac:dyDescent="0.3">
      <c r="A763" s="473" t="s">
        <v>1</v>
      </c>
      <c r="B763" s="487"/>
      <c r="C763" s="457" t="str">
        <f>IF(ProjeNo&gt;0,ProjeNo,"")</f>
        <v/>
      </c>
      <c r="D763" s="458"/>
      <c r="E763" s="458"/>
      <c r="F763" s="458"/>
      <c r="G763" s="458"/>
      <c r="H763" s="458"/>
      <c r="I763" s="459"/>
    </row>
    <row r="764" spans="1:15" ht="29.25" customHeight="1" thickBot="1" x14ac:dyDescent="0.3">
      <c r="A764" s="504" t="s">
        <v>14</v>
      </c>
      <c r="B764" s="474"/>
      <c r="C764" s="490" t="str">
        <f>IF(ProjeAdi&gt;0,ProjeAdi,"")</f>
        <v/>
      </c>
      <c r="D764" s="491"/>
      <c r="E764" s="491"/>
      <c r="F764" s="491"/>
      <c r="G764" s="491"/>
      <c r="H764" s="491"/>
      <c r="I764" s="492"/>
    </row>
    <row r="765" spans="1:15" ht="19.5" customHeight="1" thickBot="1" x14ac:dyDescent="0.3">
      <c r="A765" s="473" t="s">
        <v>82</v>
      </c>
      <c r="B765" s="487"/>
      <c r="C765" s="29"/>
      <c r="D765" s="502"/>
      <c r="E765" s="502"/>
      <c r="F765" s="502"/>
      <c r="G765" s="502"/>
      <c r="H765" s="502"/>
      <c r="I765" s="503"/>
    </row>
    <row r="766" spans="1:15" s="5" customFormat="1" ht="30.75" thickBot="1" x14ac:dyDescent="0.3">
      <c r="A766" s="3" t="s">
        <v>9</v>
      </c>
      <c r="B766" s="3" t="s">
        <v>10</v>
      </c>
      <c r="C766" s="3" t="s">
        <v>71</v>
      </c>
      <c r="D766" s="3" t="s">
        <v>162</v>
      </c>
      <c r="E766" s="3" t="s">
        <v>83</v>
      </c>
      <c r="F766" s="3" t="s">
        <v>84</v>
      </c>
      <c r="G766" s="3" t="s">
        <v>85</v>
      </c>
      <c r="H766" s="3" t="s">
        <v>86</v>
      </c>
      <c r="I766" s="3" t="s">
        <v>87</v>
      </c>
      <c r="J766" s="128" t="s">
        <v>91</v>
      </c>
      <c r="K766" s="129" t="s">
        <v>92</v>
      </c>
      <c r="L766" s="129" t="s">
        <v>84</v>
      </c>
    </row>
    <row r="767" spans="1:15" ht="20.25" customHeight="1" x14ac:dyDescent="0.25">
      <c r="A767" s="115">
        <v>461</v>
      </c>
      <c r="B767" s="130"/>
      <c r="C767" s="188" t="str">
        <f t="shared" ref="C767:C786" si="162">IF(B767&lt;&gt;"",VLOOKUP(B767,PersonelTablo,2,0),"")</f>
        <v/>
      </c>
      <c r="D767" s="189" t="str">
        <f t="shared" ref="D767:D786" si="163">IF(B767&lt;&gt;"",VLOOKUP(B767,PersonelTablo,3,0),"")</f>
        <v/>
      </c>
      <c r="E767" s="131"/>
      <c r="F767" s="132"/>
      <c r="G767" s="199" t="str">
        <f>IF(AND(B767&lt;&gt;"",L767&gt;=F767),E767*F767,"")</f>
        <v/>
      </c>
      <c r="H767" s="196" t="str">
        <f t="shared" ref="H767:H786" si="164">IF(B767&lt;&gt;"",VLOOKUP(B767,G011CTablo,14,0),"")</f>
        <v/>
      </c>
      <c r="I767" s="203" t="str">
        <f>IF(AND(B767&lt;&gt;"",J767&gt;=K767,L767&gt;0),G767*H767,"")</f>
        <v/>
      </c>
      <c r="J767" s="194" t="str">
        <f>IF(B767&gt;0,ROUNDUP(VLOOKUP(B767,G011B!$B:$R,16,0),1),"")</f>
        <v/>
      </c>
      <c r="K767" s="194" t="str">
        <f>IF(B767&gt;0,SUMIF($B:$B,B767,$G:$G),"")</f>
        <v/>
      </c>
      <c r="L767" s="195" t="str">
        <f>IF(B767&lt;&gt;"",VLOOKUP(B767,G011B!$B:$Z,25,0),"")</f>
        <v/>
      </c>
      <c r="M767" s="224"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25" customHeight="1" x14ac:dyDescent="0.25">
      <c r="A768" s="8">
        <v>462</v>
      </c>
      <c r="B768" s="134"/>
      <c r="C768" s="190" t="str">
        <f t="shared" si="162"/>
        <v/>
      </c>
      <c r="D768" s="191" t="str">
        <f t="shared" si="163"/>
        <v/>
      </c>
      <c r="E768" s="135"/>
      <c r="F768" s="136"/>
      <c r="G768" s="200" t="str">
        <f t="shared" ref="G768:G786" si="166">IF(AND(B768&lt;&gt;"",L768&gt;=F768),E768*F768,"")</f>
        <v/>
      </c>
      <c r="H768" s="197" t="str">
        <f t="shared" si="164"/>
        <v/>
      </c>
      <c r="I768" s="204" t="str">
        <f t="shared" ref="I768:I786" si="167">IF(AND(B768&lt;&gt;"",J768&gt;=K768,L768&gt;0),G768*H768,"")</f>
        <v/>
      </c>
      <c r="J768" s="194" t="str">
        <f>IF(B768&gt;0,ROUNDUP(VLOOKUP(B768,G011B!$B:$R,16,0),1),"")</f>
        <v/>
      </c>
      <c r="K768" s="194" t="str">
        <f t="shared" ref="K768:K786" si="168">IF(B768&gt;0,SUMIF($B:$B,B768,$G:$G),"")</f>
        <v/>
      </c>
      <c r="L768" s="195" t="str">
        <f>IF(B768&lt;&gt;"",VLOOKUP(B768,G011B!$B:$Z,25,0),"")</f>
        <v/>
      </c>
      <c r="M768" s="224" t="str">
        <f t="shared" si="165"/>
        <v/>
      </c>
    </row>
    <row r="769" spans="1:13" ht="20.25" customHeight="1" x14ac:dyDescent="0.25">
      <c r="A769" s="8">
        <v>463</v>
      </c>
      <c r="B769" s="134"/>
      <c r="C769" s="190" t="str">
        <f t="shared" si="162"/>
        <v/>
      </c>
      <c r="D769" s="191" t="str">
        <f t="shared" si="163"/>
        <v/>
      </c>
      <c r="E769" s="135"/>
      <c r="F769" s="136"/>
      <c r="G769" s="200" t="str">
        <f t="shared" si="166"/>
        <v/>
      </c>
      <c r="H769" s="197" t="str">
        <f t="shared" si="164"/>
        <v/>
      </c>
      <c r="I769" s="204" t="str">
        <f t="shared" si="167"/>
        <v/>
      </c>
      <c r="J769" s="194" t="str">
        <f>IF(B769&gt;0,ROUNDUP(VLOOKUP(B769,G011B!$B:$R,16,0),1),"")</f>
        <v/>
      </c>
      <c r="K769" s="194" t="str">
        <f t="shared" si="168"/>
        <v/>
      </c>
      <c r="L769" s="195" t="str">
        <f>IF(B769&lt;&gt;"",VLOOKUP(B769,G011B!$B:$Z,25,0),"")</f>
        <v/>
      </c>
      <c r="M769" s="224" t="str">
        <f t="shared" si="165"/>
        <v/>
      </c>
    </row>
    <row r="770" spans="1:13" ht="20.25" customHeight="1" x14ac:dyDescent="0.25">
      <c r="A770" s="8">
        <v>464</v>
      </c>
      <c r="B770" s="134"/>
      <c r="C770" s="190" t="str">
        <f t="shared" si="162"/>
        <v/>
      </c>
      <c r="D770" s="191" t="str">
        <f t="shared" si="163"/>
        <v/>
      </c>
      <c r="E770" s="135"/>
      <c r="F770" s="136"/>
      <c r="G770" s="200" t="str">
        <f t="shared" si="166"/>
        <v/>
      </c>
      <c r="H770" s="197" t="str">
        <f t="shared" si="164"/>
        <v/>
      </c>
      <c r="I770" s="204" t="str">
        <f t="shared" si="167"/>
        <v/>
      </c>
      <c r="J770" s="194" t="str">
        <f>IF(B770&gt;0,ROUNDUP(VLOOKUP(B770,G011B!$B:$R,16,0),1),"")</f>
        <v/>
      </c>
      <c r="K770" s="194" t="str">
        <f t="shared" si="168"/>
        <v/>
      </c>
      <c r="L770" s="195" t="str">
        <f>IF(B770&lt;&gt;"",VLOOKUP(B770,G011B!$B:$Z,25,0),"")</f>
        <v/>
      </c>
      <c r="M770" s="224" t="str">
        <f t="shared" si="165"/>
        <v/>
      </c>
    </row>
    <row r="771" spans="1:13" ht="20.25" customHeight="1" x14ac:dyDescent="0.25">
      <c r="A771" s="8">
        <v>465</v>
      </c>
      <c r="B771" s="134"/>
      <c r="C771" s="190" t="str">
        <f t="shared" si="162"/>
        <v/>
      </c>
      <c r="D771" s="191" t="str">
        <f t="shared" si="163"/>
        <v/>
      </c>
      <c r="E771" s="135"/>
      <c r="F771" s="136"/>
      <c r="G771" s="200" t="str">
        <f t="shared" si="166"/>
        <v/>
      </c>
      <c r="H771" s="197" t="str">
        <f t="shared" si="164"/>
        <v/>
      </c>
      <c r="I771" s="204" t="str">
        <f t="shared" si="167"/>
        <v/>
      </c>
      <c r="J771" s="194" t="str">
        <f>IF(B771&gt;0,ROUNDUP(VLOOKUP(B771,G011B!$B:$R,16,0),1),"")</f>
        <v/>
      </c>
      <c r="K771" s="194" t="str">
        <f t="shared" si="168"/>
        <v/>
      </c>
      <c r="L771" s="195" t="str">
        <f>IF(B771&lt;&gt;"",VLOOKUP(B771,G011B!$B:$Z,25,0),"")</f>
        <v/>
      </c>
      <c r="M771" s="224" t="str">
        <f t="shared" si="165"/>
        <v/>
      </c>
    </row>
    <row r="772" spans="1:13" ht="20.25" customHeight="1" x14ac:dyDescent="0.25">
      <c r="A772" s="8">
        <v>466</v>
      </c>
      <c r="B772" s="134"/>
      <c r="C772" s="190" t="str">
        <f t="shared" si="162"/>
        <v/>
      </c>
      <c r="D772" s="191" t="str">
        <f t="shared" si="163"/>
        <v/>
      </c>
      <c r="E772" s="135"/>
      <c r="F772" s="136"/>
      <c r="G772" s="200" t="str">
        <f t="shared" si="166"/>
        <v/>
      </c>
      <c r="H772" s="197" t="str">
        <f t="shared" si="164"/>
        <v/>
      </c>
      <c r="I772" s="204" t="str">
        <f t="shared" si="167"/>
        <v/>
      </c>
      <c r="J772" s="194" t="str">
        <f>IF(B772&gt;0,ROUNDUP(VLOOKUP(B772,G011B!$B:$R,16,0),1),"")</f>
        <v/>
      </c>
      <c r="K772" s="194" t="str">
        <f t="shared" si="168"/>
        <v/>
      </c>
      <c r="L772" s="195" t="str">
        <f>IF(B772&lt;&gt;"",VLOOKUP(B772,G011B!$B:$Z,25,0),"")</f>
        <v/>
      </c>
      <c r="M772" s="224" t="str">
        <f t="shared" si="165"/>
        <v/>
      </c>
    </row>
    <row r="773" spans="1:13" ht="20.25" customHeight="1" x14ac:dyDescent="0.25">
      <c r="A773" s="8">
        <v>467</v>
      </c>
      <c r="B773" s="134"/>
      <c r="C773" s="190" t="str">
        <f t="shared" si="162"/>
        <v/>
      </c>
      <c r="D773" s="191" t="str">
        <f t="shared" si="163"/>
        <v/>
      </c>
      <c r="E773" s="135"/>
      <c r="F773" s="136"/>
      <c r="G773" s="200" t="str">
        <f t="shared" si="166"/>
        <v/>
      </c>
      <c r="H773" s="197" t="str">
        <f t="shared" si="164"/>
        <v/>
      </c>
      <c r="I773" s="204" t="str">
        <f t="shared" si="167"/>
        <v/>
      </c>
      <c r="J773" s="194" t="str">
        <f>IF(B773&gt;0,ROUNDUP(VLOOKUP(B773,G011B!$B:$R,16,0),1),"")</f>
        <v/>
      </c>
      <c r="K773" s="194" t="str">
        <f t="shared" si="168"/>
        <v/>
      </c>
      <c r="L773" s="195" t="str">
        <f>IF(B773&lt;&gt;"",VLOOKUP(B773,G011B!$B:$Z,25,0),"")</f>
        <v/>
      </c>
      <c r="M773" s="224" t="str">
        <f t="shared" si="165"/>
        <v/>
      </c>
    </row>
    <row r="774" spans="1:13" ht="20.25" customHeight="1" x14ac:dyDescent="0.25">
      <c r="A774" s="8">
        <v>468</v>
      </c>
      <c r="B774" s="134"/>
      <c r="C774" s="190" t="str">
        <f t="shared" si="162"/>
        <v/>
      </c>
      <c r="D774" s="191" t="str">
        <f t="shared" si="163"/>
        <v/>
      </c>
      <c r="E774" s="135"/>
      <c r="F774" s="136"/>
      <c r="G774" s="200" t="str">
        <f t="shared" si="166"/>
        <v/>
      </c>
      <c r="H774" s="197" t="str">
        <f t="shared" si="164"/>
        <v/>
      </c>
      <c r="I774" s="204" t="str">
        <f t="shared" si="167"/>
        <v/>
      </c>
      <c r="J774" s="194" t="str">
        <f>IF(B774&gt;0,ROUNDUP(VLOOKUP(B774,G011B!$B:$R,16,0),1),"")</f>
        <v/>
      </c>
      <c r="K774" s="194" t="str">
        <f t="shared" si="168"/>
        <v/>
      </c>
      <c r="L774" s="195" t="str">
        <f>IF(B774&lt;&gt;"",VLOOKUP(B774,G011B!$B:$Z,25,0),"")</f>
        <v/>
      </c>
      <c r="M774" s="224" t="str">
        <f t="shared" si="165"/>
        <v/>
      </c>
    </row>
    <row r="775" spans="1:13" ht="20.25" customHeight="1" x14ac:dyDescent="0.25">
      <c r="A775" s="8">
        <v>469</v>
      </c>
      <c r="B775" s="134"/>
      <c r="C775" s="190" t="str">
        <f t="shared" si="162"/>
        <v/>
      </c>
      <c r="D775" s="191" t="str">
        <f t="shared" si="163"/>
        <v/>
      </c>
      <c r="E775" s="135"/>
      <c r="F775" s="136"/>
      <c r="G775" s="200" t="str">
        <f t="shared" si="166"/>
        <v/>
      </c>
      <c r="H775" s="197" t="str">
        <f t="shared" si="164"/>
        <v/>
      </c>
      <c r="I775" s="204" t="str">
        <f t="shared" si="167"/>
        <v/>
      </c>
      <c r="J775" s="194" t="str">
        <f>IF(B775&gt;0,ROUNDUP(VLOOKUP(B775,G011B!$B:$R,16,0),1),"")</f>
        <v/>
      </c>
      <c r="K775" s="194" t="str">
        <f t="shared" si="168"/>
        <v/>
      </c>
      <c r="L775" s="195" t="str">
        <f>IF(B775&lt;&gt;"",VLOOKUP(B775,G011B!$B:$Z,25,0),"")</f>
        <v/>
      </c>
      <c r="M775" s="224" t="str">
        <f t="shared" si="165"/>
        <v/>
      </c>
    </row>
    <row r="776" spans="1:13" ht="20.25" customHeight="1" x14ac:dyDescent="0.25">
      <c r="A776" s="8">
        <v>470</v>
      </c>
      <c r="B776" s="134"/>
      <c r="C776" s="190" t="str">
        <f t="shared" si="162"/>
        <v/>
      </c>
      <c r="D776" s="191" t="str">
        <f t="shared" si="163"/>
        <v/>
      </c>
      <c r="E776" s="135"/>
      <c r="F776" s="136"/>
      <c r="G776" s="200" t="str">
        <f t="shared" si="166"/>
        <v/>
      </c>
      <c r="H776" s="197" t="str">
        <f t="shared" si="164"/>
        <v/>
      </c>
      <c r="I776" s="204" t="str">
        <f t="shared" si="167"/>
        <v/>
      </c>
      <c r="J776" s="194" t="str">
        <f>IF(B776&gt;0,ROUNDUP(VLOOKUP(B776,G011B!$B:$R,16,0),1),"")</f>
        <v/>
      </c>
      <c r="K776" s="194" t="str">
        <f t="shared" si="168"/>
        <v/>
      </c>
      <c r="L776" s="195" t="str">
        <f>IF(B776&lt;&gt;"",VLOOKUP(B776,G011B!$B:$Z,25,0),"")</f>
        <v/>
      </c>
      <c r="M776" s="224" t="str">
        <f t="shared" si="165"/>
        <v/>
      </c>
    </row>
    <row r="777" spans="1:13" ht="20.25" customHeight="1" x14ac:dyDescent="0.25">
      <c r="A777" s="8">
        <v>471</v>
      </c>
      <c r="B777" s="134"/>
      <c r="C777" s="190" t="str">
        <f t="shared" si="162"/>
        <v/>
      </c>
      <c r="D777" s="191" t="str">
        <f t="shared" si="163"/>
        <v/>
      </c>
      <c r="E777" s="135"/>
      <c r="F777" s="136"/>
      <c r="G777" s="200" t="str">
        <f t="shared" si="166"/>
        <v/>
      </c>
      <c r="H777" s="197" t="str">
        <f t="shared" si="164"/>
        <v/>
      </c>
      <c r="I777" s="204" t="str">
        <f t="shared" si="167"/>
        <v/>
      </c>
      <c r="J777" s="194" t="str">
        <f>IF(B777&gt;0,ROUNDUP(VLOOKUP(B777,G011B!$B:$R,16,0),1),"")</f>
        <v/>
      </c>
      <c r="K777" s="194" t="str">
        <f t="shared" si="168"/>
        <v/>
      </c>
      <c r="L777" s="195" t="str">
        <f>IF(B777&lt;&gt;"",VLOOKUP(B777,G011B!$B:$Z,25,0),"")</f>
        <v/>
      </c>
      <c r="M777" s="224" t="str">
        <f t="shared" si="165"/>
        <v/>
      </c>
    </row>
    <row r="778" spans="1:13" ht="20.25" customHeight="1" x14ac:dyDescent="0.25">
      <c r="A778" s="8">
        <v>472</v>
      </c>
      <c r="B778" s="134"/>
      <c r="C778" s="190" t="str">
        <f t="shared" si="162"/>
        <v/>
      </c>
      <c r="D778" s="191" t="str">
        <f t="shared" si="163"/>
        <v/>
      </c>
      <c r="E778" s="135"/>
      <c r="F778" s="136"/>
      <c r="G778" s="200" t="str">
        <f t="shared" si="166"/>
        <v/>
      </c>
      <c r="H778" s="197" t="str">
        <f t="shared" si="164"/>
        <v/>
      </c>
      <c r="I778" s="204" t="str">
        <f t="shared" si="167"/>
        <v/>
      </c>
      <c r="J778" s="194" t="str">
        <f>IF(B778&gt;0,ROUNDUP(VLOOKUP(B778,G011B!$B:$R,16,0),1),"")</f>
        <v/>
      </c>
      <c r="K778" s="194" t="str">
        <f t="shared" si="168"/>
        <v/>
      </c>
      <c r="L778" s="195" t="str">
        <f>IF(B778&lt;&gt;"",VLOOKUP(B778,G011B!$B:$Z,25,0),"")</f>
        <v/>
      </c>
      <c r="M778" s="224" t="str">
        <f t="shared" si="165"/>
        <v/>
      </c>
    </row>
    <row r="779" spans="1:13" ht="20.25" customHeight="1" x14ac:dyDescent="0.25">
      <c r="A779" s="8">
        <v>473</v>
      </c>
      <c r="B779" s="134"/>
      <c r="C779" s="190" t="str">
        <f t="shared" si="162"/>
        <v/>
      </c>
      <c r="D779" s="191" t="str">
        <f t="shared" si="163"/>
        <v/>
      </c>
      <c r="E779" s="135"/>
      <c r="F779" s="136"/>
      <c r="G779" s="200" t="str">
        <f t="shared" si="166"/>
        <v/>
      </c>
      <c r="H779" s="197" t="str">
        <f t="shared" si="164"/>
        <v/>
      </c>
      <c r="I779" s="204" t="str">
        <f t="shared" si="167"/>
        <v/>
      </c>
      <c r="J779" s="194" t="str">
        <f>IF(B779&gt;0,ROUNDUP(VLOOKUP(B779,G011B!$B:$R,16,0),1),"")</f>
        <v/>
      </c>
      <c r="K779" s="194" t="str">
        <f t="shared" si="168"/>
        <v/>
      </c>
      <c r="L779" s="195" t="str">
        <f>IF(B779&lt;&gt;"",VLOOKUP(B779,G011B!$B:$Z,25,0),"")</f>
        <v/>
      </c>
      <c r="M779" s="224" t="str">
        <f t="shared" si="165"/>
        <v/>
      </c>
    </row>
    <row r="780" spans="1:13" ht="20.25" customHeight="1" x14ac:dyDescent="0.25">
      <c r="A780" s="8">
        <v>474</v>
      </c>
      <c r="B780" s="134"/>
      <c r="C780" s="190" t="str">
        <f t="shared" si="162"/>
        <v/>
      </c>
      <c r="D780" s="191" t="str">
        <f t="shared" si="163"/>
        <v/>
      </c>
      <c r="E780" s="135"/>
      <c r="F780" s="136"/>
      <c r="G780" s="200" t="str">
        <f t="shared" si="166"/>
        <v/>
      </c>
      <c r="H780" s="197" t="str">
        <f t="shared" si="164"/>
        <v/>
      </c>
      <c r="I780" s="204" t="str">
        <f t="shared" si="167"/>
        <v/>
      </c>
      <c r="J780" s="194" t="str">
        <f>IF(B780&gt;0,ROUNDUP(VLOOKUP(B780,G011B!$B:$R,16,0),1),"")</f>
        <v/>
      </c>
      <c r="K780" s="194" t="str">
        <f t="shared" si="168"/>
        <v/>
      </c>
      <c r="L780" s="195" t="str">
        <f>IF(B780&lt;&gt;"",VLOOKUP(B780,G011B!$B:$Z,25,0),"")</f>
        <v/>
      </c>
      <c r="M780" s="224" t="str">
        <f t="shared" si="165"/>
        <v/>
      </c>
    </row>
    <row r="781" spans="1:13" ht="20.25" customHeight="1" x14ac:dyDescent="0.25">
      <c r="A781" s="8">
        <v>475</v>
      </c>
      <c r="B781" s="134"/>
      <c r="C781" s="190" t="str">
        <f t="shared" si="162"/>
        <v/>
      </c>
      <c r="D781" s="191" t="str">
        <f t="shared" si="163"/>
        <v/>
      </c>
      <c r="E781" s="135"/>
      <c r="F781" s="136"/>
      <c r="G781" s="200" t="str">
        <f t="shared" si="166"/>
        <v/>
      </c>
      <c r="H781" s="197" t="str">
        <f t="shared" si="164"/>
        <v/>
      </c>
      <c r="I781" s="204" t="str">
        <f t="shared" si="167"/>
        <v/>
      </c>
      <c r="J781" s="194" t="str">
        <f>IF(B781&gt;0,ROUNDUP(VLOOKUP(B781,G011B!$B:$R,16,0),1),"")</f>
        <v/>
      </c>
      <c r="K781" s="194" t="str">
        <f t="shared" si="168"/>
        <v/>
      </c>
      <c r="L781" s="195" t="str">
        <f>IF(B781&lt;&gt;"",VLOOKUP(B781,G011B!$B:$Z,25,0),"")</f>
        <v/>
      </c>
      <c r="M781" s="224" t="str">
        <f t="shared" si="165"/>
        <v/>
      </c>
    </row>
    <row r="782" spans="1:13" ht="20.25" customHeight="1" x14ac:dyDescent="0.25">
      <c r="A782" s="8">
        <v>476</v>
      </c>
      <c r="B782" s="134"/>
      <c r="C782" s="190" t="str">
        <f t="shared" si="162"/>
        <v/>
      </c>
      <c r="D782" s="191" t="str">
        <f t="shared" si="163"/>
        <v/>
      </c>
      <c r="E782" s="135"/>
      <c r="F782" s="136"/>
      <c r="G782" s="200" t="str">
        <f t="shared" si="166"/>
        <v/>
      </c>
      <c r="H782" s="197" t="str">
        <f t="shared" si="164"/>
        <v/>
      </c>
      <c r="I782" s="204" t="str">
        <f t="shared" si="167"/>
        <v/>
      </c>
      <c r="J782" s="194" t="str">
        <f>IF(B782&gt;0,ROUNDUP(VLOOKUP(B782,G011B!$B:$R,16,0),1),"")</f>
        <v/>
      </c>
      <c r="K782" s="194" t="str">
        <f t="shared" si="168"/>
        <v/>
      </c>
      <c r="L782" s="195" t="str">
        <f>IF(B782&lt;&gt;"",VLOOKUP(B782,G011B!$B:$Z,25,0),"")</f>
        <v/>
      </c>
      <c r="M782" s="224" t="str">
        <f t="shared" si="165"/>
        <v/>
      </c>
    </row>
    <row r="783" spans="1:13" ht="20.25" customHeight="1" x14ac:dyDescent="0.25">
      <c r="A783" s="8">
        <v>477</v>
      </c>
      <c r="B783" s="134"/>
      <c r="C783" s="190" t="str">
        <f t="shared" si="162"/>
        <v/>
      </c>
      <c r="D783" s="191" t="str">
        <f t="shared" si="163"/>
        <v/>
      </c>
      <c r="E783" s="135"/>
      <c r="F783" s="136"/>
      <c r="G783" s="200" t="str">
        <f t="shared" si="166"/>
        <v/>
      </c>
      <c r="H783" s="197" t="str">
        <f t="shared" si="164"/>
        <v/>
      </c>
      <c r="I783" s="204" t="str">
        <f t="shared" si="167"/>
        <v/>
      </c>
      <c r="J783" s="194" t="str">
        <f>IF(B783&gt;0,ROUNDUP(VLOOKUP(B783,G011B!$B:$R,16,0),1),"")</f>
        <v/>
      </c>
      <c r="K783" s="194" t="str">
        <f t="shared" si="168"/>
        <v/>
      </c>
      <c r="L783" s="195" t="str">
        <f>IF(B783&lt;&gt;"",VLOOKUP(B783,G011B!$B:$Z,25,0),"")</f>
        <v/>
      </c>
      <c r="M783" s="224" t="str">
        <f t="shared" si="165"/>
        <v/>
      </c>
    </row>
    <row r="784" spans="1:13" ht="20.25" customHeight="1" x14ac:dyDescent="0.25">
      <c r="A784" s="8">
        <v>478</v>
      </c>
      <c r="B784" s="134"/>
      <c r="C784" s="190" t="str">
        <f t="shared" si="162"/>
        <v/>
      </c>
      <c r="D784" s="191" t="str">
        <f t="shared" si="163"/>
        <v/>
      </c>
      <c r="E784" s="135"/>
      <c r="F784" s="136"/>
      <c r="G784" s="200" t="str">
        <f t="shared" si="166"/>
        <v/>
      </c>
      <c r="H784" s="197" t="str">
        <f t="shared" si="164"/>
        <v/>
      </c>
      <c r="I784" s="204" t="str">
        <f t="shared" si="167"/>
        <v/>
      </c>
      <c r="J784" s="194" t="str">
        <f>IF(B784&gt;0,ROUNDUP(VLOOKUP(B784,G011B!$B:$R,16,0),1),"")</f>
        <v/>
      </c>
      <c r="K784" s="194" t="str">
        <f t="shared" si="168"/>
        <v/>
      </c>
      <c r="L784" s="195" t="str">
        <f>IF(B784&lt;&gt;"",VLOOKUP(B784,G011B!$B:$Z,25,0),"")</f>
        <v/>
      </c>
      <c r="M784" s="224" t="str">
        <f t="shared" si="165"/>
        <v/>
      </c>
    </row>
    <row r="785" spans="1:15" ht="20.25" customHeight="1" x14ac:dyDescent="0.25">
      <c r="A785" s="8">
        <v>479</v>
      </c>
      <c r="B785" s="134"/>
      <c r="C785" s="190" t="str">
        <f t="shared" si="162"/>
        <v/>
      </c>
      <c r="D785" s="191" t="str">
        <f t="shared" si="163"/>
        <v/>
      </c>
      <c r="E785" s="135"/>
      <c r="F785" s="136"/>
      <c r="G785" s="200" t="str">
        <f t="shared" si="166"/>
        <v/>
      </c>
      <c r="H785" s="197" t="str">
        <f t="shared" si="164"/>
        <v/>
      </c>
      <c r="I785" s="204" t="str">
        <f t="shared" si="167"/>
        <v/>
      </c>
      <c r="J785" s="194" t="str">
        <f>IF(B785&gt;0,ROUNDUP(VLOOKUP(B785,G011B!$B:$R,16,0),1),"")</f>
        <v/>
      </c>
      <c r="K785" s="194" t="str">
        <f t="shared" si="168"/>
        <v/>
      </c>
      <c r="L785" s="195" t="str">
        <f>IF(B785&lt;&gt;"",VLOOKUP(B785,G011B!$B:$Z,25,0),"")</f>
        <v/>
      </c>
      <c r="M785" s="224" t="str">
        <f t="shared" si="165"/>
        <v/>
      </c>
    </row>
    <row r="786" spans="1:15" ht="20.25" customHeight="1" thickBot="1" x14ac:dyDescent="0.3">
      <c r="A786" s="116">
        <v>480</v>
      </c>
      <c r="B786" s="137"/>
      <c r="C786" s="192" t="str">
        <f t="shared" si="162"/>
        <v/>
      </c>
      <c r="D786" s="193" t="str">
        <f t="shared" si="163"/>
        <v/>
      </c>
      <c r="E786" s="138"/>
      <c r="F786" s="139"/>
      <c r="G786" s="201" t="str">
        <f t="shared" si="166"/>
        <v/>
      </c>
      <c r="H786" s="198" t="str">
        <f t="shared" si="164"/>
        <v/>
      </c>
      <c r="I786" s="205" t="str">
        <f t="shared" si="167"/>
        <v/>
      </c>
      <c r="J786" s="194" t="str">
        <f>IF(B786&gt;0,ROUNDUP(VLOOKUP(B786,G011B!$B:$R,16,0),1),"")</f>
        <v/>
      </c>
      <c r="K786" s="194" t="str">
        <f t="shared" si="168"/>
        <v/>
      </c>
      <c r="L786" s="195" t="str">
        <f>IF(B786&lt;&gt;"",VLOOKUP(B786,G011B!$B:$Z,25,0),"")</f>
        <v/>
      </c>
      <c r="M786" s="224" t="str">
        <f t="shared" si="165"/>
        <v/>
      </c>
    </row>
    <row r="787" spans="1:15" ht="20.25" customHeight="1" thickBot="1" x14ac:dyDescent="0.35">
      <c r="A787" s="493" t="s">
        <v>50</v>
      </c>
      <c r="B787" s="494"/>
      <c r="C787" s="494"/>
      <c r="D787" s="494"/>
      <c r="E787" s="494"/>
      <c r="F787" s="495"/>
      <c r="G787" s="202">
        <f>SUM(G767:G786)</f>
        <v>0</v>
      </c>
      <c r="H787" s="286"/>
      <c r="I787" s="185">
        <f>IF(C765=C732,SUM(I767:I786)+I754,SUM(I767:I786))</f>
        <v>0</v>
      </c>
      <c r="N787" s="206">
        <f>IF(COUNTA(E767:E786)&gt;0,1,0)</f>
        <v>0</v>
      </c>
    </row>
    <row r="788" spans="1:15" ht="20.25" customHeight="1" thickBot="1" x14ac:dyDescent="0.3">
      <c r="A788" s="496" t="s">
        <v>88</v>
      </c>
      <c r="B788" s="497"/>
      <c r="C788" s="497"/>
      <c r="D788" s="498"/>
      <c r="E788" s="174">
        <f>SUM(G:G)/2</f>
        <v>0</v>
      </c>
      <c r="F788" s="499"/>
      <c r="G788" s="500"/>
      <c r="H788" s="501"/>
      <c r="I788" s="182">
        <f>SUM(I767:I786)+I755</f>
        <v>0</v>
      </c>
    </row>
    <row r="789" spans="1:15" x14ac:dyDescent="0.25">
      <c r="A789" s="7" t="s">
        <v>157</v>
      </c>
    </row>
    <row r="791" spans="1:15" ht="21" x14ac:dyDescent="0.35">
      <c r="B791" s="309" t="s">
        <v>47</v>
      </c>
      <c r="C791" s="297">
        <f ca="1">IF(imzatarihi&gt;0,imzatarihi,"")</f>
        <v>46027</v>
      </c>
      <c r="D791" s="309" t="s">
        <v>48</v>
      </c>
      <c r="E791" s="506" t="str">
        <f>IF(kurulusyetkilisi&gt;0,kurulusyetkilisi,"")</f>
        <v/>
      </c>
      <c r="F791" s="506"/>
      <c r="G791" s="506"/>
      <c r="H791" s="506"/>
      <c r="I791" s="506"/>
      <c r="K791" s="133"/>
      <c r="L791" s="133"/>
      <c r="M791" s="4"/>
      <c r="N791" s="133"/>
      <c r="O791" s="133"/>
    </row>
    <row r="792" spans="1:15" ht="21" x14ac:dyDescent="0.35">
      <c r="A792" s="300"/>
      <c r="B792" s="300"/>
      <c r="D792" s="309" t="s">
        <v>49</v>
      </c>
      <c r="E792" s="470"/>
      <c r="F792" s="470"/>
      <c r="G792" s="470"/>
      <c r="H792" s="300"/>
      <c r="I792" s="300"/>
      <c r="K792" s="133"/>
      <c r="L792" s="133"/>
      <c r="M792" s="4"/>
      <c r="N792" s="133"/>
      <c r="O792" s="133"/>
    </row>
    <row r="793" spans="1:15" ht="15.75" x14ac:dyDescent="0.25">
      <c r="A793" s="465" t="s">
        <v>81</v>
      </c>
      <c r="B793" s="465"/>
      <c r="C793" s="465"/>
      <c r="D793" s="465"/>
      <c r="E793" s="465"/>
      <c r="F793" s="465"/>
      <c r="G793" s="465"/>
      <c r="H793" s="465"/>
      <c r="I793" s="465"/>
    </row>
    <row r="794" spans="1:15" x14ac:dyDescent="0.25">
      <c r="A794" s="466" t="str">
        <f>IF(YilDonem&lt;&gt;"",CONCATENATE(YilDonem," dönemine aittir."),"")</f>
        <v/>
      </c>
      <c r="B794" s="466"/>
      <c r="C794" s="466"/>
      <c r="D794" s="466"/>
      <c r="E794" s="466"/>
      <c r="F794" s="466"/>
      <c r="G794" s="466"/>
      <c r="H794" s="466"/>
      <c r="I794" s="466"/>
    </row>
    <row r="795" spans="1:15" ht="19.5" thickBot="1" x14ac:dyDescent="0.35">
      <c r="A795" s="505" t="s">
        <v>90</v>
      </c>
      <c r="B795" s="505"/>
      <c r="C795" s="505"/>
      <c r="D795" s="505"/>
      <c r="E795" s="505"/>
      <c r="F795" s="505"/>
      <c r="G795" s="505"/>
      <c r="H795" s="505"/>
      <c r="I795" s="505"/>
    </row>
    <row r="796" spans="1:15" ht="19.5" customHeight="1" thickBot="1" x14ac:dyDescent="0.3">
      <c r="A796" s="473" t="s">
        <v>1</v>
      </c>
      <c r="B796" s="487"/>
      <c r="C796" s="457" t="str">
        <f>IF(ProjeNo&gt;0,ProjeNo,"")</f>
        <v/>
      </c>
      <c r="D796" s="458"/>
      <c r="E796" s="458"/>
      <c r="F796" s="458"/>
      <c r="G796" s="458"/>
      <c r="H796" s="458"/>
      <c r="I796" s="459"/>
    </row>
    <row r="797" spans="1:15" ht="29.25" customHeight="1" thickBot="1" x14ac:dyDescent="0.3">
      <c r="A797" s="504" t="s">
        <v>14</v>
      </c>
      <c r="B797" s="474"/>
      <c r="C797" s="490" t="str">
        <f>IF(ProjeAdi&gt;0,ProjeAdi,"")</f>
        <v/>
      </c>
      <c r="D797" s="491"/>
      <c r="E797" s="491"/>
      <c r="F797" s="491"/>
      <c r="G797" s="491"/>
      <c r="H797" s="491"/>
      <c r="I797" s="492"/>
    </row>
    <row r="798" spans="1:15" ht="19.5" customHeight="1" thickBot="1" x14ac:dyDescent="0.3">
      <c r="A798" s="473" t="s">
        <v>82</v>
      </c>
      <c r="B798" s="487"/>
      <c r="C798" s="29"/>
      <c r="D798" s="502"/>
      <c r="E798" s="502"/>
      <c r="F798" s="502"/>
      <c r="G798" s="502"/>
      <c r="H798" s="502"/>
      <c r="I798" s="503"/>
    </row>
    <row r="799" spans="1:15" s="5" customFormat="1" ht="30.75" thickBot="1" x14ac:dyDescent="0.3">
      <c r="A799" s="3" t="s">
        <v>9</v>
      </c>
      <c r="B799" s="3" t="s">
        <v>10</v>
      </c>
      <c r="C799" s="3" t="s">
        <v>71</v>
      </c>
      <c r="D799" s="3" t="s">
        <v>162</v>
      </c>
      <c r="E799" s="3" t="s">
        <v>83</v>
      </c>
      <c r="F799" s="3" t="s">
        <v>84</v>
      </c>
      <c r="G799" s="3" t="s">
        <v>85</v>
      </c>
      <c r="H799" s="3" t="s">
        <v>86</v>
      </c>
      <c r="I799" s="3" t="s">
        <v>87</v>
      </c>
      <c r="J799" s="128" t="s">
        <v>91</v>
      </c>
      <c r="K799" s="129" t="s">
        <v>92</v>
      </c>
      <c r="L799" s="129" t="s">
        <v>84</v>
      </c>
    </row>
    <row r="800" spans="1:15" ht="20.25" customHeight="1" x14ac:dyDescent="0.25">
      <c r="A800" s="115">
        <v>481</v>
      </c>
      <c r="B800" s="130"/>
      <c r="C800" s="188" t="str">
        <f t="shared" ref="C800:C819" si="169">IF(B800&lt;&gt;"",VLOOKUP(B800,PersonelTablo,2,0),"")</f>
        <v/>
      </c>
      <c r="D800" s="189" t="str">
        <f t="shared" ref="D800:D819" si="170">IF(B800&lt;&gt;"",VLOOKUP(B800,PersonelTablo,3,0),"")</f>
        <v/>
      </c>
      <c r="E800" s="131"/>
      <c r="F800" s="132"/>
      <c r="G800" s="199" t="str">
        <f>IF(AND(B800&lt;&gt;"",L800&gt;=F800),E800*F800,"")</f>
        <v/>
      </c>
      <c r="H800" s="196" t="str">
        <f t="shared" ref="H800:H819" si="171">IF(B800&lt;&gt;"",VLOOKUP(B800,G011CTablo,14,0),"")</f>
        <v/>
      </c>
      <c r="I800" s="203" t="str">
        <f>IF(AND(B800&lt;&gt;"",J800&gt;=K800,L800&gt;0),G800*H800,"")</f>
        <v/>
      </c>
      <c r="J800" s="194" t="str">
        <f>IF(B800&gt;0,ROUNDUP(VLOOKUP(B800,G011B!$B:$R,16,0),1),"")</f>
        <v/>
      </c>
      <c r="K800" s="194" t="str">
        <f>IF(B800&gt;0,SUMIF($B:$B,B800,$G:$G),"")</f>
        <v/>
      </c>
      <c r="L800" s="195" t="str">
        <f>IF(B800&lt;&gt;"",VLOOKUP(B800,G011B!$B:$Z,25,0),"")</f>
        <v/>
      </c>
      <c r="M800" s="224"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25" customHeight="1" x14ac:dyDescent="0.25">
      <c r="A801" s="8">
        <v>482</v>
      </c>
      <c r="B801" s="134"/>
      <c r="C801" s="190" t="str">
        <f t="shared" si="169"/>
        <v/>
      </c>
      <c r="D801" s="191" t="str">
        <f t="shared" si="170"/>
        <v/>
      </c>
      <c r="E801" s="135"/>
      <c r="F801" s="136"/>
      <c r="G801" s="200" t="str">
        <f t="shared" ref="G801:G819" si="173">IF(AND(B801&lt;&gt;"",L801&gt;=F801),E801*F801,"")</f>
        <v/>
      </c>
      <c r="H801" s="197" t="str">
        <f t="shared" si="171"/>
        <v/>
      </c>
      <c r="I801" s="204" t="str">
        <f t="shared" ref="I801:I819" si="174">IF(AND(B801&lt;&gt;"",J801&gt;=K801,L801&gt;0),G801*H801,"")</f>
        <v/>
      </c>
      <c r="J801" s="194" t="str">
        <f>IF(B801&gt;0,ROUNDUP(VLOOKUP(B801,G011B!$B:$R,16,0),1),"")</f>
        <v/>
      </c>
      <c r="K801" s="194" t="str">
        <f t="shared" ref="K801:K819" si="175">IF(B801&gt;0,SUMIF($B:$B,B801,$G:$G),"")</f>
        <v/>
      </c>
      <c r="L801" s="195" t="str">
        <f>IF(B801&lt;&gt;"",VLOOKUP(B801,G011B!$B:$Z,25,0),"")</f>
        <v/>
      </c>
      <c r="M801" s="224" t="str">
        <f t="shared" si="172"/>
        <v/>
      </c>
    </row>
    <row r="802" spans="1:13" ht="20.25" customHeight="1" x14ac:dyDescent="0.25">
      <c r="A802" s="8">
        <v>483</v>
      </c>
      <c r="B802" s="134"/>
      <c r="C802" s="190" t="str">
        <f t="shared" si="169"/>
        <v/>
      </c>
      <c r="D802" s="191" t="str">
        <f t="shared" si="170"/>
        <v/>
      </c>
      <c r="E802" s="135"/>
      <c r="F802" s="136"/>
      <c r="G802" s="200" t="str">
        <f t="shared" si="173"/>
        <v/>
      </c>
      <c r="H802" s="197" t="str">
        <f t="shared" si="171"/>
        <v/>
      </c>
      <c r="I802" s="204" t="str">
        <f t="shared" si="174"/>
        <v/>
      </c>
      <c r="J802" s="194" t="str">
        <f>IF(B802&gt;0,ROUNDUP(VLOOKUP(B802,G011B!$B:$R,16,0),1),"")</f>
        <v/>
      </c>
      <c r="K802" s="194" t="str">
        <f t="shared" si="175"/>
        <v/>
      </c>
      <c r="L802" s="195" t="str">
        <f>IF(B802&lt;&gt;"",VLOOKUP(B802,G011B!$B:$Z,25,0),"")</f>
        <v/>
      </c>
      <c r="M802" s="224" t="str">
        <f t="shared" si="172"/>
        <v/>
      </c>
    </row>
    <row r="803" spans="1:13" ht="20.25" customHeight="1" x14ac:dyDescent="0.25">
      <c r="A803" s="8">
        <v>484</v>
      </c>
      <c r="B803" s="134"/>
      <c r="C803" s="190" t="str">
        <f t="shared" si="169"/>
        <v/>
      </c>
      <c r="D803" s="191" t="str">
        <f t="shared" si="170"/>
        <v/>
      </c>
      <c r="E803" s="135"/>
      <c r="F803" s="136"/>
      <c r="G803" s="200" t="str">
        <f t="shared" si="173"/>
        <v/>
      </c>
      <c r="H803" s="197" t="str">
        <f t="shared" si="171"/>
        <v/>
      </c>
      <c r="I803" s="204" t="str">
        <f t="shared" si="174"/>
        <v/>
      </c>
      <c r="J803" s="194" t="str">
        <f>IF(B803&gt;0,ROUNDUP(VLOOKUP(B803,G011B!$B:$R,16,0),1),"")</f>
        <v/>
      </c>
      <c r="K803" s="194" t="str">
        <f t="shared" si="175"/>
        <v/>
      </c>
      <c r="L803" s="195" t="str">
        <f>IF(B803&lt;&gt;"",VLOOKUP(B803,G011B!$B:$Z,25,0),"")</f>
        <v/>
      </c>
      <c r="M803" s="224" t="str">
        <f t="shared" si="172"/>
        <v/>
      </c>
    </row>
    <row r="804" spans="1:13" ht="20.25" customHeight="1" x14ac:dyDescent="0.25">
      <c r="A804" s="8">
        <v>485</v>
      </c>
      <c r="B804" s="134"/>
      <c r="C804" s="190" t="str">
        <f t="shared" si="169"/>
        <v/>
      </c>
      <c r="D804" s="191" t="str">
        <f t="shared" si="170"/>
        <v/>
      </c>
      <c r="E804" s="135"/>
      <c r="F804" s="136"/>
      <c r="G804" s="200" t="str">
        <f t="shared" si="173"/>
        <v/>
      </c>
      <c r="H804" s="197" t="str">
        <f t="shared" si="171"/>
        <v/>
      </c>
      <c r="I804" s="204" t="str">
        <f t="shared" si="174"/>
        <v/>
      </c>
      <c r="J804" s="194" t="str">
        <f>IF(B804&gt;0,ROUNDUP(VLOOKUP(B804,G011B!$B:$R,16,0),1),"")</f>
        <v/>
      </c>
      <c r="K804" s="194" t="str">
        <f t="shared" si="175"/>
        <v/>
      </c>
      <c r="L804" s="195" t="str">
        <f>IF(B804&lt;&gt;"",VLOOKUP(B804,G011B!$B:$Z,25,0),"")</f>
        <v/>
      </c>
      <c r="M804" s="224" t="str">
        <f t="shared" si="172"/>
        <v/>
      </c>
    </row>
    <row r="805" spans="1:13" ht="20.25" customHeight="1" x14ac:dyDescent="0.25">
      <c r="A805" s="8">
        <v>486</v>
      </c>
      <c r="B805" s="134"/>
      <c r="C805" s="190" t="str">
        <f t="shared" si="169"/>
        <v/>
      </c>
      <c r="D805" s="191" t="str">
        <f t="shared" si="170"/>
        <v/>
      </c>
      <c r="E805" s="135"/>
      <c r="F805" s="136"/>
      <c r="G805" s="200" t="str">
        <f t="shared" si="173"/>
        <v/>
      </c>
      <c r="H805" s="197" t="str">
        <f t="shared" si="171"/>
        <v/>
      </c>
      <c r="I805" s="204" t="str">
        <f t="shared" si="174"/>
        <v/>
      </c>
      <c r="J805" s="194" t="str">
        <f>IF(B805&gt;0,ROUNDUP(VLOOKUP(B805,G011B!$B:$R,16,0),1),"")</f>
        <v/>
      </c>
      <c r="K805" s="194" t="str">
        <f t="shared" si="175"/>
        <v/>
      </c>
      <c r="L805" s="195" t="str">
        <f>IF(B805&lt;&gt;"",VLOOKUP(B805,G011B!$B:$Z,25,0),"")</f>
        <v/>
      </c>
      <c r="M805" s="224" t="str">
        <f t="shared" si="172"/>
        <v/>
      </c>
    </row>
    <row r="806" spans="1:13" ht="20.25" customHeight="1" x14ac:dyDescent="0.25">
      <c r="A806" s="8">
        <v>487</v>
      </c>
      <c r="B806" s="134"/>
      <c r="C806" s="190" t="str">
        <f t="shared" si="169"/>
        <v/>
      </c>
      <c r="D806" s="191" t="str">
        <f t="shared" si="170"/>
        <v/>
      </c>
      <c r="E806" s="135"/>
      <c r="F806" s="136"/>
      <c r="G806" s="200" t="str">
        <f t="shared" si="173"/>
        <v/>
      </c>
      <c r="H806" s="197" t="str">
        <f t="shared" si="171"/>
        <v/>
      </c>
      <c r="I806" s="204" t="str">
        <f t="shared" si="174"/>
        <v/>
      </c>
      <c r="J806" s="194" t="str">
        <f>IF(B806&gt;0,ROUNDUP(VLOOKUP(B806,G011B!$B:$R,16,0),1),"")</f>
        <v/>
      </c>
      <c r="K806" s="194" t="str">
        <f t="shared" si="175"/>
        <v/>
      </c>
      <c r="L806" s="195" t="str">
        <f>IF(B806&lt;&gt;"",VLOOKUP(B806,G011B!$B:$Z,25,0),"")</f>
        <v/>
      </c>
      <c r="M806" s="224" t="str">
        <f t="shared" si="172"/>
        <v/>
      </c>
    </row>
    <row r="807" spans="1:13" ht="20.25" customHeight="1" x14ac:dyDescent="0.25">
      <c r="A807" s="8">
        <v>488</v>
      </c>
      <c r="B807" s="134"/>
      <c r="C807" s="190" t="str">
        <f t="shared" si="169"/>
        <v/>
      </c>
      <c r="D807" s="191" t="str">
        <f t="shared" si="170"/>
        <v/>
      </c>
      <c r="E807" s="135"/>
      <c r="F807" s="136"/>
      <c r="G807" s="200" t="str">
        <f t="shared" si="173"/>
        <v/>
      </c>
      <c r="H807" s="197" t="str">
        <f t="shared" si="171"/>
        <v/>
      </c>
      <c r="I807" s="204" t="str">
        <f t="shared" si="174"/>
        <v/>
      </c>
      <c r="J807" s="194" t="str">
        <f>IF(B807&gt;0,ROUNDUP(VLOOKUP(B807,G011B!$B:$R,16,0),1),"")</f>
        <v/>
      </c>
      <c r="K807" s="194" t="str">
        <f t="shared" si="175"/>
        <v/>
      </c>
      <c r="L807" s="195" t="str">
        <f>IF(B807&lt;&gt;"",VLOOKUP(B807,G011B!$B:$Z,25,0),"")</f>
        <v/>
      </c>
      <c r="M807" s="224" t="str">
        <f t="shared" si="172"/>
        <v/>
      </c>
    </row>
    <row r="808" spans="1:13" ht="20.25" customHeight="1" x14ac:dyDescent="0.25">
      <c r="A808" s="8">
        <v>489</v>
      </c>
      <c r="B808" s="134"/>
      <c r="C808" s="190" t="str">
        <f t="shared" si="169"/>
        <v/>
      </c>
      <c r="D808" s="191" t="str">
        <f t="shared" si="170"/>
        <v/>
      </c>
      <c r="E808" s="135"/>
      <c r="F808" s="136"/>
      <c r="G808" s="200" t="str">
        <f t="shared" si="173"/>
        <v/>
      </c>
      <c r="H808" s="197" t="str">
        <f t="shared" si="171"/>
        <v/>
      </c>
      <c r="I808" s="204" t="str">
        <f t="shared" si="174"/>
        <v/>
      </c>
      <c r="J808" s="194" t="str">
        <f>IF(B808&gt;0,ROUNDUP(VLOOKUP(B808,G011B!$B:$R,16,0),1),"")</f>
        <v/>
      </c>
      <c r="K808" s="194" t="str">
        <f t="shared" si="175"/>
        <v/>
      </c>
      <c r="L808" s="195" t="str">
        <f>IF(B808&lt;&gt;"",VLOOKUP(B808,G011B!$B:$Z,25,0),"")</f>
        <v/>
      </c>
      <c r="M808" s="224" t="str">
        <f t="shared" si="172"/>
        <v/>
      </c>
    </row>
    <row r="809" spans="1:13" ht="20.25" customHeight="1" x14ac:dyDescent="0.25">
      <c r="A809" s="8">
        <v>490</v>
      </c>
      <c r="B809" s="134"/>
      <c r="C809" s="190" t="str">
        <f t="shared" si="169"/>
        <v/>
      </c>
      <c r="D809" s="191" t="str">
        <f t="shared" si="170"/>
        <v/>
      </c>
      <c r="E809" s="135"/>
      <c r="F809" s="136"/>
      <c r="G809" s="200" t="str">
        <f t="shared" si="173"/>
        <v/>
      </c>
      <c r="H809" s="197" t="str">
        <f t="shared" si="171"/>
        <v/>
      </c>
      <c r="I809" s="204" t="str">
        <f t="shared" si="174"/>
        <v/>
      </c>
      <c r="J809" s="194" t="str">
        <f>IF(B809&gt;0,ROUNDUP(VLOOKUP(B809,G011B!$B:$R,16,0),1),"")</f>
        <v/>
      </c>
      <c r="K809" s="194" t="str">
        <f t="shared" si="175"/>
        <v/>
      </c>
      <c r="L809" s="195" t="str">
        <f>IF(B809&lt;&gt;"",VLOOKUP(B809,G011B!$B:$Z,25,0),"")</f>
        <v/>
      </c>
      <c r="M809" s="224" t="str">
        <f t="shared" si="172"/>
        <v/>
      </c>
    </row>
    <row r="810" spans="1:13" ht="20.25" customHeight="1" x14ac:dyDescent="0.25">
      <c r="A810" s="8">
        <v>491</v>
      </c>
      <c r="B810" s="134"/>
      <c r="C810" s="190" t="str">
        <f t="shared" si="169"/>
        <v/>
      </c>
      <c r="D810" s="191" t="str">
        <f t="shared" si="170"/>
        <v/>
      </c>
      <c r="E810" s="135"/>
      <c r="F810" s="136"/>
      <c r="G810" s="200" t="str">
        <f t="shared" si="173"/>
        <v/>
      </c>
      <c r="H810" s="197" t="str">
        <f t="shared" si="171"/>
        <v/>
      </c>
      <c r="I810" s="204" t="str">
        <f t="shared" si="174"/>
        <v/>
      </c>
      <c r="J810" s="194" t="str">
        <f>IF(B810&gt;0,ROUNDUP(VLOOKUP(B810,G011B!$B:$R,16,0),1),"")</f>
        <v/>
      </c>
      <c r="K810" s="194" t="str">
        <f t="shared" si="175"/>
        <v/>
      </c>
      <c r="L810" s="195" t="str">
        <f>IF(B810&lt;&gt;"",VLOOKUP(B810,G011B!$B:$Z,25,0),"")</f>
        <v/>
      </c>
      <c r="M810" s="224" t="str">
        <f t="shared" si="172"/>
        <v/>
      </c>
    </row>
    <row r="811" spans="1:13" ht="20.25" customHeight="1" x14ac:dyDescent="0.25">
      <c r="A811" s="8">
        <v>492</v>
      </c>
      <c r="B811" s="134"/>
      <c r="C811" s="190" t="str">
        <f t="shared" si="169"/>
        <v/>
      </c>
      <c r="D811" s="191" t="str">
        <f t="shared" si="170"/>
        <v/>
      </c>
      <c r="E811" s="135"/>
      <c r="F811" s="136"/>
      <c r="G811" s="200" t="str">
        <f t="shared" si="173"/>
        <v/>
      </c>
      <c r="H811" s="197" t="str">
        <f t="shared" si="171"/>
        <v/>
      </c>
      <c r="I811" s="204" t="str">
        <f t="shared" si="174"/>
        <v/>
      </c>
      <c r="J811" s="194" t="str">
        <f>IF(B811&gt;0,ROUNDUP(VLOOKUP(B811,G011B!$B:$R,16,0),1),"")</f>
        <v/>
      </c>
      <c r="K811" s="194" t="str">
        <f t="shared" si="175"/>
        <v/>
      </c>
      <c r="L811" s="195" t="str">
        <f>IF(B811&lt;&gt;"",VLOOKUP(B811,G011B!$B:$Z,25,0),"")</f>
        <v/>
      </c>
      <c r="M811" s="224" t="str">
        <f t="shared" si="172"/>
        <v/>
      </c>
    </row>
    <row r="812" spans="1:13" ht="20.25" customHeight="1" x14ac:dyDescent="0.25">
      <c r="A812" s="8">
        <v>493</v>
      </c>
      <c r="B812" s="134"/>
      <c r="C812" s="190" t="str">
        <f t="shared" si="169"/>
        <v/>
      </c>
      <c r="D812" s="191" t="str">
        <f t="shared" si="170"/>
        <v/>
      </c>
      <c r="E812" s="135"/>
      <c r="F812" s="136"/>
      <c r="G812" s="200" t="str">
        <f t="shared" si="173"/>
        <v/>
      </c>
      <c r="H812" s="197" t="str">
        <f t="shared" si="171"/>
        <v/>
      </c>
      <c r="I812" s="204" t="str">
        <f t="shared" si="174"/>
        <v/>
      </c>
      <c r="J812" s="194" t="str">
        <f>IF(B812&gt;0,ROUNDUP(VLOOKUP(B812,G011B!$B:$R,16,0),1),"")</f>
        <v/>
      </c>
      <c r="K812" s="194" t="str">
        <f t="shared" si="175"/>
        <v/>
      </c>
      <c r="L812" s="195" t="str">
        <f>IF(B812&lt;&gt;"",VLOOKUP(B812,G011B!$B:$Z,25,0),"")</f>
        <v/>
      </c>
      <c r="M812" s="224" t="str">
        <f t="shared" si="172"/>
        <v/>
      </c>
    </row>
    <row r="813" spans="1:13" ht="20.25" customHeight="1" x14ac:dyDescent="0.25">
      <c r="A813" s="8">
        <v>494</v>
      </c>
      <c r="B813" s="134"/>
      <c r="C813" s="190" t="str">
        <f t="shared" si="169"/>
        <v/>
      </c>
      <c r="D813" s="191" t="str">
        <f t="shared" si="170"/>
        <v/>
      </c>
      <c r="E813" s="135"/>
      <c r="F813" s="136"/>
      <c r="G813" s="200" t="str">
        <f t="shared" si="173"/>
        <v/>
      </c>
      <c r="H813" s="197" t="str">
        <f t="shared" si="171"/>
        <v/>
      </c>
      <c r="I813" s="204" t="str">
        <f t="shared" si="174"/>
        <v/>
      </c>
      <c r="J813" s="194" t="str">
        <f>IF(B813&gt;0,ROUNDUP(VLOOKUP(B813,G011B!$B:$R,16,0),1),"")</f>
        <v/>
      </c>
      <c r="K813" s="194" t="str">
        <f t="shared" si="175"/>
        <v/>
      </c>
      <c r="L813" s="195" t="str">
        <f>IF(B813&lt;&gt;"",VLOOKUP(B813,G011B!$B:$Z,25,0),"")</f>
        <v/>
      </c>
      <c r="M813" s="224" t="str">
        <f t="shared" si="172"/>
        <v/>
      </c>
    </row>
    <row r="814" spans="1:13" ht="20.25" customHeight="1" x14ac:dyDescent="0.25">
      <c r="A814" s="8">
        <v>495</v>
      </c>
      <c r="B814" s="134"/>
      <c r="C814" s="190" t="str">
        <f t="shared" si="169"/>
        <v/>
      </c>
      <c r="D814" s="191" t="str">
        <f t="shared" si="170"/>
        <v/>
      </c>
      <c r="E814" s="135"/>
      <c r="F814" s="136"/>
      <c r="G814" s="200" t="str">
        <f t="shared" si="173"/>
        <v/>
      </c>
      <c r="H814" s="197" t="str">
        <f t="shared" si="171"/>
        <v/>
      </c>
      <c r="I814" s="204" t="str">
        <f t="shared" si="174"/>
        <v/>
      </c>
      <c r="J814" s="194" t="str">
        <f>IF(B814&gt;0,ROUNDUP(VLOOKUP(B814,G011B!$B:$R,16,0),1),"")</f>
        <v/>
      </c>
      <c r="K814" s="194" t="str">
        <f t="shared" si="175"/>
        <v/>
      </c>
      <c r="L814" s="195" t="str">
        <f>IF(B814&lt;&gt;"",VLOOKUP(B814,G011B!$B:$Z,25,0),"")</f>
        <v/>
      </c>
      <c r="M814" s="224" t="str">
        <f t="shared" si="172"/>
        <v/>
      </c>
    </row>
    <row r="815" spans="1:13" ht="20.25" customHeight="1" x14ac:dyDescent="0.25">
      <c r="A815" s="8">
        <v>496</v>
      </c>
      <c r="B815" s="134"/>
      <c r="C815" s="190" t="str">
        <f t="shared" si="169"/>
        <v/>
      </c>
      <c r="D815" s="191" t="str">
        <f t="shared" si="170"/>
        <v/>
      </c>
      <c r="E815" s="135"/>
      <c r="F815" s="136"/>
      <c r="G815" s="200" t="str">
        <f t="shared" si="173"/>
        <v/>
      </c>
      <c r="H815" s="197" t="str">
        <f t="shared" si="171"/>
        <v/>
      </c>
      <c r="I815" s="204" t="str">
        <f t="shared" si="174"/>
        <v/>
      </c>
      <c r="J815" s="194" t="str">
        <f>IF(B815&gt;0,ROUNDUP(VLOOKUP(B815,G011B!$B:$R,16,0),1),"")</f>
        <v/>
      </c>
      <c r="K815" s="194" t="str">
        <f t="shared" si="175"/>
        <v/>
      </c>
      <c r="L815" s="195" t="str">
        <f>IF(B815&lt;&gt;"",VLOOKUP(B815,G011B!$B:$Z,25,0),"")</f>
        <v/>
      </c>
      <c r="M815" s="224" t="str">
        <f t="shared" si="172"/>
        <v/>
      </c>
    </row>
    <row r="816" spans="1:13" ht="20.25" customHeight="1" x14ac:dyDescent="0.25">
      <c r="A816" s="8">
        <v>497</v>
      </c>
      <c r="B816" s="134"/>
      <c r="C816" s="190" t="str">
        <f t="shared" si="169"/>
        <v/>
      </c>
      <c r="D816" s="191" t="str">
        <f t="shared" si="170"/>
        <v/>
      </c>
      <c r="E816" s="135"/>
      <c r="F816" s="136"/>
      <c r="G816" s="200" t="str">
        <f t="shared" si="173"/>
        <v/>
      </c>
      <c r="H816" s="197" t="str">
        <f t="shared" si="171"/>
        <v/>
      </c>
      <c r="I816" s="204" t="str">
        <f t="shared" si="174"/>
        <v/>
      </c>
      <c r="J816" s="194" t="str">
        <f>IF(B816&gt;0,ROUNDUP(VLOOKUP(B816,G011B!$B:$R,16,0),1),"")</f>
        <v/>
      </c>
      <c r="K816" s="194" t="str">
        <f t="shared" si="175"/>
        <v/>
      </c>
      <c r="L816" s="195" t="str">
        <f>IF(B816&lt;&gt;"",VLOOKUP(B816,G011B!$B:$Z,25,0),"")</f>
        <v/>
      </c>
      <c r="M816" s="224" t="str">
        <f t="shared" si="172"/>
        <v/>
      </c>
    </row>
    <row r="817" spans="1:15" ht="20.25" customHeight="1" x14ac:dyDescent="0.25">
      <c r="A817" s="8">
        <v>498</v>
      </c>
      <c r="B817" s="134"/>
      <c r="C817" s="190" t="str">
        <f t="shared" si="169"/>
        <v/>
      </c>
      <c r="D817" s="191" t="str">
        <f t="shared" si="170"/>
        <v/>
      </c>
      <c r="E817" s="135"/>
      <c r="F817" s="136"/>
      <c r="G817" s="200" t="str">
        <f t="shared" si="173"/>
        <v/>
      </c>
      <c r="H817" s="197" t="str">
        <f t="shared" si="171"/>
        <v/>
      </c>
      <c r="I817" s="204" t="str">
        <f t="shared" si="174"/>
        <v/>
      </c>
      <c r="J817" s="194" t="str">
        <f>IF(B817&gt;0,ROUNDUP(VLOOKUP(B817,G011B!$B:$R,16,0),1),"")</f>
        <v/>
      </c>
      <c r="K817" s="194" t="str">
        <f t="shared" si="175"/>
        <v/>
      </c>
      <c r="L817" s="195" t="str">
        <f>IF(B817&lt;&gt;"",VLOOKUP(B817,G011B!$B:$Z,25,0),"")</f>
        <v/>
      </c>
      <c r="M817" s="224" t="str">
        <f t="shared" si="172"/>
        <v/>
      </c>
    </row>
    <row r="818" spans="1:15" ht="20.25" customHeight="1" x14ac:dyDescent="0.25">
      <c r="A818" s="8">
        <v>499</v>
      </c>
      <c r="B818" s="134"/>
      <c r="C818" s="190" t="str">
        <f t="shared" si="169"/>
        <v/>
      </c>
      <c r="D818" s="191" t="str">
        <f t="shared" si="170"/>
        <v/>
      </c>
      <c r="E818" s="135"/>
      <c r="F818" s="136"/>
      <c r="G818" s="200" t="str">
        <f t="shared" si="173"/>
        <v/>
      </c>
      <c r="H818" s="197" t="str">
        <f t="shared" si="171"/>
        <v/>
      </c>
      <c r="I818" s="204" t="str">
        <f t="shared" si="174"/>
        <v/>
      </c>
      <c r="J818" s="194" t="str">
        <f>IF(B818&gt;0,ROUNDUP(VLOOKUP(B818,G011B!$B:$R,16,0),1),"")</f>
        <v/>
      </c>
      <c r="K818" s="194" t="str">
        <f t="shared" si="175"/>
        <v/>
      </c>
      <c r="L818" s="195" t="str">
        <f>IF(B818&lt;&gt;"",VLOOKUP(B818,G011B!$B:$Z,25,0),"")</f>
        <v/>
      </c>
      <c r="M818" s="224" t="str">
        <f t="shared" si="172"/>
        <v/>
      </c>
    </row>
    <row r="819" spans="1:15" ht="20.25" customHeight="1" thickBot="1" x14ac:dyDescent="0.3">
      <c r="A819" s="116">
        <v>500</v>
      </c>
      <c r="B819" s="137"/>
      <c r="C819" s="192" t="str">
        <f t="shared" si="169"/>
        <v/>
      </c>
      <c r="D819" s="193" t="str">
        <f t="shared" si="170"/>
        <v/>
      </c>
      <c r="E819" s="138"/>
      <c r="F819" s="139"/>
      <c r="G819" s="201" t="str">
        <f t="shared" si="173"/>
        <v/>
      </c>
      <c r="H819" s="198" t="str">
        <f t="shared" si="171"/>
        <v/>
      </c>
      <c r="I819" s="205" t="str">
        <f t="shared" si="174"/>
        <v/>
      </c>
      <c r="J819" s="194" t="str">
        <f>IF(B819&gt;0,ROUNDUP(VLOOKUP(B819,G011B!$B:$R,16,0),1),"")</f>
        <v/>
      </c>
      <c r="K819" s="194" t="str">
        <f t="shared" si="175"/>
        <v/>
      </c>
      <c r="L819" s="195" t="str">
        <f>IF(B819&lt;&gt;"",VLOOKUP(B819,G011B!$B:$Z,25,0),"")</f>
        <v/>
      </c>
      <c r="M819" s="224" t="str">
        <f t="shared" si="172"/>
        <v/>
      </c>
    </row>
    <row r="820" spans="1:15" ht="20.25" customHeight="1" thickBot="1" x14ac:dyDescent="0.35">
      <c r="A820" s="493" t="s">
        <v>50</v>
      </c>
      <c r="B820" s="494"/>
      <c r="C820" s="494"/>
      <c r="D820" s="494"/>
      <c r="E820" s="494"/>
      <c r="F820" s="495"/>
      <c r="G820" s="202">
        <f>SUM(G800:G819)</f>
        <v>0</v>
      </c>
      <c r="H820" s="286"/>
      <c r="I820" s="185">
        <f>IF(C798=C765,SUM(I800:I819)+I787,SUM(I800:I819))</f>
        <v>0</v>
      </c>
      <c r="N820" s="206">
        <f>IF(COUNTA(E800:E819)&gt;0,1,0)</f>
        <v>0</v>
      </c>
    </row>
    <row r="821" spans="1:15" ht="20.25" customHeight="1" thickBot="1" x14ac:dyDescent="0.3">
      <c r="A821" s="496" t="s">
        <v>88</v>
      </c>
      <c r="B821" s="497"/>
      <c r="C821" s="497"/>
      <c r="D821" s="498"/>
      <c r="E821" s="174">
        <f>SUM(G:G)/2</f>
        <v>0</v>
      </c>
      <c r="F821" s="499"/>
      <c r="G821" s="500"/>
      <c r="H821" s="501"/>
      <c r="I821" s="182">
        <f>SUM(I800:I819)+I788</f>
        <v>0</v>
      </c>
    </row>
    <row r="822" spans="1:15" x14ac:dyDescent="0.25">
      <c r="A822" s="7" t="s">
        <v>157</v>
      </c>
    </row>
    <row r="824" spans="1:15" ht="21" x14ac:dyDescent="0.35">
      <c r="B824" s="309" t="s">
        <v>47</v>
      </c>
      <c r="C824" s="297">
        <f ca="1">IF(imzatarihi&gt;0,imzatarihi,"")</f>
        <v>46027</v>
      </c>
      <c r="D824" s="309" t="s">
        <v>48</v>
      </c>
      <c r="E824" s="506" t="str">
        <f>IF(kurulusyetkilisi&gt;0,kurulusyetkilisi,"")</f>
        <v/>
      </c>
      <c r="F824" s="506"/>
      <c r="G824" s="506"/>
      <c r="H824" s="506"/>
      <c r="I824" s="506"/>
      <c r="K824" s="133"/>
      <c r="L824" s="133"/>
      <c r="M824" s="4"/>
      <c r="N824" s="133"/>
      <c r="O824" s="133"/>
    </row>
    <row r="825" spans="1:15" ht="21" x14ac:dyDescent="0.35">
      <c r="A825" s="300"/>
      <c r="B825" s="300"/>
      <c r="D825" s="309" t="s">
        <v>49</v>
      </c>
      <c r="E825" s="470"/>
      <c r="F825" s="470"/>
      <c r="G825" s="470"/>
      <c r="H825" s="300"/>
      <c r="I825" s="300"/>
      <c r="K825" s="133"/>
      <c r="L825" s="133"/>
      <c r="M825" s="4"/>
      <c r="N825" s="133"/>
      <c r="O825" s="133"/>
    </row>
  </sheetData>
  <sheetProtection algorithmName="SHA-512" hashValue="8+6+Yz5SGr2uGV62jhOuAG7RLpMQcr32SKB3CH8w41PjUePE2oqCe85WyhgJxfW/HZbTL2IRJ3zZsdkynk5zlg==" saltValue="2XB5Ewp8hu3dO28pB87lJg==" spinCount="100000" sheet="1" objects="1" scenarios="1"/>
  <mergeCells count="350">
    <mergeCell ref="A821:D821"/>
    <mergeCell ref="F821:H821"/>
    <mergeCell ref="E825:G825"/>
    <mergeCell ref="A797:B797"/>
    <mergeCell ref="C797:I797"/>
    <mergeCell ref="A798:B798"/>
    <mergeCell ref="A820:F820"/>
    <mergeCell ref="D798:I798"/>
    <mergeCell ref="E824:I824"/>
    <mergeCell ref="A793:I793"/>
    <mergeCell ref="A794:I794"/>
    <mergeCell ref="A795:I795"/>
    <mergeCell ref="A796:B796"/>
    <mergeCell ref="C796:I796"/>
    <mergeCell ref="A788:D788"/>
    <mergeCell ref="F788:H788"/>
    <mergeCell ref="E792:G792"/>
    <mergeCell ref="E791:I791"/>
    <mergeCell ref="A764:B764"/>
    <mergeCell ref="C764:I764"/>
    <mergeCell ref="A765:B765"/>
    <mergeCell ref="A787:F787"/>
    <mergeCell ref="D765:I765"/>
    <mergeCell ref="A760:I760"/>
    <mergeCell ref="A761:I761"/>
    <mergeCell ref="A762:I762"/>
    <mergeCell ref="A763:B763"/>
    <mergeCell ref="C763:I763"/>
    <mergeCell ref="A755:D755"/>
    <mergeCell ref="F755:H755"/>
    <mergeCell ref="E759:G759"/>
    <mergeCell ref="A731:B731"/>
    <mergeCell ref="C731:I731"/>
    <mergeCell ref="A732:B732"/>
    <mergeCell ref="A754:F754"/>
    <mergeCell ref="D732:I732"/>
    <mergeCell ref="E758:I758"/>
    <mergeCell ref="A727:I727"/>
    <mergeCell ref="A728:I728"/>
    <mergeCell ref="A729:I729"/>
    <mergeCell ref="A730:B730"/>
    <mergeCell ref="C730:I730"/>
    <mergeCell ref="A722:D722"/>
    <mergeCell ref="F722:H722"/>
    <mergeCell ref="E726:G726"/>
    <mergeCell ref="E725:I725"/>
    <mergeCell ref="A698:B698"/>
    <mergeCell ref="C698:I698"/>
    <mergeCell ref="A699:B699"/>
    <mergeCell ref="A721:F721"/>
    <mergeCell ref="D699:I699"/>
    <mergeCell ref="A694:I694"/>
    <mergeCell ref="A695:I695"/>
    <mergeCell ref="A696:I696"/>
    <mergeCell ref="A697:B697"/>
    <mergeCell ref="C697:I697"/>
    <mergeCell ref="A689:D689"/>
    <mergeCell ref="F689:H689"/>
    <mergeCell ref="E693:G693"/>
    <mergeCell ref="A665:B665"/>
    <mergeCell ref="C665:I665"/>
    <mergeCell ref="A666:B666"/>
    <mergeCell ref="A688:F688"/>
    <mergeCell ref="D666:I666"/>
    <mergeCell ref="E692:I692"/>
    <mergeCell ref="A661:I661"/>
    <mergeCell ref="A662:I662"/>
    <mergeCell ref="A663:I663"/>
    <mergeCell ref="A664:B664"/>
    <mergeCell ref="C664:I664"/>
    <mergeCell ref="A656:D656"/>
    <mergeCell ref="F656:H656"/>
    <mergeCell ref="E660:G660"/>
    <mergeCell ref="E659:I659"/>
    <mergeCell ref="A632:B632"/>
    <mergeCell ref="C632:I632"/>
    <mergeCell ref="A633:B633"/>
    <mergeCell ref="A655:F655"/>
    <mergeCell ref="D633:I633"/>
    <mergeCell ref="A628:I628"/>
    <mergeCell ref="A629:I629"/>
    <mergeCell ref="A630:I630"/>
    <mergeCell ref="A631:B631"/>
    <mergeCell ref="C631:I631"/>
    <mergeCell ref="A623:D623"/>
    <mergeCell ref="F623:H623"/>
    <mergeCell ref="E627:G627"/>
    <mergeCell ref="A599:B599"/>
    <mergeCell ref="C599:I599"/>
    <mergeCell ref="A600:B600"/>
    <mergeCell ref="A622:F622"/>
    <mergeCell ref="D600:I600"/>
    <mergeCell ref="E626:I626"/>
    <mergeCell ref="A595:I595"/>
    <mergeCell ref="A596:I596"/>
    <mergeCell ref="A597:I597"/>
    <mergeCell ref="A598:B598"/>
    <mergeCell ref="C598:I598"/>
    <mergeCell ref="A590:D590"/>
    <mergeCell ref="F590:H590"/>
    <mergeCell ref="E594:G594"/>
    <mergeCell ref="E593:I593"/>
    <mergeCell ref="A566:B566"/>
    <mergeCell ref="C566:I566"/>
    <mergeCell ref="A567:B567"/>
    <mergeCell ref="A589:F589"/>
    <mergeCell ref="D567:I567"/>
    <mergeCell ref="A562:I562"/>
    <mergeCell ref="A563:I563"/>
    <mergeCell ref="A564:I564"/>
    <mergeCell ref="A565:B565"/>
    <mergeCell ref="C565:I565"/>
    <mergeCell ref="A557:D557"/>
    <mergeCell ref="F557:H557"/>
    <mergeCell ref="E561:G561"/>
    <mergeCell ref="A533:B533"/>
    <mergeCell ref="C533:I533"/>
    <mergeCell ref="A534:B534"/>
    <mergeCell ref="A556:F556"/>
    <mergeCell ref="D534:I534"/>
    <mergeCell ref="E560:I560"/>
    <mergeCell ref="A529:I529"/>
    <mergeCell ref="A530:I530"/>
    <mergeCell ref="A531:I531"/>
    <mergeCell ref="A532:B532"/>
    <mergeCell ref="C532:I532"/>
    <mergeCell ref="A524:D524"/>
    <mergeCell ref="F524:H524"/>
    <mergeCell ref="E528:G528"/>
    <mergeCell ref="E527:I527"/>
    <mergeCell ref="A500:B500"/>
    <mergeCell ref="C500:I500"/>
    <mergeCell ref="A501:B501"/>
    <mergeCell ref="A523:F523"/>
    <mergeCell ref="D501:I501"/>
    <mergeCell ref="A496:I496"/>
    <mergeCell ref="A497:I497"/>
    <mergeCell ref="A498:I498"/>
    <mergeCell ref="A499:B499"/>
    <mergeCell ref="C499:I499"/>
    <mergeCell ref="A491:D491"/>
    <mergeCell ref="F491:H491"/>
    <mergeCell ref="E495:G495"/>
    <mergeCell ref="A467:B467"/>
    <mergeCell ref="C467:I467"/>
    <mergeCell ref="A468:B468"/>
    <mergeCell ref="A490:F490"/>
    <mergeCell ref="D468:I468"/>
    <mergeCell ref="E494:I494"/>
    <mergeCell ref="A463:I463"/>
    <mergeCell ref="A464:I464"/>
    <mergeCell ref="A465:I465"/>
    <mergeCell ref="A466:B466"/>
    <mergeCell ref="C466:I466"/>
    <mergeCell ref="A458:D458"/>
    <mergeCell ref="F458:H458"/>
    <mergeCell ref="E462:G462"/>
    <mergeCell ref="E461:I461"/>
    <mergeCell ref="A434:B434"/>
    <mergeCell ref="C434:I434"/>
    <mergeCell ref="A435:B435"/>
    <mergeCell ref="A457:F457"/>
    <mergeCell ref="D435:I435"/>
    <mergeCell ref="A430:I430"/>
    <mergeCell ref="A431:I431"/>
    <mergeCell ref="A432:I432"/>
    <mergeCell ref="A433:B433"/>
    <mergeCell ref="C433:I433"/>
    <mergeCell ref="A425:D425"/>
    <mergeCell ref="F425:H425"/>
    <mergeCell ref="E429:G429"/>
    <mergeCell ref="A401:B401"/>
    <mergeCell ref="C401:I401"/>
    <mergeCell ref="A402:B402"/>
    <mergeCell ref="A424:F424"/>
    <mergeCell ref="D402:I402"/>
    <mergeCell ref="E428:I428"/>
    <mergeCell ref="A397:I397"/>
    <mergeCell ref="A398:I398"/>
    <mergeCell ref="A399:I399"/>
    <mergeCell ref="A400:B400"/>
    <mergeCell ref="C400:I400"/>
    <mergeCell ref="A392:D392"/>
    <mergeCell ref="F392:H392"/>
    <mergeCell ref="E396:G396"/>
    <mergeCell ref="E395:I395"/>
    <mergeCell ref="A368:B368"/>
    <mergeCell ref="C368:I368"/>
    <mergeCell ref="A369:B369"/>
    <mergeCell ref="A391:F391"/>
    <mergeCell ref="D369:I369"/>
    <mergeCell ref="A364:I364"/>
    <mergeCell ref="A365:I365"/>
    <mergeCell ref="A366:I366"/>
    <mergeCell ref="A367:B367"/>
    <mergeCell ref="C367:I367"/>
    <mergeCell ref="A359:D359"/>
    <mergeCell ref="F359:H359"/>
    <mergeCell ref="E363:G363"/>
    <mergeCell ref="A335:B335"/>
    <mergeCell ref="C335:I335"/>
    <mergeCell ref="A336:B336"/>
    <mergeCell ref="A358:F358"/>
    <mergeCell ref="D336:I336"/>
    <mergeCell ref="E362:I362"/>
    <mergeCell ref="A331:I331"/>
    <mergeCell ref="A332:I332"/>
    <mergeCell ref="A333:I333"/>
    <mergeCell ref="A334:B334"/>
    <mergeCell ref="C334:I334"/>
    <mergeCell ref="A326:D326"/>
    <mergeCell ref="F326:H326"/>
    <mergeCell ref="E330:G330"/>
    <mergeCell ref="E329:I329"/>
    <mergeCell ref="A302:B302"/>
    <mergeCell ref="C302:I302"/>
    <mergeCell ref="A303:B303"/>
    <mergeCell ref="A325:F325"/>
    <mergeCell ref="D303:I303"/>
    <mergeCell ref="A298:I298"/>
    <mergeCell ref="A299:I299"/>
    <mergeCell ref="A300:I300"/>
    <mergeCell ref="A301:B301"/>
    <mergeCell ref="C301:I301"/>
    <mergeCell ref="A293:D293"/>
    <mergeCell ref="F293:H293"/>
    <mergeCell ref="E297:G297"/>
    <mergeCell ref="A269:B269"/>
    <mergeCell ref="C269:I269"/>
    <mergeCell ref="A270:B270"/>
    <mergeCell ref="A292:F292"/>
    <mergeCell ref="D270:I270"/>
    <mergeCell ref="E296:I296"/>
    <mergeCell ref="A265:I265"/>
    <mergeCell ref="A266:I266"/>
    <mergeCell ref="A267:I267"/>
    <mergeCell ref="A268:B268"/>
    <mergeCell ref="C268:I268"/>
    <mergeCell ref="A260:D260"/>
    <mergeCell ref="F260:H260"/>
    <mergeCell ref="E264:G264"/>
    <mergeCell ref="E263:I263"/>
    <mergeCell ref="A236:B236"/>
    <mergeCell ref="C236:I236"/>
    <mergeCell ref="A237:B237"/>
    <mergeCell ref="A259:F259"/>
    <mergeCell ref="D237:I237"/>
    <mergeCell ref="A232:I232"/>
    <mergeCell ref="A233:I233"/>
    <mergeCell ref="A234:I234"/>
    <mergeCell ref="A235:B235"/>
    <mergeCell ref="C235:I235"/>
    <mergeCell ref="A227:D227"/>
    <mergeCell ref="F227:H227"/>
    <mergeCell ref="E231:G231"/>
    <mergeCell ref="A203:B203"/>
    <mergeCell ref="C203:I203"/>
    <mergeCell ref="A204:B204"/>
    <mergeCell ref="A226:F226"/>
    <mergeCell ref="D204:I204"/>
    <mergeCell ref="E230:I230"/>
    <mergeCell ref="A199:I199"/>
    <mergeCell ref="A200:I200"/>
    <mergeCell ref="A201:I201"/>
    <mergeCell ref="A202:B202"/>
    <mergeCell ref="C202:I202"/>
    <mergeCell ref="A194:D194"/>
    <mergeCell ref="F194:H194"/>
    <mergeCell ref="E198:G198"/>
    <mergeCell ref="E197:I197"/>
    <mergeCell ref="A170:B170"/>
    <mergeCell ref="C170:I170"/>
    <mergeCell ref="A171:B171"/>
    <mergeCell ref="A193:F193"/>
    <mergeCell ref="D171:I171"/>
    <mergeCell ref="A166:I166"/>
    <mergeCell ref="A167:I167"/>
    <mergeCell ref="A168:I168"/>
    <mergeCell ref="A169:B169"/>
    <mergeCell ref="C169:I169"/>
    <mergeCell ref="A161:D161"/>
    <mergeCell ref="F161:H161"/>
    <mergeCell ref="E165:G165"/>
    <mergeCell ref="A137:B137"/>
    <mergeCell ref="C137:I137"/>
    <mergeCell ref="A138:B138"/>
    <mergeCell ref="A160:F160"/>
    <mergeCell ref="D138:I138"/>
    <mergeCell ref="E164:I164"/>
    <mergeCell ref="A133:I133"/>
    <mergeCell ref="A134:I134"/>
    <mergeCell ref="A135:I135"/>
    <mergeCell ref="A136:B136"/>
    <mergeCell ref="C136:I136"/>
    <mergeCell ref="A128:D128"/>
    <mergeCell ref="F128:H128"/>
    <mergeCell ref="E132:G132"/>
    <mergeCell ref="E131:I131"/>
    <mergeCell ref="A104:B104"/>
    <mergeCell ref="C104:I104"/>
    <mergeCell ref="A105:B105"/>
    <mergeCell ref="A127:F127"/>
    <mergeCell ref="D105:I105"/>
    <mergeCell ref="A100:I100"/>
    <mergeCell ref="A101:I101"/>
    <mergeCell ref="A102:I102"/>
    <mergeCell ref="A103:B103"/>
    <mergeCell ref="C103:I103"/>
    <mergeCell ref="A95:D95"/>
    <mergeCell ref="F95:H95"/>
    <mergeCell ref="E99:G99"/>
    <mergeCell ref="A71:B71"/>
    <mergeCell ref="C71:I71"/>
    <mergeCell ref="A72:B72"/>
    <mergeCell ref="A94:F94"/>
    <mergeCell ref="D72:I72"/>
    <mergeCell ref="E98:I98"/>
    <mergeCell ref="A67:I67"/>
    <mergeCell ref="A68:I68"/>
    <mergeCell ref="A69:I69"/>
    <mergeCell ref="A70:B70"/>
    <mergeCell ref="C70:I70"/>
    <mergeCell ref="A62:D62"/>
    <mergeCell ref="F62:H62"/>
    <mergeCell ref="E66:G66"/>
    <mergeCell ref="E65:I6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 ref="E32:I32"/>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Q23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140625" style="41" customWidth="1"/>
    <col min="3" max="3" width="34.7109375" style="41" customWidth="1"/>
    <col min="4" max="4" width="28.7109375" style="41" customWidth="1"/>
    <col min="5" max="5" width="23.85546875" style="41" customWidth="1"/>
    <col min="6" max="6" width="36.7109375" style="41" customWidth="1"/>
    <col min="7" max="7" width="13.42578125" style="41" bestFit="1" customWidth="1"/>
    <col min="8" max="8" width="20.5703125" style="316" customWidth="1"/>
    <col min="9" max="9" width="32.5703125" style="321" customWidth="1"/>
    <col min="10" max="10" width="20.5703125" style="261" hidden="1" customWidth="1"/>
    <col min="11" max="11" width="16.7109375" style="61" customWidth="1"/>
    <col min="12" max="12" width="16.7109375" style="41" customWidth="1"/>
    <col min="13" max="13" width="52" style="31" customWidth="1"/>
    <col min="14" max="14" width="8.85546875" style="41" hidden="1" customWidth="1"/>
    <col min="15" max="15" width="22.7109375" style="97" hidden="1" customWidth="1"/>
    <col min="16" max="17" width="8.85546875" style="41" hidden="1" customWidth="1"/>
    <col min="18" max="16384" width="8.85546875" style="41"/>
  </cols>
  <sheetData>
    <row r="1" spans="1:17" x14ac:dyDescent="0.25">
      <c r="A1" s="525" t="s">
        <v>94</v>
      </c>
      <c r="B1" s="525"/>
      <c r="C1" s="525"/>
      <c r="D1" s="525"/>
      <c r="E1" s="525"/>
      <c r="F1" s="525"/>
      <c r="G1" s="525"/>
      <c r="H1" s="525"/>
      <c r="I1" s="525"/>
      <c r="J1" s="525"/>
      <c r="K1" s="525"/>
      <c r="L1" s="525"/>
      <c r="Q1" s="181" t="str">
        <f>CONCATENATE("A1:L",SUM(P:P)*26)</f>
        <v>A1:L26</v>
      </c>
    </row>
    <row r="2" spans="1:17" x14ac:dyDescent="0.25">
      <c r="A2" s="523" t="str">
        <f>IF(YilDonem&lt;&gt;"",CONCATENATE(YilDonem," dönemine aittir."),"")</f>
        <v/>
      </c>
      <c r="B2" s="523"/>
      <c r="C2" s="523"/>
      <c r="D2" s="523"/>
      <c r="E2" s="523"/>
      <c r="F2" s="523"/>
      <c r="G2" s="523"/>
      <c r="H2" s="523"/>
      <c r="I2" s="523"/>
      <c r="J2" s="523"/>
      <c r="K2" s="523"/>
      <c r="L2" s="523"/>
    </row>
    <row r="3" spans="1:17" ht="15.95" customHeight="1" thickBot="1" x14ac:dyDescent="0.3">
      <c r="A3" s="524" t="s">
        <v>95</v>
      </c>
      <c r="B3" s="524"/>
      <c r="C3" s="524"/>
      <c r="D3" s="524"/>
      <c r="E3" s="524"/>
      <c r="F3" s="524"/>
      <c r="G3" s="524"/>
      <c r="H3" s="524"/>
      <c r="I3" s="524"/>
      <c r="J3" s="524"/>
      <c r="K3" s="524"/>
      <c r="L3" s="524"/>
    </row>
    <row r="4" spans="1:17" ht="31.7" customHeight="1" thickBot="1" x14ac:dyDescent="0.3">
      <c r="A4" s="507" t="s">
        <v>1</v>
      </c>
      <c r="B4" s="508"/>
      <c r="C4" s="509" t="str">
        <f>IF(ProjeNo&gt;0,ProjeNo,"")</f>
        <v/>
      </c>
      <c r="D4" s="510"/>
      <c r="E4" s="510"/>
      <c r="F4" s="510"/>
      <c r="G4" s="510"/>
      <c r="H4" s="510"/>
      <c r="I4" s="510"/>
      <c r="J4" s="510"/>
      <c r="K4" s="510"/>
      <c r="L4" s="511"/>
    </row>
    <row r="5" spans="1:17" ht="31.7" customHeight="1" thickBot="1" x14ac:dyDescent="0.3">
      <c r="A5" s="512" t="s">
        <v>14</v>
      </c>
      <c r="B5" s="513"/>
      <c r="C5" s="514" t="str">
        <f>IF(ProjeAdi&gt;0,ProjeAdi,"")</f>
        <v/>
      </c>
      <c r="D5" s="515"/>
      <c r="E5" s="515"/>
      <c r="F5" s="515"/>
      <c r="G5" s="515"/>
      <c r="H5" s="515"/>
      <c r="I5" s="515"/>
      <c r="J5" s="515"/>
      <c r="K5" s="515"/>
      <c r="L5" s="516"/>
    </row>
    <row r="6" spans="1:17" s="44" customFormat="1" ht="37.15" customHeight="1" thickBot="1" x14ac:dyDescent="0.3">
      <c r="A6" s="517" t="s">
        <v>9</v>
      </c>
      <c r="B6" s="517" t="s">
        <v>96</v>
      </c>
      <c r="C6" s="517" t="s">
        <v>10</v>
      </c>
      <c r="D6" s="517" t="s">
        <v>145</v>
      </c>
      <c r="E6" s="517" t="s">
        <v>101</v>
      </c>
      <c r="F6" s="517" t="s">
        <v>102</v>
      </c>
      <c r="G6" s="517" t="s">
        <v>158</v>
      </c>
      <c r="H6" s="519" t="s">
        <v>97</v>
      </c>
      <c r="I6" s="521" t="s">
        <v>98</v>
      </c>
      <c r="J6" s="519" t="s">
        <v>185</v>
      </c>
      <c r="K6" s="127" t="s">
        <v>99</v>
      </c>
      <c r="L6" s="117" t="s">
        <v>99</v>
      </c>
      <c r="M6" s="32"/>
      <c r="O6" s="98"/>
    </row>
    <row r="7" spans="1:17" ht="18" customHeight="1" thickBot="1" x14ac:dyDescent="0.3">
      <c r="A7" s="518"/>
      <c r="B7" s="518"/>
      <c r="C7" s="518"/>
      <c r="D7" s="518"/>
      <c r="E7" s="518"/>
      <c r="F7" s="518"/>
      <c r="G7" s="518"/>
      <c r="H7" s="520"/>
      <c r="I7" s="522"/>
      <c r="J7" s="520"/>
      <c r="K7" s="127" t="s">
        <v>100</v>
      </c>
      <c r="L7" s="117" t="s">
        <v>103</v>
      </c>
    </row>
    <row r="8" spans="1:17" ht="41.1" customHeight="1" x14ac:dyDescent="0.25">
      <c r="A8" s="51">
        <v>1</v>
      </c>
      <c r="B8" s="52"/>
      <c r="C8" s="53"/>
      <c r="D8" s="53"/>
      <c r="E8" s="53"/>
      <c r="F8" s="53"/>
      <c r="G8" s="34"/>
      <c r="H8" s="356"/>
      <c r="I8" s="55"/>
      <c r="J8" s="359"/>
      <c r="K8" s="248"/>
      <c r="L8" s="249"/>
      <c r="M8" s="183" t="str">
        <f t="shared" ref="M8:M19" si="0">IF(AND(COUNTA(B8:F8)&gt;0,N8=1),"Ulaşım Çeşidi,Belge Tarihi,Belge Numarası ve KDV Dahil Tutar doldurulduktan sonra KDV Hariç Tutar doldurulabilir.","")</f>
        <v/>
      </c>
      <c r="N8" s="186">
        <f t="shared" ref="N8:N19" si="1">IF(COUNTA(G8:I8)+COUNTA(L8)=4,0,1)</f>
        <v>1</v>
      </c>
      <c r="O8" s="187">
        <f t="shared" ref="O8:O19" si="2">IF(N8=1,0,100000000)</f>
        <v>0</v>
      </c>
    </row>
    <row r="9" spans="1:17" ht="41.1" customHeight="1" x14ac:dyDescent="0.25">
      <c r="A9" s="45">
        <v>2</v>
      </c>
      <c r="B9" s="33"/>
      <c r="C9" s="34"/>
      <c r="D9" s="34"/>
      <c r="E9" s="34"/>
      <c r="F9" s="34"/>
      <c r="G9" s="34"/>
      <c r="H9" s="357"/>
      <c r="I9" s="56"/>
      <c r="J9" s="360"/>
      <c r="K9" s="250"/>
      <c r="L9" s="251"/>
      <c r="M9" s="183" t="str">
        <f t="shared" si="0"/>
        <v/>
      </c>
      <c r="N9" s="186">
        <f t="shared" si="1"/>
        <v>1</v>
      </c>
      <c r="O9" s="187">
        <f t="shared" si="2"/>
        <v>0</v>
      </c>
    </row>
    <row r="10" spans="1:17" ht="41.1" customHeight="1" x14ac:dyDescent="0.25">
      <c r="A10" s="45">
        <v>3</v>
      </c>
      <c r="B10" s="33"/>
      <c r="C10" s="34"/>
      <c r="D10" s="34"/>
      <c r="E10" s="34"/>
      <c r="F10" s="34"/>
      <c r="G10" s="34"/>
      <c r="H10" s="357"/>
      <c r="I10" s="56"/>
      <c r="J10" s="360"/>
      <c r="K10" s="250"/>
      <c r="L10" s="251"/>
      <c r="M10" s="183" t="str">
        <f t="shared" si="0"/>
        <v/>
      </c>
      <c r="N10" s="186">
        <f t="shared" si="1"/>
        <v>1</v>
      </c>
      <c r="O10" s="187">
        <f t="shared" si="2"/>
        <v>0</v>
      </c>
    </row>
    <row r="11" spans="1:17" ht="41.1" customHeight="1" x14ac:dyDescent="0.25">
      <c r="A11" s="45">
        <v>4</v>
      </c>
      <c r="B11" s="33"/>
      <c r="C11" s="34"/>
      <c r="D11" s="34"/>
      <c r="E11" s="34"/>
      <c r="F11" s="34"/>
      <c r="G11" s="34"/>
      <c r="H11" s="357"/>
      <c r="I11" s="56"/>
      <c r="J11" s="360"/>
      <c r="K11" s="250"/>
      <c r="L11" s="251"/>
      <c r="M11" s="183" t="str">
        <f t="shared" si="0"/>
        <v/>
      </c>
      <c r="N11" s="186">
        <f t="shared" si="1"/>
        <v>1</v>
      </c>
      <c r="O11" s="187">
        <f t="shared" si="2"/>
        <v>0</v>
      </c>
    </row>
    <row r="12" spans="1:17" ht="41.1" customHeight="1" x14ac:dyDescent="0.25">
      <c r="A12" s="45">
        <v>5</v>
      </c>
      <c r="B12" s="33"/>
      <c r="C12" s="34"/>
      <c r="D12" s="34"/>
      <c r="E12" s="34"/>
      <c r="F12" s="34"/>
      <c r="G12" s="34"/>
      <c r="H12" s="357"/>
      <c r="I12" s="56"/>
      <c r="J12" s="360"/>
      <c r="K12" s="250"/>
      <c r="L12" s="251"/>
      <c r="M12" s="183" t="str">
        <f t="shared" si="0"/>
        <v/>
      </c>
      <c r="N12" s="186">
        <f t="shared" si="1"/>
        <v>1</v>
      </c>
      <c r="O12" s="187">
        <f t="shared" si="2"/>
        <v>0</v>
      </c>
    </row>
    <row r="13" spans="1:17" ht="41.1" customHeight="1" x14ac:dyDescent="0.25">
      <c r="A13" s="45">
        <v>6</v>
      </c>
      <c r="B13" s="33"/>
      <c r="C13" s="34"/>
      <c r="D13" s="34"/>
      <c r="E13" s="34"/>
      <c r="F13" s="34"/>
      <c r="G13" s="34"/>
      <c r="H13" s="357"/>
      <c r="I13" s="56"/>
      <c r="J13" s="360"/>
      <c r="K13" s="250"/>
      <c r="L13" s="251"/>
      <c r="M13" s="183" t="str">
        <f t="shared" si="0"/>
        <v/>
      </c>
      <c r="N13" s="186">
        <f t="shared" si="1"/>
        <v>1</v>
      </c>
      <c r="O13" s="187">
        <f t="shared" si="2"/>
        <v>0</v>
      </c>
    </row>
    <row r="14" spans="1:17" ht="41.1" customHeight="1" x14ac:dyDescent="0.25">
      <c r="A14" s="45">
        <v>7</v>
      </c>
      <c r="B14" s="33"/>
      <c r="C14" s="34"/>
      <c r="D14" s="34"/>
      <c r="E14" s="34"/>
      <c r="F14" s="34"/>
      <c r="G14" s="34"/>
      <c r="H14" s="357"/>
      <c r="I14" s="56"/>
      <c r="J14" s="360"/>
      <c r="K14" s="250"/>
      <c r="L14" s="251"/>
      <c r="M14" s="183" t="str">
        <f t="shared" si="0"/>
        <v/>
      </c>
      <c r="N14" s="186">
        <f t="shared" si="1"/>
        <v>1</v>
      </c>
      <c r="O14" s="187">
        <f t="shared" si="2"/>
        <v>0</v>
      </c>
    </row>
    <row r="15" spans="1:17" ht="41.1" customHeight="1" x14ac:dyDescent="0.25">
      <c r="A15" s="45">
        <v>8</v>
      </c>
      <c r="B15" s="33"/>
      <c r="C15" s="34"/>
      <c r="D15" s="34"/>
      <c r="E15" s="34"/>
      <c r="F15" s="34"/>
      <c r="G15" s="34"/>
      <c r="H15" s="357"/>
      <c r="I15" s="56"/>
      <c r="J15" s="360"/>
      <c r="K15" s="250"/>
      <c r="L15" s="251"/>
      <c r="M15" s="183" t="str">
        <f t="shared" si="0"/>
        <v/>
      </c>
      <c r="N15" s="186">
        <f t="shared" si="1"/>
        <v>1</v>
      </c>
      <c r="O15" s="187">
        <f t="shared" si="2"/>
        <v>0</v>
      </c>
    </row>
    <row r="16" spans="1:17" ht="41.1" customHeight="1" x14ac:dyDescent="0.25">
      <c r="A16" s="45">
        <v>9</v>
      </c>
      <c r="B16" s="33"/>
      <c r="C16" s="34"/>
      <c r="D16" s="34"/>
      <c r="E16" s="34"/>
      <c r="F16" s="34"/>
      <c r="G16" s="34"/>
      <c r="H16" s="357"/>
      <c r="I16" s="56"/>
      <c r="J16" s="360"/>
      <c r="K16" s="250"/>
      <c r="L16" s="251"/>
      <c r="M16" s="183" t="str">
        <f t="shared" si="0"/>
        <v/>
      </c>
      <c r="N16" s="186">
        <f t="shared" si="1"/>
        <v>1</v>
      </c>
      <c r="O16" s="187">
        <f t="shared" si="2"/>
        <v>0</v>
      </c>
    </row>
    <row r="17" spans="1:16" ht="41.1" customHeight="1" x14ac:dyDescent="0.25">
      <c r="A17" s="45">
        <v>10</v>
      </c>
      <c r="B17" s="33"/>
      <c r="C17" s="34"/>
      <c r="D17" s="34"/>
      <c r="E17" s="34"/>
      <c r="F17" s="34"/>
      <c r="G17" s="34"/>
      <c r="H17" s="357"/>
      <c r="I17" s="56"/>
      <c r="J17" s="360"/>
      <c r="K17" s="250"/>
      <c r="L17" s="251"/>
      <c r="M17" s="183" t="str">
        <f t="shared" si="0"/>
        <v/>
      </c>
      <c r="N17" s="186">
        <f t="shared" si="1"/>
        <v>1</v>
      </c>
      <c r="O17" s="187">
        <f t="shared" si="2"/>
        <v>0</v>
      </c>
    </row>
    <row r="18" spans="1:16" ht="41.1" customHeight="1" x14ac:dyDescent="0.25">
      <c r="A18" s="45">
        <v>11</v>
      </c>
      <c r="B18" s="33"/>
      <c r="C18" s="34"/>
      <c r="D18" s="34"/>
      <c r="E18" s="34"/>
      <c r="F18" s="34"/>
      <c r="G18" s="34"/>
      <c r="H18" s="357"/>
      <c r="I18" s="56"/>
      <c r="J18" s="360"/>
      <c r="K18" s="250"/>
      <c r="L18" s="251"/>
      <c r="M18" s="183" t="str">
        <f t="shared" si="0"/>
        <v/>
      </c>
      <c r="N18" s="186">
        <f t="shared" si="1"/>
        <v>1</v>
      </c>
      <c r="O18" s="187">
        <f t="shared" si="2"/>
        <v>0</v>
      </c>
    </row>
    <row r="19" spans="1:16" ht="41.1" customHeight="1" thickBot="1" x14ac:dyDescent="0.3">
      <c r="A19" s="57">
        <v>12</v>
      </c>
      <c r="B19" s="58"/>
      <c r="C19" s="59"/>
      <c r="D19" s="59"/>
      <c r="E19" s="59"/>
      <c r="F19" s="59"/>
      <c r="G19" s="59"/>
      <c r="H19" s="358"/>
      <c r="I19" s="60"/>
      <c r="J19" s="361"/>
      <c r="K19" s="252"/>
      <c r="L19" s="253"/>
      <c r="M19" s="183" t="str">
        <f t="shared" si="0"/>
        <v/>
      </c>
      <c r="N19" s="186">
        <f t="shared" si="1"/>
        <v>1</v>
      </c>
      <c r="O19" s="187">
        <f t="shared" si="2"/>
        <v>0</v>
      </c>
      <c r="P19" s="41">
        <v>1</v>
      </c>
    </row>
    <row r="20" spans="1:16" ht="31.9" customHeight="1" thickBot="1" x14ac:dyDescent="0.3">
      <c r="I20" s="339"/>
      <c r="J20" s="352" t="s">
        <v>50</v>
      </c>
      <c r="K20" s="254">
        <f>SUM(K8:K19)</f>
        <v>0</v>
      </c>
      <c r="L20" s="254">
        <f>SUM(L8:L19)</f>
        <v>0</v>
      </c>
    </row>
    <row r="21" spans="1:16" x14ac:dyDescent="0.25">
      <c r="A21" s="41" t="s">
        <v>156</v>
      </c>
    </row>
    <row r="23" spans="1:16" ht="21" x14ac:dyDescent="0.35">
      <c r="A23" s="310" t="s">
        <v>47</v>
      </c>
      <c r="B23" s="311">
        <f ca="1">IF(imzatarihi&gt;0,imzatarihi,"")</f>
        <v>46027</v>
      </c>
      <c r="C23" s="309" t="s">
        <v>48</v>
      </c>
      <c r="D23" s="486" t="str">
        <f>IF(kurulusyetkilisi&gt;0,kurulusyetkilisi,"")</f>
        <v/>
      </c>
      <c r="E23" s="486"/>
      <c r="F23" s="486"/>
      <c r="G23" s="486"/>
      <c r="H23" s="289"/>
      <c r="I23" s="323"/>
      <c r="J23" s="354"/>
    </row>
    <row r="24" spans="1:16" ht="21" x14ac:dyDescent="0.35">
      <c r="A24" s="300"/>
      <c r="B24" s="300"/>
      <c r="C24" s="309" t="s">
        <v>49</v>
      </c>
      <c r="D24" s="300"/>
      <c r="E24" s="300"/>
      <c r="F24" s="300"/>
      <c r="G24" s="300"/>
      <c r="I24" s="324"/>
      <c r="J24" s="355"/>
    </row>
    <row r="27" spans="1:16" x14ac:dyDescent="0.25">
      <c r="A27" s="525" t="s">
        <v>94</v>
      </c>
      <c r="B27" s="525"/>
      <c r="C27" s="525"/>
      <c r="D27" s="525"/>
      <c r="E27" s="525"/>
      <c r="F27" s="525"/>
      <c r="G27" s="525"/>
      <c r="H27" s="525"/>
      <c r="I27" s="525"/>
      <c r="J27" s="525"/>
      <c r="K27" s="525"/>
      <c r="L27" s="525"/>
    </row>
    <row r="28" spans="1:16" x14ac:dyDescent="0.25">
      <c r="A28" s="523" t="str">
        <f>IF(YilDonem&lt;&gt;"",CONCATENATE(YilDonem," dönemine aittir."),"")</f>
        <v/>
      </c>
      <c r="B28" s="523"/>
      <c r="C28" s="523"/>
      <c r="D28" s="523"/>
      <c r="E28" s="523"/>
      <c r="F28" s="523"/>
      <c r="G28" s="523"/>
      <c r="H28" s="523"/>
      <c r="I28" s="523"/>
      <c r="J28" s="523"/>
      <c r="K28" s="523"/>
      <c r="L28" s="523"/>
    </row>
    <row r="29" spans="1:16" ht="15.95" customHeight="1" thickBot="1" x14ac:dyDescent="0.3">
      <c r="A29" s="524" t="s">
        <v>95</v>
      </c>
      <c r="B29" s="524"/>
      <c r="C29" s="524"/>
      <c r="D29" s="524"/>
      <c r="E29" s="524"/>
      <c r="F29" s="524"/>
      <c r="G29" s="524"/>
      <c r="H29" s="524"/>
      <c r="I29" s="524"/>
      <c r="J29" s="524"/>
      <c r="K29" s="524"/>
      <c r="L29" s="524"/>
    </row>
    <row r="30" spans="1:16" ht="31.7" customHeight="1" thickBot="1" x14ac:dyDescent="0.3">
      <c r="A30" s="507" t="s">
        <v>1</v>
      </c>
      <c r="B30" s="508"/>
      <c r="C30" s="509" t="str">
        <f>IF(ProjeNo&gt;0,ProjeNo,"")</f>
        <v/>
      </c>
      <c r="D30" s="510"/>
      <c r="E30" s="510"/>
      <c r="F30" s="510"/>
      <c r="G30" s="510"/>
      <c r="H30" s="510"/>
      <c r="I30" s="510"/>
      <c r="J30" s="510"/>
      <c r="K30" s="510"/>
      <c r="L30" s="511"/>
    </row>
    <row r="31" spans="1:16" ht="31.7" customHeight="1" thickBot="1" x14ac:dyDescent="0.3">
      <c r="A31" s="512" t="s">
        <v>14</v>
      </c>
      <c r="B31" s="513"/>
      <c r="C31" s="514" t="str">
        <f>IF(ProjeAdi&gt;0,ProjeAdi,"")</f>
        <v/>
      </c>
      <c r="D31" s="515"/>
      <c r="E31" s="515"/>
      <c r="F31" s="515"/>
      <c r="G31" s="515"/>
      <c r="H31" s="515"/>
      <c r="I31" s="515"/>
      <c r="J31" s="515"/>
      <c r="K31" s="515"/>
      <c r="L31" s="516"/>
    </row>
    <row r="32" spans="1:16" s="44" customFormat="1" ht="37.15" customHeight="1" thickBot="1" x14ac:dyDescent="0.3">
      <c r="A32" s="517" t="s">
        <v>9</v>
      </c>
      <c r="B32" s="517" t="s">
        <v>96</v>
      </c>
      <c r="C32" s="517" t="s">
        <v>10</v>
      </c>
      <c r="D32" s="517" t="s">
        <v>145</v>
      </c>
      <c r="E32" s="517" t="s">
        <v>101</v>
      </c>
      <c r="F32" s="517" t="s">
        <v>102</v>
      </c>
      <c r="G32" s="517" t="s">
        <v>158</v>
      </c>
      <c r="H32" s="519" t="s">
        <v>97</v>
      </c>
      <c r="I32" s="521" t="s">
        <v>98</v>
      </c>
      <c r="J32" s="519" t="s">
        <v>185</v>
      </c>
      <c r="K32" s="127" t="s">
        <v>99</v>
      </c>
      <c r="L32" s="117" t="s">
        <v>99</v>
      </c>
      <c r="M32" s="32"/>
      <c r="O32" s="98"/>
    </row>
    <row r="33" spans="1:16" ht="18" customHeight="1" thickBot="1" x14ac:dyDescent="0.3">
      <c r="A33" s="518"/>
      <c r="B33" s="518"/>
      <c r="C33" s="518"/>
      <c r="D33" s="518"/>
      <c r="E33" s="518"/>
      <c r="F33" s="518"/>
      <c r="G33" s="518"/>
      <c r="H33" s="520"/>
      <c r="I33" s="522"/>
      <c r="J33" s="520"/>
      <c r="K33" s="127" t="s">
        <v>100</v>
      </c>
      <c r="L33" s="117" t="s">
        <v>103</v>
      </c>
    </row>
    <row r="34" spans="1:16" ht="41.1" customHeight="1" x14ac:dyDescent="0.25">
      <c r="A34" s="51">
        <v>13</v>
      </c>
      <c r="B34" s="52"/>
      <c r="C34" s="53"/>
      <c r="D34" s="53"/>
      <c r="E34" s="53"/>
      <c r="F34" s="53"/>
      <c r="G34" s="53"/>
      <c r="H34" s="356"/>
      <c r="I34" s="55"/>
      <c r="J34" s="359"/>
      <c r="K34" s="248"/>
      <c r="L34" s="249"/>
      <c r="M34" s="183" t="str">
        <f t="shared" ref="M34:M45" si="3">IF(AND(COUNTA(B34:F34)&gt;0,N34=1),"Ulaşım Çeşidi,Belge Tarihi,Belge Numarası ve KDV Dahil Tutar doldurulduktan sonra KDV Hariç Tutar doldurulabilir.","")</f>
        <v/>
      </c>
      <c r="N34" s="186">
        <f t="shared" ref="N34:N45" si="4">IF(COUNTA(G34:I34)+COUNTA(L34)=4,0,1)</f>
        <v>1</v>
      </c>
      <c r="O34" s="187">
        <f t="shared" ref="O34:O45" si="5">IF(N34=1,0,100000000)</f>
        <v>0</v>
      </c>
    </row>
    <row r="35" spans="1:16" ht="41.1" customHeight="1" x14ac:dyDescent="0.25">
      <c r="A35" s="45">
        <v>14</v>
      </c>
      <c r="B35" s="33"/>
      <c r="C35" s="34"/>
      <c r="D35" s="34"/>
      <c r="E35" s="34"/>
      <c r="F35" s="34"/>
      <c r="G35" s="34"/>
      <c r="H35" s="357"/>
      <c r="I35" s="56"/>
      <c r="J35" s="360"/>
      <c r="K35" s="250"/>
      <c r="L35" s="251"/>
      <c r="M35" s="183" t="str">
        <f t="shared" si="3"/>
        <v/>
      </c>
      <c r="N35" s="186">
        <f t="shared" si="4"/>
        <v>1</v>
      </c>
      <c r="O35" s="187">
        <f t="shared" si="5"/>
        <v>0</v>
      </c>
    </row>
    <row r="36" spans="1:16" ht="41.1" customHeight="1" x14ac:dyDescent="0.25">
      <c r="A36" s="45">
        <v>15</v>
      </c>
      <c r="B36" s="33"/>
      <c r="C36" s="34"/>
      <c r="D36" s="34"/>
      <c r="E36" s="34"/>
      <c r="F36" s="34"/>
      <c r="G36" s="34"/>
      <c r="H36" s="357"/>
      <c r="I36" s="56"/>
      <c r="J36" s="360"/>
      <c r="K36" s="250"/>
      <c r="L36" s="251"/>
      <c r="M36" s="183" t="str">
        <f t="shared" si="3"/>
        <v/>
      </c>
      <c r="N36" s="186">
        <f t="shared" si="4"/>
        <v>1</v>
      </c>
      <c r="O36" s="187">
        <f t="shared" si="5"/>
        <v>0</v>
      </c>
    </row>
    <row r="37" spans="1:16" ht="41.1" customHeight="1" x14ac:dyDescent="0.25">
      <c r="A37" s="45">
        <v>16</v>
      </c>
      <c r="B37" s="33"/>
      <c r="C37" s="34"/>
      <c r="D37" s="34"/>
      <c r="E37" s="34"/>
      <c r="F37" s="34"/>
      <c r="G37" s="34"/>
      <c r="H37" s="357"/>
      <c r="I37" s="56"/>
      <c r="J37" s="360"/>
      <c r="K37" s="250"/>
      <c r="L37" s="251"/>
      <c r="M37" s="183" t="str">
        <f t="shared" si="3"/>
        <v/>
      </c>
      <c r="N37" s="186">
        <f t="shared" si="4"/>
        <v>1</v>
      </c>
      <c r="O37" s="187">
        <f t="shared" si="5"/>
        <v>0</v>
      </c>
    </row>
    <row r="38" spans="1:16" ht="41.1" customHeight="1" x14ac:dyDescent="0.25">
      <c r="A38" s="45">
        <v>17</v>
      </c>
      <c r="B38" s="33"/>
      <c r="C38" s="34"/>
      <c r="D38" s="34"/>
      <c r="E38" s="34"/>
      <c r="F38" s="34"/>
      <c r="G38" s="34"/>
      <c r="H38" s="357"/>
      <c r="I38" s="56"/>
      <c r="J38" s="360"/>
      <c r="K38" s="250"/>
      <c r="L38" s="251"/>
      <c r="M38" s="183" t="str">
        <f t="shared" si="3"/>
        <v/>
      </c>
      <c r="N38" s="186">
        <f t="shared" si="4"/>
        <v>1</v>
      </c>
      <c r="O38" s="187">
        <f t="shared" si="5"/>
        <v>0</v>
      </c>
    </row>
    <row r="39" spans="1:16" ht="41.1" customHeight="1" x14ac:dyDescent="0.25">
      <c r="A39" s="45">
        <v>18</v>
      </c>
      <c r="B39" s="33"/>
      <c r="C39" s="34"/>
      <c r="D39" s="34"/>
      <c r="E39" s="34"/>
      <c r="F39" s="34"/>
      <c r="G39" s="34"/>
      <c r="H39" s="357"/>
      <c r="I39" s="56"/>
      <c r="J39" s="360"/>
      <c r="K39" s="250"/>
      <c r="L39" s="251"/>
      <c r="M39" s="183" t="str">
        <f t="shared" si="3"/>
        <v/>
      </c>
      <c r="N39" s="186">
        <f t="shared" si="4"/>
        <v>1</v>
      </c>
      <c r="O39" s="187">
        <f t="shared" si="5"/>
        <v>0</v>
      </c>
    </row>
    <row r="40" spans="1:16" ht="41.1" customHeight="1" x14ac:dyDescent="0.25">
      <c r="A40" s="45">
        <v>19</v>
      </c>
      <c r="B40" s="33"/>
      <c r="C40" s="34"/>
      <c r="D40" s="34"/>
      <c r="E40" s="34"/>
      <c r="F40" s="34"/>
      <c r="G40" s="34"/>
      <c r="H40" s="357"/>
      <c r="I40" s="56"/>
      <c r="J40" s="360"/>
      <c r="K40" s="250"/>
      <c r="L40" s="251"/>
      <c r="M40" s="183" t="str">
        <f t="shared" si="3"/>
        <v/>
      </c>
      <c r="N40" s="186">
        <f t="shared" si="4"/>
        <v>1</v>
      </c>
      <c r="O40" s="187">
        <f t="shared" si="5"/>
        <v>0</v>
      </c>
    </row>
    <row r="41" spans="1:16" ht="41.1" customHeight="1" x14ac:dyDescent="0.25">
      <c r="A41" s="45">
        <v>20</v>
      </c>
      <c r="B41" s="33"/>
      <c r="C41" s="34"/>
      <c r="D41" s="34"/>
      <c r="E41" s="34"/>
      <c r="F41" s="34"/>
      <c r="G41" s="34"/>
      <c r="H41" s="357"/>
      <c r="I41" s="56"/>
      <c r="J41" s="360"/>
      <c r="K41" s="250"/>
      <c r="L41" s="251"/>
      <c r="M41" s="183" t="str">
        <f t="shared" si="3"/>
        <v/>
      </c>
      <c r="N41" s="186">
        <f t="shared" si="4"/>
        <v>1</v>
      </c>
      <c r="O41" s="187">
        <f t="shared" si="5"/>
        <v>0</v>
      </c>
    </row>
    <row r="42" spans="1:16" ht="41.1" customHeight="1" x14ac:dyDescent="0.25">
      <c r="A42" s="45">
        <v>21</v>
      </c>
      <c r="B42" s="33"/>
      <c r="C42" s="34"/>
      <c r="D42" s="34"/>
      <c r="E42" s="34"/>
      <c r="F42" s="34"/>
      <c r="G42" s="34"/>
      <c r="H42" s="357"/>
      <c r="I42" s="56"/>
      <c r="J42" s="360"/>
      <c r="K42" s="250"/>
      <c r="L42" s="251"/>
      <c r="M42" s="183" t="str">
        <f t="shared" si="3"/>
        <v/>
      </c>
      <c r="N42" s="186">
        <f t="shared" si="4"/>
        <v>1</v>
      </c>
      <c r="O42" s="187">
        <f t="shared" si="5"/>
        <v>0</v>
      </c>
    </row>
    <row r="43" spans="1:16" ht="41.1" customHeight="1" x14ac:dyDescent="0.25">
      <c r="A43" s="45">
        <v>22</v>
      </c>
      <c r="B43" s="33"/>
      <c r="C43" s="34"/>
      <c r="D43" s="34"/>
      <c r="E43" s="34"/>
      <c r="F43" s="34"/>
      <c r="G43" s="34"/>
      <c r="H43" s="357"/>
      <c r="I43" s="56"/>
      <c r="J43" s="360"/>
      <c r="K43" s="250"/>
      <c r="L43" s="251"/>
      <c r="M43" s="183" t="str">
        <f t="shared" si="3"/>
        <v/>
      </c>
      <c r="N43" s="186">
        <f t="shared" si="4"/>
        <v>1</v>
      </c>
      <c r="O43" s="187">
        <f t="shared" si="5"/>
        <v>0</v>
      </c>
    </row>
    <row r="44" spans="1:16" ht="41.1" customHeight="1" x14ac:dyDescent="0.25">
      <c r="A44" s="45">
        <v>23</v>
      </c>
      <c r="B44" s="33"/>
      <c r="C44" s="34"/>
      <c r="D44" s="34"/>
      <c r="E44" s="34"/>
      <c r="F44" s="34"/>
      <c r="G44" s="34"/>
      <c r="H44" s="357"/>
      <c r="I44" s="56"/>
      <c r="J44" s="360"/>
      <c r="K44" s="250"/>
      <c r="L44" s="251"/>
      <c r="M44" s="183" t="str">
        <f t="shared" si="3"/>
        <v/>
      </c>
      <c r="N44" s="186">
        <f t="shared" si="4"/>
        <v>1</v>
      </c>
      <c r="O44" s="187">
        <f t="shared" si="5"/>
        <v>0</v>
      </c>
    </row>
    <row r="45" spans="1:16" ht="41.1" customHeight="1" thickBot="1" x14ac:dyDescent="0.3">
      <c r="A45" s="57">
        <v>24</v>
      </c>
      <c r="B45" s="58"/>
      <c r="C45" s="59"/>
      <c r="D45" s="59"/>
      <c r="E45" s="59"/>
      <c r="F45" s="59"/>
      <c r="G45" s="59"/>
      <c r="H45" s="358"/>
      <c r="I45" s="60"/>
      <c r="J45" s="361"/>
      <c r="K45" s="252"/>
      <c r="L45" s="253"/>
      <c r="M45" s="183" t="str">
        <f t="shared" si="3"/>
        <v/>
      </c>
      <c r="N45" s="186">
        <f t="shared" si="4"/>
        <v>1</v>
      </c>
      <c r="O45" s="187">
        <f t="shared" si="5"/>
        <v>0</v>
      </c>
      <c r="P45" s="181">
        <f>IF(COUNTA(H34:L45)&gt;0,1,0)</f>
        <v>0</v>
      </c>
    </row>
    <row r="46" spans="1:16" ht="31.9" customHeight="1" thickBot="1" x14ac:dyDescent="0.3">
      <c r="I46" s="339"/>
      <c r="J46" s="352" t="s">
        <v>50</v>
      </c>
      <c r="K46" s="254">
        <f>SUM(K34:K45)+K20</f>
        <v>0</v>
      </c>
      <c r="L46" s="254">
        <f>SUM(L34:L45)+L20</f>
        <v>0</v>
      </c>
    </row>
    <row r="47" spans="1:16" x14ac:dyDescent="0.25">
      <c r="A47" s="41" t="s">
        <v>156</v>
      </c>
    </row>
    <row r="49" spans="1:15" ht="21" x14ac:dyDescent="0.35">
      <c r="A49" s="310" t="s">
        <v>47</v>
      </c>
      <c r="B49" s="311">
        <f ca="1">IF(imzatarihi&gt;0,imzatarihi,"")</f>
        <v>46027</v>
      </c>
      <c r="C49" s="309" t="s">
        <v>48</v>
      </c>
      <c r="D49" s="486" t="str">
        <f>IF(kurulusyetkilisi&gt;0,kurulusyetkilisi,"")</f>
        <v/>
      </c>
      <c r="E49" s="486"/>
      <c r="F49" s="486"/>
      <c r="G49" s="486"/>
      <c r="H49" s="289"/>
    </row>
    <row r="50" spans="1:15" ht="21" x14ac:dyDescent="0.35">
      <c r="A50" s="300"/>
      <c r="B50" s="300"/>
      <c r="C50" s="309" t="s">
        <v>49</v>
      </c>
      <c r="D50" s="300"/>
      <c r="E50" s="300"/>
      <c r="F50" s="300"/>
      <c r="G50" s="300"/>
    </row>
    <row r="53" spans="1:15" x14ac:dyDescent="0.25">
      <c r="A53" s="525" t="s">
        <v>94</v>
      </c>
      <c r="B53" s="525"/>
      <c r="C53" s="525"/>
      <c r="D53" s="525"/>
      <c r="E53" s="525"/>
      <c r="F53" s="525"/>
      <c r="G53" s="525"/>
      <c r="H53" s="525"/>
      <c r="I53" s="525"/>
      <c r="J53" s="525"/>
      <c r="K53" s="525"/>
      <c r="L53" s="525"/>
    </row>
    <row r="54" spans="1:15" x14ac:dyDescent="0.25">
      <c r="A54" s="523" t="str">
        <f>IF(YilDonem&lt;&gt;"",CONCATENATE(YilDonem," dönemine aittir."),"")</f>
        <v/>
      </c>
      <c r="B54" s="523"/>
      <c r="C54" s="523"/>
      <c r="D54" s="523"/>
      <c r="E54" s="523"/>
      <c r="F54" s="523"/>
      <c r="G54" s="523"/>
      <c r="H54" s="523"/>
      <c r="I54" s="523"/>
      <c r="J54" s="523"/>
      <c r="K54" s="523"/>
      <c r="L54" s="523"/>
    </row>
    <row r="55" spans="1:15" ht="15.95" customHeight="1" thickBot="1" x14ac:dyDescent="0.3">
      <c r="A55" s="524" t="s">
        <v>95</v>
      </c>
      <c r="B55" s="524"/>
      <c r="C55" s="524"/>
      <c r="D55" s="524"/>
      <c r="E55" s="524"/>
      <c r="F55" s="524"/>
      <c r="G55" s="524"/>
      <c r="H55" s="524"/>
      <c r="I55" s="524"/>
      <c r="J55" s="524"/>
      <c r="K55" s="524"/>
      <c r="L55" s="524"/>
    </row>
    <row r="56" spans="1:15" ht="31.7" customHeight="1" thickBot="1" x14ac:dyDescent="0.3">
      <c r="A56" s="507" t="s">
        <v>1</v>
      </c>
      <c r="B56" s="508"/>
      <c r="C56" s="509" t="str">
        <f>IF(ProjeNo&gt;0,ProjeNo,"")</f>
        <v/>
      </c>
      <c r="D56" s="510"/>
      <c r="E56" s="510"/>
      <c r="F56" s="510"/>
      <c r="G56" s="510"/>
      <c r="H56" s="510"/>
      <c r="I56" s="510"/>
      <c r="J56" s="510"/>
      <c r="K56" s="510"/>
      <c r="L56" s="511"/>
    </row>
    <row r="57" spans="1:15" ht="31.7" customHeight="1" thickBot="1" x14ac:dyDescent="0.3">
      <c r="A57" s="512" t="s">
        <v>14</v>
      </c>
      <c r="B57" s="513"/>
      <c r="C57" s="514" t="str">
        <f>IF(ProjeAdi&gt;0,ProjeAdi,"")</f>
        <v/>
      </c>
      <c r="D57" s="515"/>
      <c r="E57" s="515"/>
      <c r="F57" s="515"/>
      <c r="G57" s="515"/>
      <c r="H57" s="515"/>
      <c r="I57" s="515"/>
      <c r="J57" s="515"/>
      <c r="K57" s="515"/>
      <c r="L57" s="516"/>
    </row>
    <row r="58" spans="1:15" s="44" customFormat="1" ht="37.15" customHeight="1" thickBot="1" x14ac:dyDescent="0.3">
      <c r="A58" s="517" t="s">
        <v>9</v>
      </c>
      <c r="B58" s="517" t="s">
        <v>96</v>
      </c>
      <c r="C58" s="517" t="s">
        <v>10</v>
      </c>
      <c r="D58" s="517" t="s">
        <v>145</v>
      </c>
      <c r="E58" s="517" t="s">
        <v>101</v>
      </c>
      <c r="F58" s="517" t="s">
        <v>102</v>
      </c>
      <c r="G58" s="517" t="s">
        <v>158</v>
      </c>
      <c r="H58" s="519" t="s">
        <v>97</v>
      </c>
      <c r="I58" s="521" t="s">
        <v>98</v>
      </c>
      <c r="J58" s="519" t="s">
        <v>185</v>
      </c>
      <c r="K58" s="127" t="s">
        <v>99</v>
      </c>
      <c r="L58" s="117" t="s">
        <v>99</v>
      </c>
      <c r="M58" s="32"/>
      <c r="O58" s="98"/>
    </row>
    <row r="59" spans="1:15" ht="18" customHeight="1" thickBot="1" x14ac:dyDescent="0.3">
      <c r="A59" s="518"/>
      <c r="B59" s="518"/>
      <c r="C59" s="518"/>
      <c r="D59" s="518"/>
      <c r="E59" s="518"/>
      <c r="F59" s="518"/>
      <c r="G59" s="518"/>
      <c r="H59" s="520"/>
      <c r="I59" s="522"/>
      <c r="J59" s="520"/>
      <c r="K59" s="127" t="s">
        <v>100</v>
      </c>
      <c r="L59" s="117" t="s">
        <v>103</v>
      </c>
    </row>
    <row r="60" spans="1:15" ht="41.1" customHeight="1" x14ac:dyDescent="0.25">
      <c r="A60" s="51">
        <v>25</v>
      </c>
      <c r="B60" s="52"/>
      <c r="C60" s="53"/>
      <c r="D60" s="53"/>
      <c r="E60" s="53"/>
      <c r="F60" s="53"/>
      <c r="G60" s="53"/>
      <c r="H60" s="356"/>
      <c r="I60" s="55"/>
      <c r="J60" s="359"/>
      <c r="K60" s="248"/>
      <c r="L60" s="249"/>
      <c r="M60" s="183" t="str">
        <f t="shared" ref="M60:M71" si="6">IF(AND(COUNTA(B60:F60)&gt;0,N60=1),"Ulaşım Çeşidi,Belge Tarihi,Belge Numarası ve KDV Dahil Tutar doldurulduktan sonra KDV Hariç Tutar doldurulabilir.","")</f>
        <v/>
      </c>
      <c r="N60" s="186">
        <f t="shared" ref="N60:N71" si="7">IF(COUNTA(G60:I60)+COUNTA(L60)=4,0,1)</f>
        <v>1</v>
      </c>
      <c r="O60" s="187">
        <f t="shared" ref="O60:O71" si="8">IF(N60=1,0,100000000)</f>
        <v>0</v>
      </c>
    </row>
    <row r="61" spans="1:15" ht="41.1" customHeight="1" x14ac:dyDescent="0.25">
      <c r="A61" s="45">
        <v>26</v>
      </c>
      <c r="B61" s="33"/>
      <c r="C61" s="34"/>
      <c r="D61" s="34"/>
      <c r="E61" s="34"/>
      <c r="F61" s="34"/>
      <c r="G61" s="34"/>
      <c r="H61" s="357"/>
      <c r="I61" s="56"/>
      <c r="J61" s="360"/>
      <c r="K61" s="250"/>
      <c r="L61" s="251"/>
      <c r="M61" s="183" t="str">
        <f t="shared" si="6"/>
        <v/>
      </c>
      <c r="N61" s="186">
        <f t="shared" si="7"/>
        <v>1</v>
      </c>
      <c r="O61" s="187">
        <f t="shared" si="8"/>
        <v>0</v>
      </c>
    </row>
    <row r="62" spans="1:15" ht="41.1" customHeight="1" x14ac:dyDescent="0.25">
      <c r="A62" s="45">
        <v>27</v>
      </c>
      <c r="B62" s="33"/>
      <c r="C62" s="34"/>
      <c r="D62" s="34"/>
      <c r="E62" s="34"/>
      <c r="F62" s="34"/>
      <c r="G62" s="34"/>
      <c r="H62" s="357"/>
      <c r="I62" s="56"/>
      <c r="J62" s="360"/>
      <c r="K62" s="250"/>
      <c r="L62" s="251"/>
      <c r="M62" s="183" t="str">
        <f t="shared" si="6"/>
        <v/>
      </c>
      <c r="N62" s="186">
        <f t="shared" si="7"/>
        <v>1</v>
      </c>
      <c r="O62" s="187">
        <f t="shared" si="8"/>
        <v>0</v>
      </c>
    </row>
    <row r="63" spans="1:15" ht="41.1" customHeight="1" x14ac:dyDescent="0.25">
      <c r="A63" s="45">
        <v>28</v>
      </c>
      <c r="B63" s="33"/>
      <c r="C63" s="34"/>
      <c r="D63" s="34"/>
      <c r="E63" s="34"/>
      <c r="F63" s="34"/>
      <c r="G63" s="34"/>
      <c r="H63" s="357"/>
      <c r="I63" s="56"/>
      <c r="J63" s="360"/>
      <c r="K63" s="250"/>
      <c r="L63" s="251"/>
      <c r="M63" s="183" t="str">
        <f t="shared" si="6"/>
        <v/>
      </c>
      <c r="N63" s="186">
        <f t="shared" si="7"/>
        <v>1</v>
      </c>
      <c r="O63" s="187">
        <f t="shared" si="8"/>
        <v>0</v>
      </c>
    </row>
    <row r="64" spans="1:15" ht="41.1" customHeight="1" x14ac:dyDescent="0.25">
      <c r="A64" s="45">
        <v>29</v>
      </c>
      <c r="B64" s="33"/>
      <c r="C64" s="34"/>
      <c r="D64" s="34"/>
      <c r="E64" s="34"/>
      <c r="F64" s="34"/>
      <c r="G64" s="34"/>
      <c r="H64" s="357"/>
      <c r="I64" s="56"/>
      <c r="J64" s="360"/>
      <c r="K64" s="250"/>
      <c r="L64" s="251"/>
      <c r="M64" s="183" t="str">
        <f t="shared" si="6"/>
        <v/>
      </c>
      <c r="N64" s="186">
        <f t="shared" si="7"/>
        <v>1</v>
      </c>
      <c r="O64" s="187">
        <f t="shared" si="8"/>
        <v>0</v>
      </c>
    </row>
    <row r="65" spans="1:16" ht="41.1" customHeight="1" x14ac:dyDescent="0.25">
      <c r="A65" s="45">
        <v>30</v>
      </c>
      <c r="B65" s="33"/>
      <c r="C65" s="34"/>
      <c r="D65" s="34"/>
      <c r="E65" s="34"/>
      <c r="F65" s="34"/>
      <c r="G65" s="34"/>
      <c r="H65" s="357"/>
      <c r="I65" s="56"/>
      <c r="J65" s="360"/>
      <c r="K65" s="250"/>
      <c r="L65" s="251"/>
      <c r="M65" s="183" t="str">
        <f t="shared" si="6"/>
        <v/>
      </c>
      <c r="N65" s="186">
        <f t="shared" si="7"/>
        <v>1</v>
      </c>
      <c r="O65" s="187">
        <f t="shared" si="8"/>
        <v>0</v>
      </c>
    </row>
    <row r="66" spans="1:16" ht="41.1" customHeight="1" x14ac:dyDescent="0.25">
      <c r="A66" s="45">
        <v>31</v>
      </c>
      <c r="B66" s="33"/>
      <c r="C66" s="34"/>
      <c r="D66" s="34"/>
      <c r="E66" s="34"/>
      <c r="F66" s="34"/>
      <c r="G66" s="34"/>
      <c r="H66" s="357"/>
      <c r="I66" s="56"/>
      <c r="J66" s="360"/>
      <c r="K66" s="250"/>
      <c r="L66" s="251"/>
      <c r="M66" s="183" t="str">
        <f t="shared" si="6"/>
        <v/>
      </c>
      <c r="N66" s="186">
        <f t="shared" si="7"/>
        <v>1</v>
      </c>
      <c r="O66" s="187">
        <f t="shared" si="8"/>
        <v>0</v>
      </c>
    </row>
    <row r="67" spans="1:16" ht="41.1" customHeight="1" x14ac:dyDescent="0.25">
      <c r="A67" s="45">
        <v>32</v>
      </c>
      <c r="B67" s="33"/>
      <c r="C67" s="34"/>
      <c r="D67" s="34"/>
      <c r="E67" s="34"/>
      <c r="F67" s="34"/>
      <c r="G67" s="34"/>
      <c r="H67" s="357"/>
      <c r="I67" s="56"/>
      <c r="J67" s="360"/>
      <c r="K67" s="250"/>
      <c r="L67" s="251"/>
      <c r="M67" s="183" t="str">
        <f t="shared" si="6"/>
        <v/>
      </c>
      <c r="N67" s="186">
        <f t="shared" si="7"/>
        <v>1</v>
      </c>
      <c r="O67" s="187">
        <f t="shared" si="8"/>
        <v>0</v>
      </c>
    </row>
    <row r="68" spans="1:16" ht="41.1" customHeight="1" x14ac:dyDescent="0.25">
      <c r="A68" s="45">
        <v>33</v>
      </c>
      <c r="B68" s="33"/>
      <c r="C68" s="34"/>
      <c r="D68" s="34"/>
      <c r="E68" s="34"/>
      <c r="F68" s="34"/>
      <c r="G68" s="34"/>
      <c r="H68" s="357"/>
      <c r="I68" s="56"/>
      <c r="J68" s="360"/>
      <c r="K68" s="250"/>
      <c r="L68" s="251"/>
      <c r="M68" s="183" t="str">
        <f t="shared" si="6"/>
        <v/>
      </c>
      <c r="N68" s="186">
        <f t="shared" si="7"/>
        <v>1</v>
      </c>
      <c r="O68" s="187">
        <f t="shared" si="8"/>
        <v>0</v>
      </c>
    </row>
    <row r="69" spans="1:16" ht="41.1" customHeight="1" x14ac:dyDescent="0.25">
      <c r="A69" s="45">
        <v>34</v>
      </c>
      <c r="B69" s="33"/>
      <c r="C69" s="34"/>
      <c r="D69" s="34"/>
      <c r="E69" s="34"/>
      <c r="F69" s="34"/>
      <c r="G69" s="34"/>
      <c r="H69" s="357"/>
      <c r="I69" s="56"/>
      <c r="J69" s="360"/>
      <c r="K69" s="250"/>
      <c r="L69" s="251"/>
      <c r="M69" s="183" t="str">
        <f t="shared" si="6"/>
        <v/>
      </c>
      <c r="N69" s="186">
        <f t="shared" si="7"/>
        <v>1</v>
      </c>
      <c r="O69" s="187">
        <f t="shared" si="8"/>
        <v>0</v>
      </c>
    </row>
    <row r="70" spans="1:16" ht="41.1" customHeight="1" x14ac:dyDescent="0.25">
      <c r="A70" s="45">
        <v>35</v>
      </c>
      <c r="B70" s="33"/>
      <c r="C70" s="34"/>
      <c r="D70" s="34"/>
      <c r="E70" s="34"/>
      <c r="F70" s="34"/>
      <c r="G70" s="34"/>
      <c r="H70" s="357"/>
      <c r="I70" s="56"/>
      <c r="J70" s="360"/>
      <c r="K70" s="250"/>
      <c r="L70" s="251"/>
      <c r="M70" s="183" t="str">
        <f t="shared" si="6"/>
        <v/>
      </c>
      <c r="N70" s="186">
        <f t="shared" si="7"/>
        <v>1</v>
      </c>
      <c r="O70" s="187">
        <f t="shared" si="8"/>
        <v>0</v>
      </c>
    </row>
    <row r="71" spans="1:16" ht="41.1" customHeight="1" thickBot="1" x14ac:dyDescent="0.3">
      <c r="A71" s="57">
        <v>36</v>
      </c>
      <c r="B71" s="58"/>
      <c r="C71" s="59"/>
      <c r="D71" s="59"/>
      <c r="E71" s="59"/>
      <c r="F71" s="59"/>
      <c r="G71" s="59"/>
      <c r="H71" s="358"/>
      <c r="I71" s="60"/>
      <c r="J71" s="361"/>
      <c r="K71" s="252"/>
      <c r="L71" s="253"/>
      <c r="M71" s="183" t="str">
        <f t="shared" si="6"/>
        <v/>
      </c>
      <c r="N71" s="186">
        <f t="shared" si="7"/>
        <v>1</v>
      </c>
      <c r="O71" s="187">
        <f t="shared" si="8"/>
        <v>0</v>
      </c>
      <c r="P71" s="181">
        <f>IF(COUNTA(H60:L71)&gt;0,1,0)</f>
        <v>0</v>
      </c>
    </row>
    <row r="72" spans="1:16" ht="31.9" customHeight="1" thickBot="1" x14ac:dyDescent="0.3">
      <c r="I72" s="339"/>
      <c r="J72" s="352" t="s">
        <v>50</v>
      </c>
      <c r="K72" s="254">
        <f>SUM(K60:K71)+K46</f>
        <v>0</v>
      </c>
      <c r="L72" s="254">
        <f>SUM(L60:L71)+L46</f>
        <v>0</v>
      </c>
    </row>
    <row r="73" spans="1:16" x14ac:dyDescent="0.25">
      <c r="A73" s="41" t="s">
        <v>156</v>
      </c>
    </row>
    <row r="75" spans="1:16" ht="21" x14ac:dyDescent="0.35">
      <c r="A75" s="310" t="s">
        <v>47</v>
      </c>
      <c r="B75" s="311">
        <f ca="1">IF(imzatarihi&gt;0,imzatarihi,"")</f>
        <v>46027</v>
      </c>
      <c r="C75" s="309" t="s">
        <v>48</v>
      </c>
      <c r="D75" s="486" t="str">
        <f>IF(kurulusyetkilisi&gt;0,kurulusyetkilisi,"")</f>
        <v/>
      </c>
      <c r="E75" s="486"/>
      <c r="F75" s="486"/>
      <c r="G75" s="486"/>
      <c r="H75" s="289"/>
    </row>
    <row r="76" spans="1:16" ht="21" x14ac:dyDescent="0.35">
      <c r="A76" s="300"/>
      <c r="B76" s="300"/>
      <c r="C76" s="309" t="s">
        <v>49</v>
      </c>
      <c r="D76" s="300"/>
      <c r="E76" s="300"/>
      <c r="F76" s="300"/>
      <c r="G76" s="300"/>
    </row>
    <row r="79" spans="1:16" x14ac:dyDescent="0.25">
      <c r="A79" s="525" t="s">
        <v>94</v>
      </c>
      <c r="B79" s="525"/>
      <c r="C79" s="525"/>
      <c r="D79" s="525"/>
      <c r="E79" s="525"/>
      <c r="F79" s="525"/>
      <c r="G79" s="525"/>
      <c r="H79" s="525"/>
      <c r="I79" s="525"/>
      <c r="J79" s="525"/>
      <c r="K79" s="525"/>
      <c r="L79" s="525"/>
    </row>
    <row r="80" spans="1:16" x14ac:dyDescent="0.25">
      <c r="A80" s="523" t="str">
        <f>IF(YilDonem&lt;&gt;"",CONCATENATE(YilDonem," dönemine aittir."),"")</f>
        <v/>
      </c>
      <c r="B80" s="523"/>
      <c r="C80" s="523"/>
      <c r="D80" s="523"/>
      <c r="E80" s="523"/>
      <c r="F80" s="523"/>
      <c r="G80" s="523"/>
      <c r="H80" s="523"/>
      <c r="I80" s="523"/>
      <c r="J80" s="523"/>
      <c r="K80" s="523"/>
      <c r="L80" s="523"/>
    </row>
    <row r="81" spans="1:15" ht="15.95" customHeight="1" thickBot="1" x14ac:dyDescent="0.3">
      <c r="A81" s="524" t="s">
        <v>95</v>
      </c>
      <c r="B81" s="524"/>
      <c r="C81" s="524"/>
      <c r="D81" s="524"/>
      <c r="E81" s="524"/>
      <c r="F81" s="524"/>
      <c r="G81" s="524"/>
      <c r="H81" s="524"/>
      <c r="I81" s="524"/>
      <c r="J81" s="524"/>
      <c r="K81" s="524"/>
      <c r="L81" s="524"/>
    </row>
    <row r="82" spans="1:15" ht="31.7" customHeight="1" thickBot="1" x14ac:dyDescent="0.3">
      <c r="A82" s="507" t="s">
        <v>1</v>
      </c>
      <c r="B82" s="508"/>
      <c r="C82" s="509" t="str">
        <f>IF(ProjeNo&gt;0,ProjeNo,"")</f>
        <v/>
      </c>
      <c r="D82" s="510"/>
      <c r="E82" s="510"/>
      <c r="F82" s="510"/>
      <c r="G82" s="510"/>
      <c r="H82" s="510"/>
      <c r="I82" s="510"/>
      <c r="J82" s="510"/>
      <c r="K82" s="510"/>
      <c r="L82" s="511"/>
    </row>
    <row r="83" spans="1:15" ht="31.7" customHeight="1" thickBot="1" x14ac:dyDescent="0.3">
      <c r="A83" s="512" t="s">
        <v>14</v>
      </c>
      <c r="B83" s="513"/>
      <c r="C83" s="514" t="str">
        <f>IF(ProjeAdi&gt;0,ProjeAdi,"")</f>
        <v/>
      </c>
      <c r="D83" s="515"/>
      <c r="E83" s="515"/>
      <c r="F83" s="515"/>
      <c r="G83" s="515"/>
      <c r="H83" s="515"/>
      <c r="I83" s="515"/>
      <c r="J83" s="515"/>
      <c r="K83" s="515"/>
      <c r="L83" s="516"/>
    </row>
    <row r="84" spans="1:15" s="44" customFormat="1" ht="37.15" customHeight="1" thickBot="1" x14ac:dyDescent="0.3">
      <c r="A84" s="517" t="s">
        <v>9</v>
      </c>
      <c r="B84" s="517" t="s">
        <v>96</v>
      </c>
      <c r="C84" s="517" t="s">
        <v>10</v>
      </c>
      <c r="D84" s="517" t="s">
        <v>145</v>
      </c>
      <c r="E84" s="517" t="s">
        <v>101</v>
      </c>
      <c r="F84" s="517" t="s">
        <v>102</v>
      </c>
      <c r="G84" s="517" t="s">
        <v>158</v>
      </c>
      <c r="H84" s="519" t="s">
        <v>97</v>
      </c>
      <c r="I84" s="521" t="s">
        <v>98</v>
      </c>
      <c r="J84" s="519" t="s">
        <v>185</v>
      </c>
      <c r="K84" s="127" t="s">
        <v>99</v>
      </c>
      <c r="L84" s="117" t="s">
        <v>99</v>
      </c>
      <c r="M84" s="32"/>
      <c r="O84" s="98"/>
    </row>
    <row r="85" spans="1:15" ht="18" customHeight="1" thickBot="1" x14ac:dyDescent="0.3">
      <c r="A85" s="518"/>
      <c r="B85" s="518"/>
      <c r="C85" s="518"/>
      <c r="D85" s="518"/>
      <c r="E85" s="518"/>
      <c r="F85" s="518"/>
      <c r="G85" s="518"/>
      <c r="H85" s="520"/>
      <c r="I85" s="522"/>
      <c r="J85" s="520"/>
      <c r="K85" s="127" t="s">
        <v>100</v>
      </c>
      <c r="L85" s="117" t="s">
        <v>103</v>
      </c>
    </row>
    <row r="86" spans="1:15" ht="41.1" customHeight="1" x14ac:dyDescent="0.25">
      <c r="A86" s="51">
        <v>37</v>
      </c>
      <c r="B86" s="52"/>
      <c r="C86" s="53"/>
      <c r="D86" s="53"/>
      <c r="E86" s="53"/>
      <c r="F86" s="53"/>
      <c r="G86" s="53"/>
      <c r="H86" s="356"/>
      <c r="I86" s="55"/>
      <c r="J86" s="359"/>
      <c r="K86" s="248"/>
      <c r="L86" s="249"/>
      <c r="M86" s="183" t="str">
        <f t="shared" ref="M86:M97" si="9">IF(AND(COUNTA(B86:F86)&gt;0,N86=1),"Ulaşım Çeşidi,Belge Tarihi,Belge Numarası ve KDV Dahil Tutar doldurulduktan sonra KDV Hariç Tutar doldurulabilir.","")</f>
        <v/>
      </c>
      <c r="N86" s="186">
        <f t="shared" ref="N86:N97" si="10">IF(COUNTA(G86:I86)+COUNTA(L86)=4,0,1)</f>
        <v>1</v>
      </c>
      <c r="O86" s="187">
        <f t="shared" ref="O86:O97" si="11">IF(N86=1,0,100000000)</f>
        <v>0</v>
      </c>
    </row>
    <row r="87" spans="1:15" ht="41.1" customHeight="1" x14ac:dyDescent="0.25">
      <c r="A87" s="45">
        <v>38</v>
      </c>
      <c r="B87" s="33"/>
      <c r="C87" s="34"/>
      <c r="D87" s="34"/>
      <c r="E87" s="34"/>
      <c r="F87" s="34"/>
      <c r="G87" s="34"/>
      <c r="H87" s="357"/>
      <c r="I87" s="56"/>
      <c r="J87" s="360"/>
      <c r="K87" s="250"/>
      <c r="L87" s="251"/>
      <c r="M87" s="183" t="str">
        <f t="shared" si="9"/>
        <v/>
      </c>
      <c r="N87" s="186">
        <f t="shared" si="10"/>
        <v>1</v>
      </c>
      <c r="O87" s="187">
        <f t="shared" si="11"/>
        <v>0</v>
      </c>
    </row>
    <row r="88" spans="1:15" ht="41.1" customHeight="1" x14ac:dyDescent="0.25">
      <c r="A88" s="45">
        <v>39</v>
      </c>
      <c r="B88" s="33"/>
      <c r="C88" s="34"/>
      <c r="D88" s="34"/>
      <c r="E88" s="34"/>
      <c r="F88" s="34"/>
      <c r="G88" s="34"/>
      <c r="H88" s="357"/>
      <c r="I88" s="56"/>
      <c r="J88" s="360"/>
      <c r="K88" s="250"/>
      <c r="L88" s="251"/>
      <c r="M88" s="183" t="str">
        <f t="shared" si="9"/>
        <v/>
      </c>
      <c r="N88" s="186">
        <f t="shared" si="10"/>
        <v>1</v>
      </c>
      <c r="O88" s="187">
        <f t="shared" si="11"/>
        <v>0</v>
      </c>
    </row>
    <row r="89" spans="1:15" ht="41.1" customHeight="1" x14ac:dyDescent="0.25">
      <c r="A89" s="45">
        <v>40</v>
      </c>
      <c r="B89" s="33"/>
      <c r="C89" s="34"/>
      <c r="D89" s="34"/>
      <c r="E89" s="34"/>
      <c r="F89" s="34"/>
      <c r="G89" s="34"/>
      <c r="H89" s="357"/>
      <c r="I89" s="56"/>
      <c r="J89" s="360"/>
      <c r="K89" s="250"/>
      <c r="L89" s="251"/>
      <c r="M89" s="183" t="str">
        <f t="shared" si="9"/>
        <v/>
      </c>
      <c r="N89" s="186">
        <f t="shared" si="10"/>
        <v>1</v>
      </c>
      <c r="O89" s="187">
        <f t="shared" si="11"/>
        <v>0</v>
      </c>
    </row>
    <row r="90" spans="1:15" ht="41.1" customHeight="1" x14ac:dyDescent="0.25">
      <c r="A90" s="45">
        <v>41</v>
      </c>
      <c r="B90" s="33"/>
      <c r="C90" s="34"/>
      <c r="D90" s="34"/>
      <c r="E90" s="34"/>
      <c r="F90" s="34"/>
      <c r="G90" s="34"/>
      <c r="H90" s="357"/>
      <c r="I90" s="56"/>
      <c r="J90" s="360"/>
      <c r="K90" s="250"/>
      <c r="L90" s="251"/>
      <c r="M90" s="183" t="str">
        <f t="shared" si="9"/>
        <v/>
      </c>
      <c r="N90" s="186">
        <f t="shared" si="10"/>
        <v>1</v>
      </c>
      <c r="O90" s="187">
        <f t="shared" si="11"/>
        <v>0</v>
      </c>
    </row>
    <row r="91" spans="1:15" ht="41.1" customHeight="1" x14ac:dyDescent="0.25">
      <c r="A91" s="45">
        <v>42</v>
      </c>
      <c r="B91" s="33"/>
      <c r="C91" s="34"/>
      <c r="D91" s="34"/>
      <c r="E91" s="34"/>
      <c r="F91" s="34"/>
      <c r="G91" s="34"/>
      <c r="H91" s="357"/>
      <c r="I91" s="56"/>
      <c r="J91" s="360"/>
      <c r="K91" s="250"/>
      <c r="L91" s="251"/>
      <c r="M91" s="183" t="str">
        <f t="shared" si="9"/>
        <v/>
      </c>
      <c r="N91" s="186">
        <f t="shared" si="10"/>
        <v>1</v>
      </c>
      <c r="O91" s="187">
        <f t="shared" si="11"/>
        <v>0</v>
      </c>
    </row>
    <row r="92" spans="1:15" ht="41.1" customHeight="1" x14ac:dyDescent="0.25">
      <c r="A92" s="45">
        <v>43</v>
      </c>
      <c r="B92" s="33"/>
      <c r="C92" s="34"/>
      <c r="D92" s="34"/>
      <c r="E92" s="34"/>
      <c r="F92" s="34"/>
      <c r="G92" s="34"/>
      <c r="H92" s="357"/>
      <c r="I92" s="56"/>
      <c r="J92" s="360"/>
      <c r="K92" s="250"/>
      <c r="L92" s="251"/>
      <c r="M92" s="183" t="str">
        <f t="shared" si="9"/>
        <v/>
      </c>
      <c r="N92" s="186">
        <f t="shared" si="10"/>
        <v>1</v>
      </c>
      <c r="O92" s="187">
        <f t="shared" si="11"/>
        <v>0</v>
      </c>
    </row>
    <row r="93" spans="1:15" ht="41.1" customHeight="1" x14ac:dyDescent="0.25">
      <c r="A93" s="45">
        <v>44</v>
      </c>
      <c r="B93" s="33"/>
      <c r="C93" s="34"/>
      <c r="D93" s="34"/>
      <c r="E93" s="34"/>
      <c r="F93" s="34"/>
      <c r="G93" s="34"/>
      <c r="H93" s="357"/>
      <c r="I93" s="56"/>
      <c r="J93" s="360"/>
      <c r="K93" s="250"/>
      <c r="L93" s="251"/>
      <c r="M93" s="183" t="str">
        <f t="shared" si="9"/>
        <v/>
      </c>
      <c r="N93" s="186">
        <f t="shared" si="10"/>
        <v>1</v>
      </c>
      <c r="O93" s="187">
        <f t="shared" si="11"/>
        <v>0</v>
      </c>
    </row>
    <row r="94" spans="1:15" ht="41.1" customHeight="1" x14ac:dyDescent="0.25">
      <c r="A94" s="45">
        <v>45</v>
      </c>
      <c r="B94" s="33"/>
      <c r="C94" s="34"/>
      <c r="D94" s="34"/>
      <c r="E94" s="34"/>
      <c r="F94" s="34"/>
      <c r="G94" s="34"/>
      <c r="H94" s="357"/>
      <c r="I94" s="56"/>
      <c r="J94" s="360"/>
      <c r="K94" s="250"/>
      <c r="L94" s="251"/>
      <c r="M94" s="183" t="str">
        <f t="shared" si="9"/>
        <v/>
      </c>
      <c r="N94" s="186">
        <f t="shared" si="10"/>
        <v>1</v>
      </c>
      <c r="O94" s="187">
        <f t="shared" si="11"/>
        <v>0</v>
      </c>
    </row>
    <row r="95" spans="1:15" ht="41.1" customHeight="1" x14ac:dyDescent="0.25">
      <c r="A95" s="45">
        <v>46</v>
      </c>
      <c r="B95" s="33"/>
      <c r="C95" s="34"/>
      <c r="D95" s="34"/>
      <c r="E95" s="34"/>
      <c r="F95" s="34"/>
      <c r="G95" s="34"/>
      <c r="H95" s="357"/>
      <c r="I95" s="56"/>
      <c r="J95" s="360"/>
      <c r="K95" s="250"/>
      <c r="L95" s="251"/>
      <c r="M95" s="183" t="str">
        <f t="shared" si="9"/>
        <v/>
      </c>
      <c r="N95" s="186">
        <f t="shared" si="10"/>
        <v>1</v>
      </c>
      <c r="O95" s="187">
        <f t="shared" si="11"/>
        <v>0</v>
      </c>
    </row>
    <row r="96" spans="1:15" ht="41.1" customHeight="1" x14ac:dyDescent="0.25">
      <c r="A96" s="45">
        <v>47</v>
      </c>
      <c r="B96" s="33"/>
      <c r="C96" s="34"/>
      <c r="D96" s="34"/>
      <c r="E96" s="34"/>
      <c r="F96" s="34"/>
      <c r="G96" s="34"/>
      <c r="H96" s="357"/>
      <c r="I96" s="56"/>
      <c r="J96" s="360"/>
      <c r="K96" s="250"/>
      <c r="L96" s="251"/>
      <c r="M96" s="183" t="str">
        <f t="shared" si="9"/>
        <v/>
      </c>
      <c r="N96" s="186">
        <f t="shared" si="10"/>
        <v>1</v>
      </c>
      <c r="O96" s="187">
        <f t="shared" si="11"/>
        <v>0</v>
      </c>
    </row>
    <row r="97" spans="1:16" ht="41.1" customHeight="1" thickBot="1" x14ac:dyDescent="0.3">
      <c r="A97" s="57">
        <v>48</v>
      </c>
      <c r="B97" s="58"/>
      <c r="C97" s="59"/>
      <c r="D97" s="59"/>
      <c r="E97" s="59"/>
      <c r="F97" s="59"/>
      <c r="G97" s="59"/>
      <c r="H97" s="358"/>
      <c r="I97" s="60"/>
      <c r="J97" s="361"/>
      <c r="K97" s="252"/>
      <c r="L97" s="253"/>
      <c r="M97" s="183" t="str">
        <f t="shared" si="9"/>
        <v/>
      </c>
      <c r="N97" s="186">
        <f t="shared" si="10"/>
        <v>1</v>
      </c>
      <c r="O97" s="187">
        <f t="shared" si="11"/>
        <v>0</v>
      </c>
      <c r="P97" s="181">
        <f>IF(COUNTA(H86:L97)&gt;0,1,0)</f>
        <v>0</v>
      </c>
    </row>
    <row r="98" spans="1:16" ht="31.9" customHeight="1" thickBot="1" x14ac:dyDescent="0.3">
      <c r="I98" s="339"/>
      <c r="J98" s="352" t="s">
        <v>50</v>
      </c>
      <c r="K98" s="254">
        <f>SUM(K86:K97)+K72</f>
        <v>0</v>
      </c>
      <c r="L98" s="254">
        <f>SUM(L86:L97)+L72</f>
        <v>0</v>
      </c>
    </row>
    <row r="99" spans="1:16" x14ac:dyDescent="0.25">
      <c r="A99" s="41" t="s">
        <v>156</v>
      </c>
    </row>
    <row r="101" spans="1:16" ht="21" x14ac:dyDescent="0.35">
      <c r="A101" s="310" t="s">
        <v>47</v>
      </c>
      <c r="B101" s="311">
        <f ca="1">IF(imzatarihi&gt;0,imzatarihi,"")</f>
        <v>46027</v>
      </c>
      <c r="C101" s="309" t="s">
        <v>48</v>
      </c>
      <c r="D101" s="486" t="str">
        <f>IF(kurulusyetkilisi&gt;0,kurulusyetkilisi,"")</f>
        <v/>
      </c>
      <c r="E101" s="486"/>
      <c r="F101" s="486"/>
      <c r="G101" s="486"/>
      <c r="H101" s="289"/>
    </row>
    <row r="102" spans="1:16" ht="21" x14ac:dyDescent="0.35">
      <c r="A102" s="300"/>
      <c r="B102" s="300"/>
      <c r="C102" s="309" t="s">
        <v>49</v>
      </c>
      <c r="D102" s="300"/>
      <c r="E102" s="300"/>
      <c r="F102" s="300"/>
      <c r="G102" s="300"/>
    </row>
    <row r="105" spans="1:16" x14ac:dyDescent="0.25">
      <c r="A105" s="525" t="s">
        <v>94</v>
      </c>
      <c r="B105" s="525"/>
      <c r="C105" s="525"/>
      <c r="D105" s="525"/>
      <c r="E105" s="525"/>
      <c r="F105" s="525"/>
      <c r="G105" s="525"/>
      <c r="H105" s="525"/>
      <c r="I105" s="525"/>
      <c r="J105" s="525"/>
      <c r="K105" s="525"/>
      <c r="L105" s="525"/>
    </row>
    <row r="106" spans="1:16" x14ac:dyDescent="0.25">
      <c r="A106" s="523" t="str">
        <f>IF(YilDonem&lt;&gt;"",CONCATENATE(YilDonem," dönemine aittir."),"")</f>
        <v/>
      </c>
      <c r="B106" s="523"/>
      <c r="C106" s="523"/>
      <c r="D106" s="523"/>
      <c r="E106" s="523"/>
      <c r="F106" s="523"/>
      <c r="G106" s="523"/>
      <c r="H106" s="523"/>
      <c r="I106" s="523"/>
      <c r="J106" s="523"/>
      <c r="K106" s="523"/>
      <c r="L106" s="523"/>
    </row>
    <row r="107" spans="1:16" ht="15.95" customHeight="1" thickBot="1" x14ac:dyDescent="0.3">
      <c r="A107" s="524" t="s">
        <v>95</v>
      </c>
      <c r="B107" s="524"/>
      <c r="C107" s="524"/>
      <c r="D107" s="524"/>
      <c r="E107" s="524"/>
      <c r="F107" s="524"/>
      <c r="G107" s="524"/>
      <c r="H107" s="524"/>
      <c r="I107" s="524"/>
      <c r="J107" s="524"/>
      <c r="K107" s="524"/>
      <c r="L107" s="524"/>
    </row>
    <row r="108" spans="1:16" ht="31.7" customHeight="1" thickBot="1" x14ac:dyDescent="0.3">
      <c r="A108" s="507" t="s">
        <v>1</v>
      </c>
      <c r="B108" s="508"/>
      <c r="C108" s="509" t="str">
        <f>IF(ProjeNo&gt;0,ProjeNo,"")</f>
        <v/>
      </c>
      <c r="D108" s="510"/>
      <c r="E108" s="510"/>
      <c r="F108" s="510"/>
      <c r="G108" s="510"/>
      <c r="H108" s="510"/>
      <c r="I108" s="510"/>
      <c r="J108" s="510"/>
      <c r="K108" s="510"/>
      <c r="L108" s="511"/>
    </row>
    <row r="109" spans="1:16" ht="31.7" customHeight="1" thickBot="1" x14ac:dyDescent="0.3">
      <c r="A109" s="512" t="s">
        <v>14</v>
      </c>
      <c r="B109" s="513"/>
      <c r="C109" s="514" t="str">
        <f>IF(ProjeAdi&gt;0,ProjeAdi,"")</f>
        <v/>
      </c>
      <c r="D109" s="515"/>
      <c r="E109" s="515"/>
      <c r="F109" s="515"/>
      <c r="G109" s="515"/>
      <c r="H109" s="515"/>
      <c r="I109" s="515"/>
      <c r="J109" s="515"/>
      <c r="K109" s="515"/>
      <c r="L109" s="516"/>
    </row>
    <row r="110" spans="1:16" s="44" customFormat="1" ht="37.15" customHeight="1" thickBot="1" x14ac:dyDescent="0.3">
      <c r="A110" s="517" t="s">
        <v>9</v>
      </c>
      <c r="B110" s="517" t="s">
        <v>96</v>
      </c>
      <c r="C110" s="517" t="s">
        <v>10</v>
      </c>
      <c r="D110" s="517" t="s">
        <v>145</v>
      </c>
      <c r="E110" s="517" t="s">
        <v>101</v>
      </c>
      <c r="F110" s="517" t="s">
        <v>102</v>
      </c>
      <c r="G110" s="517" t="s">
        <v>158</v>
      </c>
      <c r="H110" s="519" t="s">
        <v>97</v>
      </c>
      <c r="I110" s="521" t="s">
        <v>98</v>
      </c>
      <c r="J110" s="519" t="s">
        <v>185</v>
      </c>
      <c r="K110" s="127" t="s">
        <v>99</v>
      </c>
      <c r="L110" s="117" t="s">
        <v>99</v>
      </c>
      <c r="M110" s="32"/>
      <c r="O110" s="98"/>
    </row>
    <row r="111" spans="1:16" ht="18" customHeight="1" thickBot="1" x14ac:dyDescent="0.3">
      <c r="A111" s="518"/>
      <c r="B111" s="518"/>
      <c r="C111" s="518"/>
      <c r="D111" s="518"/>
      <c r="E111" s="518"/>
      <c r="F111" s="518"/>
      <c r="G111" s="518"/>
      <c r="H111" s="520"/>
      <c r="I111" s="522"/>
      <c r="J111" s="520"/>
      <c r="K111" s="127" t="s">
        <v>100</v>
      </c>
      <c r="L111" s="117" t="s">
        <v>103</v>
      </c>
    </row>
    <row r="112" spans="1:16" ht="41.1" customHeight="1" x14ac:dyDescent="0.25">
      <c r="A112" s="51">
        <v>49</v>
      </c>
      <c r="B112" s="52"/>
      <c r="C112" s="53"/>
      <c r="D112" s="53"/>
      <c r="E112" s="53"/>
      <c r="F112" s="53"/>
      <c r="G112" s="53"/>
      <c r="H112" s="356"/>
      <c r="I112" s="55"/>
      <c r="J112" s="359"/>
      <c r="K112" s="248"/>
      <c r="L112" s="249"/>
      <c r="M112" s="183" t="str">
        <f t="shared" ref="M112:M123" si="12">IF(AND(COUNTA(B112:F112)&gt;0,N112=1),"Ulaşım Çeşidi,Belge Tarihi,Belge Numarası ve KDV Dahil Tutar doldurulduktan sonra KDV Hariç Tutar doldurulabilir.","")</f>
        <v/>
      </c>
      <c r="N112" s="186">
        <f t="shared" ref="N112:N123" si="13">IF(COUNTA(G112:I112)+COUNTA(L112)=4,0,1)</f>
        <v>1</v>
      </c>
      <c r="O112" s="187">
        <f t="shared" ref="O112:O123" si="14">IF(N112=1,0,100000000)</f>
        <v>0</v>
      </c>
    </row>
    <row r="113" spans="1:16" ht="41.1" customHeight="1" x14ac:dyDescent="0.25">
      <c r="A113" s="45">
        <v>50</v>
      </c>
      <c r="B113" s="33"/>
      <c r="C113" s="34"/>
      <c r="D113" s="34"/>
      <c r="E113" s="34"/>
      <c r="F113" s="34"/>
      <c r="G113" s="34"/>
      <c r="H113" s="357"/>
      <c r="I113" s="56"/>
      <c r="J113" s="360"/>
      <c r="K113" s="250"/>
      <c r="L113" s="251"/>
      <c r="M113" s="183" t="str">
        <f t="shared" si="12"/>
        <v/>
      </c>
      <c r="N113" s="186">
        <f t="shared" si="13"/>
        <v>1</v>
      </c>
      <c r="O113" s="187">
        <f t="shared" si="14"/>
        <v>0</v>
      </c>
    </row>
    <row r="114" spans="1:16" ht="41.1" customHeight="1" x14ac:dyDescent="0.25">
      <c r="A114" s="45">
        <v>51</v>
      </c>
      <c r="B114" s="33"/>
      <c r="C114" s="34"/>
      <c r="D114" s="34"/>
      <c r="E114" s="34"/>
      <c r="F114" s="34"/>
      <c r="G114" s="34"/>
      <c r="H114" s="357"/>
      <c r="I114" s="56"/>
      <c r="J114" s="360"/>
      <c r="K114" s="250"/>
      <c r="L114" s="251"/>
      <c r="M114" s="183" t="str">
        <f t="shared" si="12"/>
        <v/>
      </c>
      <c r="N114" s="186">
        <f t="shared" si="13"/>
        <v>1</v>
      </c>
      <c r="O114" s="187">
        <f t="shared" si="14"/>
        <v>0</v>
      </c>
    </row>
    <row r="115" spans="1:16" ht="41.1" customHeight="1" x14ac:dyDescent="0.25">
      <c r="A115" s="45">
        <v>52</v>
      </c>
      <c r="B115" s="33"/>
      <c r="C115" s="34"/>
      <c r="D115" s="34"/>
      <c r="E115" s="34"/>
      <c r="F115" s="34"/>
      <c r="G115" s="34"/>
      <c r="H115" s="357"/>
      <c r="I115" s="56"/>
      <c r="J115" s="360"/>
      <c r="K115" s="250"/>
      <c r="L115" s="251"/>
      <c r="M115" s="183" t="str">
        <f t="shared" si="12"/>
        <v/>
      </c>
      <c r="N115" s="186">
        <f t="shared" si="13"/>
        <v>1</v>
      </c>
      <c r="O115" s="187">
        <f t="shared" si="14"/>
        <v>0</v>
      </c>
    </row>
    <row r="116" spans="1:16" ht="41.1" customHeight="1" x14ac:dyDescent="0.25">
      <c r="A116" s="45">
        <v>53</v>
      </c>
      <c r="B116" s="33"/>
      <c r="C116" s="34"/>
      <c r="D116" s="34"/>
      <c r="E116" s="34"/>
      <c r="F116" s="34"/>
      <c r="G116" s="34"/>
      <c r="H116" s="357"/>
      <c r="I116" s="56"/>
      <c r="J116" s="360"/>
      <c r="K116" s="250"/>
      <c r="L116" s="251"/>
      <c r="M116" s="183" t="str">
        <f t="shared" si="12"/>
        <v/>
      </c>
      <c r="N116" s="186">
        <f t="shared" si="13"/>
        <v>1</v>
      </c>
      <c r="O116" s="187">
        <f t="shared" si="14"/>
        <v>0</v>
      </c>
    </row>
    <row r="117" spans="1:16" ht="41.1" customHeight="1" x14ac:dyDescent="0.25">
      <c r="A117" s="45">
        <v>54</v>
      </c>
      <c r="B117" s="33"/>
      <c r="C117" s="34"/>
      <c r="D117" s="34"/>
      <c r="E117" s="34"/>
      <c r="F117" s="34"/>
      <c r="G117" s="34"/>
      <c r="H117" s="357"/>
      <c r="I117" s="56"/>
      <c r="J117" s="360"/>
      <c r="K117" s="250"/>
      <c r="L117" s="251"/>
      <c r="M117" s="183" t="str">
        <f t="shared" si="12"/>
        <v/>
      </c>
      <c r="N117" s="186">
        <f t="shared" si="13"/>
        <v>1</v>
      </c>
      <c r="O117" s="187">
        <f t="shared" si="14"/>
        <v>0</v>
      </c>
    </row>
    <row r="118" spans="1:16" ht="41.1" customHeight="1" x14ac:dyDescent="0.25">
      <c r="A118" s="45">
        <v>55</v>
      </c>
      <c r="B118" s="33"/>
      <c r="C118" s="34"/>
      <c r="D118" s="34"/>
      <c r="E118" s="34"/>
      <c r="F118" s="34"/>
      <c r="G118" s="34"/>
      <c r="H118" s="357"/>
      <c r="I118" s="56"/>
      <c r="J118" s="360"/>
      <c r="K118" s="250"/>
      <c r="L118" s="251"/>
      <c r="M118" s="183" t="str">
        <f t="shared" si="12"/>
        <v/>
      </c>
      <c r="N118" s="186">
        <f t="shared" si="13"/>
        <v>1</v>
      </c>
      <c r="O118" s="187">
        <f t="shared" si="14"/>
        <v>0</v>
      </c>
    </row>
    <row r="119" spans="1:16" ht="41.1" customHeight="1" x14ac:dyDescent="0.25">
      <c r="A119" s="45">
        <v>56</v>
      </c>
      <c r="B119" s="33"/>
      <c r="C119" s="34"/>
      <c r="D119" s="34"/>
      <c r="E119" s="34"/>
      <c r="F119" s="34"/>
      <c r="G119" s="34"/>
      <c r="H119" s="357"/>
      <c r="I119" s="56"/>
      <c r="J119" s="360"/>
      <c r="K119" s="250"/>
      <c r="L119" s="251"/>
      <c r="M119" s="183" t="str">
        <f t="shared" si="12"/>
        <v/>
      </c>
      <c r="N119" s="186">
        <f t="shared" si="13"/>
        <v>1</v>
      </c>
      <c r="O119" s="187">
        <f t="shared" si="14"/>
        <v>0</v>
      </c>
    </row>
    <row r="120" spans="1:16" ht="41.1" customHeight="1" x14ac:dyDescent="0.25">
      <c r="A120" s="45">
        <v>57</v>
      </c>
      <c r="B120" s="33"/>
      <c r="C120" s="34"/>
      <c r="D120" s="34"/>
      <c r="E120" s="34"/>
      <c r="F120" s="34"/>
      <c r="G120" s="34"/>
      <c r="H120" s="357"/>
      <c r="I120" s="56"/>
      <c r="J120" s="360"/>
      <c r="K120" s="250"/>
      <c r="L120" s="251"/>
      <c r="M120" s="183" t="str">
        <f t="shared" si="12"/>
        <v/>
      </c>
      <c r="N120" s="186">
        <f t="shared" si="13"/>
        <v>1</v>
      </c>
      <c r="O120" s="187">
        <f t="shared" si="14"/>
        <v>0</v>
      </c>
    </row>
    <row r="121" spans="1:16" ht="41.1" customHeight="1" x14ac:dyDescent="0.25">
      <c r="A121" s="45">
        <v>58</v>
      </c>
      <c r="B121" s="33"/>
      <c r="C121" s="34"/>
      <c r="D121" s="34"/>
      <c r="E121" s="34"/>
      <c r="F121" s="34"/>
      <c r="G121" s="34"/>
      <c r="H121" s="357"/>
      <c r="I121" s="56"/>
      <c r="J121" s="360"/>
      <c r="K121" s="250"/>
      <c r="L121" s="251"/>
      <c r="M121" s="183" t="str">
        <f t="shared" si="12"/>
        <v/>
      </c>
      <c r="N121" s="186">
        <f t="shared" si="13"/>
        <v>1</v>
      </c>
      <c r="O121" s="187">
        <f t="shared" si="14"/>
        <v>0</v>
      </c>
    </row>
    <row r="122" spans="1:16" ht="41.1" customHeight="1" x14ac:dyDescent="0.25">
      <c r="A122" s="45">
        <v>59</v>
      </c>
      <c r="B122" s="33"/>
      <c r="C122" s="34"/>
      <c r="D122" s="34"/>
      <c r="E122" s="34"/>
      <c r="F122" s="34"/>
      <c r="G122" s="34"/>
      <c r="H122" s="357"/>
      <c r="I122" s="56"/>
      <c r="J122" s="360"/>
      <c r="K122" s="250"/>
      <c r="L122" s="251"/>
      <c r="M122" s="183" t="str">
        <f t="shared" si="12"/>
        <v/>
      </c>
      <c r="N122" s="186">
        <f t="shared" si="13"/>
        <v>1</v>
      </c>
      <c r="O122" s="187">
        <f t="shared" si="14"/>
        <v>0</v>
      </c>
    </row>
    <row r="123" spans="1:16" ht="41.1" customHeight="1" thickBot="1" x14ac:dyDescent="0.3">
      <c r="A123" s="57">
        <v>60</v>
      </c>
      <c r="B123" s="58"/>
      <c r="C123" s="59"/>
      <c r="D123" s="59"/>
      <c r="E123" s="59"/>
      <c r="F123" s="59"/>
      <c r="G123" s="59"/>
      <c r="H123" s="358"/>
      <c r="I123" s="60"/>
      <c r="J123" s="361"/>
      <c r="K123" s="252"/>
      <c r="L123" s="253"/>
      <c r="M123" s="183" t="str">
        <f t="shared" si="12"/>
        <v/>
      </c>
      <c r="N123" s="186">
        <f t="shared" si="13"/>
        <v>1</v>
      </c>
      <c r="O123" s="187">
        <f t="shared" si="14"/>
        <v>0</v>
      </c>
      <c r="P123" s="181">
        <f>IF(COUNTA(H112:L123)&gt;0,1,0)</f>
        <v>0</v>
      </c>
    </row>
    <row r="124" spans="1:16" ht="31.9" customHeight="1" thickBot="1" x14ac:dyDescent="0.3">
      <c r="I124" s="339"/>
      <c r="J124" s="352" t="s">
        <v>50</v>
      </c>
      <c r="K124" s="254">
        <f>SUM(K112:K123)+K98</f>
        <v>0</v>
      </c>
      <c r="L124" s="254">
        <f>SUM(L112:L123)+L98</f>
        <v>0</v>
      </c>
    </row>
    <row r="125" spans="1:16" x14ac:dyDescent="0.25">
      <c r="A125" s="41" t="s">
        <v>156</v>
      </c>
    </row>
    <row r="127" spans="1:16" ht="21" x14ac:dyDescent="0.35">
      <c r="A127" s="310" t="s">
        <v>47</v>
      </c>
      <c r="B127" s="311">
        <f ca="1">IF(imzatarihi&gt;0,imzatarihi,"")</f>
        <v>46027</v>
      </c>
      <c r="C127" s="309" t="s">
        <v>48</v>
      </c>
      <c r="D127" s="486" t="str">
        <f>IF(kurulusyetkilisi&gt;0,kurulusyetkilisi,"")</f>
        <v/>
      </c>
      <c r="E127" s="486"/>
      <c r="F127" s="486"/>
      <c r="G127" s="486"/>
      <c r="H127" s="289"/>
    </row>
    <row r="128" spans="1:16" ht="21" x14ac:dyDescent="0.35">
      <c r="A128" s="300"/>
      <c r="B128" s="300"/>
      <c r="C128" s="309" t="s">
        <v>49</v>
      </c>
      <c r="D128" s="300"/>
      <c r="E128" s="300"/>
      <c r="F128" s="300"/>
      <c r="G128" s="300"/>
    </row>
    <row r="131" spans="1:15" x14ac:dyDescent="0.25">
      <c r="A131" s="525" t="s">
        <v>94</v>
      </c>
      <c r="B131" s="525"/>
      <c r="C131" s="525"/>
      <c r="D131" s="525"/>
      <c r="E131" s="525"/>
      <c r="F131" s="525"/>
      <c r="G131" s="525"/>
      <c r="H131" s="525"/>
      <c r="I131" s="525"/>
      <c r="J131" s="525"/>
      <c r="K131" s="525"/>
      <c r="L131" s="525"/>
    </row>
    <row r="132" spans="1:15" x14ac:dyDescent="0.25">
      <c r="A132" s="523" t="str">
        <f>IF(YilDonem&lt;&gt;"",CONCATENATE(YilDonem," dönemine aittir."),"")</f>
        <v/>
      </c>
      <c r="B132" s="523"/>
      <c r="C132" s="523"/>
      <c r="D132" s="523"/>
      <c r="E132" s="523"/>
      <c r="F132" s="523"/>
      <c r="G132" s="523"/>
      <c r="H132" s="523"/>
      <c r="I132" s="523"/>
      <c r="J132" s="523"/>
      <c r="K132" s="523"/>
      <c r="L132" s="523"/>
    </row>
    <row r="133" spans="1:15" ht="15.95" customHeight="1" thickBot="1" x14ac:dyDescent="0.3">
      <c r="A133" s="524" t="s">
        <v>95</v>
      </c>
      <c r="B133" s="524"/>
      <c r="C133" s="524"/>
      <c r="D133" s="524"/>
      <c r="E133" s="524"/>
      <c r="F133" s="524"/>
      <c r="G133" s="524"/>
      <c r="H133" s="524"/>
      <c r="I133" s="524"/>
      <c r="J133" s="524"/>
      <c r="K133" s="524"/>
      <c r="L133" s="524"/>
    </row>
    <row r="134" spans="1:15" ht="31.7" customHeight="1" thickBot="1" x14ac:dyDescent="0.3">
      <c r="A134" s="507" t="s">
        <v>1</v>
      </c>
      <c r="B134" s="508"/>
      <c r="C134" s="509" t="str">
        <f>IF(ProjeNo&gt;0,ProjeNo,"")</f>
        <v/>
      </c>
      <c r="D134" s="510"/>
      <c r="E134" s="510"/>
      <c r="F134" s="510"/>
      <c r="G134" s="510"/>
      <c r="H134" s="510"/>
      <c r="I134" s="510"/>
      <c r="J134" s="510"/>
      <c r="K134" s="510"/>
      <c r="L134" s="511"/>
    </row>
    <row r="135" spans="1:15" ht="31.7" customHeight="1" thickBot="1" x14ac:dyDescent="0.3">
      <c r="A135" s="512" t="s">
        <v>14</v>
      </c>
      <c r="B135" s="513"/>
      <c r="C135" s="514" t="str">
        <f>IF(ProjeAdi&gt;0,ProjeAdi,"")</f>
        <v/>
      </c>
      <c r="D135" s="515"/>
      <c r="E135" s="515"/>
      <c r="F135" s="515"/>
      <c r="G135" s="515"/>
      <c r="H135" s="515"/>
      <c r="I135" s="515"/>
      <c r="J135" s="515"/>
      <c r="K135" s="515"/>
      <c r="L135" s="516"/>
    </row>
    <row r="136" spans="1:15" s="44" customFormat="1" ht="37.15" customHeight="1" thickBot="1" x14ac:dyDescent="0.3">
      <c r="A136" s="517" t="s">
        <v>9</v>
      </c>
      <c r="B136" s="517" t="s">
        <v>96</v>
      </c>
      <c r="C136" s="517" t="s">
        <v>10</v>
      </c>
      <c r="D136" s="517" t="s">
        <v>145</v>
      </c>
      <c r="E136" s="517" t="s">
        <v>101</v>
      </c>
      <c r="F136" s="517" t="s">
        <v>102</v>
      </c>
      <c r="G136" s="517" t="s">
        <v>158</v>
      </c>
      <c r="H136" s="519" t="s">
        <v>97</v>
      </c>
      <c r="I136" s="521" t="s">
        <v>98</v>
      </c>
      <c r="J136" s="519" t="s">
        <v>185</v>
      </c>
      <c r="K136" s="127" t="s">
        <v>99</v>
      </c>
      <c r="L136" s="117" t="s">
        <v>99</v>
      </c>
      <c r="M136" s="32"/>
      <c r="O136" s="98"/>
    </row>
    <row r="137" spans="1:15" ht="18" customHeight="1" thickBot="1" x14ac:dyDescent="0.3">
      <c r="A137" s="518"/>
      <c r="B137" s="518"/>
      <c r="C137" s="518"/>
      <c r="D137" s="518"/>
      <c r="E137" s="518"/>
      <c r="F137" s="518"/>
      <c r="G137" s="518"/>
      <c r="H137" s="520"/>
      <c r="I137" s="522"/>
      <c r="J137" s="520"/>
      <c r="K137" s="127" t="s">
        <v>100</v>
      </c>
      <c r="L137" s="117" t="s">
        <v>103</v>
      </c>
    </row>
    <row r="138" spans="1:15" ht="41.1" customHeight="1" x14ac:dyDescent="0.25">
      <c r="A138" s="51">
        <v>61</v>
      </c>
      <c r="B138" s="52"/>
      <c r="C138" s="53"/>
      <c r="D138" s="53"/>
      <c r="E138" s="53"/>
      <c r="F138" s="53"/>
      <c r="G138" s="53"/>
      <c r="H138" s="356"/>
      <c r="I138" s="55"/>
      <c r="J138" s="359"/>
      <c r="K138" s="248"/>
      <c r="L138" s="249"/>
      <c r="M138" s="183" t="str">
        <f t="shared" ref="M138:M149" si="15">IF(AND(COUNTA(B138:F138)&gt;0,N138=1),"Ulaşım Çeşidi,Belge Tarihi,Belge Numarası ve KDV Dahil Tutar doldurulduktan sonra KDV Hariç Tutar doldurulabilir.","")</f>
        <v/>
      </c>
      <c r="N138" s="186">
        <f t="shared" ref="N138:N149" si="16">IF(COUNTA(G138:I138)+COUNTA(L138)=4,0,1)</f>
        <v>1</v>
      </c>
      <c r="O138" s="187">
        <f t="shared" ref="O138:O149" si="17">IF(N138=1,0,100000000)</f>
        <v>0</v>
      </c>
    </row>
    <row r="139" spans="1:15" ht="41.1" customHeight="1" x14ac:dyDescent="0.25">
      <c r="A139" s="45">
        <v>62</v>
      </c>
      <c r="B139" s="33"/>
      <c r="C139" s="34"/>
      <c r="D139" s="34"/>
      <c r="E139" s="34"/>
      <c r="F139" s="34"/>
      <c r="G139" s="34"/>
      <c r="H139" s="357"/>
      <c r="I139" s="56"/>
      <c r="J139" s="360"/>
      <c r="K139" s="250"/>
      <c r="L139" s="251"/>
      <c r="M139" s="183" t="str">
        <f t="shared" si="15"/>
        <v/>
      </c>
      <c r="N139" s="186">
        <f t="shared" si="16"/>
        <v>1</v>
      </c>
      <c r="O139" s="187">
        <f t="shared" si="17"/>
        <v>0</v>
      </c>
    </row>
    <row r="140" spans="1:15" ht="41.1" customHeight="1" x14ac:dyDescent="0.25">
      <c r="A140" s="45">
        <v>63</v>
      </c>
      <c r="B140" s="33"/>
      <c r="C140" s="34"/>
      <c r="D140" s="34"/>
      <c r="E140" s="34"/>
      <c r="F140" s="34"/>
      <c r="G140" s="34"/>
      <c r="H140" s="357"/>
      <c r="I140" s="56"/>
      <c r="J140" s="360"/>
      <c r="K140" s="250"/>
      <c r="L140" s="251"/>
      <c r="M140" s="183" t="str">
        <f t="shared" si="15"/>
        <v/>
      </c>
      <c r="N140" s="186">
        <f t="shared" si="16"/>
        <v>1</v>
      </c>
      <c r="O140" s="187">
        <f t="shared" si="17"/>
        <v>0</v>
      </c>
    </row>
    <row r="141" spans="1:15" ht="41.1" customHeight="1" x14ac:dyDescent="0.25">
      <c r="A141" s="45">
        <v>64</v>
      </c>
      <c r="B141" s="33"/>
      <c r="C141" s="34"/>
      <c r="D141" s="34"/>
      <c r="E141" s="34"/>
      <c r="F141" s="34"/>
      <c r="G141" s="34"/>
      <c r="H141" s="357"/>
      <c r="I141" s="56"/>
      <c r="J141" s="360"/>
      <c r="K141" s="250"/>
      <c r="L141" s="251"/>
      <c r="M141" s="183" t="str">
        <f t="shared" si="15"/>
        <v/>
      </c>
      <c r="N141" s="186">
        <f t="shared" si="16"/>
        <v>1</v>
      </c>
      <c r="O141" s="187">
        <f t="shared" si="17"/>
        <v>0</v>
      </c>
    </row>
    <row r="142" spans="1:15" ht="41.1" customHeight="1" x14ac:dyDescent="0.25">
      <c r="A142" s="45">
        <v>65</v>
      </c>
      <c r="B142" s="33"/>
      <c r="C142" s="34"/>
      <c r="D142" s="34"/>
      <c r="E142" s="34"/>
      <c r="F142" s="34"/>
      <c r="G142" s="34"/>
      <c r="H142" s="357"/>
      <c r="I142" s="56"/>
      <c r="J142" s="360"/>
      <c r="K142" s="250"/>
      <c r="L142" s="251"/>
      <c r="M142" s="183" t="str">
        <f t="shared" si="15"/>
        <v/>
      </c>
      <c r="N142" s="186">
        <f t="shared" si="16"/>
        <v>1</v>
      </c>
      <c r="O142" s="187">
        <f t="shared" si="17"/>
        <v>0</v>
      </c>
    </row>
    <row r="143" spans="1:15" ht="41.1" customHeight="1" x14ac:dyDescent="0.25">
      <c r="A143" s="45">
        <v>66</v>
      </c>
      <c r="B143" s="33"/>
      <c r="C143" s="34"/>
      <c r="D143" s="34"/>
      <c r="E143" s="34"/>
      <c r="F143" s="34"/>
      <c r="G143" s="34"/>
      <c r="H143" s="357"/>
      <c r="I143" s="56"/>
      <c r="J143" s="360"/>
      <c r="K143" s="250"/>
      <c r="L143" s="251"/>
      <c r="M143" s="183" t="str">
        <f t="shared" si="15"/>
        <v/>
      </c>
      <c r="N143" s="186">
        <f t="shared" si="16"/>
        <v>1</v>
      </c>
      <c r="O143" s="187">
        <f t="shared" si="17"/>
        <v>0</v>
      </c>
    </row>
    <row r="144" spans="1:15" ht="41.1" customHeight="1" x14ac:dyDescent="0.25">
      <c r="A144" s="45">
        <v>67</v>
      </c>
      <c r="B144" s="33"/>
      <c r="C144" s="34"/>
      <c r="D144" s="34"/>
      <c r="E144" s="34"/>
      <c r="F144" s="34"/>
      <c r="G144" s="34"/>
      <c r="H144" s="357"/>
      <c r="I144" s="56"/>
      <c r="J144" s="360"/>
      <c r="K144" s="250"/>
      <c r="L144" s="251"/>
      <c r="M144" s="183" t="str">
        <f t="shared" si="15"/>
        <v/>
      </c>
      <c r="N144" s="186">
        <f t="shared" si="16"/>
        <v>1</v>
      </c>
      <c r="O144" s="187">
        <f t="shared" si="17"/>
        <v>0</v>
      </c>
    </row>
    <row r="145" spans="1:16" ht="41.1" customHeight="1" x14ac:dyDescent="0.25">
      <c r="A145" s="45">
        <v>68</v>
      </c>
      <c r="B145" s="33"/>
      <c r="C145" s="34"/>
      <c r="D145" s="34"/>
      <c r="E145" s="34"/>
      <c r="F145" s="34"/>
      <c r="G145" s="34"/>
      <c r="H145" s="357"/>
      <c r="I145" s="56"/>
      <c r="J145" s="360"/>
      <c r="K145" s="250"/>
      <c r="L145" s="251"/>
      <c r="M145" s="183" t="str">
        <f t="shared" si="15"/>
        <v/>
      </c>
      <c r="N145" s="186">
        <f t="shared" si="16"/>
        <v>1</v>
      </c>
      <c r="O145" s="187">
        <f t="shared" si="17"/>
        <v>0</v>
      </c>
    </row>
    <row r="146" spans="1:16" ht="41.1" customHeight="1" x14ac:dyDescent="0.25">
      <c r="A146" s="45">
        <v>69</v>
      </c>
      <c r="B146" s="33"/>
      <c r="C146" s="34"/>
      <c r="D146" s="34"/>
      <c r="E146" s="34"/>
      <c r="F146" s="34"/>
      <c r="G146" s="34"/>
      <c r="H146" s="357"/>
      <c r="I146" s="56"/>
      <c r="J146" s="360"/>
      <c r="K146" s="250"/>
      <c r="L146" s="251"/>
      <c r="M146" s="183" t="str">
        <f t="shared" si="15"/>
        <v/>
      </c>
      <c r="N146" s="186">
        <f t="shared" si="16"/>
        <v>1</v>
      </c>
      <c r="O146" s="187">
        <f t="shared" si="17"/>
        <v>0</v>
      </c>
    </row>
    <row r="147" spans="1:16" ht="41.1" customHeight="1" x14ac:dyDescent="0.25">
      <c r="A147" s="45">
        <v>70</v>
      </c>
      <c r="B147" s="33"/>
      <c r="C147" s="34"/>
      <c r="D147" s="34"/>
      <c r="E147" s="34"/>
      <c r="F147" s="34"/>
      <c r="G147" s="34"/>
      <c r="H147" s="357"/>
      <c r="I147" s="56"/>
      <c r="J147" s="360"/>
      <c r="K147" s="250"/>
      <c r="L147" s="251"/>
      <c r="M147" s="183" t="str">
        <f t="shared" si="15"/>
        <v/>
      </c>
      <c r="N147" s="186">
        <f t="shared" si="16"/>
        <v>1</v>
      </c>
      <c r="O147" s="187">
        <f t="shared" si="17"/>
        <v>0</v>
      </c>
    </row>
    <row r="148" spans="1:16" ht="41.1" customHeight="1" x14ac:dyDescent="0.25">
      <c r="A148" s="45">
        <v>71</v>
      </c>
      <c r="B148" s="33"/>
      <c r="C148" s="34"/>
      <c r="D148" s="34"/>
      <c r="E148" s="34"/>
      <c r="F148" s="34"/>
      <c r="G148" s="34"/>
      <c r="H148" s="357"/>
      <c r="I148" s="56"/>
      <c r="J148" s="360"/>
      <c r="K148" s="250"/>
      <c r="L148" s="251"/>
      <c r="M148" s="183" t="str">
        <f t="shared" si="15"/>
        <v/>
      </c>
      <c r="N148" s="186">
        <f t="shared" si="16"/>
        <v>1</v>
      </c>
      <c r="O148" s="187">
        <f t="shared" si="17"/>
        <v>0</v>
      </c>
    </row>
    <row r="149" spans="1:16" ht="41.1" customHeight="1" thickBot="1" x14ac:dyDescent="0.3">
      <c r="A149" s="57">
        <v>72</v>
      </c>
      <c r="B149" s="58"/>
      <c r="C149" s="59"/>
      <c r="D149" s="59"/>
      <c r="E149" s="59"/>
      <c r="F149" s="59"/>
      <c r="G149" s="59"/>
      <c r="H149" s="358"/>
      <c r="I149" s="60"/>
      <c r="J149" s="361"/>
      <c r="K149" s="252"/>
      <c r="L149" s="253"/>
      <c r="M149" s="183" t="str">
        <f t="shared" si="15"/>
        <v/>
      </c>
      <c r="N149" s="186">
        <f t="shared" si="16"/>
        <v>1</v>
      </c>
      <c r="O149" s="187">
        <f t="shared" si="17"/>
        <v>0</v>
      </c>
      <c r="P149" s="181">
        <f>IF(COUNTA(H138:L149)&gt;0,1,0)</f>
        <v>0</v>
      </c>
    </row>
    <row r="150" spans="1:16" ht="31.9" customHeight="1" thickBot="1" x14ac:dyDescent="0.3">
      <c r="I150" s="339"/>
      <c r="J150" s="352" t="s">
        <v>50</v>
      </c>
      <c r="K150" s="254">
        <f>SUM(K138:K149)+K124</f>
        <v>0</v>
      </c>
      <c r="L150" s="254">
        <f>SUM(L138:L149)+L124</f>
        <v>0</v>
      </c>
    </row>
    <row r="151" spans="1:16" x14ac:dyDescent="0.25">
      <c r="A151" s="41" t="s">
        <v>156</v>
      </c>
    </row>
    <row r="153" spans="1:16" ht="21" x14ac:dyDescent="0.35">
      <c r="A153" s="310" t="s">
        <v>47</v>
      </c>
      <c r="B153" s="311">
        <f ca="1">IF(imzatarihi&gt;0,imzatarihi,"")</f>
        <v>46027</v>
      </c>
      <c r="C153" s="309" t="s">
        <v>48</v>
      </c>
      <c r="D153" s="486" t="str">
        <f>IF(kurulusyetkilisi&gt;0,kurulusyetkilisi,"")</f>
        <v/>
      </c>
      <c r="E153" s="486"/>
      <c r="F153" s="486"/>
      <c r="G153" s="486"/>
      <c r="H153" s="289"/>
    </row>
    <row r="154" spans="1:16" ht="21" x14ac:dyDescent="0.35">
      <c r="A154" s="300"/>
      <c r="B154" s="300"/>
      <c r="C154" s="309" t="s">
        <v>49</v>
      </c>
      <c r="D154" s="300"/>
      <c r="E154" s="300"/>
      <c r="F154" s="300"/>
      <c r="G154" s="300"/>
    </row>
    <row r="157" spans="1:16" x14ac:dyDescent="0.25">
      <c r="A157" s="525" t="s">
        <v>94</v>
      </c>
      <c r="B157" s="525"/>
      <c r="C157" s="525"/>
      <c r="D157" s="525"/>
      <c r="E157" s="525"/>
      <c r="F157" s="525"/>
      <c r="G157" s="525"/>
      <c r="H157" s="525"/>
      <c r="I157" s="525"/>
      <c r="J157" s="525"/>
      <c r="K157" s="525"/>
      <c r="L157" s="525"/>
    </row>
    <row r="158" spans="1:16" x14ac:dyDescent="0.25">
      <c r="A158" s="523" t="str">
        <f>IF(YilDonem&lt;&gt;"",CONCATENATE(YilDonem," dönemine aittir."),"")</f>
        <v/>
      </c>
      <c r="B158" s="523"/>
      <c r="C158" s="523"/>
      <c r="D158" s="523"/>
      <c r="E158" s="523"/>
      <c r="F158" s="523"/>
      <c r="G158" s="523"/>
      <c r="H158" s="523"/>
      <c r="I158" s="523"/>
      <c r="J158" s="523"/>
      <c r="K158" s="523"/>
      <c r="L158" s="523"/>
    </row>
    <row r="159" spans="1:16" ht="15.95" customHeight="1" thickBot="1" x14ac:dyDescent="0.3">
      <c r="A159" s="524" t="s">
        <v>95</v>
      </c>
      <c r="B159" s="524"/>
      <c r="C159" s="524"/>
      <c r="D159" s="524"/>
      <c r="E159" s="524"/>
      <c r="F159" s="524"/>
      <c r="G159" s="524"/>
      <c r="H159" s="524"/>
      <c r="I159" s="524"/>
      <c r="J159" s="524"/>
      <c r="K159" s="524"/>
      <c r="L159" s="524"/>
    </row>
    <row r="160" spans="1:16" ht="31.7" customHeight="1" thickBot="1" x14ac:dyDescent="0.3">
      <c r="A160" s="507" t="s">
        <v>1</v>
      </c>
      <c r="B160" s="508"/>
      <c r="C160" s="509" t="str">
        <f>IF(ProjeNo&gt;0,ProjeNo,"")</f>
        <v/>
      </c>
      <c r="D160" s="510"/>
      <c r="E160" s="510"/>
      <c r="F160" s="510"/>
      <c r="G160" s="510"/>
      <c r="H160" s="510"/>
      <c r="I160" s="510"/>
      <c r="J160" s="510"/>
      <c r="K160" s="510"/>
      <c r="L160" s="511"/>
    </row>
    <row r="161" spans="1:16" ht="31.7" customHeight="1" thickBot="1" x14ac:dyDescent="0.3">
      <c r="A161" s="512" t="s">
        <v>14</v>
      </c>
      <c r="B161" s="513"/>
      <c r="C161" s="514" t="str">
        <f>IF(ProjeAdi&gt;0,ProjeAdi,"")</f>
        <v/>
      </c>
      <c r="D161" s="515"/>
      <c r="E161" s="515"/>
      <c r="F161" s="515"/>
      <c r="G161" s="515"/>
      <c r="H161" s="515"/>
      <c r="I161" s="515"/>
      <c r="J161" s="515"/>
      <c r="K161" s="515"/>
      <c r="L161" s="516"/>
    </row>
    <row r="162" spans="1:16" s="44" customFormat="1" ht="37.15" customHeight="1" thickBot="1" x14ac:dyDescent="0.3">
      <c r="A162" s="517" t="s">
        <v>9</v>
      </c>
      <c r="B162" s="517" t="s">
        <v>96</v>
      </c>
      <c r="C162" s="517" t="s">
        <v>10</v>
      </c>
      <c r="D162" s="517" t="s">
        <v>145</v>
      </c>
      <c r="E162" s="517" t="s">
        <v>101</v>
      </c>
      <c r="F162" s="517" t="s">
        <v>102</v>
      </c>
      <c r="G162" s="517" t="s">
        <v>158</v>
      </c>
      <c r="H162" s="519" t="s">
        <v>97</v>
      </c>
      <c r="I162" s="521" t="s">
        <v>98</v>
      </c>
      <c r="J162" s="519" t="s">
        <v>185</v>
      </c>
      <c r="K162" s="127" t="s">
        <v>99</v>
      </c>
      <c r="L162" s="117" t="s">
        <v>99</v>
      </c>
      <c r="M162" s="32"/>
      <c r="O162" s="98"/>
    </row>
    <row r="163" spans="1:16" ht="18" customHeight="1" thickBot="1" x14ac:dyDescent="0.3">
      <c r="A163" s="518"/>
      <c r="B163" s="518"/>
      <c r="C163" s="518"/>
      <c r="D163" s="518"/>
      <c r="E163" s="518"/>
      <c r="F163" s="518"/>
      <c r="G163" s="518"/>
      <c r="H163" s="520"/>
      <c r="I163" s="522"/>
      <c r="J163" s="520"/>
      <c r="K163" s="127" t="s">
        <v>100</v>
      </c>
      <c r="L163" s="117" t="s">
        <v>103</v>
      </c>
    </row>
    <row r="164" spans="1:16" ht="41.1" customHeight="1" x14ac:dyDescent="0.25">
      <c r="A164" s="51">
        <v>73</v>
      </c>
      <c r="B164" s="52"/>
      <c r="C164" s="53"/>
      <c r="D164" s="53"/>
      <c r="E164" s="53"/>
      <c r="F164" s="53"/>
      <c r="G164" s="53"/>
      <c r="H164" s="356"/>
      <c r="I164" s="55"/>
      <c r="J164" s="359"/>
      <c r="K164" s="248"/>
      <c r="L164" s="249"/>
      <c r="M164" s="183" t="str">
        <f t="shared" ref="M164:M175" si="18">IF(AND(COUNTA(B164:F164)&gt;0,N164=1),"Ulaşım Çeşidi,Belge Tarihi,Belge Numarası ve KDV Dahil Tutar doldurulduktan sonra KDV Hariç Tutar doldurulabilir.","")</f>
        <v/>
      </c>
      <c r="N164" s="186">
        <f t="shared" ref="N164:N175" si="19">IF(COUNTA(G164:I164)+COUNTA(L164)=4,0,1)</f>
        <v>1</v>
      </c>
      <c r="O164" s="187">
        <f t="shared" ref="O164:O175" si="20">IF(N164=1,0,100000000)</f>
        <v>0</v>
      </c>
    </row>
    <row r="165" spans="1:16" ht="41.1" customHeight="1" x14ac:dyDescent="0.25">
      <c r="A165" s="45">
        <v>74</v>
      </c>
      <c r="B165" s="33"/>
      <c r="C165" s="34"/>
      <c r="D165" s="34"/>
      <c r="E165" s="34"/>
      <c r="F165" s="34"/>
      <c r="G165" s="34"/>
      <c r="H165" s="357"/>
      <c r="I165" s="56"/>
      <c r="J165" s="360"/>
      <c r="K165" s="250"/>
      <c r="L165" s="251"/>
      <c r="M165" s="183" t="str">
        <f t="shared" si="18"/>
        <v/>
      </c>
      <c r="N165" s="186">
        <f t="shared" si="19"/>
        <v>1</v>
      </c>
      <c r="O165" s="187">
        <f t="shared" si="20"/>
        <v>0</v>
      </c>
    </row>
    <row r="166" spans="1:16" ht="41.1" customHeight="1" x14ac:dyDescent="0.25">
      <c r="A166" s="45">
        <v>75</v>
      </c>
      <c r="B166" s="33"/>
      <c r="C166" s="34"/>
      <c r="D166" s="34"/>
      <c r="E166" s="34"/>
      <c r="F166" s="34"/>
      <c r="G166" s="34"/>
      <c r="H166" s="357"/>
      <c r="I166" s="56"/>
      <c r="J166" s="360"/>
      <c r="K166" s="250"/>
      <c r="L166" s="251"/>
      <c r="M166" s="183" t="str">
        <f t="shared" si="18"/>
        <v/>
      </c>
      <c r="N166" s="186">
        <f t="shared" si="19"/>
        <v>1</v>
      </c>
      <c r="O166" s="187">
        <f t="shared" si="20"/>
        <v>0</v>
      </c>
    </row>
    <row r="167" spans="1:16" ht="41.1" customHeight="1" x14ac:dyDescent="0.25">
      <c r="A167" s="45">
        <v>76</v>
      </c>
      <c r="B167" s="33"/>
      <c r="C167" s="34"/>
      <c r="D167" s="34"/>
      <c r="E167" s="34"/>
      <c r="F167" s="34"/>
      <c r="G167" s="34"/>
      <c r="H167" s="357"/>
      <c r="I167" s="56"/>
      <c r="J167" s="360"/>
      <c r="K167" s="250"/>
      <c r="L167" s="251"/>
      <c r="M167" s="183" t="str">
        <f t="shared" si="18"/>
        <v/>
      </c>
      <c r="N167" s="186">
        <f t="shared" si="19"/>
        <v>1</v>
      </c>
      <c r="O167" s="187">
        <f t="shared" si="20"/>
        <v>0</v>
      </c>
    </row>
    <row r="168" spans="1:16" ht="41.1" customHeight="1" x14ac:dyDescent="0.25">
      <c r="A168" s="45">
        <v>77</v>
      </c>
      <c r="B168" s="33"/>
      <c r="C168" s="34"/>
      <c r="D168" s="34"/>
      <c r="E168" s="34"/>
      <c r="F168" s="34"/>
      <c r="G168" s="34"/>
      <c r="H168" s="357"/>
      <c r="I168" s="56"/>
      <c r="J168" s="360"/>
      <c r="K168" s="250"/>
      <c r="L168" s="251"/>
      <c r="M168" s="183" t="str">
        <f t="shared" si="18"/>
        <v/>
      </c>
      <c r="N168" s="186">
        <f t="shared" si="19"/>
        <v>1</v>
      </c>
      <c r="O168" s="187">
        <f t="shared" si="20"/>
        <v>0</v>
      </c>
    </row>
    <row r="169" spans="1:16" ht="41.1" customHeight="1" x14ac:dyDescent="0.25">
      <c r="A169" s="45">
        <v>78</v>
      </c>
      <c r="B169" s="33"/>
      <c r="C169" s="34"/>
      <c r="D169" s="34"/>
      <c r="E169" s="34"/>
      <c r="F169" s="34"/>
      <c r="G169" s="34"/>
      <c r="H169" s="357"/>
      <c r="I169" s="56"/>
      <c r="J169" s="360"/>
      <c r="K169" s="250"/>
      <c r="L169" s="251"/>
      <c r="M169" s="183" t="str">
        <f t="shared" si="18"/>
        <v/>
      </c>
      <c r="N169" s="186">
        <f t="shared" si="19"/>
        <v>1</v>
      </c>
      <c r="O169" s="187">
        <f t="shared" si="20"/>
        <v>0</v>
      </c>
    </row>
    <row r="170" spans="1:16" ht="41.1" customHeight="1" x14ac:dyDescent="0.25">
      <c r="A170" s="45">
        <v>79</v>
      </c>
      <c r="B170" s="33"/>
      <c r="C170" s="34"/>
      <c r="D170" s="34"/>
      <c r="E170" s="34"/>
      <c r="F170" s="34"/>
      <c r="G170" s="34"/>
      <c r="H170" s="357"/>
      <c r="I170" s="56"/>
      <c r="J170" s="360"/>
      <c r="K170" s="250"/>
      <c r="L170" s="251"/>
      <c r="M170" s="183" t="str">
        <f t="shared" si="18"/>
        <v/>
      </c>
      <c r="N170" s="186">
        <f t="shared" si="19"/>
        <v>1</v>
      </c>
      <c r="O170" s="187">
        <f t="shared" si="20"/>
        <v>0</v>
      </c>
    </row>
    <row r="171" spans="1:16" ht="41.1" customHeight="1" x14ac:dyDescent="0.25">
      <c r="A171" s="45">
        <v>80</v>
      </c>
      <c r="B171" s="33"/>
      <c r="C171" s="34"/>
      <c r="D171" s="34"/>
      <c r="E171" s="34"/>
      <c r="F171" s="34"/>
      <c r="G171" s="34"/>
      <c r="H171" s="357"/>
      <c r="I171" s="56"/>
      <c r="J171" s="360"/>
      <c r="K171" s="250"/>
      <c r="L171" s="251"/>
      <c r="M171" s="183" t="str">
        <f t="shared" si="18"/>
        <v/>
      </c>
      <c r="N171" s="186">
        <f t="shared" si="19"/>
        <v>1</v>
      </c>
      <c r="O171" s="187">
        <f t="shared" si="20"/>
        <v>0</v>
      </c>
    </row>
    <row r="172" spans="1:16" ht="41.1" customHeight="1" x14ac:dyDescent="0.25">
      <c r="A172" s="45">
        <v>81</v>
      </c>
      <c r="B172" s="33"/>
      <c r="C172" s="34"/>
      <c r="D172" s="34"/>
      <c r="E172" s="34"/>
      <c r="F172" s="34"/>
      <c r="G172" s="34"/>
      <c r="H172" s="357"/>
      <c r="I172" s="56"/>
      <c r="J172" s="360"/>
      <c r="K172" s="250"/>
      <c r="L172" s="251"/>
      <c r="M172" s="183" t="str">
        <f t="shared" si="18"/>
        <v/>
      </c>
      <c r="N172" s="186">
        <f t="shared" si="19"/>
        <v>1</v>
      </c>
      <c r="O172" s="187">
        <f t="shared" si="20"/>
        <v>0</v>
      </c>
    </row>
    <row r="173" spans="1:16" ht="41.1" customHeight="1" x14ac:dyDescent="0.25">
      <c r="A173" s="45">
        <v>82</v>
      </c>
      <c r="B173" s="33"/>
      <c r="C173" s="34"/>
      <c r="D173" s="34"/>
      <c r="E173" s="34"/>
      <c r="F173" s="34"/>
      <c r="G173" s="34"/>
      <c r="H173" s="357"/>
      <c r="I173" s="56"/>
      <c r="J173" s="360"/>
      <c r="K173" s="250"/>
      <c r="L173" s="251"/>
      <c r="M173" s="183" t="str">
        <f t="shared" si="18"/>
        <v/>
      </c>
      <c r="N173" s="186">
        <f t="shared" si="19"/>
        <v>1</v>
      </c>
      <c r="O173" s="187">
        <f t="shared" si="20"/>
        <v>0</v>
      </c>
    </row>
    <row r="174" spans="1:16" ht="41.1" customHeight="1" x14ac:dyDescent="0.25">
      <c r="A174" s="45">
        <v>83</v>
      </c>
      <c r="B174" s="33"/>
      <c r="C174" s="34"/>
      <c r="D174" s="34"/>
      <c r="E174" s="34"/>
      <c r="F174" s="34"/>
      <c r="G174" s="34"/>
      <c r="H174" s="357"/>
      <c r="I174" s="56"/>
      <c r="J174" s="360"/>
      <c r="K174" s="250"/>
      <c r="L174" s="251"/>
      <c r="M174" s="183" t="str">
        <f t="shared" si="18"/>
        <v/>
      </c>
      <c r="N174" s="186">
        <f t="shared" si="19"/>
        <v>1</v>
      </c>
      <c r="O174" s="187">
        <f t="shared" si="20"/>
        <v>0</v>
      </c>
    </row>
    <row r="175" spans="1:16" ht="41.1" customHeight="1" thickBot="1" x14ac:dyDescent="0.3">
      <c r="A175" s="57">
        <v>84</v>
      </c>
      <c r="B175" s="58"/>
      <c r="C175" s="59"/>
      <c r="D175" s="59"/>
      <c r="E175" s="59"/>
      <c r="F175" s="59"/>
      <c r="G175" s="59"/>
      <c r="H175" s="358"/>
      <c r="I175" s="60"/>
      <c r="J175" s="361"/>
      <c r="K175" s="252"/>
      <c r="L175" s="253"/>
      <c r="M175" s="183" t="str">
        <f t="shared" si="18"/>
        <v/>
      </c>
      <c r="N175" s="186">
        <f t="shared" si="19"/>
        <v>1</v>
      </c>
      <c r="O175" s="187">
        <f t="shared" si="20"/>
        <v>0</v>
      </c>
      <c r="P175" s="181">
        <f>IF(COUNTA(H164:L175)&gt;0,1,0)</f>
        <v>0</v>
      </c>
    </row>
    <row r="176" spans="1:16" ht="31.9" customHeight="1" thickBot="1" x14ac:dyDescent="0.3">
      <c r="I176" s="339"/>
      <c r="J176" s="352" t="s">
        <v>50</v>
      </c>
      <c r="K176" s="254">
        <f>SUM(K164:K175)+K150</f>
        <v>0</v>
      </c>
      <c r="L176" s="254">
        <f>SUM(L164:L175)+L150</f>
        <v>0</v>
      </c>
    </row>
    <row r="177" spans="1:15" x14ac:dyDescent="0.25">
      <c r="A177" s="41" t="s">
        <v>156</v>
      </c>
    </row>
    <row r="179" spans="1:15" ht="21" x14ac:dyDescent="0.35">
      <c r="A179" s="310" t="s">
        <v>47</v>
      </c>
      <c r="B179" s="311">
        <f ca="1">IF(imzatarihi&gt;0,imzatarihi,"")</f>
        <v>46027</v>
      </c>
      <c r="C179" s="309" t="s">
        <v>48</v>
      </c>
      <c r="D179" s="486" t="str">
        <f>IF(kurulusyetkilisi&gt;0,kurulusyetkilisi,"")</f>
        <v/>
      </c>
      <c r="E179" s="486"/>
      <c r="F179" s="486"/>
      <c r="G179" s="486"/>
      <c r="H179" s="289"/>
    </row>
    <row r="180" spans="1:15" ht="21" x14ac:dyDescent="0.35">
      <c r="A180" s="300"/>
      <c r="B180" s="300"/>
      <c r="C180" s="309" t="s">
        <v>49</v>
      </c>
      <c r="D180" s="300"/>
      <c r="E180" s="300"/>
      <c r="F180" s="300"/>
      <c r="G180" s="300"/>
    </row>
    <row r="183" spans="1:15" x14ac:dyDescent="0.25">
      <c r="A183" s="525" t="s">
        <v>94</v>
      </c>
      <c r="B183" s="525"/>
      <c r="C183" s="525"/>
      <c r="D183" s="525"/>
      <c r="E183" s="525"/>
      <c r="F183" s="525"/>
      <c r="G183" s="525"/>
      <c r="H183" s="525"/>
      <c r="I183" s="525"/>
      <c r="J183" s="525"/>
      <c r="K183" s="525"/>
      <c r="L183" s="525"/>
    </row>
    <row r="184" spans="1:15" x14ac:dyDescent="0.25">
      <c r="A184" s="523" t="str">
        <f>IF(YilDonem&lt;&gt;"",CONCATENATE(YilDonem," dönemine aittir."),"")</f>
        <v/>
      </c>
      <c r="B184" s="523"/>
      <c r="C184" s="523"/>
      <c r="D184" s="523"/>
      <c r="E184" s="523"/>
      <c r="F184" s="523"/>
      <c r="G184" s="523"/>
      <c r="H184" s="523"/>
      <c r="I184" s="523"/>
      <c r="J184" s="523"/>
      <c r="K184" s="523"/>
      <c r="L184" s="523"/>
    </row>
    <row r="185" spans="1:15" ht="15.95" customHeight="1" thickBot="1" x14ac:dyDescent="0.3">
      <c r="A185" s="524" t="s">
        <v>95</v>
      </c>
      <c r="B185" s="524"/>
      <c r="C185" s="524"/>
      <c r="D185" s="524"/>
      <c r="E185" s="524"/>
      <c r="F185" s="524"/>
      <c r="G185" s="524"/>
      <c r="H185" s="524"/>
      <c r="I185" s="524"/>
      <c r="J185" s="524"/>
      <c r="K185" s="524"/>
      <c r="L185" s="524"/>
    </row>
    <row r="186" spans="1:15" ht="31.7" customHeight="1" thickBot="1" x14ac:dyDescent="0.3">
      <c r="A186" s="507" t="s">
        <v>1</v>
      </c>
      <c r="B186" s="508"/>
      <c r="C186" s="509" t="str">
        <f>IF(ProjeNo&gt;0,ProjeNo,"")</f>
        <v/>
      </c>
      <c r="D186" s="510"/>
      <c r="E186" s="510"/>
      <c r="F186" s="510"/>
      <c r="G186" s="510"/>
      <c r="H186" s="510"/>
      <c r="I186" s="510"/>
      <c r="J186" s="510"/>
      <c r="K186" s="510"/>
      <c r="L186" s="511"/>
    </row>
    <row r="187" spans="1:15" ht="31.7" customHeight="1" thickBot="1" x14ac:dyDescent="0.3">
      <c r="A187" s="512" t="s">
        <v>14</v>
      </c>
      <c r="B187" s="513"/>
      <c r="C187" s="514" t="str">
        <f>IF(ProjeAdi&gt;0,ProjeAdi,"")</f>
        <v/>
      </c>
      <c r="D187" s="515"/>
      <c r="E187" s="515"/>
      <c r="F187" s="515"/>
      <c r="G187" s="515"/>
      <c r="H187" s="515"/>
      <c r="I187" s="515"/>
      <c r="J187" s="515"/>
      <c r="K187" s="515"/>
      <c r="L187" s="516"/>
    </row>
    <row r="188" spans="1:15" s="44" customFormat="1" ht="37.15" customHeight="1" thickBot="1" x14ac:dyDescent="0.3">
      <c r="A188" s="517" t="s">
        <v>9</v>
      </c>
      <c r="B188" s="517" t="s">
        <v>96</v>
      </c>
      <c r="C188" s="517" t="s">
        <v>10</v>
      </c>
      <c r="D188" s="517" t="s">
        <v>145</v>
      </c>
      <c r="E188" s="517" t="s">
        <v>101</v>
      </c>
      <c r="F188" s="517" t="s">
        <v>102</v>
      </c>
      <c r="G188" s="517" t="s">
        <v>158</v>
      </c>
      <c r="H188" s="519" t="s">
        <v>97</v>
      </c>
      <c r="I188" s="521" t="s">
        <v>98</v>
      </c>
      <c r="J188" s="519" t="s">
        <v>185</v>
      </c>
      <c r="K188" s="127" t="s">
        <v>99</v>
      </c>
      <c r="L188" s="117" t="s">
        <v>99</v>
      </c>
      <c r="M188" s="32"/>
      <c r="O188" s="98"/>
    </row>
    <row r="189" spans="1:15" ht="18" customHeight="1" thickBot="1" x14ac:dyDescent="0.3">
      <c r="A189" s="518"/>
      <c r="B189" s="518"/>
      <c r="C189" s="518"/>
      <c r="D189" s="518"/>
      <c r="E189" s="518"/>
      <c r="F189" s="518"/>
      <c r="G189" s="518"/>
      <c r="H189" s="520"/>
      <c r="I189" s="522"/>
      <c r="J189" s="520"/>
      <c r="K189" s="127" t="s">
        <v>100</v>
      </c>
      <c r="L189" s="117" t="s">
        <v>103</v>
      </c>
    </row>
    <row r="190" spans="1:15" ht="41.1" customHeight="1" x14ac:dyDescent="0.25">
      <c r="A190" s="51">
        <v>85</v>
      </c>
      <c r="B190" s="52"/>
      <c r="C190" s="53"/>
      <c r="D190" s="53"/>
      <c r="E190" s="53"/>
      <c r="F190" s="53"/>
      <c r="G190" s="53"/>
      <c r="H190" s="356"/>
      <c r="I190" s="55"/>
      <c r="J190" s="359"/>
      <c r="K190" s="248"/>
      <c r="L190" s="249"/>
      <c r="M190" s="183" t="str">
        <f t="shared" ref="M190:M201" si="21">IF(AND(COUNTA(B190:F190)&gt;0,N190=1),"Ulaşım Çeşidi,Belge Tarihi,Belge Numarası ve KDV Dahil Tutar doldurulduktan sonra KDV Hariç Tutar doldurulabilir.","")</f>
        <v/>
      </c>
      <c r="N190" s="186">
        <f t="shared" ref="N190:N201" si="22">IF(COUNTA(G190:I190)+COUNTA(L190)=4,0,1)</f>
        <v>1</v>
      </c>
      <c r="O190" s="187">
        <f t="shared" ref="O190:O201" si="23">IF(N190=1,0,100000000)</f>
        <v>0</v>
      </c>
    </row>
    <row r="191" spans="1:15" ht="41.1" customHeight="1" x14ac:dyDescent="0.25">
      <c r="A191" s="45">
        <v>86</v>
      </c>
      <c r="B191" s="33"/>
      <c r="C191" s="34"/>
      <c r="D191" s="34"/>
      <c r="E191" s="34"/>
      <c r="F191" s="34"/>
      <c r="G191" s="34"/>
      <c r="H191" s="357"/>
      <c r="I191" s="56"/>
      <c r="J191" s="360"/>
      <c r="K191" s="250"/>
      <c r="L191" s="251"/>
      <c r="M191" s="183" t="str">
        <f t="shared" si="21"/>
        <v/>
      </c>
      <c r="N191" s="186">
        <f t="shared" si="22"/>
        <v>1</v>
      </c>
      <c r="O191" s="187">
        <f t="shared" si="23"/>
        <v>0</v>
      </c>
    </row>
    <row r="192" spans="1:15" ht="41.1" customHeight="1" x14ac:dyDescent="0.25">
      <c r="A192" s="45">
        <v>87</v>
      </c>
      <c r="B192" s="33"/>
      <c r="C192" s="34"/>
      <c r="D192" s="34"/>
      <c r="E192" s="34"/>
      <c r="F192" s="34"/>
      <c r="G192" s="34"/>
      <c r="H192" s="357"/>
      <c r="I192" s="56"/>
      <c r="J192" s="360"/>
      <c r="K192" s="250"/>
      <c r="L192" s="251"/>
      <c r="M192" s="183" t="str">
        <f t="shared" si="21"/>
        <v/>
      </c>
      <c r="N192" s="186">
        <f t="shared" si="22"/>
        <v>1</v>
      </c>
      <c r="O192" s="187">
        <f t="shared" si="23"/>
        <v>0</v>
      </c>
    </row>
    <row r="193" spans="1:16" ht="41.1" customHeight="1" x14ac:dyDescent="0.25">
      <c r="A193" s="45">
        <v>88</v>
      </c>
      <c r="B193" s="33"/>
      <c r="C193" s="34"/>
      <c r="D193" s="34"/>
      <c r="E193" s="34"/>
      <c r="F193" s="34"/>
      <c r="G193" s="34"/>
      <c r="H193" s="357"/>
      <c r="I193" s="56"/>
      <c r="J193" s="360"/>
      <c r="K193" s="250"/>
      <c r="L193" s="251"/>
      <c r="M193" s="183" t="str">
        <f t="shared" si="21"/>
        <v/>
      </c>
      <c r="N193" s="186">
        <f t="shared" si="22"/>
        <v>1</v>
      </c>
      <c r="O193" s="187">
        <f t="shared" si="23"/>
        <v>0</v>
      </c>
    </row>
    <row r="194" spans="1:16" ht="41.1" customHeight="1" x14ac:dyDescent="0.25">
      <c r="A194" s="45">
        <v>89</v>
      </c>
      <c r="B194" s="33"/>
      <c r="C194" s="34"/>
      <c r="D194" s="34"/>
      <c r="E194" s="34"/>
      <c r="F194" s="34"/>
      <c r="G194" s="34"/>
      <c r="H194" s="357"/>
      <c r="I194" s="56"/>
      <c r="J194" s="360"/>
      <c r="K194" s="250"/>
      <c r="L194" s="251"/>
      <c r="M194" s="183" t="str">
        <f t="shared" si="21"/>
        <v/>
      </c>
      <c r="N194" s="186">
        <f t="shared" si="22"/>
        <v>1</v>
      </c>
      <c r="O194" s="187">
        <f t="shared" si="23"/>
        <v>0</v>
      </c>
    </row>
    <row r="195" spans="1:16" ht="41.1" customHeight="1" x14ac:dyDescent="0.25">
      <c r="A195" s="45">
        <v>90</v>
      </c>
      <c r="B195" s="33"/>
      <c r="C195" s="34"/>
      <c r="D195" s="34"/>
      <c r="E195" s="34"/>
      <c r="F195" s="34"/>
      <c r="G195" s="34"/>
      <c r="H195" s="357"/>
      <c r="I195" s="56"/>
      <c r="J195" s="360"/>
      <c r="K195" s="250"/>
      <c r="L195" s="251"/>
      <c r="M195" s="183" t="str">
        <f t="shared" si="21"/>
        <v/>
      </c>
      <c r="N195" s="186">
        <f t="shared" si="22"/>
        <v>1</v>
      </c>
      <c r="O195" s="187">
        <f t="shared" si="23"/>
        <v>0</v>
      </c>
    </row>
    <row r="196" spans="1:16" ht="41.1" customHeight="1" x14ac:dyDescent="0.25">
      <c r="A196" s="45">
        <v>91</v>
      </c>
      <c r="B196" s="33"/>
      <c r="C196" s="34"/>
      <c r="D196" s="34"/>
      <c r="E196" s="34"/>
      <c r="F196" s="34"/>
      <c r="G196" s="34"/>
      <c r="H196" s="357"/>
      <c r="I196" s="56"/>
      <c r="J196" s="360"/>
      <c r="K196" s="250"/>
      <c r="L196" s="251"/>
      <c r="M196" s="183" t="str">
        <f t="shared" si="21"/>
        <v/>
      </c>
      <c r="N196" s="186">
        <f t="shared" si="22"/>
        <v>1</v>
      </c>
      <c r="O196" s="187">
        <f t="shared" si="23"/>
        <v>0</v>
      </c>
    </row>
    <row r="197" spans="1:16" ht="41.1" customHeight="1" x14ac:dyDescent="0.25">
      <c r="A197" s="45">
        <v>92</v>
      </c>
      <c r="B197" s="33"/>
      <c r="C197" s="34"/>
      <c r="D197" s="34"/>
      <c r="E197" s="34"/>
      <c r="F197" s="34"/>
      <c r="G197" s="34"/>
      <c r="H197" s="357"/>
      <c r="I197" s="56"/>
      <c r="J197" s="360"/>
      <c r="K197" s="250"/>
      <c r="L197" s="251"/>
      <c r="M197" s="183" t="str">
        <f t="shared" si="21"/>
        <v/>
      </c>
      <c r="N197" s="186">
        <f t="shared" si="22"/>
        <v>1</v>
      </c>
      <c r="O197" s="187">
        <f t="shared" si="23"/>
        <v>0</v>
      </c>
    </row>
    <row r="198" spans="1:16" ht="41.1" customHeight="1" x14ac:dyDescent="0.25">
      <c r="A198" s="45">
        <v>93</v>
      </c>
      <c r="B198" s="33"/>
      <c r="C198" s="34"/>
      <c r="D198" s="34"/>
      <c r="E198" s="34"/>
      <c r="F198" s="34"/>
      <c r="G198" s="34"/>
      <c r="H198" s="357"/>
      <c r="I198" s="56"/>
      <c r="J198" s="360"/>
      <c r="K198" s="250"/>
      <c r="L198" s="251"/>
      <c r="M198" s="183" t="str">
        <f t="shared" si="21"/>
        <v/>
      </c>
      <c r="N198" s="186">
        <f t="shared" si="22"/>
        <v>1</v>
      </c>
      <c r="O198" s="187">
        <f t="shared" si="23"/>
        <v>0</v>
      </c>
    </row>
    <row r="199" spans="1:16" ht="41.1" customHeight="1" x14ac:dyDescent="0.25">
      <c r="A199" s="45">
        <v>94</v>
      </c>
      <c r="B199" s="33"/>
      <c r="C199" s="34"/>
      <c r="D199" s="34"/>
      <c r="E199" s="34"/>
      <c r="F199" s="34"/>
      <c r="G199" s="34"/>
      <c r="H199" s="357"/>
      <c r="I199" s="56"/>
      <c r="J199" s="360"/>
      <c r="K199" s="250"/>
      <c r="L199" s="251"/>
      <c r="M199" s="183" t="str">
        <f t="shared" si="21"/>
        <v/>
      </c>
      <c r="N199" s="186">
        <f t="shared" si="22"/>
        <v>1</v>
      </c>
      <c r="O199" s="187">
        <f t="shared" si="23"/>
        <v>0</v>
      </c>
    </row>
    <row r="200" spans="1:16" ht="41.1" customHeight="1" x14ac:dyDescent="0.25">
      <c r="A200" s="45">
        <v>95</v>
      </c>
      <c r="B200" s="33"/>
      <c r="C200" s="34"/>
      <c r="D200" s="34"/>
      <c r="E200" s="34"/>
      <c r="F200" s="34"/>
      <c r="G200" s="34"/>
      <c r="H200" s="357"/>
      <c r="I200" s="56"/>
      <c r="J200" s="360"/>
      <c r="K200" s="250"/>
      <c r="L200" s="251"/>
      <c r="M200" s="183" t="str">
        <f t="shared" si="21"/>
        <v/>
      </c>
      <c r="N200" s="186">
        <f t="shared" si="22"/>
        <v>1</v>
      </c>
      <c r="O200" s="187">
        <f t="shared" si="23"/>
        <v>0</v>
      </c>
    </row>
    <row r="201" spans="1:16" ht="41.1" customHeight="1" thickBot="1" x14ac:dyDescent="0.3">
      <c r="A201" s="57">
        <v>96</v>
      </c>
      <c r="B201" s="58"/>
      <c r="C201" s="59"/>
      <c r="D201" s="59"/>
      <c r="E201" s="59"/>
      <c r="F201" s="59"/>
      <c r="G201" s="59"/>
      <c r="H201" s="358"/>
      <c r="I201" s="60"/>
      <c r="J201" s="361"/>
      <c r="K201" s="252"/>
      <c r="L201" s="253"/>
      <c r="M201" s="183" t="str">
        <f t="shared" si="21"/>
        <v/>
      </c>
      <c r="N201" s="186">
        <f t="shared" si="22"/>
        <v>1</v>
      </c>
      <c r="O201" s="187">
        <f t="shared" si="23"/>
        <v>0</v>
      </c>
      <c r="P201" s="181">
        <f>IF(COUNTA(H190:L201)&gt;0,1,0)</f>
        <v>0</v>
      </c>
    </row>
    <row r="202" spans="1:16" ht="31.9" customHeight="1" thickBot="1" x14ac:dyDescent="0.3">
      <c r="I202" s="339"/>
      <c r="J202" s="352" t="s">
        <v>50</v>
      </c>
      <c r="K202" s="254">
        <f>SUM(K190:K201)+K176</f>
        <v>0</v>
      </c>
      <c r="L202" s="254">
        <f>SUM(L190:L201)+L176</f>
        <v>0</v>
      </c>
    </row>
    <row r="203" spans="1:16" x14ac:dyDescent="0.25">
      <c r="A203" s="41" t="s">
        <v>156</v>
      </c>
    </row>
    <row r="205" spans="1:16" ht="21" x14ac:dyDescent="0.35">
      <c r="A205" s="310" t="s">
        <v>47</v>
      </c>
      <c r="B205" s="311">
        <f ca="1">IF(imzatarihi&gt;0,imzatarihi,"")</f>
        <v>46027</v>
      </c>
      <c r="C205" s="309" t="s">
        <v>48</v>
      </c>
      <c r="D205" s="486" t="str">
        <f>IF(kurulusyetkilisi&gt;0,kurulusyetkilisi,"")</f>
        <v/>
      </c>
      <c r="E205" s="486"/>
      <c r="F205" s="486"/>
      <c r="G205" s="486"/>
      <c r="H205" s="289"/>
    </row>
    <row r="206" spans="1:16" ht="21" x14ac:dyDescent="0.35">
      <c r="A206" s="300"/>
      <c r="B206" s="300"/>
      <c r="C206" s="309" t="s">
        <v>49</v>
      </c>
      <c r="D206" s="300"/>
      <c r="E206" s="300"/>
      <c r="F206" s="300"/>
      <c r="G206" s="300"/>
    </row>
    <row r="209" spans="1:15" x14ac:dyDescent="0.25">
      <c r="A209" s="525" t="s">
        <v>94</v>
      </c>
      <c r="B209" s="525"/>
      <c r="C209" s="525"/>
      <c r="D209" s="525"/>
      <c r="E209" s="525"/>
      <c r="F209" s="525"/>
      <c r="G209" s="525"/>
      <c r="H209" s="525"/>
      <c r="I209" s="525"/>
      <c r="J209" s="525"/>
      <c r="K209" s="525"/>
      <c r="L209" s="525"/>
    </row>
    <row r="210" spans="1:15" x14ac:dyDescent="0.25">
      <c r="A210" s="523" t="str">
        <f>IF(YilDonem&lt;&gt;"",CONCATENATE(YilDonem," dönemine aittir."),"")</f>
        <v/>
      </c>
      <c r="B210" s="523"/>
      <c r="C210" s="523"/>
      <c r="D210" s="523"/>
      <c r="E210" s="523"/>
      <c r="F210" s="523"/>
      <c r="G210" s="523"/>
      <c r="H210" s="523"/>
      <c r="I210" s="523"/>
      <c r="J210" s="523"/>
      <c r="K210" s="523"/>
      <c r="L210" s="523"/>
    </row>
    <row r="211" spans="1:15" ht="15.95" customHeight="1" thickBot="1" x14ac:dyDescent="0.3">
      <c r="A211" s="524" t="s">
        <v>95</v>
      </c>
      <c r="B211" s="524"/>
      <c r="C211" s="524"/>
      <c r="D211" s="524"/>
      <c r="E211" s="524"/>
      <c r="F211" s="524"/>
      <c r="G211" s="524"/>
      <c r="H211" s="524"/>
      <c r="I211" s="524"/>
      <c r="J211" s="524"/>
      <c r="K211" s="524"/>
      <c r="L211" s="524"/>
    </row>
    <row r="212" spans="1:15" ht="31.7" customHeight="1" thickBot="1" x14ac:dyDescent="0.3">
      <c r="A212" s="507" t="s">
        <v>1</v>
      </c>
      <c r="B212" s="508"/>
      <c r="C212" s="509" t="str">
        <f>IF(ProjeNo&gt;0,ProjeNo,"")</f>
        <v/>
      </c>
      <c r="D212" s="510"/>
      <c r="E212" s="510"/>
      <c r="F212" s="510"/>
      <c r="G212" s="510"/>
      <c r="H212" s="510"/>
      <c r="I212" s="510"/>
      <c r="J212" s="510"/>
      <c r="K212" s="510"/>
      <c r="L212" s="511"/>
    </row>
    <row r="213" spans="1:15" ht="31.7" customHeight="1" thickBot="1" x14ac:dyDescent="0.3">
      <c r="A213" s="512" t="s">
        <v>14</v>
      </c>
      <c r="B213" s="513"/>
      <c r="C213" s="514" t="str">
        <f>IF(ProjeAdi&gt;0,ProjeAdi,"")</f>
        <v/>
      </c>
      <c r="D213" s="515"/>
      <c r="E213" s="515"/>
      <c r="F213" s="515"/>
      <c r="G213" s="515"/>
      <c r="H213" s="515"/>
      <c r="I213" s="515"/>
      <c r="J213" s="515"/>
      <c r="K213" s="515"/>
      <c r="L213" s="516"/>
    </row>
    <row r="214" spans="1:15" s="44" customFormat="1" ht="37.15" customHeight="1" thickBot="1" x14ac:dyDescent="0.3">
      <c r="A214" s="517" t="s">
        <v>9</v>
      </c>
      <c r="B214" s="517" t="s">
        <v>96</v>
      </c>
      <c r="C214" s="517" t="s">
        <v>10</v>
      </c>
      <c r="D214" s="517" t="s">
        <v>145</v>
      </c>
      <c r="E214" s="517" t="s">
        <v>101</v>
      </c>
      <c r="F214" s="517" t="s">
        <v>102</v>
      </c>
      <c r="G214" s="517" t="s">
        <v>158</v>
      </c>
      <c r="H214" s="519" t="s">
        <v>97</v>
      </c>
      <c r="I214" s="521" t="s">
        <v>98</v>
      </c>
      <c r="J214" s="519" t="s">
        <v>185</v>
      </c>
      <c r="K214" s="127" t="s">
        <v>99</v>
      </c>
      <c r="L214" s="117" t="s">
        <v>99</v>
      </c>
      <c r="M214" s="32"/>
      <c r="O214" s="98"/>
    </row>
    <row r="215" spans="1:15" ht="18" customHeight="1" thickBot="1" x14ac:dyDescent="0.3">
      <c r="A215" s="518"/>
      <c r="B215" s="518"/>
      <c r="C215" s="518"/>
      <c r="D215" s="518"/>
      <c r="E215" s="518"/>
      <c r="F215" s="518"/>
      <c r="G215" s="518"/>
      <c r="H215" s="520"/>
      <c r="I215" s="522"/>
      <c r="J215" s="520"/>
      <c r="K215" s="127" t="s">
        <v>100</v>
      </c>
      <c r="L215" s="117" t="s">
        <v>103</v>
      </c>
    </row>
    <row r="216" spans="1:15" ht="41.1" customHeight="1" x14ac:dyDescent="0.25">
      <c r="A216" s="51">
        <v>97</v>
      </c>
      <c r="B216" s="52"/>
      <c r="C216" s="53"/>
      <c r="D216" s="53"/>
      <c r="E216" s="53"/>
      <c r="F216" s="53"/>
      <c r="G216" s="53"/>
      <c r="H216" s="356"/>
      <c r="I216" s="55"/>
      <c r="J216" s="359"/>
      <c r="K216" s="248"/>
      <c r="L216" s="249"/>
      <c r="M216" s="183" t="str">
        <f t="shared" ref="M216:M227" si="24">IF(AND(COUNTA(B216:F216)&gt;0,N216=1),"Ulaşım Çeşidi,Belge Tarihi,Belge Numarası ve KDV Dahil Tutar doldurulduktan sonra KDV Hariç Tutar doldurulabilir.","")</f>
        <v/>
      </c>
      <c r="N216" s="186">
        <f t="shared" ref="N216:N227" si="25">IF(COUNTA(G216:I216)+COUNTA(L216)=4,0,1)</f>
        <v>1</v>
      </c>
      <c r="O216" s="187">
        <f t="shared" ref="O216:O227" si="26">IF(N216=1,0,100000000)</f>
        <v>0</v>
      </c>
    </row>
    <row r="217" spans="1:15" ht="41.1" customHeight="1" x14ac:dyDescent="0.25">
      <c r="A217" s="45">
        <v>98</v>
      </c>
      <c r="B217" s="33"/>
      <c r="C217" s="34"/>
      <c r="D217" s="34"/>
      <c r="E217" s="34"/>
      <c r="F217" s="34"/>
      <c r="G217" s="34"/>
      <c r="H217" s="357"/>
      <c r="I217" s="56"/>
      <c r="J217" s="360"/>
      <c r="K217" s="250"/>
      <c r="L217" s="251"/>
      <c r="M217" s="183" t="str">
        <f t="shared" si="24"/>
        <v/>
      </c>
      <c r="N217" s="186">
        <f t="shared" si="25"/>
        <v>1</v>
      </c>
      <c r="O217" s="187">
        <f t="shared" si="26"/>
        <v>0</v>
      </c>
    </row>
    <row r="218" spans="1:15" ht="41.1" customHeight="1" x14ac:dyDescent="0.25">
      <c r="A218" s="45">
        <v>99</v>
      </c>
      <c r="B218" s="33"/>
      <c r="C218" s="34"/>
      <c r="D218" s="34"/>
      <c r="E218" s="34"/>
      <c r="F218" s="34"/>
      <c r="G218" s="34"/>
      <c r="H218" s="357"/>
      <c r="I218" s="56"/>
      <c r="J218" s="360"/>
      <c r="K218" s="250"/>
      <c r="L218" s="251"/>
      <c r="M218" s="183" t="str">
        <f t="shared" si="24"/>
        <v/>
      </c>
      <c r="N218" s="186">
        <f t="shared" si="25"/>
        <v>1</v>
      </c>
      <c r="O218" s="187">
        <f t="shared" si="26"/>
        <v>0</v>
      </c>
    </row>
    <row r="219" spans="1:15" ht="41.1" customHeight="1" x14ac:dyDescent="0.25">
      <c r="A219" s="45">
        <v>100</v>
      </c>
      <c r="B219" s="33"/>
      <c r="C219" s="34"/>
      <c r="D219" s="34"/>
      <c r="E219" s="34"/>
      <c r="F219" s="34"/>
      <c r="G219" s="34"/>
      <c r="H219" s="357"/>
      <c r="I219" s="56"/>
      <c r="J219" s="360"/>
      <c r="K219" s="250"/>
      <c r="L219" s="251"/>
      <c r="M219" s="183" t="str">
        <f t="shared" si="24"/>
        <v/>
      </c>
      <c r="N219" s="186">
        <f t="shared" si="25"/>
        <v>1</v>
      </c>
      <c r="O219" s="187">
        <f t="shared" si="26"/>
        <v>0</v>
      </c>
    </row>
    <row r="220" spans="1:15" ht="41.1" customHeight="1" x14ac:dyDescent="0.25">
      <c r="A220" s="45">
        <v>101</v>
      </c>
      <c r="B220" s="33"/>
      <c r="C220" s="34"/>
      <c r="D220" s="34"/>
      <c r="E220" s="34"/>
      <c r="F220" s="34"/>
      <c r="G220" s="34"/>
      <c r="H220" s="357"/>
      <c r="I220" s="56"/>
      <c r="J220" s="360"/>
      <c r="K220" s="250"/>
      <c r="L220" s="251"/>
      <c r="M220" s="183" t="str">
        <f t="shared" si="24"/>
        <v/>
      </c>
      <c r="N220" s="186">
        <f t="shared" si="25"/>
        <v>1</v>
      </c>
      <c r="O220" s="187">
        <f t="shared" si="26"/>
        <v>0</v>
      </c>
    </row>
    <row r="221" spans="1:15" ht="41.1" customHeight="1" x14ac:dyDescent="0.25">
      <c r="A221" s="45">
        <v>102</v>
      </c>
      <c r="B221" s="33"/>
      <c r="C221" s="34"/>
      <c r="D221" s="34"/>
      <c r="E221" s="34"/>
      <c r="F221" s="34"/>
      <c r="G221" s="34"/>
      <c r="H221" s="357"/>
      <c r="I221" s="56"/>
      <c r="J221" s="360"/>
      <c r="K221" s="250"/>
      <c r="L221" s="251"/>
      <c r="M221" s="183" t="str">
        <f t="shared" si="24"/>
        <v/>
      </c>
      <c r="N221" s="186">
        <f t="shared" si="25"/>
        <v>1</v>
      </c>
      <c r="O221" s="187">
        <f t="shared" si="26"/>
        <v>0</v>
      </c>
    </row>
    <row r="222" spans="1:15" ht="41.1" customHeight="1" x14ac:dyDescent="0.25">
      <c r="A222" s="45">
        <v>103</v>
      </c>
      <c r="B222" s="33"/>
      <c r="C222" s="34"/>
      <c r="D222" s="34"/>
      <c r="E222" s="34"/>
      <c r="F222" s="34"/>
      <c r="G222" s="34"/>
      <c r="H222" s="357"/>
      <c r="I222" s="56"/>
      <c r="J222" s="360"/>
      <c r="K222" s="250"/>
      <c r="L222" s="251"/>
      <c r="M222" s="183" t="str">
        <f t="shared" si="24"/>
        <v/>
      </c>
      <c r="N222" s="186">
        <f t="shared" si="25"/>
        <v>1</v>
      </c>
      <c r="O222" s="187">
        <f t="shared" si="26"/>
        <v>0</v>
      </c>
    </row>
    <row r="223" spans="1:15" ht="41.1" customHeight="1" x14ac:dyDescent="0.25">
      <c r="A223" s="45">
        <v>104</v>
      </c>
      <c r="B223" s="33"/>
      <c r="C223" s="34"/>
      <c r="D223" s="34"/>
      <c r="E223" s="34"/>
      <c r="F223" s="34"/>
      <c r="G223" s="34"/>
      <c r="H223" s="357"/>
      <c r="I223" s="56"/>
      <c r="J223" s="360"/>
      <c r="K223" s="250"/>
      <c r="L223" s="251"/>
      <c r="M223" s="183" t="str">
        <f t="shared" si="24"/>
        <v/>
      </c>
      <c r="N223" s="186">
        <f t="shared" si="25"/>
        <v>1</v>
      </c>
      <c r="O223" s="187">
        <f t="shared" si="26"/>
        <v>0</v>
      </c>
    </row>
    <row r="224" spans="1:15" ht="41.1" customHeight="1" x14ac:dyDescent="0.25">
      <c r="A224" s="45">
        <v>105</v>
      </c>
      <c r="B224" s="33"/>
      <c r="C224" s="34"/>
      <c r="D224" s="34"/>
      <c r="E224" s="34"/>
      <c r="F224" s="34"/>
      <c r="G224" s="34"/>
      <c r="H224" s="357"/>
      <c r="I224" s="56"/>
      <c r="J224" s="360"/>
      <c r="K224" s="250"/>
      <c r="L224" s="251"/>
      <c r="M224" s="183" t="str">
        <f t="shared" si="24"/>
        <v/>
      </c>
      <c r="N224" s="186">
        <f t="shared" si="25"/>
        <v>1</v>
      </c>
      <c r="O224" s="187">
        <f t="shared" si="26"/>
        <v>0</v>
      </c>
    </row>
    <row r="225" spans="1:16" ht="41.1" customHeight="1" x14ac:dyDescent="0.25">
      <c r="A225" s="45">
        <v>106</v>
      </c>
      <c r="B225" s="33"/>
      <c r="C225" s="34"/>
      <c r="D225" s="34"/>
      <c r="E225" s="34"/>
      <c r="F225" s="34"/>
      <c r="G225" s="34"/>
      <c r="H225" s="357"/>
      <c r="I225" s="56"/>
      <c r="J225" s="360"/>
      <c r="K225" s="250"/>
      <c r="L225" s="251"/>
      <c r="M225" s="183" t="str">
        <f t="shared" si="24"/>
        <v/>
      </c>
      <c r="N225" s="186">
        <f t="shared" si="25"/>
        <v>1</v>
      </c>
      <c r="O225" s="187">
        <f t="shared" si="26"/>
        <v>0</v>
      </c>
    </row>
    <row r="226" spans="1:16" ht="41.1" customHeight="1" x14ac:dyDescent="0.25">
      <c r="A226" s="45">
        <v>107</v>
      </c>
      <c r="B226" s="33"/>
      <c r="C226" s="34"/>
      <c r="D226" s="34"/>
      <c r="E226" s="34"/>
      <c r="F226" s="34"/>
      <c r="G226" s="34"/>
      <c r="H226" s="357"/>
      <c r="I226" s="56"/>
      <c r="J226" s="360"/>
      <c r="K226" s="250"/>
      <c r="L226" s="251"/>
      <c r="M226" s="183" t="str">
        <f t="shared" si="24"/>
        <v/>
      </c>
      <c r="N226" s="186">
        <f t="shared" si="25"/>
        <v>1</v>
      </c>
      <c r="O226" s="187">
        <f t="shared" si="26"/>
        <v>0</v>
      </c>
    </row>
    <row r="227" spans="1:16" ht="41.1" customHeight="1" thickBot="1" x14ac:dyDescent="0.3">
      <c r="A227" s="57">
        <v>108</v>
      </c>
      <c r="B227" s="58"/>
      <c r="C227" s="59"/>
      <c r="D227" s="59"/>
      <c r="E227" s="59"/>
      <c r="F227" s="59"/>
      <c r="G227" s="59"/>
      <c r="H227" s="358"/>
      <c r="I227" s="60"/>
      <c r="J227" s="361"/>
      <c r="K227" s="252"/>
      <c r="L227" s="253"/>
      <c r="M227" s="183" t="str">
        <f t="shared" si="24"/>
        <v/>
      </c>
      <c r="N227" s="186">
        <f t="shared" si="25"/>
        <v>1</v>
      </c>
      <c r="O227" s="187">
        <f t="shared" si="26"/>
        <v>0</v>
      </c>
      <c r="P227" s="181">
        <f>IF(COUNTA(H216:L227)&gt;0,1,0)</f>
        <v>0</v>
      </c>
    </row>
    <row r="228" spans="1:16" ht="31.9" customHeight="1" thickBot="1" x14ac:dyDescent="0.3">
      <c r="I228" s="339"/>
      <c r="J228" s="352" t="s">
        <v>50</v>
      </c>
      <c r="K228" s="254">
        <f>SUM(K216:K227)+K202</f>
        <v>0</v>
      </c>
      <c r="L228" s="254">
        <f>SUM(L216:L227)+L202</f>
        <v>0</v>
      </c>
    </row>
    <row r="229" spans="1:16" x14ac:dyDescent="0.25">
      <c r="A229" s="41" t="s">
        <v>156</v>
      </c>
    </row>
    <row r="231" spans="1:16" ht="21" x14ac:dyDescent="0.35">
      <c r="A231" s="310" t="s">
        <v>47</v>
      </c>
      <c r="B231" s="311">
        <f ca="1">IF(imzatarihi&gt;0,imzatarihi,"")</f>
        <v>46027</v>
      </c>
      <c r="C231" s="309" t="s">
        <v>48</v>
      </c>
      <c r="D231" s="486" t="str">
        <f>IF(kurulusyetkilisi&gt;0,kurulusyetkilisi,"")</f>
        <v/>
      </c>
      <c r="E231" s="486"/>
      <c r="F231" s="486"/>
      <c r="G231" s="486"/>
      <c r="H231" s="289"/>
    </row>
    <row r="232" spans="1:16" ht="21" x14ac:dyDescent="0.35">
      <c r="A232" s="300"/>
      <c r="B232" s="300"/>
      <c r="C232" s="309" t="s">
        <v>49</v>
      </c>
      <c r="D232" s="300"/>
      <c r="E232" s="300"/>
      <c r="F232" s="300"/>
      <c r="G232" s="300"/>
    </row>
  </sheetData>
  <sheetProtection algorithmName="SHA-512" hashValue="E3h5ZWY6QnL8uugaw8w8PBwdeg83+V9YvtxN2oQxgDUvyaaERMIcVgTY7RhTpGkdbi0ZiA9aeke38J3OVBgXLg==" saltValue="Rgtic+VgsFvU3D8JReVKcw==" spinCount="100000" sheet="1" objects="1" scenarios="1"/>
  <mergeCells count="162">
    <mergeCell ref="J110:J111"/>
    <mergeCell ref="J136:J137"/>
    <mergeCell ref="J162:J163"/>
    <mergeCell ref="J188:J189"/>
    <mergeCell ref="J214:J215"/>
    <mergeCell ref="D231:G231"/>
    <mergeCell ref="D23:G23"/>
    <mergeCell ref="D49:G49"/>
    <mergeCell ref="D75:G75"/>
    <mergeCell ref="D101:G101"/>
    <mergeCell ref="D127:G127"/>
    <mergeCell ref="D153:G153"/>
    <mergeCell ref="D179:G179"/>
    <mergeCell ref="F214:F215"/>
    <mergeCell ref="G214:G215"/>
    <mergeCell ref="F188:F189"/>
    <mergeCell ref="G188:G189"/>
    <mergeCell ref="A184:L184"/>
    <mergeCell ref="A185:L185"/>
    <mergeCell ref="A186:B186"/>
    <mergeCell ref="C186:L186"/>
    <mergeCell ref="A187:B187"/>
    <mergeCell ref="C187:L187"/>
    <mergeCell ref="F162:F163"/>
    <mergeCell ref="A183:L183"/>
    <mergeCell ref="A162:A163"/>
    <mergeCell ref="H214:H215"/>
    <mergeCell ref="I214:I215"/>
    <mergeCell ref="A214:A215"/>
    <mergeCell ref="B214:B215"/>
    <mergeCell ref="C214:C215"/>
    <mergeCell ref="D214:D215"/>
    <mergeCell ref="E214:E215"/>
    <mergeCell ref="A210:L210"/>
    <mergeCell ref="A211:L211"/>
    <mergeCell ref="A212:B212"/>
    <mergeCell ref="C212:L212"/>
    <mergeCell ref="A213:B213"/>
    <mergeCell ref="C213:L213"/>
    <mergeCell ref="H188:H189"/>
    <mergeCell ref="I188:I189"/>
    <mergeCell ref="A209:L209"/>
    <mergeCell ref="A188:A189"/>
    <mergeCell ref="B188:B189"/>
    <mergeCell ref="C188:C189"/>
    <mergeCell ref="B162:B163"/>
    <mergeCell ref="C162:C163"/>
    <mergeCell ref="D162:D163"/>
    <mergeCell ref="A131:L131"/>
    <mergeCell ref="A132:L132"/>
    <mergeCell ref="A133:L133"/>
    <mergeCell ref="D188:D189"/>
    <mergeCell ref="E188:E189"/>
    <mergeCell ref="D205:G205"/>
    <mergeCell ref="A157:L157"/>
    <mergeCell ref="A158:L158"/>
    <mergeCell ref="A56:B56"/>
    <mergeCell ref="C56:L56"/>
    <mergeCell ref="A57:B57"/>
    <mergeCell ref="C57:L57"/>
    <mergeCell ref="A58:A59"/>
    <mergeCell ref="B58:B59"/>
    <mergeCell ref="C58:C59"/>
    <mergeCell ref="D58:D59"/>
    <mergeCell ref="E58:E59"/>
    <mergeCell ref="F58:F59"/>
    <mergeCell ref="A83:B83"/>
    <mergeCell ref="C83:L83"/>
    <mergeCell ref="A84:A85"/>
    <mergeCell ref="B84:B85"/>
    <mergeCell ref="C84:C85"/>
    <mergeCell ref="D84:D85"/>
    <mergeCell ref="A110:A111"/>
    <mergeCell ref="B110:B111"/>
    <mergeCell ref="C110:C111"/>
    <mergeCell ref="D110:D111"/>
    <mergeCell ref="E110:E111"/>
    <mergeCell ref="F110:F111"/>
    <mergeCell ref="G110:G111"/>
    <mergeCell ref="H110:H111"/>
    <mergeCell ref="I110:I111"/>
    <mergeCell ref="E162:E163"/>
    <mergeCell ref="A159:L159"/>
    <mergeCell ref="A160:B160"/>
    <mergeCell ref="C160:L160"/>
    <mergeCell ref="A161:B161"/>
    <mergeCell ref="C161:L161"/>
    <mergeCell ref="G162:G163"/>
    <mergeCell ref="H162:H163"/>
    <mergeCell ref="I162:I163"/>
    <mergeCell ref="A1:L1"/>
    <mergeCell ref="A2:L2"/>
    <mergeCell ref="I6:I7"/>
    <mergeCell ref="A4:B4"/>
    <mergeCell ref="A5:B5"/>
    <mergeCell ref="C4:L4"/>
    <mergeCell ref="C5:L5"/>
    <mergeCell ref="B6:B7"/>
    <mergeCell ref="C6:C7"/>
    <mergeCell ref="D6:D7"/>
    <mergeCell ref="E6:E7"/>
    <mergeCell ref="F6:F7"/>
    <mergeCell ref="H6:H7"/>
    <mergeCell ref="A6:A7"/>
    <mergeCell ref="G6:G7"/>
    <mergeCell ref="A3:L3"/>
    <mergeCell ref="J6:J7"/>
    <mergeCell ref="A27:L27"/>
    <mergeCell ref="G58:G59"/>
    <mergeCell ref="A79:L79"/>
    <mergeCell ref="A80:L80"/>
    <mergeCell ref="A81:L81"/>
    <mergeCell ref="A82:B82"/>
    <mergeCell ref="C82:L82"/>
    <mergeCell ref="H58:H59"/>
    <mergeCell ref="I58:I59"/>
    <mergeCell ref="A28:L28"/>
    <mergeCell ref="A31:B31"/>
    <mergeCell ref="C31:L31"/>
    <mergeCell ref="A32:A33"/>
    <mergeCell ref="B32:B33"/>
    <mergeCell ref="C32:C33"/>
    <mergeCell ref="D32:D33"/>
    <mergeCell ref="E32:E33"/>
    <mergeCell ref="A55:L55"/>
    <mergeCell ref="A30:B30"/>
    <mergeCell ref="C30:L30"/>
    <mergeCell ref="I32:I33"/>
    <mergeCell ref="A53:L53"/>
    <mergeCell ref="A54:L54"/>
    <mergeCell ref="A29:L29"/>
    <mergeCell ref="F32:F33"/>
    <mergeCell ref="H32:H33"/>
    <mergeCell ref="G32:G33"/>
    <mergeCell ref="A106:L106"/>
    <mergeCell ref="A107:L107"/>
    <mergeCell ref="A108:B108"/>
    <mergeCell ref="C108:L108"/>
    <mergeCell ref="A109:B109"/>
    <mergeCell ref="C109:L109"/>
    <mergeCell ref="J32:J33"/>
    <mergeCell ref="J58:J59"/>
    <mergeCell ref="J84:J85"/>
    <mergeCell ref="H84:H85"/>
    <mergeCell ref="I84:I85"/>
    <mergeCell ref="A105:L105"/>
    <mergeCell ref="E84:E85"/>
    <mergeCell ref="F84:F85"/>
    <mergeCell ref="G84:G85"/>
    <mergeCell ref="A134:B134"/>
    <mergeCell ref="C134:L134"/>
    <mergeCell ref="A135:B135"/>
    <mergeCell ref="C135:L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K216:K227" xr:uid="{00000000-0002-0000-0D00-000001000000}">
      <formula1>0</formula1>
      <formula2>O216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K8:K19 K34:K45 K60:K71 K86:K97 K112:K123 K138:K149 K164:K175 K190:K201" xr:uid="{00000000-0002-0000-0D00-000002000000}">
      <formula1>0</formula1>
      <formula2>O8</formula2>
    </dataValidation>
  </dataValidations>
  <printOptions horizontalCentered="1"/>
  <pageMargins left="0.19685039370078741" right="0.19685039370078741" top="0.74803149606299213" bottom="0.74803149606299213" header="0.31496062992125984" footer="0.31496062992125984"/>
  <pageSetup paperSize="9" scale="54" orientation="landscape" r:id="rId1"/>
  <rowBreaks count="8" manualBreakCount="8">
    <brk id="26" max="10" man="1"/>
    <brk id="52" max="10" man="1"/>
    <brk id="78" max="10" man="1"/>
    <brk id="104" max="10" man="1"/>
    <brk id="130" max="10" man="1"/>
    <brk id="156" max="10" man="1"/>
    <brk id="182" max="10" man="1"/>
    <brk id="208" max="10" man="1"/>
  </rowBreaks>
  <ignoredErrors>
    <ignoredError sqref="M8:M19 M34:M45 M60:M71 M86:M97 M112:M123 M138:M149 M164:M175 M190:M201 M216:M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N202"/>
  <sheetViews>
    <sheetView showGridLines="0" zoomScale="80" zoomScaleNormal="80" workbookViewId="0">
      <selection activeCell="B8" sqref="B8"/>
    </sheetView>
  </sheetViews>
  <sheetFormatPr defaultColWidth="8.85546875" defaultRowHeight="15.75" x14ac:dyDescent="0.25"/>
  <cols>
    <col min="1" max="1" width="6.42578125" style="41" customWidth="1"/>
    <col min="2" max="2" width="13.85546875" style="41" customWidth="1"/>
    <col min="3" max="3" width="57.7109375" style="41" customWidth="1"/>
    <col min="4" max="4" width="10.7109375" style="41" customWidth="1"/>
    <col min="5" max="5" width="20.5703125" style="316" customWidth="1"/>
    <col min="6" max="6" width="38.140625" style="321" customWidth="1"/>
    <col min="7" max="7" width="20.5703125" style="316" hidden="1" customWidth="1"/>
    <col min="8" max="9" width="16.7109375" style="41" customWidth="1"/>
    <col min="10" max="10" width="49.28515625" customWidth="1"/>
    <col min="11" max="11" width="10.7109375" style="42" hidden="1" customWidth="1"/>
    <col min="12" max="12" width="21.28515625" style="97" hidden="1" customWidth="1"/>
    <col min="13" max="14" width="8.85546875" style="41" hidden="1" customWidth="1"/>
    <col min="15" max="16384" width="8.85546875" style="41"/>
  </cols>
  <sheetData>
    <row r="1" spans="1:14" x14ac:dyDescent="0.25">
      <c r="A1" s="525" t="s">
        <v>104</v>
      </c>
      <c r="B1" s="525"/>
      <c r="C1" s="525"/>
      <c r="D1" s="525"/>
      <c r="E1" s="525"/>
      <c r="F1" s="525"/>
      <c r="G1" s="525"/>
      <c r="H1" s="525"/>
      <c r="I1" s="525"/>
      <c r="J1" s="4"/>
      <c r="N1" s="171" t="str">
        <f>CONCATENATE("A1:I",SUM(M:M)*29)</f>
        <v>A1:I29</v>
      </c>
    </row>
    <row r="2" spans="1:14" x14ac:dyDescent="0.25">
      <c r="A2" s="523" t="str">
        <f>IF(YilDonem&lt;&gt;"",CONCATENATE(YilDonem," dönemine aittir."),"")</f>
        <v/>
      </c>
      <c r="B2" s="523"/>
      <c r="C2" s="523"/>
      <c r="D2" s="523"/>
      <c r="E2" s="523"/>
      <c r="F2" s="523"/>
      <c r="G2" s="523"/>
      <c r="H2" s="523"/>
      <c r="I2" s="523"/>
      <c r="J2" s="4"/>
    </row>
    <row r="3" spans="1:14" ht="15.95" customHeight="1" thickBot="1" x14ac:dyDescent="0.3">
      <c r="A3" s="524" t="s">
        <v>105</v>
      </c>
      <c r="B3" s="524"/>
      <c r="C3" s="524"/>
      <c r="D3" s="524"/>
      <c r="E3" s="524"/>
      <c r="F3" s="524"/>
      <c r="G3" s="524"/>
      <c r="H3" s="524"/>
      <c r="I3" s="524"/>
      <c r="J3" s="4"/>
    </row>
    <row r="4" spans="1:14" ht="31.7" customHeight="1" thickBot="1" x14ac:dyDescent="0.3">
      <c r="A4" s="507" t="s">
        <v>1</v>
      </c>
      <c r="B4" s="508"/>
      <c r="C4" s="509" t="str">
        <f>IF(ProjeNo&gt;0,ProjeNo,"")</f>
        <v/>
      </c>
      <c r="D4" s="510"/>
      <c r="E4" s="510"/>
      <c r="F4" s="510"/>
      <c r="G4" s="510"/>
      <c r="H4" s="510"/>
      <c r="I4" s="511"/>
      <c r="J4" s="4"/>
    </row>
    <row r="5" spans="1:14" ht="31.7" customHeight="1" thickBot="1" x14ac:dyDescent="0.3">
      <c r="A5" s="512" t="s">
        <v>14</v>
      </c>
      <c r="B5" s="513"/>
      <c r="C5" s="514" t="str">
        <f>IF(ProjeAdi&gt;0,ProjeAdi,"")</f>
        <v/>
      </c>
      <c r="D5" s="515"/>
      <c r="E5" s="515"/>
      <c r="F5" s="515"/>
      <c r="G5" s="515"/>
      <c r="H5" s="515"/>
      <c r="I5" s="516"/>
      <c r="J5" s="4"/>
    </row>
    <row r="6" spans="1:14" s="44" customFormat="1" ht="37.15" customHeight="1" thickBot="1" x14ac:dyDescent="0.3">
      <c r="A6" s="517" t="s">
        <v>9</v>
      </c>
      <c r="B6" s="517" t="s">
        <v>106</v>
      </c>
      <c r="C6" s="517" t="s">
        <v>107</v>
      </c>
      <c r="D6" s="517" t="s">
        <v>108</v>
      </c>
      <c r="E6" s="519" t="s">
        <v>97</v>
      </c>
      <c r="F6" s="521" t="s">
        <v>98</v>
      </c>
      <c r="G6" s="519" t="s">
        <v>185</v>
      </c>
      <c r="H6" s="117" t="s">
        <v>99</v>
      </c>
      <c r="I6" s="117" t="s">
        <v>99</v>
      </c>
      <c r="J6" s="11"/>
      <c r="K6" s="43"/>
      <c r="L6" s="98"/>
    </row>
    <row r="7" spans="1:14" ht="18" customHeight="1" thickBot="1" x14ac:dyDescent="0.3">
      <c r="A7" s="518"/>
      <c r="B7" s="518"/>
      <c r="C7" s="518"/>
      <c r="D7" s="518"/>
      <c r="E7" s="520"/>
      <c r="F7" s="522"/>
      <c r="G7" s="520"/>
      <c r="H7" s="117" t="s">
        <v>100</v>
      </c>
      <c r="I7" s="117" t="s">
        <v>103</v>
      </c>
      <c r="J7" s="4"/>
    </row>
    <row r="8" spans="1:14" ht="30.2" customHeight="1" x14ac:dyDescent="0.25">
      <c r="A8" s="51">
        <v>1</v>
      </c>
      <c r="B8" s="52"/>
      <c r="C8" s="53"/>
      <c r="D8" s="71"/>
      <c r="E8" s="356"/>
      <c r="F8" s="318"/>
      <c r="G8" s="359"/>
      <c r="H8" s="262"/>
      <c r="I8" s="249"/>
      <c r="J8" s="183" t="str">
        <f t="shared" ref="J8:J22" si="0">IF(AND(C8&lt;&gt;"",K8=1),"Belge Tarihi,Belge Numarası ve KDV Dahil Tutar doldurulduktan sonra KDV Hariç Tutar doldurulabilir.","")</f>
        <v/>
      </c>
      <c r="K8" s="177">
        <f t="shared" ref="K8:K22" si="1">IF(COUNTA(E8:F8)+COUNTA(I8)=3,0,1)</f>
        <v>1</v>
      </c>
      <c r="L8" s="184">
        <f>IF(K8=1,0,100000000)</f>
        <v>0</v>
      </c>
    </row>
    <row r="9" spans="1:14" ht="30.2" customHeight="1" x14ac:dyDescent="0.25">
      <c r="A9" s="46">
        <v>2</v>
      </c>
      <c r="B9" s="35"/>
      <c r="C9" s="36"/>
      <c r="D9" s="37"/>
      <c r="E9" s="357"/>
      <c r="F9" s="319"/>
      <c r="G9" s="360"/>
      <c r="H9" s="255"/>
      <c r="I9" s="251"/>
      <c r="J9" s="183" t="str">
        <f t="shared" si="0"/>
        <v/>
      </c>
      <c r="K9" s="177">
        <f t="shared" si="1"/>
        <v>1</v>
      </c>
      <c r="L9" s="184">
        <f t="shared" ref="L9:L22" si="2">IF(K9=1,0,100000000)</f>
        <v>0</v>
      </c>
    </row>
    <row r="10" spans="1:14" ht="30.2" customHeight="1" x14ac:dyDescent="0.25">
      <c r="A10" s="46">
        <v>3</v>
      </c>
      <c r="B10" s="35"/>
      <c r="C10" s="36"/>
      <c r="D10" s="37"/>
      <c r="E10" s="357"/>
      <c r="F10" s="319"/>
      <c r="G10" s="360"/>
      <c r="H10" s="255"/>
      <c r="I10" s="251"/>
      <c r="J10" s="183" t="str">
        <f t="shared" si="0"/>
        <v/>
      </c>
      <c r="K10" s="177">
        <f t="shared" si="1"/>
        <v>1</v>
      </c>
      <c r="L10" s="184">
        <f t="shared" si="2"/>
        <v>0</v>
      </c>
    </row>
    <row r="11" spans="1:14" ht="30.2" customHeight="1" x14ac:dyDescent="0.25">
      <c r="A11" s="46">
        <v>4</v>
      </c>
      <c r="B11" s="35"/>
      <c r="C11" s="36"/>
      <c r="D11" s="37"/>
      <c r="E11" s="357"/>
      <c r="F11" s="319"/>
      <c r="G11" s="360"/>
      <c r="H11" s="255"/>
      <c r="I11" s="251"/>
      <c r="J11" s="183" t="str">
        <f t="shared" si="0"/>
        <v/>
      </c>
      <c r="K11" s="177">
        <f t="shared" si="1"/>
        <v>1</v>
      </c>
      <c r="L11" s="184">
        <f t="shared" si="2"/>
        <v>0</v>
      </c>
    </row>
    <row r="12" spans="1:14" ht="30.2" customHeight="1" x14ac:dyDescent="0.25">
      <c r="A12" s="46">
        <v>5</v>
      </c>
      <c r="B12" s="35"/>
      <c r="C12" s="36"/>
      <c r="D12" s="37"/>
      <c r="E12" s="357"/>
      <c r="F12" s="319"/>
      <c r="G12" s="360"/>
      <c r="H12" s="255"/>
      <c r="I12" s="251"/>
      <c r="J12" s="183" t="str">
        <f t="shared" si="0"/>
        <v/>
      </c>
      <c r="K12" s="177">
        <f t="shared" si="1"/>
        <v>1</v>
      </c>
      <c r="L12" s="184">
        <f t="shared" si="2"/>
        <v>0</v>
      </c>
    </row>
    <row r="13" spans="1:14" ht="30.2" customHeight="1" x14ac:dyDescent="0.25">
      <c r="A13" s="46">
        <v>6</v>
      </c>
      <c r="B13" s="35"/>
      <c r="C13" s="36"/>
      <c r="D13" s="37"/>
      <c r="E13" s="357"/>
      <c r="F13" s="319"/>
      <c r="G13" s="360"/>
      <c r="H13" s="255"/>
      <c r="I13" s="251"/>
      <c r="J13" s="183" t="str">
        <f t="shared" si="0"/>
        <v/>
      </c>
      <c r="K13" s="177">
        <f t="shared" si="1"/>
        <v>1</v>
      </c>
      <c r="L13" s="184">
        <f t="shared" si="2"/>
        <v>0</v>
      </c>
    </row>
    <row r="14" spans="1:14" ht="30.2" customHeight="1" x14ac:dyDescent="0.25">
      <c r="A14" s="46">
        <v>7</v>
      </c>
      <c r="B14" s="35"/>
      <c r="C14" s="36"/>
      <c r="D14" s="37"/>
      <c r="E14" s="357"/>
      <c r="F14" s="319"/>
      <c r="G14" s="360"/>
      <c r="H14" s="255"/>
      <c r="I14" s="251"/>
      <c r="J14" s="183" t="str">
        <f t="shared" si="0"/>
        <v/>
      </c>
      <c r="K14" s="177">
        <f t="shared" si="1"/>
        <v>1</v>
      </c>
      <c r="L14" s="184">
        <f t="shared" si="2"/>
        <v>0</v>
      </c>
    </row>
    <row r="15" spans="1:14" ht="30.2" customHeight="1" x14ac:dyDescent="0.25">
      <c r="A15" s="46">
        <v>8</v>
      </c>
      <c r="B15" s="35"/>
      <c r="C15" s="36"/>
      <c r="D15" s="37"/>
      <c r="E15" s="357"/>
      <c r="F15" s="319"/>
      <c r="G15" s="360"/>
      <c r="H15" s="255"/>
      <c r="I15" s="251"/>
      <c r="J15" s="183" t="str">
        <f t="shared" si="0"/>
        <v/>
      </c>
      <c r="K15" s="177">
        <f t="shared" si="1"/>
        <v>1</v>
      </c>
      <c r="L15" s="184">
        <f t="shared" si="2"/>
        <v>0</v>
      </c>
    </row>
    <row r="16" spans="1:14" ht="30.2" customHeight="1" x14ac:dyDescent="0.25">
      <c r="A16" s="46">
        <v>9</v>
      </c>
      <c r="B16" s="35"/>
      <c r="C16" s="36"/>
      <c r="D16" s="37"/>
      <c r="E16" s="357"/>
      <c r="F16" s="319"/>
      <c r="G16" s="360"/>
      <c r="H16" s="255"/>
      <c r="I16" s="251"/>
      <c r="J16" s="183" t="str">
        <f t="shared" si="0"/>
        <v/>
      </c>
      <c r="K16" s="177">
        <f t="shared" si="1"/>
        <v>1</v>
      </c>
      <c r="L16" s="184">
        <f t="shared" si="2"/>
        <v>0</v>
      </c>
    </row>
    <row r="17" spans="1:13" ht="30.2" customHeight="1" x14ac:dyDescent="0.25">
      <c r="A17" s="46">
        <v>10</v>
      </c>
      <c r="B17" s="35"/>
      <c r="C17" s="36"/>
      <c r="D17" s="37"/>
      <c r="E17" s="357"/>
      <c r="F17" s="319"/>
      <c r="G17" s="360"/>
      <c r="H17" s="255"/>
      <c r="I17" s="251"/>
      <c r="J17" s="183" t="str">
        <f t="shared" si="0"/>
        <v/>
      </c>
      <c r="K17" s="177">
        <f t="shared" si="1"/>
        <v>1</v>
      </c>
      <c r="L17" s="184">
        <f t="shared" si="2"/>
        <v>0</v>
      </c>
    </row>
    <row r="18" spans="1:13" ht="30.2" customHeight="1" x14ac:dyDescent="0.25">
      <c r="A18" s="46">
        <v>11</v>
      </c>
      <c r="B18" s="35"/>
      <c r="C18" s="36"/>
      <c r="D18" s="37"/>
      <c r="E18" s="357"/>
      <c r="F18" s="319"/>
      <c r="G18" s="360"/>
      <c r="H18" s="255"/>
      <c r="I18" s="251"/>
      <c r="J18" s="183" t="str">
        <f t="shared" si="0"/>
        <v/>
      </c>
      <c r="K18" s="177">
        <f t="shared" si="1"/>
        <v>1</v>
      </c>
      <c r="L18" s="184">
        <f t="shared" si="2"/>
        <v>0</v>
      </c>
    </row>
    <row r="19" spans="1:13" ht="30.2" customHeight="1" x14ac:dyDescent="0.25">
      <c r="A19" s="46">
        <v>12</v>
      </c>
      <c r="B19" s="35"/>
      <c r="C19" s="36"/>
      <c r="D19" s="37"/>
      <c r="E19" s="357"/>
      <c r="F19" s="319"/>
      <c r="G19" s="360"/>
      <c r="H19" s="255"/>
      <c r="I19" s="251"/>
      <c r="J19" s="183" t="str">
        <f t="shared" si="0"/>
        <v/>
      </c>
      <c r="K19" s="177">
        <f t="shared" si="1"/>
        <v>1</v>
      </c>
      <c r="L19" s="184">
        <f t="shared" si="2"/>
        <v>0</v>
      </c>
    </row>
    <row r="20" spans="1:13" ht="30.2" customHeight="1" x14ac:dyDescent="0.25">
      <c r="A20" s="46">
        <v>13</v>
      </c>
      <c r="B20" s="35"/>
      <c r="C20" s="36"/>
      <c r="D20" s="37"/>
      <c r="E20" s="357"/>
      <c r="F20" s="319"/>
      <c r="G20" s="360"/>
      <c r="H20" s="255"/>
      <c r="I20" s="251"/>
      <c r="J20" s="183" t="str">
        <f t="shared" si="0"/>
        <v/>
      </c>
      <c r="K20" s="177">
        <f t="shared" si="1"/>
        <v>1</v>
      </c>
      <c r="L20" s="184">
        <f t="shared" si="2"/>
        <v>0</v>
      </c>
    </row>
    <row r="21" spans="1:13" ht="30.2" customHeight="1" x14ac:dyDescent="0.25">
      <c r="A21" s="46">
        <v>14</v>
      </c>
      <c r="B21" s="35"/>
      <c r="C21" s="36"/>
      <c r="D21" s="37"/>
      <c r="E21" s="357"/>
      <c r="F21" s="319"/>
      <c r="G21" s="360"/>
      <c r="H21" s="255"/>
      <c r="I21" s="251"/>
      <c r="J21" s="183" t="str">
        <f t="shared" si="0"/>
        <v/>
      </c>
      <c r="K21" s="177">
        <f t="shared" si="1"/>
        <v>1</v>
      </c>
      <c r="L21" s="184">
        <f t="shared" si="2"/>
        <v>0</v>
      </c>
    </row>
    <row r="22" spans="1:13" ht="30.2" customHeight="1" thickBot="1" x14ac:dyDescent="0.3">
      <c r="A22" s="47">
        <v>15</v>
      </c>
      <c r="B22" s="38"/>
      <c r="C22" s="39"/>
      <c r="D22" s="40"/>
      <c r="E22" s="358"/>
      <c r="F22" s="320"/>
      <c r="G22" s="361"/>
      <c r="H22" s="260"/>
      <c r="I22" s="253"/>
      <c r="J22" s="183" t="str">
        <f t="shared" si="0"/>
        <v/>
      </c>
      <c r="K22" s="177">
        <f t="shared" si="1"/>
        <v>1</v>
      </c>
      <c r="L22" s="184">
        <f t="shared" si="2"/>
        <v>0</v>
      </c>
      <c r="M22" s="41">
        <v>1</v>
      </c>
    </row>
    <row r="23" spans="1:13" ht="31.9" customHeight="1" thickBot="1" x14ac:dyDescent="0.3">
      <c r="F23" s="337"/>
      <c r="G23" s="334" t="s">
        <v>50</v>
      </c>
      <c r="H23" s="258">
        <f>SUM(H8:H22)</f>
        <v>0</v>
      </c>
      <c r="I23" s="258">
        <f>SUM(I8:I22)</f>
        <v>0</v>
      </c>
    </row>
    <row r="25" spans="1:13" x14ac:dyDescent="0.25">
      <c r="A25" s="48" t="s">
        <v>156</v>
      </c>
      <c r="B25" s="48"/>
      <c r="C25" s="48"/>
      <c r="D25" s="48"/>
      <c r="E25" s="325"/>
      <c r="F25" s="326"/>
      <c r="G25" s="325"/>
      <c r="H25" s="48"/>
      <c r="I25" s="48"/>
    </row>
    <row r="27" spans="1:13" ht="21" x14ac:dyDescent="0.35">
      <c r="B27" s="308" t="s">
        <v>47</v>
      </c>
      <c r="C27" s="297">
        <f ca="1">IF(imzatarihi&gt;0,imzatarihi,"")</f>
        <v>46027</v>
      </c>
      <c r="D27" s="529" t="s">
        <v>48</v>
      </c>
      <c r="E27" s="529"/>
      <c r="F27" s="486" t="str">
        <f>IF(kurulusyetkilisi&gt;0,kurulusyetkilisi,"")</f>
        <v/>
      </c>
      <c r="G27" s="486"/>
      <c r="H27" s="486"/>
      <c r="I27" s="486"/>
    </row>
    <row r="28" spans="1:13" ht="21" x14ac:dyDescent="0.35">
      <c r="B28" s="300"/>
      <c r="C28" s="300"/>
      <c r="D28" s="529" t="s">
        <v>49</v>
      </c>
      <c r="E28" s="529"/>
      <c r="F28" s="317"/>
      <c r="H28" s="300"/>
      <c r="I28" s="300"/>
    </row>
    <row r="30" spans="1:13" x14ac:dyDescent="0.25">
      <c r="A30" s="525" t="s">
        <v>104</v>
      </c>
      <c r="B30" s="525"/>
      <c r="C30" s="525"/>
      <c r="D30" s="525"/>
      <c r="E30" s="525"/>
      <c r="F30" s="525"/>
      <c r="G30" s="525"/>
      <c r="H30" s="525"/>
      <c r="I30" s="525"/>
      <c r="J30" s="4"/>
    </row>
    <row r="31" spans="1:13" x14ac:dyDescent="0.25">
      <c r="A31" s="523" t="str">
        <f>IF(YilDonem&lt;&gt;"",CONCATENATE(YilDonem," dönemine aittir."),"")</f>
        <v/>
      </c>
      <c r="B31" s="523"/>
      <c r="C31" s="523"/>
      <c r="D31" s="523"/>
      <c r="E31" s="523"/>
      <c r="F31" s="523"/>
      <c r="G31" s="523"/>
      <c r="H31" s="523"/>
      <c r="I31" s="523"/>
      <c r="J31" s="4"/>
    </row>
    <row r="32" spans="1:13" ht="15.95" customHeight="1" thickBot="1" x14ac:dyDescent="0.3">
      <c r="A32" s="524" t="s">
        <v>105</v>
      </c>
      <c r="B32" s="524"/>
      <c r="C32" s="524"/>
      <c r="D32" s="524"/>
      <c r="E32" s="524"/>
      <c r="F32" s="524"/>
      <c r="G32" s="524"/>
      <c r="H32" s="524"/>
      <c r="I32" s="524"/>
      <c r="J32" s="4"/>
    </row>
    <row r="33" spans="1:12" ht="31.7" customHeight="1" thickBot="1" x14ac:dyDescent="0.3">
      <c r="A33" s="507" t="s">
        <v>1</v>
      </c>
      <c r="B33" s="508"/>
      <c r="C33" s="509" t="str">
        <f>IF(ProjeNo&gt;0,ProjeNo,"")</f>
        <v/>
      </c>
      <c r="D33" s="510"/>
      <c r="E33" s="510"/>
      <c r="F33" s="510"/>
      <c r="G33" s="510"/>
      <c r="H33" s="510"/>
      <c r="I33" s="511"/>
      <c r="J33" s="4"/>
    </row>
    <row r="34" spans="1:12" ht="31.7" customHeight="1" thickBot="1" x14ac:dyDescent="0.3">
      <c r="A34" s="512" t="s">
        <v>14</v>
      </c>
      <c r="B34" s="513"/>
      <c r="C34" s="514" t="str">
        <f>IF(ProjeAdi&gt;0,ProjeAdi,"")</f>
        <v/>
      </c>
      <c r="D34" s="515"/>
      <c r="E34" s="515"/>
      <c r="F34" s="515"/>
      <c r="G34" s="515"/>
      <c r="H34" s="515"/>
      <c r="I34" s="516"/>
      <c r="J34" s="4"/>
    </row>
    <row r="35" spans="1:12" s="44" customFormat="1" ht="37.15" customHeight="1" thickBot="1" x14ac:dyDescent="0.3">
      <c r="A35" s="517" t="s">
        <v>9</v>
      </c>
      <c r="B35" s="517" t="s">
        <v>106</v>
      </c>
      <c r="C35" s="517" t="s">
        <v>107</v>
      </c>
      <c r="D35" s="517" t="s">
        <v>108</v>
      </c>
      <c r="E35" s="519" t="s">
        <v>97</v>
      </c>
      <c r="F35" s="521" t="s">
        <v>98</v>
      </c>
      <c r="G35" s="519" t="s">
        <v>185</v>
      </c>
      <c r="H35" s="117" t="s">
        <v>99</v>
      </c>
      <c r="I35" s="117" t="s">
        <v>99</v>
      </c>
      <c r="J35" s="11"/>
      <c r="K35" s="43"/>
      <c r="L35" s="98"/>
    </row>
    <row r="36" spans="1:12" ht="18" customHeight="1" thickBot="1" x14ac:dyDescent="0.3">
      <c r="A36" s="518"/>
      <c r="B36" s="518"/>
      <c r="C36" s="518"/>
      <c r="D36" s="518"/>
      <c r="E36" s="520"/>
      <c r="F36" s="522"/>
      <c r="G36" s="520"/>
      <c r="H36" s="117" t="s">
        <v>100</v>
      </c>
      <c r="I36" s="117" t="s">
        <v>103</v>
      </c>
      <c r="J36" s="4"/>
    </row>
    <row r="37" spans="1:12" ht="30.2" customHeight="1" x14ac:dyDescent="0.25">
      <c r="A37" s="51">
        <v>16</v>
      </c>
      <c r="B37" s="52"/>
      <c r="C37" s="53"/>
      <c r="D37" s="71"/>
      <c r="E37" s="356"/>
      <c r="F37" s="318"/>
      <c r="G37" s="359"/>
      <c r="H37" s="262"/>
      <c r="I37" s="249"/>
      <c r="J37" s="183" t="str">
        <f t="shared" ref="J37:J51" si="3">IF(AND(C37&lt;&gt;"",K37=1),"Belge Tarihi,Belge Numarası ve KDV Dahil Tutar doldurulduktan sonra KDV Hariç Tutar doldurulabilir.","")</f>
        <v/>
      </c>
      <c r="K37" s="177">
        <f t="shared" ref="K37:K51" si="4">IF(COUNTA(E37:F37)+COUNTA(I37)=3,0,1)</f>
        <v>1</v>
      </c>
      <c r="L37" s="184">
        <f>IF(K37=1,0,100000000)</f>
        <v>0</v>
      </c>
    </row>
    <row r="38" spans="1:12" ht="30.2" customHeight="1" x14ac:dyDescent="0.25">
      <c r="A38" s="46">
        <v>17</v>
      </c>
      <c r="B38" s="35"/>
      <c r="C38" s="36"/>
      <c r="D38" s="37"/>
      <c r="E38" s="357"/>
      <c r="F38" s="319"/>
      <c r="G38" s="360"/>
      <c r="H38" s="255"/>
      <c r="I38" s="251"/>
      <c r="J38" s="183" t="str">
        <f t="shared" si="3"/>
        <v/>
      </c>
      <c r="K38" s="177">
        <f t="shared" si="4"/>
        <v>1</v>
      </c>
      <c r="L38" s="184">
        <f t="shared" ref="L38:L51" si="5">IF(K38=1,0,100000000)</f>
        <v>0</v>
      </c>
    </row>
    <row r="39" spans="1:12" ht="30.2" customHeight="1" x14ac:dyDescent="0.25">
      <c r="A39" s="45">
        <v>18</v>
      </c>
      <c r="B39" s="35"/>
      <c r="C39" s="36"/>
      <c r="D39" s="37"/>
      <c r="E39" s="357"/>
      <c r="F39" s="319"/>
      <c r="G39" s="360"/>
      <c r="H39" s="255"/>
      <c r="I39" s="251"/>
      <c r="J39" s="183" t="str">
        <f t="shared" si="3"/>
        <v/>
      </c>
      <c r="K39" s="177">
        <f t="shared" si="4"/>
        <v>1</v>
      </c>
      <c r="L39" s="184">
        <f t="shared" si="5"/>
        <v>0</v>
      </c>
    </row>
    <row r="40" spans="1:12" ht="30.2" customHeight="1" x14ac:dyDescent="0.25">
      <c r="A40" s="46">
        <v>19</v>
      </c>
      <c r="B40" s="35"/>
      <c r="C40" s="36"/>
      <c r="D40" s="37"/>
      <c r="E40" s="357"/>
      <c r="F40" s="319"/>
      <c r="G40" s="360"/>
      <c r="H40" s="255"/>
      <c r="I40" s="251"/>
      <c r="J40" s="183" t="str">
        <f t="shared" si="3"/>
        <v/>
      </c>
      <c r="K40" s="177">
        <f t="shared" si="4"/>
        <v>1</v>
      </c>
      <c r="L40" s="184">
        <f t="shared" si="5"/>
        <v>0</v>
      </c>
    </row>
    <row r="41" spans="1:12" ht="30.2" customHeight="1" x14ac:dyDescent="0.25">
      <c r="A41" s="45">
        <v>20</v>
      </c>
      <c r="B41" s="35"/>
      <c r="C41" s="36"/>
      <c r="D41" s="37"/>
      <c r="E41" s="357"/>
      <c r="F41" s="319"/>
      <c r="G41" s="360"/>
      <c r="H41" s="255"/>
      <c r="I41" s="251"/>
      <c r="J41" s="183" t="str">
        <f t="shared" si="3"/>
        <v/>
      </c>
      <c r="K41" s="177">
        <f t="shared" si="4"/>
        <v>1</v>
      </c>
      <c r="L41" s="184">
        <f t="shared" si="5"/>
        <v>0</v>
      </c>
    </row>
    <row r="42" spans="1:12" ht="30.2" customHeight="1" x14ac:dyDescent="0.25">
      <c r="A42" s="46">
        <v>21</v>
      </c>
      <c r="B42" s="35"/>
      <c r="C42" s="36"/>
      <c r="D42" s="37"/>
      <c r="E42" s="357"/>
      <c r="F42" s="319"/>
      <c r="G42" s="360"/>
      <c r="H42" s="255"/>
      <c r="I42" s="251"/>
      <c r="J42" s="183" t="str">
        <f t="shared" si="3"/>
        <v/>
      </c>
      <c r="K42" s="177">
        <f t="shared" si="4"/>
        <v>1</v>
      </c>
      <c r="L42" s="184">
        <f t="shared" si="5"/>
        <v>0</v>
      </c>
    </row>
    <row r="43" spans="1:12" ht="30.2" customHeight="1" x14ac:dyDescent="0.25">
      <c r="A43" s="45">
        <v>22</v>
      </c>
      <c r="B43" s="35"/>
      <c r="C43" s="36"/>
      <c r="D43" s="37"/>
      <c r="E43" s="357"/>
      <c r="F43" s="319"/>
      <c r="G43" s="360"/>
      <c r="H43" s="255"/>
      <c r="I43" s="251"/>
      <c r="J43" s="183" t="str">
        <f t="shared" si="3"/>
        <v/>
      </c>
      <c r="K43" s="177">
        <f t="shared" si="4"/>
        <v>1</v>
      </c>
      <c r="L43" s="184">
        <f t="shared" si="5"/>
        <v>0</v>
      </c>
    </row>
    <row r="44" spans="1:12" ht="30.2" customHeight="1" x14ac:dyDescent="0.25">
      <c r="A44" s="46">
        <v>23</v>
      </c>
      <c r="B44" s="35"/>
      <c r="C44" s="36"/>
      <c r="D44" s="37"/>
      <c r="E44" s="357"/>
      <c r="F44" s="319"/>
      <c r="G44" s="360"/>
      <c r="H44" s="255"/>
      <c r="I44" s="251"/>
      <c r="J44" s="183" t="str">
        <f t="shared" si="3"/>
        <v/>
      </c>
      <c r="K44" s="177">
        <f t="shared" si="4"/>
        <v>1</v>
      </c>
      <c r="L44" s="184">
        <f t="shared" si="5"/>
        <v>0</v>
      </c>
    </row>
    <row r="45" spans="1:12" ht="30.2" customHeight="1" x14ac:dyDescent="0.25">
      <c r="A45" s="45">
        <v>24</v>
      </c>
      <c r="B45" s="35"/>
      <c r="C45" s="36"/>
      <c r="D45" s="37"/>
      <c r="E45" s="357"/>
      <c r="F45" s="319"/>
      <c r="G45" s="360"/>
      <c r="H45" s="255"/>
      <c r="I45" s="251"/>
      <c r="J45" s="183" t="str">
        <f t="shared" si="3"/>
        <v/>
      </c>
      <c r="K45" s="177">
        <f t="shared" si="4"/>
        <v>1</v>
      </c>
      <c r="L45" s="184">
        <f t="shared" si="5"/>
        <v>0</v>
      </c>
    </row>
    <row r="46" spans="1:12" ht="30.2" customHeight="1" x14ac:dyDescent="0.25">
      <c r="A46" s="46">
        <v>25</v>
      </c>
      <c r="B46" s="35"/>
      <c r="C46" s="36"/>
      <c r="D46" s="37"/>
      <c r="E46" s="357"/>
      <c r="F46" s="319"/>
      <c r="G46" s="360"/>
      <c r="H46" s="255"/>
      <c r="I46" s="251"/>
      <c r="J46" s="183" t="str">
        <f t="shared" si="3"/>
        <v/>
      </c>
      <c r="K46" s="177">
        <f t="shared" si="4"/>
        <v>1</v>
      </c>
      <c r="L46" s="184">
        <f t="shared" si="5"/>
        <v>0</v>
      </c>
    </row>
    <row r="47" spans="1:12" ht="30.2" customHeight="1" x14ac:dyDescent="0.25">
      <c r="A47" s="45">
        <v>26</v>
      </c>
      <c r="B47" s="35"/>
      <c r="C47" s="36"/>
      <c r="D47" s="37"/>
      <c r="E47" s="357"/>
      <c r="F47" s="319"/>
      <c r="G47" s="360"/>
      <c r="H47" s="255"/>
      <c r="I47" s="251"/>
      <c r="J47" s="183" t="str">
        <f t="shared" si="3"/>
        <v/>
      </c>
      <c r="K47" s="177">
        <f t="shared" si="4"/>
        <v>1</v>
      </c>
      <c r="L47" s="184">
        <f t="shared" si="5"/>
        <v>0</v>
      </c>
    </row>
    <row r="48" spans="1:12" ht="30.2" customHeight="1" x14ac:dyDescent="0.25">
      <c r="A48" s="46">
        <v>27</v>
      </c>
      <c r="B48" s="35"/>
      <c r="C48" s="36"/>
      <c r="D48" s="37"/>
      <c r="E48" s="357"/>
      <c r="F48" s="319"/>
      <c r="G48" s="360"/>
      <c r="H48" s="255"/>
      <c r="I48" s="251"/>
      <c r="J48" s="183" t="str">
        <f t="shared" si="3"/>
        <v/>
      </c>
      <c r="K48" s="177">
        <f t="shared" si="4"/>
        <v>1</v>
      </c>
      <c r="L48" s="184">
        <f t="shared" si="5"/>
        <v>0</v>
      </c>
    </row>
    <row r="49" spans="1:13" ht="30.2" customHeight="1" x14ac:dyDescent="0.25">
      <c r="A49" s="45">
        <v>28</v>
      </c>
      <c r="B49" s="35"/>
      <c r="C49" s="36"/>
      <c r="D49" s="37"/>
      <c r="E49" s="357"/>
      <c r="F49" s="319"/>
      <c r="G49" s="360"/>
      <c r="H49" s="255"/>
      <c r="I49" s="251"/>
      <c r="J49" s="183" t="str">
        <f t="shared" si="3"/>
        <v/>
      </c>
      <c r="K49" s="177">
        <f t="shared" si="4"/>
        <v>1</v>
      </c>
      <c r="L49" s="184">
        <f t="shared" si="5"/>
        <v>0</v>
      </c>
    </row>
    <row r="50" spans="1:13" ht="30.2" customHeight="1" x14ac:dyDescent="0.25">
      <c r="A50" s="46">
        <v>29</v>
      </c>
      <c r="B50" s="35"/>
      <c r="C50" s="36"/>
      <c r="D50" s="37"/>
      <c r="E50" s="357"/>
      <c r="F50" s="319"/>
      <c r="G50" s="360"/>
      <c r="H50" s="255"/>
      <c r="I50" s="251"/>
      <c r="J50" s="183" t="str">
        <f t="shared" si="3"/>
        <v/>
      </c>
      <c r="K50" s="177">
        <f t="shared" si="4"/>
        <v>1</v>
      </c>
      <c r="L50" s="184">
        <f t="shared" si="5"/>
        <v>0</v>
      </c>
    </row>
    <row r="51" spans="1:13" ht="30.2" customHeight="1" thickBot="1" x14ac:dyDescent="0.3">
      <c r="A51" s="57">
        <v>30</v>
      </c>
      <c r="B51" s="38"/>
      <c r="C51" s="39"/>
      <c r="D51" s="40"/>
      <c r="E51" s="358"/>
      <c r="F51" s="320"/>
      <c r="G51" s="361"/>
      <c r="H51" s="260"/>
      <c r="I51" s="253"/>
      <c r="J51" s="183" t="str">
        <f t="shared" si="3"/>
        <v/>
      </c>
      <c r="K51" s="177">
        <f t="shared" si="4"/>
        <v>1</v>
      </c>
      <c r="L51" s="184">
        <f t="shared" si="5"/>
        <v>0</v>
      </c>
      <c r="M51" s="181">
        <f>IF(COUNTA(H37:I51)&gt;0,1,0)</f>
        <v>0</v>
      </c>
    </row>
    <row r="52" spans="1:13" ht="31.9" customHeight="1" thickBot="1" x14ac:dyDescent="0.3">
      <c r="F52" s="338"/>
      <c r="G52" s="334" t="s">
        <v>50</v>
      </c>
      <c r="H52" s="258">
        <f>SUM(H37:H51)+H23</f>
        <v>0</v>
      </c>
      <c r="I52" s="258">
        <f>SUM(I37:I51)+I23</f>
        <v>0</v>
      </c>
    </row>
    <row r="54" spans="1:13" x14ac:dyDescent="0.25">
      <c r="A54" s="48" t="s">
        <v>156</v>
      </c>
      <c r="B54" s="48"/>
      <c r="C54" s="48"/>
      <c r="D54" s="48"/>
      <c r="E54" s="325"/>
      <c r="F54" s="326"/>
      <c r="G54" s="325"/>
      <c r="H54" s="48"/>
      <c r="I54" s="48"/>
    </row>
    <row r="56" spans="1:13" ht="21" x14ac:dyDescent="0.35">
      <c r="B56" s="308" t="s">
        <v>47</v>
      </c>
      <c r="C56" s="297">
        <f ca="1">IF(imzatarihi&gt;0,imzatarihi,"")</f>
        <v>46027</v>
      </c>
      <c r="D56" s="529" t="s">
        <v>48</v>
      </c>
      <c r="E56" s="529"/>
      <c r="F56" s="486" t="str">
        <f>IF(kurulusyetkilisi&gt;0,kurulusyetkilisi,"")</f>
        <v/>
      </c>
      <c r="G56" s="486"/>
      <c r="H56" s="486"/>
      <c r="I56" s="486"/>
    </row>
    <row r="57" spans="1:13" ht="21" x14ac:dyDescent="0.35">
      <c r="B57" s="300"/>
      <c r="C57" s="300"/>
      <c r="D57" s="529" t="s">
        <v>49</v>
      </c>
      <c r="E57" s="529"/>
      <c r="F57" s="317"/>
      <c r="H57" s="300"/>
      <c r="I57" s="300"/>
    </row>
    <row r="59" spans="1:13" x14ac:dyDescent="0.25">
      <c r="A59" s="525" t="s">
        <v>104</v>
      </c>
      <c r="B59" s="525"/>
      <c r="C59" s="525"/>
      <c r="D59" s="525"/>
      <c r="E59" s="525"/>
      <c r="F59" s="525"/>
      <c r="G59" s="525"/>
      <c r="H59" s="525"/>
      <c r="I59" s="525"/>
      <c r="J59" s="4"/>
    </row>
    <row r="60" spans="1:13" x14ac:dyDescent="0.25">
      <c r="A60" s="523" t="str">
        <f>IF(YilDonem&lt;&gt;"",CONCATENATE(YilDonem," dönemine aittir."),"")</f>
        <v/>
      </c>
      <c r="B60" s="523"/>
      <c r="C60" s="523"/>
      <c r="D60" s="523"/>
      <c r="E60" s="523"/>
      <c r="F60" s="523"/>
      <c r="G60" s="523"/>
      <c r="H60" s="523"/>
      <c r="I60" s="523"/>
      <c r="J60" s="4"/>
    </row>
    <row r="61" spans="1:13" ht="15.95" customHeight="1" thickBot="1" x14ac:dyDescent="0.3">
      <c r="A61" s="524" t="s">
        <v>105</v>
      </c>
      <c r="B61" s="524"/>
      <c r="C61" s="524"/>
      <c r="D61" s="524"/>
      <c r="E61" s="524"/>
      <c r="F61" s="524"/>
      <c r="G61" s="524"/>
      <c r="H61" s="524"/>
      <c r="I61" s="524"/>
      <c r="J61" s="4"/>
    </row>
    <row r="62" spans="1:13" ht="31.7" customHeight="1" thickBot="1" x14ac:dyDescent="0.3">
      <c r="A62" s="507" t="s">
        <v>1</v>
      </c>
      <c r="B62" s="508"/>
      <c r="C62" s="509" t="str">
        <f>IF(ProjeNo&gt;0,ProjeNo,"")</f>
        <v/>
      </c>
      <c r="D62" s="510"/>
      <c r="E62" s="510"/>
      <c r="F62" s="510"/>
      <c r="G62" s="510"/>
      <c r="H62" s="510"/>
      <c r="I62" s="511"/>
      <c r="J62" s="4"/>
    </row>
    <row r="63" spans="1:13" ht="31.7" customHeight="1" thickBot="1" x14ac:dyDescent="0.3">
      <c r="A63" s="512" t="s">
        <v>14</v>
      </c>
      <c r="B63" s="513"/>
      <c r="C63" s="514" t="str">
        <f>IF(ProjeAdi&gt;0,ProjeAdi,"")</f>
        <v/>
      </c>
      <c r="D63" s="515"/>
      <c r="E63" s="515"/>
      <c r="F63" s="515"/>
      <c r="G63" s="515"/>
      <c r="H63" s="515"/>
      <c r="I63" s="516"/>
      <c r="J63" s="4"/>
    </row>
    <row r="64" spans="1:13" s="44" customFormat="1" ht="37.15" customHeight="1" thickBot="1" x14ac:dyDescent="0.3">
      <c r="A64" s="517" t="s">
        <v>9</v>
      </c>
      <c r="B64" s="517" t="s">
        <v>106</v>
      </c>
      <c r="C64" s="526" t="s">
        <v>107</v>
      </c>
      <c r="D64" s="526" t="s">
        <v>108</v>
      </c>
      <c r="E64" s="527" t="s">
        <v>97</v>
      </c>
      <c r="F64" s="528" t="s">
        <v>98</v>
      </c>
      <c r="G64" s="519" t="s">
        <v>185</v>
      </c>
      <c r="H64" s="126" t="s">
        <v>99</v>
      </c>
      <c r="I64" s="126" t="s">
        <v>99</v>
      </c>
      <c r="J64" s="11"/>
      <c r="K64" s="43"/>
      <c r="L64" s="98"/>
    </row>
    <row r="65" spans="1:13" ht="18" customHeight="1" thickBot="1" x14ac:dyDescent="0.3">
      <c r="A65" s="518"/>
      <c r="B65" s="518"/>
      <c r="C65" s="518"/>
      <c r="D65" s="518"/>
      <c r="E65" s="520"/>
      <c r="F65" s="522"/>
      <c r="G65" s="520"/>
      <c r="H65" s="117" t="s">
        <v>100</v>
      </c>
      <c r="I65" s="117" t="s">
        <v>103</v>
      </c>
      <c r="J65" s="4"/>
    </row>
    <row r="66" spans="1:13" ht="30.2" customHeight="1" x14ac:dyDescent="0.25">
      <c r="A66" s="51">
        <v>31</v>
      </c>
      <c r="B66" s="52"/>
      <c r="C66" s="53"/>
      <c r="D66" s="71"/>
      <c r="E66" s="356"/>
      <c r="F66" s="318"/>
      <c r="G66" s="359"/>
      <c r="H66" s="262"/>
      <c r="I66" s="249"/>
      <c r="J66" s="183" t="str">
        <f t="shared" ref="J66:J80" si="6">IF(AND(C66&lt;&gt;"",K66=1),"Belge Tarihi,Belge Numarası ve KDV Dahil Tutar doldurulduktan sonra KDV Hariç Tutar doldurulabilir.","")</f>
        <v/>
      </c>
      <c r="K66" s="177">
        <f t="shared" ref="K66:K80" si="7">IF(COUNTA(E66:F66)+COUNTA(I66)=3,0,1)</f>
        <v>1</v>
      </c>
      <c r="L66" s="184">
        <f>IF(K66=1,0,100000000)</f>
        <v>0</v>
      </c>
    </row>
    <row r="67" spans="1:13" ht="30.2" customHeight="1" x14ac:dyDescent="0.25">
      <c r="A67" s="46">
        <v>32</v>
      </c>
      <c r="B67" s="35"/>
      <c r="C67" s="36"/>
      <c r="D67" s="37"/>
      <c r="E67" s="357"/>
      <c r="F67" s="319"/>
      <c r="G67" s="360"/>
      <c r="H67" s="255"/>
      <c r="I67" s="251"/>
      <c r="J67" s="183" t="str">
        <f t="shared" si="6"/>
        <v/>
      </c>
      <c r="K67" s="177">
        <f t="shared" si="7"/>
        <v>1</v>
      </c>
      <c r="L67" s="184">
        <f t="shared" ref="L67:L80" si="8">IF(K67=1,0,100000000)</f>
        <v>0</v>
      </c>
    </row>
    <row r="68" spans="1:13" ht="30.2" customHeight="1" x14ac:dyDescent="0.25">
      <c r="A68" s="45">
        <v>33</v>
      </c>
      <c r="B68" s="35"/>
      <c r="C68" s="36"/>
      <c r="D68" s="37"/>
      <c r="E68" s="357"/>
      <c r="F68" s="319"/>
      <c r="G68" s="360"/>
      <c r="H68" s="255"/>
      <c r="I68" s="251"/>
      <c r="J68" s="183" t="str">
        <f t="shared" si="6"/>
        <v/>
      </c>
      <c r="K68" s="177">
        <f t="shared" si="7"/>
        <v>1</v>
      </c>
      <c r="L68" s="184">
        <f t="shared" si="8"/>
        <v>0</v>
      </c>
    </row>
    <row r="69" spans="1:13" ht="30.2" customHeight="1" x14ac:dyDescent="0.25">
      <c r="A69" s="46">
        <v>34</v>
      </c>
      <c r="B69" s="35"/>
      <c r="C69" s="36"/>
      <c r="D69" s="37"/>
      <c r="E69" s="357"/>
      <c r="F69" s="319"/>
      <c r="G69" s="360"/>
      <c r="H69" s="255"/>
      <c r="I69" s="251"/>
      <c r="J69" s="183" t="str">
        <f t="shared" si="6"/>
        <v/>
      </c>
      <c r="K69" s="177">
        <f t="shared" si="7"/>
        <v>1</v>
      </c>
      <c r="L69" s="184">
        <f t="shared" si="8"/>
        <v>0</v>
      </c>
    </row>
    <row r="70" spans="1:13" ht="30.2" customHeight="1" x14ac:dyDescent="0.25">
      <c r="A70" s="45">
        <v>35</v>
      </c>
      <c r="B70" s="35"/>
      <c r="C70" s="36"/>
      <c r="D70" s="37"/>
      <c r="E70" s="357"/>
      <c r="F70" s="319"/>
      <c r="G70" s="360"/>
      <c r="H70" s="255"/>
      <c r="I70" s="251"/>
      <c r="J70" s="183" t="str">
        <f t="shared" si="6"/>
        <v/>
      </c>
      <c r="K70" s="177">
        <f t="shared" si="7"/>
        <v>1</v>
      </c>
      <c r="L70" s="184">
        <f t="shared" si="8"/>
        <v>0</v>
      </c>
    </row>
    <row r="71" spans="1:13" ht="30.2" customHeight="1" x14ac:dyDescent="0.25">
      <c r="A71" s="46">
        <v>36</v>
      </c>
      <c r="B71" s="35"/>
      <c r="C71" s="36"/>
      <c r="D71" s="37"/>
      <c r="E71" s="357"/>
      <c r="F71" s="319"/>
      <c r="G71" s="360"/>
      <c r="H71" s="255"/>
      <c r="I71" s="251"/>
      <c r="J71" s="183" t="str">
        <f t="shared" si="6"/>
        <v/>
      </c>
      <c r="K71" s="177">
        <f t="shared" si="7"/>
        <v>1</v>
      </c>
      <c r="L71" s="184">
        <f t="shared" si="8"/>
        <v>0</v>
      </c>
    </row>
    <row r="72" spans="1:13" ht="30.2" customHeight="1" x14ac:dyDescent="0.25">
      <c r="A72" s="45">
        <v>37</v>
      </c>
      <c r="B72" s="35"/>
      <c r="C72" s="36"/>
      <c r="D72" s="37"/>
      <c r="E72" s="357"/>
      <c r="F72" s="319"/>
      <c r="G72" s="360"/>
      <c r="H72" s="255"/>
      <c r="I72" s="251"/>
      <c r="J72" s="183" t="str">
        <f t="shared" si="6"/>
        <v/>
      </c>
      <c r="K72" s="177">
        <f t="shared" si="7"/>
        <v>1</v>
      </c>
      <c r="L72" s="184">
        <f t="shared" si="8"/>
        <v>0</v>
      </c>
    </row>
    <row r="73" spans="1:13" ht="30.2" customHeight="1" x14ac:dyDescent="0.25">
      <c r="A73" s="46">
        <v>38</v>
      </c>
      <c r="B73" s="35"/>
      <c r="C73" s="36"/>
      <c r="D73" s="37"/>
      <c r="E73" s="357"/>
      <c r="F73" s="319"/>
      <c r="G73" s="360"/>
      <c r="H73" s="255"/>
      <c r="I73" s="251"/>
      <c r="J73" s="183" t="str">
        <f t="shared" si="6"/>
        <v/>
      </c>
      <c r="K73" s="177">
        <f t="shared" si="7"/>
        <v>1</v>
      </c>
      <c r="L73" s="184">
        <f t="shared" si="8"/>
        <v>0</v>
      </c>
    </row>
    <row r="74" spans="1:13" ht="30.2" customHeight="1" x14ac:dyDescent="0.25">
      <c r="A74" s="45">
        <v>39</v>
      </c>
      <c r="B74" s="35"/>
      <c r="C74" s="36"/>
      <c r="D74" s="37"/>
      <c r="E74" s="357"/>
      <c r="F74" s="319"/>
      <c r="G74" s="360"/>
      <c r="H74" s="255"/>
      <c r="I74" s="251"/>
      <c r="J74" s="183" t="str">
        <f t="shared" si="6"/>
        <v/>
      </c>
      <c r="K74" s="177">
        <f t="shared" si="7"/>
        <v>1</v>
      </c>
      <c r="L74" s="184">
        <f t="shared" si="8"/>
        <v>0</v>
      </c>
    </row>
    <row r="75" spans="1:13" ht="30.2" customHeight="1" x14ac:dyDescent="0.25">
      <c r="A75" s="46">
        <v>40</v>
      </c>
      <c r="B75" s="35"/>
      <c r="C75" s="36"/>
      <c r="D75" s="37"/>
      <c r="E75" s="357"/>
      <c r="F75" s="319"/>
      <c r="G75" s="360"/>
      <c r="H75" s="255"/>
      <c r="I75" s="251"/>
      <c r="J75" s="183" t="str">
        <f t="shared" si="6"/>
        <v/>
      </c>
      <c r="K75" s="177">
        <f t="shared" si="7"/>
        <v>1</v>
      </c>
      <c r="L75" s="184">
        <f t="shared" si="8"/>
        <v>0</v>
      </c>
    </row>
    <row r="76" spans="1:13" ht="30.2" customHeight="1" x14ac:dyDescent="0.25">
      <c r="A76" s="45">
        <v>41</v>
      </c>
      <c r="B76" s="35"/>
      <c r="C76" s="36"/>
      <c r="D76" s="37"/>
      <c r="E76" s="357"/>
      <c r="F76" s="319"/>
      <c r="G76" s="360"/>
      <c r="H76" s="255"/>
      <c r="I76" s="251"/>
      <c r="J76" s="183" t="str">
        <f t="shared" si="6"/>
        <v/>
      </c>
      <c r="K76" s="177">
        <f t="shared" si="7"/>
        <v>1</v>
      </c>
      <c r="L76" s="184">
        <f t="shared" si="8"/>
        <v>0</v>
      </c>
    </row>
    <row r="77" spans="1:13" ht="30.2" customHeight="1" x14ac:dyDescent="0.25">
      <c r="A77" s="46">
        <v>42</v>
      </c>
      <c r="B77" s="35"/>
      <c r="C77" s="36"/>
      <c r="D77" s="37"/>
      <c r="E77" s="357"/>
      <c r="F77" s="319"/>
      <c r="G77" s="360"/>
      <c r="H77" s="255"/>
      <c r="I77" s="251"/>
      <c r="J77" s="183" t="str">
        <f t="shared" si="6"/>
        <v/>
      </c>
      <c r="K77" s="177">
        <f t="shared" si="7"/>
        <v>1</v>
      </c>
      <c r="L77" s="184">
        <f t="shared" si="8"/>
        <v>0</v>
      </c>
    </row>
    <row r="78" spans="1:13" ht="30.2" customHeight="1" x14ac:dyDescent="0.25">
      <c r="A78" s="45">
        <v>43</v>
      </c>
      <c r="B78" s="35"/>
      <c r="C78" s="36"/>
      <c r="D78" s="37"/>
      <c r="E78" s="357"/>
      <c r="F78" s="319"/>
      <c r="G78" s="360"/>
      <c r="H78" s="255"/>
      <c r="I78" s="251"/>
      <c r="J78" s="183" t="str">
        <f t="shared" si="6"/>
        <v/>
      </c>
      <c r="K78" s="177">
        <f t="shared" si="7"/>
        <v>1</v>
      </c>
      <c r="L78" s="184">
        <f t="shared" si="8"/>
        <v>0</v>
      </c>
    </row>
    <row r="79" spans="1:13" ht="30.2" customHeight="1" x14ac:dyDescent="0.25">
      <c r="A79" s="46">
        <v>44</v>
      </c>
      <c r="B79" s="35"/>
      <c r="C79" s="36"/>
      <c r="D79" s="37"/>
      <c r="E79" s="357"/>
      <c r="F79" s="319"/>
      <c r="G79" s="360"/>
      <c r="H79" s="255"/>
      <c r="I79" s="251"/>
      <c r="J79" s="183" t="str">
        <f t="shared" si="6"/>
        <v/>
      </c>
      <c r="K79" s="177">
        <f t="shared" si="7"/>
        <v>1</v>
      </c>
      <c r="L79" s="184">
        <f t="shared" si="8"/>
        <v>0</v>
      </c>
    </row>
    <row r="80" spans="1:13" ht="30.2" customHeight="1" thickBot="1" x14ac:dyDescent="0.3">
      <c r="A80" s="57">
        <v>45</v>
      </c>
      <c r="B80" s="38"/>
      <c r="C80" s="39"/>
      <c r="D80" s="40"/>
      <c r="E80" s="358"/>
      <c r="F80" s="320"/>
      <c r="G80" s="361"/>
      <c r="H80" s="260"/>
      <c r="I80" s="253"/>
      <c r="J80" s="183" t="str">
        <f t="shared" si="6"/>
        <v/>
      </c>
      <c r="K80" s="177">
        <f t="shared" si="7"/>
        <v>1</v>
      </c>
      <c r="L80" s="184">
        <f t="shared" si="8"/>
        <v>0</v>
      </c>
      <c r="M80" s="181">
        <f>IF(COUNTA(H66:I80)&gt;0,1,0)</f>
        <v>0</v>
      </c>
    </row>
    <row r="81" spans="1:12" ht="31.9" customHeight="1" thickBot="1" x14ac:dyDescent="0.3">
      <c r="F81" s="337"/>
      <c r="G81" s="334" t="s">
        <v>50</v>
      </c>
      <c r="H81" s="258">
        <f>SUM(H66:H80)+H52</f>
        <v>0</v>
      </c>
      <c r="I81" s="258">
        <f>SUM(I66:I80)+I52</f>
        <v>0</v>
      </c>
    </row>
    <row r="83" spans="1:12" x14ac:dyDescent="0.25">
      <c r="A83" s="48" t="s">
        <v>156</v>
      </c>
      <c r="B83" s="48"/>
      <c r="C83" s="48"/>
      <c r="D83" s="48"/>
      <c r="E83" s="325"/>
      <c r="F83" s="326"/>
      <c r="G83" s="325"/>
      <c r="H83" s="48"/>
      <c r="I83" s="48"/>
    </row>
    <row r="85" spans="1:12" ht="21" x14ac:dyDescent="0.35">
      <c r="B85" s="308" t="s">
        <v>47</v>
      </c>
      <c r="C85" s="297">
        <f ca="1">IF(imzatarihi&gt;0,imzatarihi,"")</f>
        <v>46027</v>
      </c>
      <c r="D85" s="529" t="s">
        <v>48</v>
      </c>
      <c r="E85" s="529"/>
      <c r="F85" s="486" t="str">
        <f>IF(kurulusyetkilisi&gt;0,kurulusyetkilisi,"")</f>
        <v/>
      </c>
      <c r="G85" s="486"/>
      <c r="H85" s="486"/>
      <c r="I85" s="486"/>
    </row>
    <row r="86" spans="1:12" ht="21" x14ac:dyDescent="0.35">
      <c r="B86" s="300"/>
      <c r="C86" s="300"/>
      <c r="D86" s="529" t="s">
        <v>49</v>
      </c>
      <c r="E86" s="529"/>
      <c r="F86" s="317"/>
      <c r="H86" s="300"/>
      <c r="I86" s="300"/>
    </row>
    <row r="88" spans="1:12" x14ac:dyDescent="0.25">
      <c r="A88" s="525" t="s">
        <v>104</v>
      </c>
      <c r="B88" s="525"/>
      <c r="C88" s="525"/>
      <c r="D88" s="525"/>
      <c r="E88" s="525"/>
      <c r="F88" s="525"/>
      <c r="G88" s="525"/>
      <c r="H88" s="525"/>
      <c r="I88" s="525"/>
      <c r="J88" s="4"/>
    </row>
    <row r="89" spans="1:12" x14ac:dyDescent="0.25">
      <c r="A89" s="523" t="str">
        <f>IF(YilDonem&lt;&gt;"",CONCATENATE(YilDonem," dönemine aittir."),"")</f>
        <v/>
      </c>
      <c r="B89" s="523"/>
      <c r="C89" s="523"/>
      <c r="D89" s="523"/>
      <c r="E89" s="523"/>
      <c r="F89" s="523"/>
      <c r="G89" s="523"/>
      <c r="H89" s="523"/>
      <c r="I89" s="523"/>
      <c r="J89" s="4"/>
    </row>
    <row r="90" spans="1:12" ht="15.95" customHeight="1" thickBot="1" x14ac:dyDescent="0.3">
      <c r="A90" s="524" t="s">
        <v>105</v>
      </c>
      <c r="B90" s="524"/>
      <c r="C90" s="524"/>
      <c r="D90" s="524"/>
      <c r="E90" s="524"/>
      <c r="F90" s="524"/>
      <c r="G90" s="524"/>
      <c r="H90" s="524"/>
      <c r="I90" s="524"/>
      <c r="J90" s="4"/>
    </row>
    <row r="91" spans="1:12" ht="31.7" customHeight="1" thickBot="1" x14ac:dyDescent="0.3">
      <c r="A91" s="507" t="s">
        <v>1</v>
      </c>
      <c r="B91" s="508"/>
      <c r="C91" s="509" t="str">
        <f>IF(ProjeNo&gt;0,ProjeNo,"")</f>
        <v/>
      </c>
      <c r="D91" s="510"/>
      <c r="E91" s="510"/>
      <c r="F91" s="510"/>
      <c r="G91" s="510"/>
      <c r="H91" s="510"/>
      <c r="I91" s="511"/>
      <c r="J91" s="4"/>
    </row>
    <row r="92" spans="1:12" ht="31.7" customHeight="1" thickBot="1" x14ac:dyDescent="0.3">
      <c r="A92" s="512" t="s">
        <v>14</v>
      </c>
      <c r="B92" s="513"/>
      <c r="C92" s="514" t="str">
        <f>IF(ProjeAdi&gt;0,ProjeAdi,"")</f>
        <v/>
      </c>
      <c r="D92" s="515"/>
      <c r="E92" s="515"/>
      <c r="F92" s="515"/>
      <c r="G92" s="515"/>
      <c r="H92" s="515"/>
      <c r="I92" s="516"/>
      <c r="J92" s="4"/>
    </row>
    <row r="93" spans="1:12" s="44" customFormat="1" ht="37.15" customHeight="1" thickBot="1" x14ac:dyDescent="0.3">
      <c r="A93" s="517" t="s">
        <v>9</v>
      </c>
      <c r="B93" s="517" t="s">
        <v>106</v>
      </c>
      <c r="C93" s="526" t="s">
        <v>107</v>
      </c>
      <c r="D93" s="526" t="s">
        <v>108</v>
      </c>
      <c r="E93" s="527" t="s">
        <v>97</v>
      </c>
      <c r="F93" s="528" t="s">
        <v>98</v>
      </c>
      <c r="G93" s="519" t="s">
        <v>185</v>
      </c>
      <c r="H93" s="126" t="s">
        <v>99</v>
      </c>
      <c r="I93" s="126" t="s">
        <v>99</v>
      </c>
      <c r="J93" s="11"/>
      <c r="K93" s="43"/>
      <c r="L93" s="98"/>
    </row>
    <row r="94" spans="1:12" ht="18" customHeight="1" thickBot="1" x14ac:dyDescent="0.3">
      <c r="A94" s="518"/>
      <c r="B94" s="518"/>
      <c r="C94" s="518"/>
      <c r="D94" s="518"/>
      <c r="E94" s="520"/>
      <c r="F94" s="522"/>
      <c r="G94" s="520"/>
      <c r="H94" s="117" t="s">
        <v>100</v>
      </c>
      <c r="I94" s="117" t="s">
        <v>103</v>
      </c>
      <c r="J94" s="4"/>
    </row>
    <row r="95" spans="1:12" ht="30.2" customHeight="1" x14ac:dyDescent="0.25">
      <c r="A95" s="51">
        <v>46</v>
      </c>
      <c r="B95" s="52"/>
      <c r="C95" s="53"/>
      <c r="D95" s="71"/>
      <c r="E95" s="356"/>
      <c r="F95" s="318"/>
      <c r="G95" s="359"/>
      <c r="H95" s="262"/>
      <c r="I95" s="249"/>
      <c r="J95" s="183" t="str">
        <f t="shared" ref="J95:J109" si="9">IF(AND(C95&lt;&gt;"",K95=1),"Belge Tarihi,Belge Numarası ve KDV Dahil Tutar doldurulduktan sonra KDV Hariç Tutar doldurulabilir.","")</f>
        <v/>
      </c>
      <c r="K95" s="177">
        <f t="shared" ref="K95:K109" si="10">IF(COUNTA(E95:F95)+COUNTA(I95)=3,0,1)</f>
        <v>1</v>
      </c>
      <c r="L95" s="184">
        <f>IF(K95=1,0,100000000)</f>
        <v>0</v>
      </c>
    </row>
    <row r="96" spans="1:12" ht="30.2" customHeight="1" x14ac:dyDescent="0.25">
      <c r="A96" s="46">
        <v>47</v>
      </c>
      <c r="B96" s="35"/>
      <c r="C96" s="36"/>
      <c r="D96" s="37"/>
      <c r="E96" s="357"/>
      <c r="F96" s="319"/>
      <c r="G96" s="360"/>
      <c r="H96" s="255"/>
      <c r="I96" s="251"/>
      <c r="J96" s="183" t="str">
        <f t="shared" si="9"/>
        <v/>
      </c>
      <c r="K96" s="177">
        <f t="shared" si="10"/>
        <v>1</v>
      </c>
      <c r="L96" s="184">
        <f t="shared" ref="L96:L109" si="11">IF(K96=1,0,100000000)</f>
        <v>0</v>
      </c>
    </row>
    <row r="97" spans="1:13" ht="30.2" customHeight="1" x14ac:dyDescent="0.25">
      <c r="A97" s="45">
        <v>48</v>
      </c>
      <c r="B97" s="35"/>
      <c r="C97" s="36"/>
      <c r="D97" s="37"/>
      <c r="E97" s="357"/>
      <c r="F97" s="319"/>
      <c r="G97" s="360"/>
      <c r="H97" s="255"/>
      <c r="I97" s="251"/>
      <c r="J97" s="183" t="str">
        <f t="shared" si="9"/>
        <v/>
      </c>
      <c r="K97" s="177">
        <f t="shared" si="10"/>
        <v>1</v>
      </c>
      <c r="L97" s="184">
        <f t="shared" si="11"/>
        <v>0</v>
      </c>
    </row>
    <row r="98" spans="1:13" ht="30.2" customHeight="1" x14ac:dyDescent="0.25">
      <c r="A98" s="46">
        <v>49</v>
      </c>
      <c r="B98" s="35"/>
      <c r="C98" s="36"/>
      <c r="D98" s="37"/>
      <c r="E98" s="357"/>
      <c r="F98" s="319"/>
      <c r="G98" s="360"/>
      <c r="H98" s="255"/>
      <c r="I98" s="251"/>
      <c r="J98" s="183" t="str">
        <f t="shared" si="9"/>
        <v/>
      </c>
      <c r="K98" s="177">
        <f t="shared" si="10"/>
        <v>1</v>
      </c>
      <c r="L98" s="184">
        <f t="shared" si="11"/>
        <v>0</v>
      </c>
    </row>
    <row r="99" spans="1:13" ht="30.2" customHeight="1" x14ac:dyDescent="0.25">
      <c r="A99" s="45">
        <v>50</v>
      </c>
      <c r="B99" s="35"/>
      <c r="C99" s="36"/>
      <c r="D99" s="37"/>
      <c r="E99" s="357"/>
      <c r="F99" s="319"/>
      <c r="G99" s="360"/>
      <c r="H99" s="255"/>
      <c r="I99" s="251"/>
      <c r="J99" s="183" t="str">
        <f t="shared" si="9"/>
        <v/>
      </c>
      <c r="K99" s="177">
        <f t="shared" si="10"/>
        <v>1</v>
      </c>
      <c r="L99" s="184">
        <f t="shared" si="11"/>
        <v>0</v>
      </c>
    </row>
    <row r="100" spans="1:13" ht="30.2" customHeight="1" x14ac:dyDescent="0.25">
      <c r="A100" s="46">
        <v>51</v>
      </c>
      <c r="B100" s="35"/>
      <c r="C100" s="36"/>
      <c r="D100" s="37"/>
      <c r="E100" s="357"/>
      <c r="F100" s="319"/>
      <c r="G100" s="360"/>
      <c r="H100" s="255"/>
      <c r="I100" s="251"/>
      <c r="J100" s="183" t="str">
        <f t="shared" si="9"/>
        <v/>
      </c>
      <c r="K100" s="177">
        <f t="shared" si="10"/>
        <v>1</v>
      </c>
      <c r="L100" s="184">
        <f t="shared" si="11"/>
        <v>0</v>
      </c>
    </row>
    <row r="101" spans="1:13" ht="30.2" customHeight="1" x14ac:dyDescent="0.25">
      <c r="A101" s="45">
        <v>52</v>
      </c>
      <c r="B101" s="35"/>
      <c r="C101" s="36"/>
      <c r="D101" s="37"/>
      <c r="E101" s="357"/>
      <c r="F101" s="319"/>
      <c r="G101" s="360"/>
      <c r="H101" s="255"/>
      <c r="I101" s="251"/>
      <c r="J101" s="183" t="str">
        <f t="shared" si="9"/>
        <v/>
      </c>
      <c r="K101" s="177">
        <f t="shared" si="10"/>
        <v>1</v>
      </c>
      <c r="L101" s="184">
        <f t="shared" si="11"/>
        <v>0</v>
      </c>
    </row>
    <row r="102" spans="1:13" ht="30.2" customHeight="1" x14ac:dyDescent="0.25">
      <c r="A102" s="46">
        <v>53</v>
      </c>
      <c r="B102" s="35"/>
      <c r="C102" s="36"/>
      <c r="D102" s="37"/>
      <c r="E102" s="357"/>
      <c r="F102" s="319"/>
      <c r="G102" s="360"/>
      <c r="H102" s="255"/>
      <c r="I102" s="251"/>
      <c r="J102" s="183" t="str">
        <f t="shared" si="9"/>
        <v/>
      </c>
      <c r="K102" s="177">
        <f t="shared" si="10"/>
        <v>1</v>
      </c>
      <c r="L102" s="184">
        <f t="shared" si="11"/>
        <v>0</v>
      </c>
    </row>
    <row r="103" spans="1:13" ht="30.2" customHeight="1" x14ac:dyDescent="0.25">
      <c r="A103" s="45">
        <v>54</v>
      </c>
      <c r="B103" s="35"/>
      <c r="C103" s="36"/>
      <c r="D103" s="37"/>
      <c r="E103" s="357"/>
      <c r="F103" s="319"/>
      <c r="G103" s="360"/>
      <c r="H103" s="255"/>
      <c r="I103" s="251"/>
      <c r="J103" s="183" t="str">
        <f t="shared" si="9"/>
        <v/>
      </c>
      <c r="K103" s="177">
        <f t="shared" si="10"/>
        <v>1</v>
      </c>
      <c r="L103" s="184">
        <f t="shared" si="11"/>
        <v>0</v>
      </c>
    </row>
    <row r="104" spans="1:13" ht="30.2" customHeight="1" x14ac:dyDescent="0.25">
      <c r="A104" s="46">
        <v>55</v>
      </c>
      <c r="B104" s="35"/>
      <c r="C104" s="36"/>
      <c r="D104" s="37"/>
      <c r="E104" s="357"/>
      <c r="F104" s="319"/>
      <c r="G104" s="360"/>
      <c r="H104" s="255"/>
      <c r="I104" s="251"/>
      <c r="J104" s="183" t="str">
        <f t="shared" si="9"/>
        <v/>
      </c>
      <c r="K104" s="177">
        <f t="shared" si="10"/>
        <v>1</v>
      </c>
      <c r="L104" s="184">
        <f t="shared" si="11"/>
        <v>0</v>
      </c>
    </row>
    <row r="105" spans="1:13" ht="30.2" customHeight="1" x14ac:dyDescent="0.25">
      <c r="A105" s="45">
        <v>56</v>
      </c>
      <c r="B105" s="35"/>
      <c r="C105" s="36"/>
      <c r="D105" s="37"/>
      <c r="E105" s="357"/>
      <c r="F105" s="319"/>
      <c r="G105" s="360"/>
      <c r="H105" s="255"/>
      <c r="I105" s="251"/>
      <c r="J105" s="183" t="str">
        <f t="shared" si="9"/>
        <v/>
      </c>
      <c r="K105" s="177">
        <f t="shared" si="10"/>
        <v>1</v>
      </c>
      <c r="L105" s="184">
        <f t="shared" si="11"/>
        <v>0</v>
      </c>
    </row>
    <row r="106" spans="1:13" ht="30.2" customHeight="1" x14ac:dyDescent="0.25">
      <c r="A106" s="46">
        <v>57</v>
      </c>
      <c r="B106" s="35"/>
      <c r="C106" s="36"/>
      <c r="D106" s="37"/>
      <c r="E106" s="357"/>
      <c r="F106" s="319"/>
      <c r="G106" s="360"/>
      <c r="H106" s="255"/>
      <c r="I106" s="251"/>
      <c r="J106" s="183" t="str">
        <f t="shared" si="9"/>
        <v/>
      </c>
      <c r="K106" s="177">
        <f t="shared" si="10"/>
        <v>1</v>
      </c>
      <c r="L106" s="184">
        <f t="shared" si="11"/>
        <v>0</v>
      </c>
    </row>
    <row r="107" spans="1:13" ht="30.2" customHeight="1" x14ac:dyDescent="0.25">
      <c r="A107" s="45">
        <v>58</v>
      </c>
      <c r="B107" s="35"/>
      <c r="C107" s="36"/>
      <c r="D107" s="37"/>
      <c r="E107" s="357"/>
      <c r="F107" s="319"/>
      <c r="G107" s="360"/>
      <c r="H107" s="255"/>
      <c r="I107" s="251"/>
      <c r="J107" s="183" t="str">
        <f t="shared" si="9"/>
        <v/>
      </c>
      <c r="K107" s="177">
        <f t="shared" si="10"/>
        <v>1</v>
      </c>
      <c r="L107" s="184">
        <f t="shared" si="11"/>
        <v>0</v>
      </c>
    </row>
    <row r="108" spans="1:13" ht="30.2" customHeight="1" x14ac:dyDescent="0.25">
      <c r="A108" s="46">
        <v>59</v>
      </c>
      <c r="B108" s="35"/>
      <c r="C108" s="36"/>
      <c r="D108" s="37"/>
      <c r="E108" s="357"/>
      <c r="F108" s="319"/>
      <c r="G108" s="360"/>
      <c r="H108" s="255"/>
      <c r="I108" s="251"/>
      <c r="J108" s="183" t="str">
        <f t="shared" si="9"/>
        <v/>
      </c>
      <c r="K108" s="177">
        <f t="shared" si="10"/>
        <v>1</v>
      </c>
      <c r="L108" s="184">
        <f t="shared" si="11"/>
        <v>0</v>
      </c>
    </row>
    <row r="109" spans="1:13" ht="30.2" customHeight="1" thickBot="1" x14ac:dyDescent="0.3">
      <c r="A109" s="57">
        <v>60</v>
      </c>
      <c r="B109" s="38"/>
      <c r="C109" s="39"/>
      <c r="D109" s="40"/>
      <c r="E109" s="358"/>
      <c r="F109" s="320"/>
      <c r="G109" s="361"/>
      <c r="H109" s="260"/>
      <c r="I109" s="253"/>
      <c r="J109" s="183" t="str">
        <f t="shared" si="9"/>
        <v/>
      </c>
      <c r="K109" s="177">
        <f t="shared" si="10"/>
        <v>1</v>
      </c>
      <c r="L109" s="184">
        <f t="shared" si="11"/>
        <v>0</v>
      </c>
      <c r="M109" s="181">
        <f>IF(COUNTA(H95:I109)&gt;0,1,0)</f>
        <v>0</v>
      </c>
    </row>
    <row r="110" spans="1:13" ht="31.9" customHeight="1" thickBot="1" x14ac:dyDescent="0.3">
      <c r="F110" s="337"/>
      <c r="G110" s="334" t="s">
        <v>50</v>
      </c>
      <c r="H110" s="258">
        <f>SUM(H95:H109)+H81</f>
        <v>0</v>
      </c>
      <c r="I110" s="258">
        <f>SUM(I95:I109)+I81</f>
        <v>0</v>
      </c>
    </row>
    <row r="112" spans="1:13" x14ac:dyDescent="0.25">
      <c r="A112" s="48" t="s">
        <v>156</v>
      </c>
      <c r="B112" s="48"/>
      <c r="C112" s="48"/>
      <c r="D112" s="48"/>
      <c r="E112" s="325"/>
      <c r="F112" s="326"/>
      <c r="G112" s="325"/>
      <c r="H112" s="48"/>
      <c r="I112" s="48"/>
    </row>
    <row r="114" spans="1:12" ht="21" x14ac:dyDescent="0.35">
      <c r="B114" s="308" t="s">
        <v>47</v>
      </c>
      <c r="C114" s="297">
        <f ca="1">IF(imzatarihi&gt;0,imzatarihi,"")</f>
        <v>46027</v>
      </c>
      <c r="D114" s="529" t="s">
        <v>48</v>
      </c>
      <c r="E114" s="529"/>
      <c r="F114" s="486" t="str">
        <f>IF(kurulusyetkilisi&gt;0,kurulusyetkilisi,"")</f>
        <v/>
      </c>
      <c r="G114" s="486"/>
      <c r="H114" s="486"/>
      <c r="I114" s="486"/>
    </row>
    <row r="115" spans="1:12" ht="21" x14ac:dyDescent="0.35">
      <c r="B115" s="300"/>
      <c r="C115" s="300"/>
      <c r="D115" s="529" t="s">
        <v>49</v>
      </c>
      <c r="E115" s="529"/>
      <c r="F115" s="317"/>
      <c r="H115" s="300"/>
      <c r="I115" s="300"/>
    </row>
    <row r="117" spans="1:12" x14ac:dyDescent="0.25">
      <c r="A117" s="525" t="s">
        <v>104</v>
      </c>
      <c r="B117" s="525"/>
      <c r="C117" s="525"/>
      <c r="D117" s="525"/>
      <c r="E117" s="525"/>
      <c r="F117" s="525"/>
      <c r="G117" s="525"/>
      <c r="H117" s="525"/>
      <c r="I117" s="525"/>
      <c r="J117" s="4"/>
    </row>
    <row r="118" spans="1:12" x14ac:dyDescent="0.25">
      <c r="A118" s="523" t="str">
        <f>IF(YilDonem&lt;&gt;"",CONCATENATE(YilDonem," dönemine aittir."),"")</f>
        <v/>
      </c>
      <c r="B118" s="523"/>
      <c r="C118" s="523"/>
      <c r="D118" s="523"/>
      <c r="E118" s="523"/>
      <c r="F118" s="523"/>
      <c r="G118" s="523"/>
      <c r="H118" s="523"/>
      <c r="I118" s="523"/>
      <c r="J118" s="4"/>
    </row>
    <row r="119" spans="1:12" ht="15.95" customHeight="1" thickBot="1" x14ac:dyDescent="0.3">
      <c r="A119" s="524" t="s">
        <v>105</v>
      </c>
      <c r="B119" s="524"/>
      <c r="C119" s="524"/>
      <c r="D119" s="524"/>
      <c r="E119" s="524"/>
      <c r="F119" s="524"/>
      <c r="G119" s="524"/>
      <c r="H119" s="524"/>
      <c r="I119" s="524"/>
      <c r="J119" s="4"/>
    </row>
    <row r="120" spans="1:12" ht="31.7" customHeight="1" thickBot="1" x14ac:dyDescent="0.3">
      <c r="A120" s="507" t="s">
        <v>1</v>
      </c>
      <c r="B120" s="508"/>
      <c r="C120" s="509" t="str">
        <f>IF(ProjeNo&gt;0,ProjeNo,"")</f>
        <v/>
      </c>
      <c r="D120" s="510"/>
      <c r="E120" s="510"/>
      <c r="F120" s="510"/>
      <c r="G120" s="510"/>
      <c r="H120" s="510"/>
      <c r="I120" s="511"/>
      <c r="J120" s="4"/>
    </row>
    <row r="121" spans="1:12" ht="31.7" customHeight="1" thickBot="1" x14ac:dyDescent="0.3">
      <c r="A121" s="512" t="s">
        <v>14</v>
      </c>
      <c r="B121" s="513"/>
      <c r="C121" s="514" t="str">
        <f>IF(ProjeAdi&gt;0,ProjeAdi,"")</f>
        <v/>
      </c>
      <c r="D121" s="515"/>
      <c r="E121" s="515"/>
      <c r="F121" s="515"/>
      <c r="G121" s="515"/>
      <c r="H121" s="515"/>
      <c r="I121" s="516"/>
      <c r="J121" s="4"/>
    </row>
    <row r="122" spans="1:12" s="44" customFormat="1" ht="37.15" customHeight="1" thickBot="1" x14ac:dyDescent="0.3">
      <c r="A122" s="517" t="s">
        <v>9</v>
      </c>
      <c r="B122" s="517" t="s">
        <v>106</v>
      </c>
      <c r="C122" s="526" t="s">
        <v>107</v>
      </c>
      <c r="D122" s="526" t="s">
        <v>108</v>
      </c>
      <c r="E122" s="527" t="s">
        <v>97</v>
      </c>
      <c r="F122" s="528" t="s">
        <v>98</v>
      </c>
      <c r="G122" s="519" t="s">
        <v>185</v>
      </c>
      <c r="H122" s="126" t="s">
        <v>99</v>
      </c>
      <c r="I122" s="126" t="s">
        <v>99</v>
      </c>
      <c r="J122" s="11"/>
      <c r="K122" s="43"/>
      <c r="L122" s="98"/>
    </row>
    <row r="123" spans="1:12" ht="18" customHeight="1" thickBot="1" x14ac:dyDescent="0.3">
      <c r="A123" s="518"/>
      <c r="B123" s="518"/>
      <c r="C123" s="518"/>
      <c r="D123" s="518"/>
      <c r="E123" s="520"/>
      <c r="F123" s="522"/>
      <c r="G123" s="520"/>
      <c r="H123" s="117" t="s">
        <v>100</v>
      </c>
      <c r="I123" s="117" t="s">
        <v>103</v>
      </c>
      <c r="J123" s="4"/>
    </row>
    <row r="124" spans="1:12" ht="30.2" customHeight="1" x14ac:dyDescent="0.25">
      <c r="A124" s="51">
        <v>61</v>
      </c>
      <c r="B124" s="52"/>
      <c r="C124" s="53"/>
      <c r="D124" s="71"/>
      <c r="E124" s="356"/>
      <c r="F124" s="318"/>
      <c r="G124" s="359"/>
      <c r="H124" s="262"/>
      <c r="I124" s="249"/>
      <c r="J124" s="183" t="str">
        <f t="shared" ref="J124:J138" si="12">IF(AND(C124&lt;&gt;"",K124=1),"Belge Tarihi,Belge Numarası ve KDV Dahil Tutar doldurulduktan sonra KDV Hariç Tutar doldurulabilir.","")</f>
        <v/>
      </c>
      <c r="K124" s="177">
        <f t="shared" ref="K124:K138" si="13">IF(COUNTA(E124:F124)+COUNTA(I124)=3,0,1)</f>
        <v>1</v>
      </c>
      <c r="L124" s="184">
        <f>IF(K124=1,0,100000000)</f>
        <v>0</v>
      </c>
    </row>
    <row r="125" spans="1:12" ht="30.2" customHeight="1" x14ac:dyDescent="0.25">
      <c r="A125" s="46">
        <v>62</v>
      </c>
      <c r="B125" s="35"/>
      <c r="C125" s="36"/>
      <c r="D125" s="37"/>
      <c r="E125" s="357"/>
      <c r="F125" s="319"/>
      <c r="G125" s="360"/>
      <c r="H125" s="255"/>
      <c r="I125" s="251"/>
      <c r="J125" s="183" t="str">
        <f t="shared" si="12"/>
        <v/>
      </c>
      <c r="K125" s="177">
        <f t="shared" si="13"/>
        <v>1</v>
      </c>
      <c r="L125" s="184">
        <f t="shared" ref="L125:L138" si="14">IF(K125=1,0,100000000)</f>
        <v>0</v>
      </c>
    </row>
    <row r="126" spans="1:12" ht="30.2" customHeight="1" x14ac:dyDescent="0.25">
      <c r="A126" s="45">
        <v>63</v>
      </c>
      <c r="B126" s="35"/>
      <c r="C126" s="36"/>
      <c r="D126" s="37"/>
      <c r="E126" s="357"/>
      <c r="F126" s="319"/>
      <c r="G126" s="360"/>
      <c r="H126" s="255"/>
      <c r="I126" s="251"/>
      <c r="J126" s="183" t="str">
        <f t="shared" si="12"/>
        <v/>
      </c>
      <c r="K126" s="177">
        <f t="shared" si="13"/>
        <v>1</v>
      </c>
      <c r="L126" s="184">
        <f t="shared" si="14"/>
        <v>0</v>
      </c>
    </row>
    <row r="127" spans="1:12" ht="30.2" customHeight="1" x14ac:dyDescent="0.25">
      <c r="A127" s="46">
        <v>64</v>
      </c>
      <c r="B127" s="35"/>
      <c r="C127" s="36"/>
      <c r="D127" s="37"/>
      <c r="E127" s="357"/>
      <c r="F127" s="319"/>
      <c r="G127" s="360"/>
      <c r="H127" s="255"/>
      <c r="I127" s="251"/>
      <c r="J127" s="183" t="str">
        <f t="shared" si="12"/>
        <v/>
      </c>
      <c r="K127" s="177">
        <f t="shared" si="13"/>
        <v>1</v>
      </c>
      <c r="L127" s="184">
        <f t="shared" si="14"/>
        <v>0</v>
      </c>
    </row>
    <row r="128" spans="1:12" ht="30.2" customHeight="1" x14ac:dyDescent="0.25">
      <c r="A128" s="45">
        <v>65</v>
      </c>
      <c r="B128" s="35"/>
      <c r="C128" s="36"/>
      <c r="D128" s="37"/>
      <c r="E128" s="357"/>
      <c r="F128" s="319"/>
      <c r="G128" s="360"/>
      <c r="H128" s="255"/>
      <c r="I128" s="251"/>
      <c r="J128" s="183" t="str">
        <f t="shared" si="12"/>
        <v/>
      </c>
      <c r="K128" s="177">
        <f t="shared" si="13"/>
        <v>1</v>
      </c>
      <c r="L128" s="184">
        <f t="shared" si="14"/>
        <v>0</v>
      </c>
    </row>
    <row r="129" spans="1:13" ht="30.2" customHeight="1" x14ac:dyDescent="0.25">
      <c r="A129" s="46">
        <v>66</v>
      </c>
      <c r="B129" s="35"/>
      <c r="C129" s="36"/>
      <c r="D129" s="37"/>
      <c r="E129" s="357"/>
      <c r="F129" s="319"/>
      <c r="G129" s="360"/>
      <c r="H129" s="255"/>
      <c r="I129" s="251"/>
      <c r="J129" s="183" t="str">
        <f t="shared" si="12"/>
        <v/>
      </c>
      <c r="K129" s="177">
        <f t="shared" si="13"/>
        <v>1</v>
      </c>
      <c r="L129" s="184">
        <f t="shared" si="14"/>
        <v>0</v>
      </c>
    </row>
    <row r="130" spans="1:13" ht="30.2" customHeight="1" x14ac:dyDescent="0.25">
      <c r="A130" s="45">
        <v>67</v>
      </c>
      <c r="B130" s="35"/>
      <c r="C130" s="36"/>
      <c r="D130" s="37"/>
      <c r="E130" s="357"/>
      <c r="F130" s="319"/>
      <c r="G130" s="360"/>
      <c r="H130" s="255"/>
      <c r="I130" s="251"/>
      <c r="J130" s="183" t="str">
        <f t="shared" si="12"/>
        <v/>
      </c>
      <c r="K130" s="177">
        <f t="shared" si="13"/>
        <v>1</v>
      </c>
      <c r="L130" s="184">
        <f t="shared" si="14"/>
        <v>0</v>
      </c>
    </row>
    <row r="131" spans="1:13" ht="30.2" customHeight="1" x14ac:dyDescent="0.25">
      <c r="A131" s="46">
        <v>68</v>
      </c>
      <c r="B131" s="35"/>
      <c r="C131" s="36"/>
      <c r="D131" s="37"/>
      <c r="E131" s="357"/>
      <c r="F131" s="319"/>
      <c r="G131" s="360"/>
      <c r="H131" s="255"/>
      <c r="I131" s="251"/>
      <c r="J131" s="183" t="str">
        <f t="shared" si="12"/>
        <v/>
      </c>
      <c r="K131" s="177">
        <f t="shared" si="13"/>
        <v>1</v>
      </c>
      <c r="L131" s="184">
        <f t="shared" si="14"/>
        <v>0</v>
      </c>
    </row>
    <row r="132" spans="1:13" ht="30.2" customHeight="1" x14ac:dyDescent="0.25">
      <c r="A132" s="45">
        <v>69</v>
      </c>
      <c r="B132" s="35"/>
      <c r="C132" s="36"/>
      <c r="D132" s="37"/>
      <c r="E132" s="357"/>
      <c r="F132" s="319"/>
      <c r="G132" s="360"/>
      <c r="H132" s="255"/>
      <c r="I132" s="251"/>
      <c r="J132" s="183" t="str">
        <f t="shared" si="12"/>
        <v/>
      </c>
      <c r="K132" s="177">
        <f t="shared" si="13"/>
        <v>1</v>
      </c>
      <c r="L132" s="184">
        <f t="shared" si="14"/>
        <v>0</v>
      </c>
    </row>
    <row r="133" spans="1:13" ht="30.2" customHeight="1" x14ac:dyDescent="0.25">
      <c r="A133" s="46">
        <v>70</v>
      </c>
      <c r="B133" s="35"/>
      <c r="C133" s="36"/>
      <c r="D133" s="37"/>
      <c r="E133" s="357"/>
      <c r="F133" s="319"/>
      <c r="G133" s="360"/>
      <c r="H133" s="255"/>
      <c r="I133" s="251"/>
      <c r="J133" s="183" t="str">
        <f t="shared" si="12"/>
        <v/>
      </c>
      <c r="K133" s="177">
        <f t="shared" si="13"/>
        <v>1</v>
      </c>
      <c r="L133" s="184">
        <f t="shared" si="14"/>
        <v>0</v>
      </c>
    </row>
    <row r="134" spans="1:13" ht="30.2" customHeight="1" x14ac:dyDescent="0.25">
      <c r="A134" s="45">
        <v>71</v>
      </c>
      <c r="B134" s="35"/>
      <c r="C134" s="36"/>
      <c r="D134" s="37"/>
      <c r="E134" s="357"/>
      <c r="F134" s="319"/>
      <c r="G134" s="360"/>
      <c r="H134" s="255"/>
      <c r="I134" s="251"/>
      <c r="J134" s="183" t="str">
        <f t="shared" si="12"/>
        <v/>
      </c>
      <c r="K134" s="177">
        <f t="shared" si="13"/>
        <v>1</v>
      </c>
      <c r="L134" s="184">
        <f t="shared" si="14"/>
        <v>0</v>
      </c>
    </row>
    <row r="135" spans="1:13" ht="30.2" customHeight="1" x14ac:dyDescent="0.25">
      <c r="A135" s="46">
        <v>72</v>
      </c>
      <c r="B135" s="35"/>
      <c r="C135" s="36"/>
      <c r="D135" s="37"/>
      <c r="E135" s="357"/>
      <c r="F135" s="319"/>
      <c r="G135" s="360"/>
      <c r="H135" s="255"/>
      <c r="I135" s="251"/>
      <c r="J135" s="183" t="str">
        <f t="shared" si="12"/>
        <v/>
      </c>
      <c r="K135" s="177">
        <f t="shared" si="13"/>
        <v>1</v>
      </c>
      <c r="L135" s="184">
        <f t="shared" si="14"/>
        <v>0</v>
      </c>
    </row>
    <row r="136" spans="1:13" ht="30.2" customHeight="1" x14ac:dyDescent="0.25">
      <c r="A136" s="45">
        <v>73</v>
      </c>
      <c r="B136" s="35"/>
      <c r="C136" s="36"/>
      <c r="D136" s="37"/>
      <c r="E136" s="357"/>
      <c r="F136" s="319"/>
      <c r="G136" s="360"/>
      <c r="H136" s="255"/>
      <c r="I136" s="251"/>
      <c r="J136" s="183" t="str">
        <f t="shared" si="12"/>
        <v/>
      </c>
      <c r="K136" s="177">
        <f t="shared" si="13"/>
        <v>1</v>
      </c>
      <c r="L136" s="184">
        <f t="shared" si="14"/>
        <v>0</v>
      </c>
    </row>
    <row r="137" spans="1:13" ht="30.2" customHeight="1" x14ac:dyDescent="0.25">
      <c r="A137" s="46">
        <v>74</v>
      </c>
      <c r="B137" s="35"/>
      <c r="C137" s="36"/>
      <c r="D137" s="37"/>
      <c r="E137" s="357"/>
      <c r="F137" s="319"/>
      <c r="G137" s="360"/>
      <c r="H137" s="255"/>
      <c r="I137" s="251"/>
      <c r="J137" s="183" t="str">
        <f t="shared" si="12"/>
        <v/>
      </c>
      <c r="K137" s="177">
        <f t="shared" si="13"/>
        <v>1</v>
      </c>
      <c r="L137" s="184">
        <f t="shared" si="14"/>
        <v>0</v>
      </c>
    </row>
    <row r="138" spans="1:13" ht="30.2" customHeight="1" thickBot="1" x14ac:dyDescent="0.3">
      <c r="A138" s="57">
        <v>75</v>
      </c>
      <c r="B138" s="38"/>
      <c r="C138" s="39"/>
      <c r="D138" s="40"/>
      <c r="E138" s="358"/>
      <c r="F138" s="320"/>
      <c r="G138" s="361"/>
      <c r="H138" s="260"/>
      <c r="I138" s="253"/>
      <c r="J138" s="183" t="str">
        <f t="shared" si="12"/>
        <v/>
      </c>
      <c r="K138" s="177">
        <f t="shared" si="13"/>
        <v>1</v>
      </c>
      <c r="L138" s="184">
        <f t="shared" si="14"/>
        <v>0</v>
      </c>
      <c r="M138" s="181">
        <f>IF(COUNTA(H124:I138)&gt;0,1,0)</f>
        <v>0</v>
      </c>
    </row>
    <row r="139" spans="1:13" ht="31.9" customHeight="1" thickBot="1" x14ac:dyDescent="0.3">
      <c r="F139" s="337"/>
      <c r="G139" s="334" t="s">
        <v>50</v>
      </c>
      <c r="H139" s="258">
        <f>SUM(H124:H138)+H110</f>
        <v>0</v>
      </c>
      <c r="I139" s="258">
        <f>SUM(I124:I138)+I110</f>
        <v>0</v>
      </c>
    </row>
    <row r="141" spans="1:13" x14ac:dyDescent="0.25">
      <c r="A141" s="48" t="s">
        <v>156</v>
      </c>
      <c r="B141" s="48"/>
      <c r="C141" s="48"/>
      <c r="D141" s="48"/>
      <c r="E141" s="325"/>
      <c r="F141" s="326"/>
      <c r="G141" s="325"/>
      <c r="H141" s="48"/>
      <c r="I141" s="48"/>
    </row>
    <row r="143" spans="1:13" ht="21" x14ac:dyDescent="0.35">
      <c r="B143" s="308" t="s">
        <v>47</v>
      </c>
      <c r="C143" s="297">
        <f ca="1">IF(imzatarihi&gt;0,imzatarihi,"")</f>
        <v>46027</v>
      </c>
      <c r="D143" s="529" t="s">
        <v>48</v>
      </c>
      <c r="E143" s="529"/>
      <c r="F143" s="486" t="str">
        <f>IF(kurulusyetkilisi&gt;0,kurulusyetkilisi,"")</f>
        <v/>
      </c>
      <c r="G143" s="486"/>
      <c r="H143" s="486"/>
      <c r="I143" s="486"/>
    </row>
    <row r="144" spans="1:13" ht="21" x14ac:dyDescent="0.35">
      <c r="B144" s="300"/>
      <c r="C144" s="300"/>
      <c r="D144" s="529" t="s">
        <v>49</v>
      </c>
      <c r="E144" s="529"/>
      <c r="F144" s="317"/>
      <c r="H144" s="300"/>
      <c r="I144" s="300"/>
    </row>
    <row r="146" spans="1:12" x14ac:dyDescent="0.25">
      <c r="A146" s="525" t="s">
        <v>104</v>
      </c>
      <c r="B146" s="525"/>
      <c r="C146" s="525"/>
      <c r="D146" s="525"/>
      <c r="E146" s="525"/>
      <c r="F146" s="525"/>
      <c r="G146" s="525"/>
      <c r="H146" s="525"/>
      <c r="I146" s="525"/>
      <c r="J146" s="4"/>
    </row>
    <row r="147" spans="1:12" x14ac:dyDescent="0.25">
      <c r="A147" s="523" t="str">
        <f>IF(YilDonem&lt;&gt;"",CONCATENATE(YilDonem," dönemine aittir."),"")</f>
        <v/>
      </c>
      <c r="B147" s="523"/>
      <c r="C147" s="523"/>
      <c r="D147" s="523"/>
      <c r="E147" s="523"/>
      <c r="F147" s="523"/>
      <c r="G147" s="523"/>
      <c r="H147" s="523"/>
      <c r="I147" s="523"/>
      <c r="J147" s="4"/>
    </row>
    <row r="148" spans="1:12" ht="15.95" customHeight="1" thickBot="1" x14ac:dyDescent="0.3">
      <c r="A148" s="524" t="s">
        <v>105</v>
      </c>
      <c r="B148" s="524"/>
      <c r="C148" s="524"/>
      <c r="D148" s="524"/>
      <c r="E148" s="524"/>
      <c r="F148" s="524"/>
      <c r="G148" s="524"/>
      <c r="H148" s="524"/>
      <c r="I148" s="524"/>
      <c r="J148" s="4"/>
    </row>
    <row r="149" spans="1:12" ht="31.7" customHeight="1" thickBot="1" x14ac:dyDescent="0.3">
      <c r="A149" s="507" t="s">
        <v>1</v>
      </c>
      <c r="B149" s="508"/>
      <c r="C149" s="509" t="str">
        <f>IF(ProjeNo&gt;0,ProjeNo,"")</f>
        <v/>
      </c>
      <c r="D149" s="510"/>
      <c r="E149" s="510"/>
      <c r="F149" s="510"/>
      <c r="G149" s="510"/>
      <c r="H149" s="510"/>
      <c r="I149" s="511"/>
      <c r="J149" s="4"/>
    </row>
    <row r="150" spans="1:12" ht="31.7" customHeight="1" thickBot="1" x14ac:dyDescent="0.3">
      <c r="A150" s="512" t="s">
        <v>14</v>
      </c>
      <c r="B150" s="513"/>
      <c r="C150" s="514" t="str">
        <f>IF(ProjeAdi&gt;0,ProjeAdi,"")</f>
        <v/>
      </c>
      <c r="D150" s="515"/>
      <c r="E150" s="515"/>
      <c r="F150" s="515"/>
      <c r="G150" s="515"/>
      <c r="H150" s="515"/>
      <c r="I150" s="516"/>
      <c r="J150" s="4"/>
    </row>
    <row r="151" spans="1:12" s="44" customFormat="1" ht="37.15" customHeight="1" thickBot="1" x14ac:dyDescent="0.3">
      <c r="A151" s="517" t="s">
        <v>9</v>
      </c>
      <c r="B151" s="517" t="s">
        <v>106</v>
      </c>
      <c r="C151" s="526" t="s">
        <v>107</v>
      </c>
      <c r="D151" s="526" t="s">
        <v>108</v>
      </c>
      <c r="E151" s="527" t="s">
        <v>97</v>
      </c>
      <c r="F151" s="528" t="s">
        <v>98</v>
      </c>
      <c r="G151" s="519" t="s">
        <v>185</v>
      </c>
      <c r="H151" s="126" t="s">
        <v>99</v>
      </c>
      <c r="I151" s="126" t="s">
        <v>99</v>
      </c>
      <c r="J151" s="11"/>
      <c r="K151" s="43"/>
      <c r="L151" s="98"/>
    </row>
    <row r="152" spans="1:12" ht="18" customHeight="1" thickBot="1" x14ac:dyDescent="0.3">
      <c r="A152" s="518"/>
      <c r="B152" s="518"/>
      <c r="C152" s="518"/>
      <c r="D152" s="518"/>
      <c r="E152" s="520"/>
      <c r="F152" s="522"/>
      <c r="G152" s="520"/>
      <c r="H152" s="117" t="s">
        <v>100</v>
      </c>
      <c r="I152" s="117" t="s">
        <v>103</v>
      </c>
      <c r="J152" s="4"/>
    </row>
    <row r="153" spans="1:12" ht="30.2" customHeight="1" x14ac:dyDescent="0.25">
      <c r="A153" s="51">
        <v>76</v>
      </c>
      <c r="B153" s="52"/>
      <c r="C153" s="53"/>
      <c r="D153" s="71"/>
      <c r="E153" s="356"/>
      <c r="F153" s="318"/>
      <c r="G153" s="359"/>
      <c r="H153" s="262"/>
      <c r="I153" s="249"/>
      <c r="J153" s="183" t="str">
        <f t="shared" ref="J153:J167" si="15">IF(AND(C153&lt;&gt;"",K153=1),"Belge Tarihi,Belge Numarası ve KDV Dahil Tutar doldurulduktan sonra KDV Hariç Tutar doldurulabilir.","")</f>
        <v/>
      </c>
      <c r="K153" s="177">
        <f t="shared" ref="K153:K167" si="16">IF(COUNTA(E153:F153)+COUNTA(I153)=3,0,1)</f>
        <v>1</v>
      </c>
      <c r="L153" s="184">
        <f>IF(K153=1,0,100000000)</f>
        <v>0</v>
      </c>
    </row>
    <row r="154" spans="1:12" ht="30.2" customHeight="1" x14ac:dyDescent="0.25">
      <c r="A154" s="46">
        <v>77</v>
      </c>
      <c r="B154" s="35"/>
      <c r="C154" s="36"/>
      <c r="D154" s="37"/>
      <c r="E154" s="357"/>
      <c r="F154" s="319"/>
      <c r="G154" s="360"/>
      <c r="H154" s="255"/>
      <c r="I154" s="251"/>
      <c r="J154" s="183" t="str">
        <f t="shared" si="15"/>
        <v/>
      </c>
      <c r="K154" s="177">
        <f t="shared" si="16"/>
        <v>1</v>
      </c>
      <c r="L154" s="184">
        <f t="shared" ref="L154:L167" si="17">IF(K154=1,0,100000000)</f>
        <v>0</v>
      </c>
    </row>
    <row r="155" spans="1:12" ht="30.2" customHeight="1" x14ac:dyDescent="0.25">
      <c r="A155" s="45">
        <v>78</v>
      </c>
      <c r="B155" s="35"/>
      <c r="C155" s="36"/>
      <c r="D155" s="37"/>
      <c r="E155" s="357"/>
      <c r="F155" s="319"/>
      <c r="G155" s="360"/>
      <c r="H155" s="255"/>
      <c r="I155" s="251"/>
      <c r="J155" s="183" t="str">
        <f t="shared" si="15"/>
        <v/>
      </c>
      <c r="K155" s="177">
        <f t="shared" si="16"/>
        <v>1</v>
      </c>
      <c r="L155" s="184">
        <f t="shared" si="17"/>
        <v>0</v>
      </c>
    </row>
    <row r="156" spans="1:12" ht="30.2" customHeight="1" x14ac:dyDescent="0.25">
      <c r="A156" s="46">
        <v>79</v>
      </c>
      <c r="B156" s="35"/>
      <c r="C156" s="36"/>
      <c r="D156" s="37"/>
      <c r="E156" s="357"/>
      <c r="F156" s="319"/>
      <c r="G156" s="360"/>
      <c r="H156" s="255"/>
      <c r="I156" s="251"/>
      <c r="J156" s="183" t="str">
        <f t="shared" si="15"/>
        <v/>
      </c>
      <c r="K156" s="177">
        <f t="shared" si="16"/>
        <v>1</v>
      </c>
      <c r="L156" s="184">
        <f t="shared" si="17"/>
        <v>0</v>
      </c>
    </row>
    <row r="157" spans="1:12" ht="30.2" customHeight="1" x14ac:dyDescent="0.25">
      <c r="A157" s="45">
        <v>80</v>
      </c>
      <c r="B157" s="35"/>
      <c r="C157" s="36"/>
      <c r="D157" s="37"/>
      <c r="E157" s="357"/>
      <c r="F157" s="319"/>
      <c r="G157" s="360"/>
      <c r="H157" s="255"/>
      <c r="I157" s="251"/>
      <c r="J157" s="183" t="str">
        <f t="shared" si="15"/>
        <v/>
      </c>
      <c r="K157" s="177">
        <f t="shared" si="16"/>
        <v>1</v>
      </c>
      <c r="L157" s="184">
        <f t="shared" si="17"/>
        <v>0</v>
      </c>
    </row>
    <row r="158" spans="1:12" ht="30.2" customHeight="1" x14ac:dyDescent="0.25">
      <c r="A158" s="46">
        <v>81</v>
      </c>
      <c r="B158" s="35"/>
      <c r="C158" s="36"/>
      <c r="D158" s="37"/>
      <c r="E158" s="357"/>
      <c r="F158" s="319"/>
      <c r="G158" s="360"/>
      <c r="H158" s="255"/>
      <c r="I158" s="251"/>
      <c r="J158" s="183" t="str">
        <f t="shared" si="15"/>
        <v/>
      </c>
      <c r="K158" s="177">
        <f t="shared" si="16"/>
        <v>1</v>
      </c>
      <c r="L158" s="184">
        <f t="shared" si="17"/>
        <v>0</v>
      </c>
    </row>
    <row r="159" spans="1:12" ht="30.2" customHeight="1" x14ac:dyDescent="0.25">
      <c r="A159" s="45">
        <v>82</v>
      </c>
      <c r="B159" s="35"/>
      <c r="C159" s="36"/>
      <c r="D159" s="37"/>
      <c r="E159" s="357"/>
      <c r="F159" s="319"/>
      <c r="G159" s="360"/>
      <c r="H159" s="255"/>
      <c r="I159" s="251"/>
      <c r="J159" s="183" t="str">
        <f t="shared" si="15"/>
        <v/>
      </c>
      <c r="K159" s="177">
        <f t="shared" si="16"/>
        <v>1</v>
      </c>
      <c r="L159" s="184">
        <f t="shared" si="17"/>
        <v>0</v>
      </c>
    </row>
    <row r="160" spans="1:12" ht="30.2" customHeight="1" x14ac:dyDescent="0.25">
      <c r="A160" s="46">
        <v>83</v>
      </c>
      <c r="B160" s="35"/>
      <c r="C160" s="36"/>
      <c r="D160" s="37"/>
      <c r="E160" s="357"/>
      <c r="F160" s="319"/>
      <c r="G160" s="360"/>
      <c r="H160" s="255"/>
      <c r="I160" s="251"/>
      <c r="J160" s="183" t="str">
        <f t="shared" si="15"/>
        <v/>
      </c>
      <c r="K160" s="177">
        <f t="shared" si="16"/>
        <v>1</v>
      </c>
      <c r="L160" s="184">
        <f t="shared" si="17"/>
        <v>0</v>
      </c>
    </row>
    <row r="161" spans="1:13" ht="30.2" customHeight="1" x14ac:dyDescent="0.25">
      <c r="A161" s="45">
        <v>84</v>
      </c>
      <c r="B161" s="35"/>
      <c r="C161" s="36"/>
      <c r="D161" s="37"/>
      <c r="E161" s="357"/>
      <c r="F161" s="319"/>
      <c r="G161" s="360"/>
      <c r="H161" s="255"/>
      <c r="I161" s="251"/>
      <c r="J161" s="183" t="str">
        <f t="shared" si="15"/>
        <v/>
      </c>
      <c r="K161" s="177">
        <f t="shared" si="16"/>
        <v>1</v>
      </c>
      <c r="L161" s="184">
        <f t="shared" si="17"/>
        <v>0</v>
      </c>
    </row>
    <row r="162" spans="1:13" ht="30.2" customHeight="1" x14ac:dyDescent="0.25">
      <c r="A162" s="46">
        <v>85</v>
      </c>
      <c r="B162" s="35"/>
      <c r="C162" s="36"/>
      <c r="D162" s="37"/>
      <c r="E162" s="357"/>
      <c r="F162" s="319"/>
      <c r="G162" s="360"/>
      <c r="H162" s="255"/>
      <c r="I162" s="251"/>
      <c r="J162" s="183" t="str">
        <f t="shared" si="15"/>
        <v/>
      </c>
      <c r="K162" s="177">
        <f t="shared" si="16"/>
        <v>1</v>
      </c>
      <c r="L162" s="184">
        <f t="shared" si="17"/>
        <v>0</v>
      </c>
    </row>
    <row r="163" spans="1:13" ht="30.2" customHeight="1" x14ac:dyDescent="0.25">
      <c r="A163" s="45">
        <v>86</v>
      </c>
      <c r="B163" s="35"/>
      <c r="C163" s="36"/>
      <c r="D163" s="37"/>
      <c r="E163" s="357"/>
      <c r="F163" s="319"/>
      <c r="G163" s="360"/>
      <c r="H163" s="255"/>
      <c r="I163" s="251"/>
      <c r="J163" s="183" t="str">
        <f t="shared" si="15"/>
        <v/>
      </c>
      <c r="K163" s="177">
        <f t="shared" si="16"/>
        <v>1</v>
      </c>
      <c r="L163" s="184">
        <f t="shared" si="17"/>
        <v>0</v>
      </c>
    </row>
    <row r="164" spans="1:13" ht="30.2" customHeight="1" x14ac:dyDescent="0.25">
      <c r="A164" s="46">
        <v>87</v>
      </c>
      <c r="B164" s="35"/>
      <c r="C164" s="36"/>
      <c r="D164" s="37"/>
      <c r="E164" s="357"/>
      <c r="F164" s="319"/>
      <c r="G164" s="360"/>
      <c r="H164" s="255"/>
      <c r="I164" s="251"/>
      <c r="J164" s="183" t="str">
        <f t="shared" si="15"/>
        <v/>
      </c>
      <c r="K164" s="177">
        <f t="shared" si="16"/>
        <v>1</v>
      </c>
      <c r="L164" s="184">
        <f t="shared" si="17"/>
        <v>0</v>
      </c>
    </row>
    <row r="165" spans="1:13" ht="30.2" customHeight="1" x14ac:dyDescent="0.25">
      <c r="A165" s="45">
        <v>88</v>
      </c>
      <c r="B165" s="35"/>
      <c r="C165" s="36"/>
      <c r="D165" s="37"/>
      <c r="E165" s="357"/>
      <c r="F165" s="319"/>
      <c r="G165" s="360"/>
      <c r="H165" s="255"/>
      <c r="I165" s="251"/>
      <c r="J165" s="183" t="str">
        <f t="shared" si="15"/>
        <v/>
      </c>
      <c r="K165" s="177">
        <f t="shared" si="16"/>
        <v>1</v>
      </c>
      <c r="L165" s="184">
        <f t="shared" si="17"/>
        <v>0</v>
      </c>
    </row>
    <row r="166" spans="1:13" ht="30.2" customHeight="1" x14ac:dyDescent="0.25">
      <c r="A166" s="46">
        <v>89</v>
      </c>
      <c r="B166" s="35"/>
      <c r="C166" s="36"/>
      <c r="D166" s="37"/>
      <c r="E166" s="357"/>
      <c r="F166" s="319"/>
      <c r="G166" s="360"/>
      <c r="H166" s="255"/>
      <c r="I166" s="251"/>
      <c r="J166" s="183" t="str">
        <f t="shared" si="15"/>
        <v/>
      </c>
      <c r="K166" s="177">
        <f t="shared" si="16"/>
        <v>1</v>
      </c>
      <c r="L166" s="184">
        <f t="shared" si="17"/>
        <v>0</v>
      </c>
    </row>
    <row r="167" spans="1:13" ht="30.2" customHeight="1" thickBot="1" x14ac:dyDescent="0.3">
      <c r="A167" s="57">
        <v>90</v>
      </c>
      <c r="B167" s="38"/>
      <c r="C167" s="39"/>
      <c r="D167" s="40"/>
      <c r="E167" s="358"/>
      <c r="F167" s="320"/>
      <c r="G167" s="361"/>
      <c r="H167" s="260"/>
      <c r="I167" s="253"/>
      <c r="J167" s="183" t="str">
        <f t="shared" si="15"/>
        <v/>
      </c>
      <c r="K167" s="177">
        <f t="shared" si="16"/>
        <v>1</v>
      </c>
      <c r="L167" s="184">
        <f t="shared" si="17"/>
        <v>0</v>
      </c>
      <c r="M167" s="181">
        <f>IF(COUNTA(H153:I167)&gt;0,1,0)</f>
        <v>0</v>
      </c>
    </row>
    <row r="168" spans="1:13" ht="31.9" customHeight="1" thickBot="1" x14ac:dyDescent="0.3">
      <c r="F168" s="337"/>
      <c r="G168" s="334" t="s">
        <v>50</v>
      </c>
      <c r="H168" s="258">
        <f>SUM(H153:H167)+H139</f>
        <v>0</v>
      </c>
      <c r="I168" s="258">
        <f>SUM(I153:I167)+I139</f>
        <v>0</v>
      </c>
    </row>
    <row r="170" spans="1:13" x14ac:dyDescent="0.25">
      <c r="A170" s="48" t="s">
        <v>156</v>
      </c>
      <c r="B170" s="48"/>
      <c r="C170" s="48"/>
      <c r="D170" s="48"/>
      <c r="E170" s="325"/>
      <c r="F170" s="326"/>
      <c r="G170" s="325"/>
      <c r="H170" s="48"/>
      <c r="I170" s="48"/>
    </row>
    <row r="172" spans="1:13" ht="21" x14ac:dyDescent="0.35">
      <c r="B172" s="308" t="s">
        <v>47</v>
      </c>
      <c r="C172" s="297">
        <f ca="1">IF(imzatarihi&gt;0,imzatarihi,"")</f>
        <v>46027</v>
      </c>
      <c r="D172" s="529" t="s">
        <v>48</v>
      </c>
      <c r="E172" s="529"/>
      <c r="F172" s="486" t="str">
        <f>IF(kurulusyetkilisi&gt;0,kurulusyetkilisi,"")</f>
        <v/>
      </c>
      <c r="G172" s="486"/>
      <c r="H172" s="486"/>
      <c r="I172" s="486"/>
    </row>
    <row r="173" spans="1:13" ht="21" x14ac:dyDescent="0.35">
      <c r="B173" s="300"/>
      <c r="C173" s="300"/>
      <c r="D173" s="529" t="s">
        <v>49</v>
      </c>
      <c r="E173" s="529"/>
      <c r="F173" s="317"/>
      <c r="H173" s="300"/>
      <c r="I173" s="300"/>
    </row>
    <row r="175" spans="1:13" x14ac:dyDescent="0.25">
      <c r="A175" s="525" t="s">
        <v>104</v>
      </c>
      <c r="B175" s="525"/>
      <c r="C175" s="525"/>
      <c r="D175" s="525"/>
      <c r="E175" s="525"/>
      <c r="F175" s="525"/>
      <c r="G175" s="525"/>
      <c r="H175" s="525"/>
      <c r="I175" s="525"/>
      <c r="J175" s="4"/>
    </row>
    <row r="176" spans="1:13" x14ac:dyDescent="0.25">
      <c r="A176" s="523" t="str">
        <f>IF(YilDonem&lt;&gt;"",CONCATENATE(YilDonem," dönemine aittir."),"")</f>
        <v/>
      </c>
      <c r="B176" s="523"/>
      <c r="C176" s="523"/>
      <c r="D176" s="523"/>
      <c r="E176" s="523"/>
      <c r="F176" s="523"/>
      <c r="G176" s="523"/>
      <c r="H176" s="523"/>
      <c r="I176" s="523"/>
      <c r="J176" s="4"/>
    </row>
    <row r="177" spans="1:12" ht="15.95" customHeight="1" thickBot="1" x14ac:dyDescent="0.3">
      <c r="A177" s="524" t="s">
        <v>105</v>
      </c>
      <c r="B177" s="524"/>
      <c r="C177" s="524"/>
      <c r="D177" s="524"/>
      <c r="E177" s="524"/>
      <c r="F177" s="524"/>
      <c r="G177" s="524"/>
      <c r="H177" s="524"/>
      <c r="I177" s="524"/>
      <c r="J177" s="4"/>
    </row>
    <row r="178" spans="1:12" ht="31.7" customHeight="1" thickBot="1" x14ac:dyDescent="0.3">
      <c r="A178" s="507" t="s">
        <v>1</v>
      </c>
      <c r="B178" s="508"/>
      <c r="C178" s="509" t="str">
        <f>IF(ProjeNo&gt;0,ProjeNo,"")</f>
        <v/>
      </c>
      <c r="D178" s="510"/>
      <c r="E178" s="510"/>
      <c r="F178" s="510"/>
      <c r="G178" s="510"/>
      <c r="H178" s="510"/>
      <c r="I178" s="511"/>
      <c r="J178" s="4"/>
    </row>
    <row r="179" spans="1:12" ht="31.7" customHeight="1" thickBot="1" x14ac:dyDescent="0.3">
      <c r="A179" s="512" t="s">
        <v>14</v>
      </c>
      <c r="B179" s="513"/>
      <c r="C179" s="514" t="str">
        <f>IF(ProjeAdi&gt;0,ProjeAdi,"")</f>
        <v/>
      </c>
      <c r="D179" s="515"/>
      <c r="E179" s="515"/>
      <c r="F179" s="515"/>
      <c r="G179" s="515"/>
      <c r="H179" s="515"/>
      <c r="I179" s="516"/>
      <c r="J179" s="4"/>
    </row>
    <row r="180" spans="1:12" s="44" customFormat="1" ht="37.15" customHeight="1" thickBot="1" x14ac:dyDescent="0.3">
      <c r="A180" s="517" t="s">
        <v>9</v>
      </c>
      <c r="B180" s="517" t="s">
        <v>106</v>
      </c>
      <c r="C180" s="526" t="s">
        <v>107</v>
      </c>
      <c r="D180" s="526" t="s">
        <v>108</v>
      </c>
      <c r="E180" s="527" t="s">
        <v>97</v>
      </c>
      <c r="F180" s="528" t="s">
        <v>98</v>
      </c>
      <c r="G180" s="519" t="s">
        <v>185</v>
      </c>
      <c r="H180" s="126" t="s">
        <v>99</v>
      </c>
      <c r="I180" s="126" t="s">
        <v>99</v>
      </c>
      <c r="J180" s="11"/>
      <c r="K180" s="43"/>
      <c r="L180" s="98"/>
    </row>
    <row r="181" spans="1:12" ht="18" customHeight="1" thickBot="1" x14ac:dyDescent="0.3">
      <c r="A181" s="518"/>
      <c r="B181" s="518"/>
      <c r="C181" s="518"/>
      <c r="D181" s="518"/>
      <c r="E181" s="520"/>
      <c r="F181" s="522"/>
      <c r="G181" s="520"/>
      <c r="H181" s="117" t="s">
        <v>100</v>
      </c>
      <c r="I181" s="117" t="s">
        <v>103</v>
      </c>
      <c r="J181" s="4"/>
    </row>
    <row r="182" spans="1:12" ht="30.2" customHeight="1" x14ac:dyDescent="0.25">
      <c r="A182" s="51">
        <v>91</v>
      </c>
      <c r="B182" s="52"/>
      <c r="C182" s="53"/>
      <c r="D182" s="71"/>
      <c r="E182" s="356"/>
      <c r="F182" s="318"/>
      <c r="G182" s="359"/>
      <c r="H182" s="262"/>
      <c r="I182" s="249"/>
      <c r="J182" s="183" t="str">
        <f t="shared" ref="J182:J196" si="18">IF(AND(C182&lt;&gt;"",K182=1),"Belge Tarihi,Belge Numarası ve KDV Dahil Tutar doldurulduktan sonra KDV Hariç Tutar doldurulabilir.","")</f>
        <v/>
      </c>
      <c r="K182" s="177">
        <f t="shared" ref="K182:K196" si="19">IF(COUNTA(E182:F182)+COUNTA(I182)=3,0,1)</f>
        <v>1</v>
      </c>
      <c r="L182" s="184">
        <f>IF(K182=1,0,100000000)</f>
        <v>0</v>
      </c>
    </row>
    <row r="183" spans="1:12" ht="30.2" customHeight="1" x14ac:dyDescent="0.25">
      <c r="A183" s="46">
        <v>92</v>
      </c>
      <c r="B183" s="35"/>
      <c r="C183" s="36"/>
      <c r="D183" s="37"/>
      <c r="E183" s="357"/>
      <c r="F183" s="319"/>
      <c r="G183" s="360"/>
      <c r="H183" s="255"/>
      <c r="I183" s="251"/>
      <c r="J183" s="183" t="str">
        <f t="shared" si="18"/>
        <v/>
      </c>
      <c r="K183" s="177">
        <f t="shared" si="19"/>
        <v>1</v>
      </c>
      <c r="L183" s="184">
        <f t="shared" ref="L183:L196" si="20">IF(K183=1,0,100000000)</f>
        <v>0</v>
      </c>
    </row>
    <row r="184" spans="1:12" ht="30.2" customHeight="1" x14ac:dyDescent="0.25">
      <c r="A184" s="45">
        <v>93</v>
      </c>
      <c r="B184" s="35"/>
      <c r="C184" s="36"/>
      <c r="D184" s="37"/>
      <c r="E184" s="357"/>
      <c r="F184" s="319"/>
      <c r="G184" s="360"/>
      <c r="H184" s="255"/>
      <c r="I184" s="251"/>
      <c r="J184" s="183" t="str">
        <f t="shared" si="18"/>
        <v/>
      </c>
      <c r="K184" s="177">
        <f t="shared" si="19"/>
        <v>1</v>
      </c>
      <c r="L184" s="184">
        <f t="shared" si="20"/>
        <v>0</v>
      </c>
    </row>
    <row r="185" spans="1:12" ht="30.2" customHeight="1" x14ac:dyDescent="0.25">
      <c r="A185" s="46">
        <v>94</v>
      </c>
      <c r="B185" s="35"/>
      <c r="C185" s="36"/>
      <c r="D185" s="37"/>
      <c r="E185" s="357"/>
      <c r="F185" s="319"/>
      <c r="G185" s="360"/>
      <c r="H185" s="255"/>
      <c r="I185" s="251"/>
      <c r="J185" s="183" t="str">
        <f t="shared" si="18"/>
        <v/>
      </c>
      <c r="K185" s="177">
        <f t="shared" si="19"/>
        <v>1</v>
      </c>
      <c r="L185" s="184">
        <f t="shared" si="20"/>
        <v>0</v>
      </c>
    </row>
    <row r="186" spans="1:12" ht="30.2" customHeight="1" x14ac:dyDescent="0.25">
      <c r="A186" s="45">
        <v>95</v>
      </c>
      <c r="B186" s="35"/>
      <c r="C186" s="36"/>
      <c r="D186" s="37"/>
      <c r="E186" s="357"/>
      <c r="F186" s="319"/>
      <c r="G186" s="360"/>
      <c r="H186" s="255"/>
      <c r="I186" s="251"/>
      <c r="J186" s="183" t="str">
        <f t="shared" si="18"/>
        <v/>
      </c>
      <c r="K186" s="177">
        <f t="shared" si="19"/>
        <v>1</v>
      </c>
      <c r="L186" s="184">
        <f t="shared" si="20"/>
        <v>0</v>
      </c>
    </row>
    <row r="187" spans="1:12" ht="30.2" customHeight="1" x14ac:dyDescent="0.25">
      <c r="A187" s="46">
        <v>96</v>
      </c>
      <c r="B187" s="35"/>
      <c r="C187" s="36"/>
      <c r="D187" s="37"/>
      <c r="E187" s="357"/>
      <c r="F187" s="319"/>
      <c r="G187" s="360"/>
      <c r="H187" s="255"/>
      <c r="I187" s="251"/>
      <c r="J187" s="183" t="str">
        <f t="shared" si="18"/>
        <v/>
      </c>
      <c r="K187" s="177">
        <f t="shared" si="19"/>
        <v>1</v>
      </c>
      <c r="L187" s="184">
        <f t="shared" si="20"/>
        <v>0</v>
      </c>
    </row>
    <row r="188" spans="1:12" ht="30.2" customHeight="1" x14ac:dyDescent="0.25">
      <c r="A188" s="45">
        <v>97</v>
      </c>
      <c r="B188" s="35"/>
      <c r="C188" s="36"/>
      <c r="D188" s="37"/>
      <c r="E188" s="357"/>
      <c r="F188" s="319"/>
      <c r="G188" s="360"/>
      <c r="H188" s="255"/>
      <c r="I188" s="251"/>
      <c r="J188" s="183" t="str">
        <f t="shared" si="18"/>
        <v/>
      </c>
      <c r="K188" s="177">
        <f t="shared" si="19"/>
        <v>1</v>
      </c>
      <c r="L188" s="184">
        <f t="shared" si="20"/>
        <v>0</v>
      </c>
    </row>
    <row r="189" spans="1:12" ht="30.2" customHeight="1" x14ac:dyDescent="0.25">
      <c r="A189" s="46">
        <v>98</v>
      </c>
      <c r="B189" s="35"/>
      <c r="C189" s="36"/>
      <c r="D189" s="37"/>
      <c r="E189" s="357"/>
      <c r="F189" s="319"/>
      <c r="G189" s="360"/>
      <c r="H189" s="255"/>
      <c r="I189" s="251"/>
      <c r="J189" s="183" t="str">
        <f t="shared" si="18"/>
        <v/>
      </c>
      <c r="K189" s="177">
        <f t="shared" si="19"/>
        <v>1</v>
      </c>
      <c r="L189" s="184">
        <f t="shared" si="20"/>
        <v>0</v>
      </c>
    </row>
    <row r="190" spans="1:12" ht="30.2" customHeight="1" x14ac:dyDescent="0.25">
      <c r="A190" s="45">
        <v>99</v>
      </c>
      <c r="B190" s="35"/>
      <c r="C190" s="36"/>
      <c r="D190" s="37"/>
      <c r="E190" s="357"/>
      <c r="F190" s="319"/>
      <c r="G190" s="360"/>
      <c r="H190" s="255"/>
      <c r="I190" s="251"/>
      <c r="J190" s="183" t="str">
        <f t="shared" si="18"/>
        <v/>
      </c>
      <c r="K190" s="177">
        <f t="shared" si="19"/>
        <v>1</v>
      </c>
      <c r="L190" s="184">
        <f t="shared" si="20"/>
        <v>0</v>
      </c>
    </row>
    <row r="191" spans="1:12" ht="30.2" customHeight="1" x14ac:dyDescent="0.25">
      <c r="A191" s="46">
        <v>100</v>
      </c>
      <c r="B191" s="35"/>
      <c r="C191" s="36"/>
      <c r="D191" s="37"/>
      <c r="E191" s="357"/>
      <c r="F191" s="319"/>
      <c r="G191" s="360"/>
      <c r="H191" s="255"/>
      <c r="I191" s="251"/>
      <c r="J191" s="183" t="str">
        <f t="shared" si="18"/>
        <v/>
      </c>
      <c r="K191" s="177">
        <f t="shared" si="19"/>
        <v>1</v>
      </c>
      <c r="L191" s="184">
        <f t="shared" si="20"/>
        <v>0</v>
      </c>
    </row>
    <row r="192" spans="1:12" ht="30.2" customHeight="1" x14ac:dyDescent="0.25">
      <c r="A192" s="45">
        <v>101</v>
      </c>
      <c r="B192" s="35"/>
      <c r="C192" s="36"/>
      <c r="D192" s="37"/>
      <c r="E192" s="357"/>
      <c r="F192" s="319"/>
      <c r="G192" s="360"/>
      <c r="H192" s="255"/>
      <c r="I192" s="251"/>
      <c r="J192" s="183" t="str">
        <f t="shared" si="18"/>
        <v/>
      </c>
      <c r="K192" s="177">
        <f t="shared" si="19"/>
        <v>1</v>
      </c>
      <c r="L192" s="184">
        <f t="shared" si="20"/>
        <v>0</v>
      </c>
    </row>
    <row r="193" spans="1:13" ht="30.2" customHeight="1" x14ac:dyDescent="0.25">
      <c r="A193" s="46">
        <v>102</v>
      </c>
      <c r="B193" s="35"/>
      <c r="C193" s="36"/>
      <c r="D193" s="37"/>
      <c r="E193" s="357"/>
      <c r="F193" s="319"/>
      <c r="G193" s="360"/>
      <c r="H193" s="255"/>
      <c r="I193" s="251"/>
      <c r="J193" s="183" t="str">
        <f t="shared" si="18"/>
        <v/>
      </c>
      <c r="K193" s="177">
        <f t="shared" si="19"/>
        <v>1</v>
      </c>
      <c r="L193" s="184">
        <f t="shared" si="20"/>
        <v>0</v>
      </c>
    </row>
    <row r="194" spans="1:13" ht="30.2" customHeight="1" x14ac:dyDescent="0.25">
      <c r="A194" s="45">
        <v>103</v>
      </c>
      <c r="B194" s="35"/>
      <c r="C194" s="36"/>
      <c r="D194" s="37"/>
      <c r="E194" s="357"/>
      <c r="F194" s="319"/>
      <c r="G194" s="360"/>
      <c r="H194" s="255"/>
      <c r="I194" s="251"/>
      <c r="J194" s="183" t="str">
        <f t="shared" si="18"/>
        <v/>
      </c>
      <c r="K194" s="177">
        <f t="shared" si="19"/>
        <v>1</v>
      </c>
      <c r="L194" s="184">
        <f t="shared" si="20"/>
        <v>0</v>
      </c>
    </row>
    <row r="195" spans="1:13" ht="30.2" customHeight="1" x14ac:dyDescent="0.25">
      <c r="A195" s="46">
        <v>104</v>
      </c>
      <c r="B195" s="35"/>
      <c r="C195" s="36"/>
      <c r="D195" s="37"/>
      <c r="E195" s="357"/>
      <c r="F195" s="319"/>
      <c r="G195" s="360"/>
      <c r="H195" s="255"/>
      <c r="I195" s="251"/>
      <c r="J195" s="183" t="str">
        <f t="shared" si="18"/>
        <v/>
      </c>
      <c r="K195" s="177">
        <f t="shared" si="19"/>
        <v>1</v>
      </c>
      <c r="L195" s="184">
        <f t="shared" si="20"/>
        <v>0</v>
      </c>
    </row>
    <row r="196" spans="1:13" ht="30.2" customHeight="1" thickBot="1" x14ac:dyDescent="0.3">
      <c r="A196" s="57">
        <v>105</v>
      </c>
      <c r="B196" s="38"/>
      <c r="C196" s="39"/>
      <c r="D196" s="40"/>
      <c r="E196" s="358"/>
      <c r="F196" s="320"/>
      <c r="G196" s="361"/>
      <c r="H196" s="260"/>
      <c r="I196" s="253"/>
      <c r="J196" s="183" t="str">
        <f t="shared" si="18"/>
        <v/>
      </c>
      <c r="K196" s="177">
        <f t="shared" si="19"/>
        <v>1</v>
      </c>
      <c r="L196" s="184">
        <f t="shared" si="20"/>
        <v>0</v>
      </c>
      <c r="M196" s="181">
        <f>IF(COUNTA(H182:I196)&gt;0,1,0)</f>
        <v>0</v>
      </c>
    </row>
    <row r="197" spans="1:13" ht="31.9" customHeight="1" thickBot="1" x14ac:dyDescent="0.3">
      <c r="F197" s="337"/>
      <c r="G197" s="334" t="s">
        <v>50</v>
      </c>
      <c r="H197" s="258">
        <f>SUM(H182:H196)+H168</f>
        <v>0</v>
      </c>
      <c r="I197" s="258">
        <f>SUM(I182:I196)+I168</f>
        <v>0</v>
      </c>
    </row>
    <row r="199" spans="1:13" x14ac:dyDescent="0.25">
      <c r="A199" s="48" t="s">
        <v>156</v>
      </c>
      <c r="B199" s="48"/>
      <c r="C199" s="48"/>
      <c r="D199" s="48"/>
      <c r="E199" s="325"/>
      <c r="F199" s="326"/>
      <c r="G199" s="325"/>
      <c r="H199" s="48"/>
      <c r="I199" s="48"/>
    </row>
    <row r="201" spans="1:13" ht="21" x14ac:dyDescent="0.35">
      <c r="B201" s="308" t="s">
        <v>47</v>
      </c>
      <c r="C201" s="297">
        <f ca="1">IF(imzatarihi&gt;0,imzatarihi,"")</f>
        <v>46027</v>
      </c>
      <c r="D201" s="529" t="s">
        <v>48</v>
      </c>
      <c r="E201" s="529"/>
      <c r="F201" s="486" t="str">
        <f>IF(kurulusyetkilisi&gt;0,kurulusyetkilisi,"")</f>
        <v/>
      </c>
      <c r="G201" s="486"/>
      <c r="H201" s="486"/>
      <c r="I201" s="486"/>
    </row>
    <row r="202" spans="1:13" ht="21" x14ac:dyDescent="0.35">
      <c r="B202" s="300"/>
      <c r="C202" s="300"/>
      <c r="D202" s="529" t="s">
        <v>49</v>
      </c>
      <c r="E202" s="529"/>
      <c r="F202" s="317"/>
      <c r="H202" s="300"/>
      <c r="I202" s="300"/>
    </row>
  </sheetData>
  <sheetProtection algorithmName="SHA-512" hashValue="yX5AC49xzRmwLtHb8NdTBg+66gdxoZDjnDJZToHQyOAWkS3V5MdGO5iw4jHMyw3WYYn8XK4IwWPGWtEFNxBoHw==" saltValue="JH5ZaEkQFp9a94cGsn1p0A==" spinCount="100000" sheet="1" objects="1" scenarios="1"/>
  <mergeCells count="119">
    <mergeCell ref="G35:G36"/>
    <mergeCell ref="G64:G65"/>
    <mergeCell ref="G93:G94"/>
    <mergeCell ref="G122:G123"/>
    <mergeCell ref="G151:G152"/>
    <mergeCell ref="G180:G181"/>
    <mergeCell ref="D173:E173"/>
    <mergeCell ref="D202:E202"/>
    <mergeCell ref="D172:E172"/>
    <mergeCell ref="F172:I172"/>
    <mergeCell ref="D201:E201"/>
    <mergeCell ref="F201:I201"/>
    <mergeCell ref="E180:E181"/>
    <mergeCell ref="C63:I63"/>
    <mergeCell ref="A90:I90"/>
    <mergeCell ref="A92:B92"/>
    <mergeCell ref="A64:A65"/>
    <mergeCell ref="B64:B65"/>
    <mergeCell ref="C64:C65"/>
    <mergeCell ref="D64:D65"/>
    <mergeCell ref="E64:E65"/>
    <mergeCell ref="F64:F65"/>
    <mergeCell ref="A88:I88"/>
    <mergeCell ref="A89:I89"/>
    <mergeCell ref="F27:I27"/>
    <mergeCell ref="D27:E27"/>
    <mergeCell ref="D28:E28"/>
    <mergeCell ref="D56:E56"/>
    <mergeCell ref="F56:I56"/>
    <mergeCell ref="A175:I175"/>
    <mergeCell ref="A176:I176"/>
    <mergeCell ref="A177:I177"/>
    <mergeCell ref="A150:B150"/>
    <mergeCell ref="A151:A152"/>
    <mergeCell ref="B151:B152"/>
    <mergeCell ref="C151:C152"/>
    <mergeCell ref="D151:D152"/>
    <mergeCell ref="E151:E152"/>
    <mergeCell ref="F151:F152"/>
    <mergeCell ref="C150:I150"/>
    <mergeCell ref="D57:E57"/>
    <mergeCell ref="D86:E86"/>
    <mergeCell ref="A62:B62"/>
    <mergeCell ref="A63:B63"/>
    <mergeCell ref="C62:I62"/>
    <mergeCell ref="A59:I59"/>
    <mergeCell ref="A60:I60"/>
    <mergeCell ref="A61:I61"/>
    <mergeCell ref="A1:I1"/>
    <mergeCell ref="A2:I2"/>
    <mergeCell ref="A3:I3"/>
    <mergeCell ref="A6:A7"/>
    <mergeCell ref="B6:B7"/>
    <mergeCell ref="C6:C7"/>
    <mergeCell ref="D6:D7"/>
    <mergeCell ref="E6:E7"/>
    <mergeCell ref="F6:F7"/>
    <mergeCell ref="C4:I4"/>
    <mergeCell ref="C5:I5"/>
    <mergeCell ref="A4:B4"/>
    <mergeCell ref="A5:B5"/>
    <mergeCell ref="G6:G7"/>
    <mergeCell ref="A30:I30"/>
    <mergeCell ref="A31:I31"/>
    <mergeCell ref="A32:I32"/>
    <mergeCell ref="F180:F181"/>
    <mergeCell ref="C179:I179"/>
    <mergeCell ref="A178:B178"/>
    <mergeCell ref="C178:I178"/>
    <mergeCell ref="A179:B179"/>
    <mergeCell ref="A180:A181"/>
    <mergeCell ref="B180:B181"/>
    <mergeCell ref="C180:C181"/>
    <mergeCell ref="D180:D181"/>
    <mergeCell ref="C35:C36"/>
    <mergeCell ref="D35:D36"/>
    <mergeCell ref="E35:E36"/>
    <mergeCell ref="F35:F36"/>
    <mergeCell ref="A33:B33"/>
    <mergeCell ref="A34:B34"/>
    <mergeCell ref="A35:A36"/>
    <mergeCell ref="B35:B36"/>
    <mergeCell ref="C33:I33"/>
    <mergeCell ref="C34:I34"/>
    <mergeCell ref="C91:I91"/>
    <mergeCell ref="C92:I92"/>
    <mergeCell ref="A91:B91"/>
    <mergeCell ref="D85:E85"/>
    <mergeCell ref="F85:I85"/>
    <mergeCell ref="C149:I149"/>
    <mergeCell ref="A117:I117"/>
    <mergeCell ref="A118:I118"/>
    <mergeCell ref="A119:I119"/>
    <mergeCell ref="A146:I146"/>
    <mergeCell ref="A147:I147"/>
    <mergeCell ref="A148:I148"/>
    <mergeCell ref="A149:B149"/>
    <mergeCell ref="A121:B121"/>
    <mergeCell ref="A122:A123"/>
    <mergeCell ref="B122:B123"/>
    <mergeCell ref="C122:C123"/>
    <mergeCell ref="D122:D123"/>
    <mergeCell ref="E122:E123"/>
    <mergeCell ref="F122:F123"/>
    <mergeCell ref="A120:B120"/>
    <mergeCell ref="D143:E143"/>
    <mergeCell ref="F143:I143"/>
    <mergeCell ref="D144:E144"/>
    <mergeCell ref="A93:A94"/>
    <mergeCell ref="B93:B94"/>
    <mergeCell ref="C93:C94"/>
    <mergeCell ref="D93:D94"/>
    <mergeCell ref="E93:E94"/>
    <mergeCell ref="F93:F94"/>
    <mergeCell ref="C120:I120"/>
    <mergeCell ref="C121:I121"/>
    <mergeCell ref="D114:E114"/>
    <mergeCell ref="F114:I114"/>
    <mergeCell ref="D115:E115"/>
  </mergeCells>
  <dataValidations disablePrompts="1" xWindow="1045" yWindow="539"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8:H22 H37:H51 H66:H80 H95:H109 H124:H138 H153:H167 H182:H196" xr:uid="{00000000-0002-0000-0E00-000001000000}">
      <formula1>0</formula1>
      <formula2>L8</formula2>
    </dataValidation>
  </dataValidations>
  <pageMargins left="0.7" right="0.7" top="0.75" bottom="0.75" header="0.3" footer="0.3"/>
  <pageSetup paperSize="9" scale="63" orientation="landscape" r:id="rId1"/>
  <rowBreaks count="6" manualBreakCount="6">
    <brk id="29" max="16383" man="1"/>
    <brk id="58" max="16383" man="1"/>
    <brk id="87" max="16383" man="1"/>
    <brk id="116" max="16383" man="1"/>
    <brk id="145" max="16383" man="1"/>
    <brk id="17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7109375" style="41" customWidth="1"/>
    <col min="3" max="3" width="19.7109375" style="41" customWidth="1"/>
    <col min="4" max="4" width="45.28515625" style="41" customWidth="1"/>
    <col min="5" max="5" width="41.85546875" style="41" customWidth="1"/>
    <col min="6" max="6" width="37.2851562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11.7109375" style="41" hidden="1" customWidth="1"/>
    <col min="14" max="14" width="35.7109375" style="67" hidden="1" customWidth="1"/>
    <col min="15" max="16" width="8.85546875" style="41" hidden="1" customWidth="1"/>
    <col min="17" max="16384" width="8.85546875" style="41"/>
  </cols>
  <sheetData>
    <row r="1" spans="1:16" x14ac:dyDescent="0.25">
      <c r="A1" s="525" t="s">
        <v>146</v>
      </c>
      <c r="B1" s="525"/>
      <c r="C1" s="525"/>
      <c r="D1" s="525"/>
      <c r="E1" s="525"/>
      <c r="F1" s="525"/>
      <c r="G1" s="525"/>
      <c r="H1" s="525"/>
      <c r="I1" s="525"/>
      <c r="J1" s="525"/>
      <c r="K1" s="525"/>
      <c r="L1" s="122"/>
      <c r="M1" s="120"/>
      <c r="P1" s="171" t="str">
        <f>CONCATENATE("A1:K",SUM(O:O)*29)</f>
        <v>A1:K29</v>
      </c>
    </row>
    <row r="2" spans="1:16" ht="15.6" customHeight="1" x14ac:dyDescent="0.25">
      <c r="A2" s="523" t="str">
        <f>IF(YilDonem&lt;&gt;"",CONCATENATE(YilDonem," dönemine aittir."),"")</f>
        <v/>
      </c>
      <c r="B2" s="523"/>
      <c r="C2" s="523"/>
      <c r="D2" s="523"/>
      <c r="E2" s="523"/>
      <c r="F2" s="523"/>
      <c r="G2" s="523"/>
      <c r="H2" s="523"/>
      <c r="I2" s="523"/>
      <c r="J2" s="523"/>
      <c r="K2" s="523"/>
      <c r="L2" s="2"/>
      <c r="M2" s="68"/>
      <c r="N2" s="99"/>
    </row>
    <row r="3" spans="1:16" ht="15.95" customHeight="1" thickBot="1" x14ac:dyDescent="0.3">
      <c r="A3" s="530" t="s">
        <v>115</v>
      </c>
      <c r="B3" s="530"/>
      <c r="C3" s="530"/>
      <c r="D3" s="530"/>
      <c r="E3" s="530"/>
      <c r="F3" s="530"/>
      <c r="G3" s="530"/>
      <c r="H3" s="530"/>
      <c r="I3" s="530"/>
      <c r="J3" s="530"/>
      <c r="K3" s="530"/>
      <c r="L3" s="2"/>
      <c r="M3" s="68"/>
      <c r="N3" s="99"/>
    </row>
    <row r="4" spans="1:16" ht="31.7" customHeight="1" thickBot="1" x14ac:dyDescent="0.3">
      <c r="A4" s="507" t="s">
        <v>1</v>
      </c>
      <c r="B4" s="508"/>
      <c r="C4" s="531" t="str">
        <f>IF(ProjeNo&gt;0,ProjeNo,"")</f>
        <v/>
      </c>
      <c r="D4" s="532"/>
      <c r="E4" s="532"/>
      <c r="F4" s="532"/>
      <c r="G4" s="532"/>
      <c r="H4" s="532"/>
      <c r="I4" s="532"/>
      <c r="J4" s="532"/>
      <c r="K4" s="533"/>
    </row>
    <row r="5" spans="1:16" ht="31.7" customHeight="1" thickBot="1" x14ac:dyDescent="0.3">
      <c r="A5" s="512" t="s">
        <v>14</v>
      </c>
      <c r="B5" s="535"/>
      <c r="C5" s="514" t="str">
        <f>IF(ProjeAdi&gt;0,ProjeAdi,"")</f>
        <v/>
      </c>
      <c r="D5" s="515"/>
      <c r="E5" s="515"/>
      <c r="F5" s="515"/>
      <c r="G5" s="515"/>
      <c r="H5" s="515"/>
      <c r="I5" s="515"/>
      <c r="J5" s="515"/>
      <c r="K5" s="516"/>
    </row>
    <row r="6" spans="1:16" ht="51.95" customHeight="1" thickBot="1" x14ac:dyDescent="0.3">
      <c r="A6" s="517" t="s">
        <v>9</v>
      </c>
      <c r="B6" s="517" t="s">
        <v>109</v>
      </c>
      <c r="C6" s="526" t="s">
        <v>110</v>
      </c>
      <c r="D6" s="526" t="s">
        <v>113</v>
      </c>
      <c r="E6" s="526" t="s">
        <v>111</v>
      </c>
      <c r="F6" s="526" t="s">
        <v>112</v>
      </c>
      <c r="G6" s="527" t="s">
        <v>97</v>
      </c>
      <c r="H6" s="528" t="s">
        <v>98</v>
      </c>
      <c r="I6" s="519" t="s">
        <v>185</v>
      </c>
      <c r="J6" s="123" t="s">
        <v>99</v>
      </c>
      <c r="K6" s="123" t="s">
        <v>99</v>
      </c>
      <c r="O6" s="44"/>
      <c r="P6" s="44"/>
    </row>
    <row r="7" spans="1:16" ht="16.5" thickBot="1" x14ac:dyDescent="0.3">
      <c r="A7" s="526"/>
      <c r="B7" s="526"/>
      <c r="C7" s="526"/>
      <c r="D7" s="526"/>
      <c r="E7" s="526"/>
      <c r="F7" s="526"/>
      <c r="G7" s="527"/>
      <c r="H7" s="528"/>
      <c r="I7" s="520"/>
      <c r="J7" s="124" t="s">
        <v>100</v>
      </c>
      <c r="K7" s="124" t="s">
        <v>103</v>
      </c>
    </row>
    <row r="8" spans="1:16" ht="37.15" customHeight="1" x14ac:dyDescent="0.25">
      <c r="A8" s="51">
        <v>1</v>
      </c>
      <c r="B8" s="52"/>
      <c r="C8" s="53"/>
      <c r="D8" s="53"/>
      <c r="E8" s="53"/>
      <c r="F8" s="53"/>
      <c r="G8" s="356"/>
      <c r="H8" s="330"/>
      <c r="I8" s="359"/>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4"/>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4"/>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4"/>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4"/>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4"/>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4"/>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4"/>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4"/>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5"/>
      <c r="J22" s="264"/>
      <c r="K22" s="257"/>
      <c r="L22" s="183" t="str">
        <f t="shared" si="0"/>
        <v/>
      </c>
      <c r="M22" s="177">
        <f t="shared" si="1"/>
        <v>1</v>
      </c>
      <c r="N22" s="179">
        <f t="shared" si="2"/>
        <v>0</v>
      </c>
      <c r="O22" s="41">
        <v>1</v>
      </c>
    </row>
    <row r="23" spans="1:15" ht="31.9" customHeight="1" thickBot="1" x14ac:dyDescent="0.3">
      <c r="A23" s="536" t="s">
        <v>114</v>
      </c>
      <c r="B23" s="536"/>
      <c r="C23" s="536"/>
      <c r="D23" s="536"/>
      <c r="E23" s="536"/>
      <c r="F23" s="536"/>
      <c r="H23" s="338"/>
      <c r="I23" s="334" t="s">
        <v>50</v>
      </c>
      <c r="J23" s="340">
        <f>SUM(J8:J22)</f>
        <v>0</v>
      </c>
      <c r="K23" s="340">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46027</v>
      </c>
      <c r="D26" s="309" t="s">
        <v>48</v>
      </c>
      <c r="E26" s="486" t="str">
        <f>IF(kurulusyetkilisi&gt;0,kurulusyetkilisi,"")</f>
        <v/>
      </c>
      <c r="F26" s="486"/>
      <c r="G26" s="486"/>
      <c r="H26" s="323"/>
      <c r="I26" s="289"/>
      <c r="J26" s="288"/>
    </row>
    <row r="27" spans="1:15" ht="21" x14ac:dyDescent="0.35">
      <c r="B27" s="300"/>
      <c r="C27" s="300"/>
      <c r="D27" s="309" t="s">
        <v>49</v>
      </c>
      <c r="E27" s="300"/>
      <c r="F27" s="300"/>
      <c r="G27" s="312"/>
    </row>
    <row r="30" spans="1:15" x14ac:dyDescent="0.25">
      <c r="A30" s="525" t="s">
        <v>146</v>
      </c>
      <c r="B30" s="525"/>
      <c r="C30" s="525"/>
      <c r="D30" s="525"/>
      <c r="E30" s="525"/>
      <c r="F30" s="525"/>
      <c r="G30" s="525"/>
      <c r="H30" s="525"/>
      <c r="I30" s="525"/>
      <c r="J30" s="525"/>
      <c r="K30" s="525"/>
      <c r="L30" s="122"/>
      <c r="M30" s="120"/>
    </row>
    <row r="31" spans="1:15" ht="15.6" customHeight="1" x14ac:dyDescent="0.25">
      <c r="A31" s="523" t="str">
        <f>IF(YilDonem&lt;&gt;"",CONCATENATE(YilDonem," dönemine aittir."),"")</f>
        <v/>
      </c>
      <c r="B31" s="523"/>
      <c r="C31" s="523"/>
      <c r="D31" s="523"/>
      <c r="E31" s="523"/>
      <c r="F31" s="523"/>
      <c r="G31" s="523"/>
      <c r="H31" s="523"/>
      <c r="I31" s="523"/>
      <c r="J31" s="523"/>
      <c r="K31" s="523"/>
      <c r="L31" s="2"/>
      <c r="M31" s="68"/>
      <c r="N31" s="99"/>
    </row>
    <row r="32" spans="1:15" ht="15.95" customHeight="1" thickBot="1" x14ac:dyDescent="0.3">
      <c r="A32" s="530" t="s">
        <v>115</v>
      </c>
      <c r="B32" s="530"/>
      <c r="C32" s="530"/>
      <c r="D32" s="530"/>
      <c r="E32" s="530"/>
      <c r="F32" s="530"/>
      <c r="G32" s="530"/>
      <c r="H32" s="530"/>
      <c r="I32" s="530"/>
      <c r="J32" s="530"/>
      <c r="K32" s="530"/>
      <c r="L32" s="2"/>
      <c r="M32" s="68"/>
      <c r="N32" s="99"/>
    </row>
    <row r="33" spans="1:16" ht="31.7" customHeight="1" thickBot="1" x14ac:dyDescent="0.3">
      <c r="A33" s="507" t="s">
        <v>1</v>
      </c>
      <c r="B33" s="508"/>
      <c r="C33" s="531" t="str">
        <f>IF(ProjeNo&gt;0,ProjeNo,"")</f>
        <v/>
      </c>
      <c r="D33" s="532"/>
      <c r="E33" s="532"/>
      <c r="F33" s="532"/>
      <c r="G33" s="532"/>
      <c r="H33" s="532"/>
      <c r="I33" s="532"/>
      <c r="J33" s="532"/>
      <c r="K33" s="533"/>
    </row>
    <row r="34" spans="1:16" ht="31.7" customHeight="1" thickBot="1" x14ac:dyDescent="0.3">
      <c r="A34" s="512" t="s">
        <v>14</v>
      </c>
      <c r="B34" s="513"/>
      <c r="C34" s="514" t="str">
        <f>IF(ProjeAdi&gt;0,ProjeAdi,"")</f>
        <v/>
      </c>
      <c r="D34" s="515"/>
      <c r="E34" s="515"/>
      <c r="F34" s="515"/>
      <c r="G34" s="515"/>
      <c r="H34" s="515"/>
      <c r="I34" s="515"/>
      <c r="J34" s="515"/>
      <c r="K34" s="516"/>
    </row>
    <row r="35" spans="1:16" ht="51.95" customHeight="1" thickBot="1" x14ac:dyDescent="0.3">
      <c r="A35" s="517" t="s">
        <v>9</v>
      </c>
      <c r="B35" s="517" t="s">
        <v>109</v>
      </c>
      <c r="C35" s="517" t="s">
        <v>110</v>
      </c>
      <c r="D35" s="517" t="s">
        <v>113</v>
      </c>
      <c r="E35" s="517" t="s">
        <v>111</v>
      </c>
      <c r="F35" s="517" t="s">
        <v>112</v>
      </c>
      <c r="G35" s="519" t="s">
        <v>97</v>
      </c>
      <c r="H35" s="521" t="s">
        <v>98</v>
      </c>
      <c r="I35" s="519" t="s">
        <v>185</v>
      </c>
      <c r="J35" s="125" t="s">
        <v>99</v>
      </c>
      <c r="K35" s="125" t="s">
        <v>99</v>
      </c>
    </row>
    <row r="36" spans="1:16" ht="16.5" thickBot="1" x14ac:dyDescent="0.3">
      <c r="A36" s="526"/>
      <c r="B36" s="526"/>
      <c r="C36" s="526"/>
      <c r="D36" s="526"/>
      <c r="E36" s="526"/>
      <c r="F36" s="526"/>
      <c r="G36" s="527"/>
      <c r="H36" s="528"/>
      <c r="I36" s="520"/>
      <c r="J36" s="124" t="s">
        <v>100</v>
      </c>
      <c r="K36" s="124" t="s">
        <v>103</v>
      </c>
      <c r="O36" s="44"/>
      <c r="P36" s="44"/>
    </row>
    <row r="37" spans="1:16" ht="37.15" customHeight="1" x14ac:dyDescent="0.25">
      <c r="A37" s="51">
        <v>16</v>
      </c>
      <c r="B37" s="52"/>
      <c r="C37" s="53"/>
      <c r="D37" s="53"/>
      <c r="E37" s="53"/>
      <c r="F37" s="53"/>
      <c r="G37" s="356"/>
      <c r="H37" s="330"/>
      <c r="I37" s="359"/>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60"/>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60"/>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60"/>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4"/>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4"/>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4"/>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4"/>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4"/>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4"/>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4"/>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4"/>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4"/>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4"/>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5"/>
      <c r="J51" s="264"/>
      <c r="K51" s="257"/>
      <c r="L51" s="183" t="str">
        <f t="shared" si="4"/>
        <v/>
      </c>
      <c r="M51" s="177">
        <f t="shared" si="5"/>
        <v>1</v>
      </c>
      <c r="N51" s="179">
        <f t="shared" si="6"/>
        <v>0</v>
      </c>
      <c r="O51" s="181">
        <f>IF(COUNTA(G37:K51)&gt;0,1,0)</f>
        <v>0</v>
      </c>
    </row>
    <row r="52" spans="1:15" ht="31.9" customHeight="1" thickBot="1" x14ac:dyDescent="0.3">
      <c r="A52" s="534" t="s">
        <v>114</v>
      </c>
      <c r="B52" s="534"/>
      <c r="C52" s="534"/>
      <c r="D52" s="534"/>
      <c r="E52" s="534"/>
      <c r="F52" s="534"/>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46027</v>
      </c>
      <c r="D55" s="309" t="s">
        <v>48</v>
      </c>
      <c r="E55" s="486" t="str">
        <f>IF(kurulusyetkilisi&gt;0,kurulusyetkilisi,"")</f>
        <v/>
      </c>
      <c r="F55" s="486"/>
      <c r="G55" s="486"/>
    </row>
    <row r="56" spans="1:15" ht="21" x14ac:dyDescent="0.35">
      <c r="B56" s="300"/>
      <c r="C56" s="300"/>
      <c r="D56" s="309" t="s">
        <v>49</v>
      </c>
      <c r="E56" s="300"/>
      <c r="F56" s="300"/>
      <c r="G56" s="312"/>
    </row>
    <row r="59" spans="1:15" x14ac:dyDescent="0.25">
      <c r="A59" s="525" t="s">
        <v>146</v>
      </c>
      <c r="B59" s="525"/>
      <c r="C59" s="525"/>
      <c r="D59" s="525"/>
      <c r="E59" s="525"/>
      <c r="F59" s="525"/>
      <c r="G59" s="525"/>
      <c r="H59" s="525"/>
      <c r="I59" s="525"/>
      <c r="J59" s="525"/>
      <c r="K59" s="525"/>
      <c r="L59" s="122"/>
      <c r="M59" s="120"/>
    </row>
    <row r="60" spans="1:15" ht="15.6" customHeight="1" x14ac:dyDescent="0.25">
      <c r="A60" s="523" t="str">
        <f>IF(YilDonem&lt;&gt;"",CONCATENATE(YilDonem," dönemine aittir."),"")</f>
        <v/>
      </c>
      <c r="B60" s="523"/>
      <c r="C60" s="523"/>
      <c r="D60" s="523"/>
      <c r="E60" s="523"/>
      <c r="F60" s="523"/>
      <c r="G60" s="523"/>
      <c r="H60" s="523"/>
      <c r="I60" s="523"/>
      <c r="J60" s="523"/>
      <c r="K60" s="523"/>
      <c r="L60" s="2"/>
      <c r="M60" s="68"/>
      <c r="N60" s="99"/>
    </row>
    <row r="61" spans="1:15" ht="15.95" customHeight="1" thickBot="1" x14ac:dyDescent="0.3">
      <c r="A61" s="530" t="s">
        <v>115</v>
      </c>
      <c r="B61" s="530"/>
      <c r="C61" s="530"/>
      <c r="D61" s="530"/>
      <c r="E61" s="530"/>
      <c r="F61" s="530"/>
      <c r="G61" s="530"/>
      <c r="H61" s="530"/>
      <c r="I61" s="530"/>
      <c r="J61" s="530"/>
      <c r="K61" s="530"/>
      <c r="L61" s="2"/>
      <c r="M61" s="68"/>
      <c r="N61" s="99"/>
    </row>
    <row r="62" spans="1:15" ht="31.7" customHeight="1" thickBot="1" x14ac:dyDescent="0.3">
      <c r="A62" s="507" t="s">
        <v>1</v>
      </c>
      <c r="B62" s="508"/>
      <c r="C62" s="531" t="str">
        <f>IF(ProjeNo&gt;0,ProjeNo,"")</f>
        <v/>
      </c>
      <c r="D62" s="532"/>
      <c r="E62" s="532"/>
      <c r="F62" s="532"/>
      <c r="G62" s="532"/>
      <c r="H62" s="532"/>
      <c r="I62" s="532"/>
      <c r="J62" s="532"/>
      <c r="K62" s="533"/>
    </row>
    <row r="63" spans="1:15" ht="31.7" customHeight="1" thickBot="1" x14ac:dyDescent="0.3">
      <c r="A63" s="512" t="s">
        <v>14</v>
      </c>
      <c r="B63" s="513"/>
      <c r="C63" s="514" t="str">
        <f>IF(ProjeAdi&gt;0,ProjeAdi,"")</f>
        <v/>
      </c>
      <c r="D63" s="515"/>
      <c r="E63" s="515"/>
      <c r="F63" s="515"/>
      <c r="G63" s="515"/>
      <c r="H63" s="515"/>
      <c r="I63" s="515"/>
      <c r="J63" s="515"/>
      <c r="K63" s="516"/>
    </row>
    <row r="64" spans="1:15" ht="51.95" customHeight="1" thickBot="1" x14ac:dyDescent="0.3">
      <c r="A64" s="517" t="s">
        <v>9</v>
      </c>
      <c r="B64" s="517" t="s">
        <v>109</v>
      </c>
      <c r="C64" s="517" t="s">
        <v>110</v>
      </c>
      <c r="D64" s="517" t="s">
        <v>113</v>
      </c>
      <c r="E64" s="517" t="s">
        <v>111</v>
      </c>
      <c r="F64" s="517" t="s">
        <v>112</v>
      </c>
      <c r="G64" s="519" t="s">
        <v>97</v>
      </c>
      <c r="H64" s="521" t="s">
        <v>98</v>
      </c>
      <c r="I64" s="519" t="s">
        <v>185</v>
      </c>
      <c r="J64" s="125" t="s">
        <v>99</v>
      </c>
      <c r="K64" s="125" t="s">
        <v>99</v>
      </c>
    </row>
    <row r="65" spans="1:16" ht="16.5" thickBot="1" x14ac:dyDescent="0.3">
      <c r="A65" s="526"/>
      <c r="B65" s="526"/>
      <c r="C65" s="526"/>
      <c r="D65" s="526"/>
      <c r="E65" s="526"/>
      <c r="F65" s="526"/>
      <c r="G65" s="527"/>
      <c r="H65" s="528"/>
      <c r="I65" s="520"/>
      <c r="J65" s="124" t="s">
        <v>100</v>
      </c>
      <c r="K65" s="124" t="s">
        <v>103</v>
      </c>
    </row>
    <row r="66" spans="1:16" ht="37.15" customHeight="1" x14ac:dyDescent="0.25">
      <c r="A66" s="64">
        <v>31</v>
      </c>
      <c r="B66" s="52"/>
      <c r="C66" s="53"/>
      <c r="D66" s="53"/>
      <c r="E66" s="53"/>
      <c r="F66" s="53"/>
      <c r="G66" s="356"/>
      <c r="H66" s="330"/>
      <c r="I66" s="359"/>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60"/>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60"/>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60"/>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4"/>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4"/>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4"/>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4"/>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4"/>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4"/>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4"/>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4"/>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4"/>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4"/>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5"/>
      <c r="J80" s="264"/>
      <c r="K80" s="257"/>
      <c r="L80" s="183" t="str">
        <f t="shared" si="8"/>
        <v/>
      </c>
      <c r="M80" s="177">
        <f t="shared" si="9"/>
        <v>1</v>
      </c>
      <c r="N80" s="179">
        <f t="shared" si="10"/>
        <v>0</v>
      </c>
      <c r="O80" s="181">
        <f>IF(COUNTA(G66:K80)&gt;0,1,0)</f>
        <v>0</v>
      </c>
    </row>
    <row r="81" spans="1:16" ht="31.9" customHeight="1" thickBot="1" x14ac:dyDescent="0.3">
      <c r="A81" s="534" t="s">
        <v>114</v>
      </c>
      <c r="B81" s="534"/>
      <c r="C81" s="534"/>
      <c r="D81" s="534"/>
      <c r="E81" s="534"/>
      <c r="F81" s="534"/>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46027</v>
      </c>
      <c r="D84" s="309" t="s">
        <v>48</v>
      </c>
      <c r="E84" s="486" t="str">
        <f>IF(kurulusyetkilisi&gt;0,kurulusyetkilisi,"")</f>
        <v/>
      </c>
      <c r="F84" s="486"/>
      <c r="G84" s="486"/>
    </row>
    <row r="85" spans="1:16" ht="21" x14ac:dyDescent="0.35">
      <c r="B85" s="300"/>
      <c r="C85" s="300"/>
      <c r="D85" s="309" t="s">
        <v>49</v>
      </c>
      <c r="E85" s="300"/>
      <c r="F85" s="300"/>
      <c r="G85" s="312"/>
    </row>
    <row r="88" spans="1:16" x14ac:dyDescent="0.25">
      <c r="A88" s="525" t="s">
        <v>146</v>
      </c>
      <c r="B88" s="525"/>
      <c r="C88" s="525"/>
      <c r="D88" s="525"/>
      <c r="E88" s="525"/>
      <c r="F88" s="525"/>
      <c r="G88" s="525"/>
      <c r="H88" s="525"/>
      <c r="I88" s="525"/>
      <c r="J88" s="525"/>
      <c r="K88" s="525"/>
      <c r="L88" s="122"/>
      <c r="M88" s="120"/>
    </row>
    <row r="89" spans="1:16" ht="15.6" customHeight="1" x14ac:dyDescent="0.25">
      <c r="A89" s="523" t="str">
        <f>IF(YilDonem&lt;&gt;"",CONCATENATE(YilDonem," dönemine aittir."),"")</f>
        <v/>
      </c>
      <c r="B89" s="523"/>
      <c r="C89" s="523"/>
      <c r="D89" s="523"/>
      <c r="E89" s="523"/>
      <c r="F89" s="523"/>
      <c r="G89" s="523"/>
      <c r="H89" s="523"/>
      <c r="I89" s="523"/>
      <c r="J89" s="523"/>
      <c r="K89" s="523"/>
      <c r="L89" s="2"/>
      <c r="M89" s="68"/>
      <c r="N89" s="99"/>
    </row>
    <row r="90" spans="1:16" ht="15.95" customHeight="1" thickBot="1" x14ac:dyDescent="0.3">
      <c r="A90" s="530" t="s">
        <v>115</v>
      </c>
      <c r="B90" s="530"/>
      <c r="C90" s="530"/>
      <c r="D90" s="530"/>
      <c r="E90" s="530"/>
      <c r="F90" s="530"/>
      <c r="G90" s="530"/>
      <c r="H90" s="530"/>
      <c r="I90" s="530"/>
      <c r="J90" s="530"/>
      <c r="K90" s="530"/>
      <c r="L90" s="2"/>
      <c r="M90" s="68"/>
      <c r="N90" s="99"/>
    </row>
    <row r="91" spans="1:16" ht="31.7" customHeight="1" thickBot="1" x14ac:dyDescent="0.3">
      <c r="A91" s="507" t="s">
        <v>1</v>
      </c>
      <c r="B91" s="508"/>
      <c r="C91" s="531" t="str">
        <f>IF(ProjeNo&gt;0,ProjeNo,"")</f>
        <v/>
      </c>
      <c r="D91" s="532"/>
      <c r="E91" s="532"/>
      <c r="F91" s="532"/>
      <c r="G91" s="532"/>
      <c r="H91" s="532"/>
      <c r="I91" s="532"/>
      <c r="J91" s="532"/>
      <c r="K91" s="533"/>
    </row>
    <row r="92" spans="1:16" ht="31.7" customHeight="1" thickBot="1" x14ac:dyDescent="0.3">
      <c r="A92" s="512" t="s">
        <v>14</v>
      </c>
      <c r="B92" s="513"/>
      <c r="C92" s="514" t="str">
        <f>IF(ProjeAdi&gt;0,ProjeAdi,"")</f>
        <v/>
      </c>
      <c r="D92" s="515"/>
      <c r="E92" s="515"/>
      <c r="F92" s="515"/>
      <c r="G92" s="515"/>
      <c r="H92" s="515"/>
      <c r="I92" s="515"/>
      <c r="J92" s="515"/>
      <c r="K92" s="516"/>
    </row>
    <row r="93" spans="1:16" ht="51.95" customHeight="1" thickBot="1" x14ac:dyDescent="0.3">
      <c r="A93" s="517" t="s">
        <v>9</v>
      </c>
      <c r="B93" s="517" t="s">
        <v>109</v>
      </c>
      <c r="C93" s="517" t="s">
        <v>110</v>
      </c>
      <c r="D93" s="517" t="s">
        <v>113</v>
      </c>
      <c r="E93" s="517" t="s">
        <v>111</v>
      </c>
      <c r="F93" s="517" t="s">
        <v>112</v>
      </c>
      <c r="G93" s="519" t="s">
        <v>97</v>
      </c>
      <c r="H93" s="521" t="s">
        <v>98</v>
      </c>
      <c r="I93" s="519" t="s">
        <v>185</v>
      </c>
      <c r="J93" s="125" t="s">
        <v>99</v>
      </c>
      <c r="K93" s="125" t="s">
        <v>99</v>
      </c>
    </row>
    <row r="94" spans="1:16" ht="16.5" thickBot="1" x14ac:dyDescent="0.3">
      <c r="A94" s="526"/>
      <c r="B94" s="526"/>
      <c r="C94" s="526"/>
      <c r="D94" s="526"/>
      <c r="E94" s="526"/>
      <c r="F94" s="526"/>
      <c r="G94" s="527"/>
      <c r="H94" s="528"/>
      <c r="I94" s="520"/>
      <c r="J94" s="124" t="s">
        <v>100</v>
      </c>
      <c r="K94" s="124" t="s">
        <v>103</v>
      </c>
    </row>
    <row r="95" spans="1:16" ht="37.15" customHeight="1" x14ac:dyDescent="0.25">
      <c r="A95" s="64">
        <v>46</v>
      </c>
      <c r="B95" s="52"/>
      <c r="C95" s="53"/>
      <c r="D95" s="53"/>
      <c r="E95" s="53"/>
      <c r="F95" s="53"/>
      <c r="G95" s="356"/>
      <c r="H95" s="330"/>
      <c r="I95" s="359"/>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60"/>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60"/>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60"/>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4"/>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4"/>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4"/>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4"/>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4"/>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4"/>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4"/>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4"/>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4"/>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4"/>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5"/>
      <c r="J109" s="264"/>
      <c r="K109" s="257"/>
      <c r="L109" s="183" t="str">
        <f t="shared" si="12"/>
        <v/>
      </c>
      <c r="M109" s="177">
        <f t="shared" si="13"/>
        <v>1</v>
      </c>
      <c r="N109" s="179">
        <f t="shared" si="14"/>
        <v>0</v>
      </c>
      <c r="O109" s="181">
        <f>IF(COUNTA(G95:K109)&gt;0,1,0)</f>
        <v>0</v>
      </c>
    </row>
    <row r="110" spans="1:15" ht="31.9" customHeight="1" thickBot="1" x14ac:dyDescent="0.3">
      <c r="A110" s="534" t="s">
        <v>114</v>
      </c>
      <c r="B110" s="534"/>
      <c r="C110" s="534"/>
      <c r="D110" s="534"/>
      <c r="E110" s="534"/>
      <c r="F110" s="534"/>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46027</v>
      </c>
      <c r="D113" s="309" t="s">
        <v>48</v>
      </c>
      <c r="E113" s="486" t="str">
        <f>IF(kurulusyetkilisi&gt;0,kurulusyetkilisi,"")</f>
        <v/>
      </c>
      <c r="F113" s="486"/>
      <c r="G113" s="486"/>
    </row>
    <row r="114" spans="1:16" ht="21" x14ac:dyDescent="0.35">
      <c r="B114" s="300"/>
      <c r="C114" s="300"/>
      <c r="D114" s="309" t="s">
        <v>49</v>
      </c>
      <c r="E114" s="300"/>
      <c r="F114" s="300"/>
      <c r="G114" s="312"/>
    </row>
    <row r="117" spans="1:16" x14ac:dyDescent="0.25">
      <c r="A117" s="525" t="s">
        <v>146</v>
      </c>
      <c r="B117" s="525"/>
      <c r="C117" s="525"/>
      <c r="D117" s="525"/>
      <c r="E117" s="525"/>
      <c r="F117" s="525"/>
      <c r="G117" s="525"/>
      <c r="H117" s="525"/>
      <c r="I117" s="525"/>
      <c r="J117" s="525"/>
      <c r="K117" s="525"/>
      <c r="L117" s="122"/>
      <c r="M117" s="120"/>
    </row>
    <row r="118" spans="1:16" ht="15.6" customHeight="1" x14ac:dyDescent="0.25">
      <c r="A118" s="523" t="str">
        <f>IF(YilDonem&lt;&gt;"",CONCATENATE(YilDonem," dönemine aittir."),"")</f>
        <v/>
      </c>
      <c r="B118" s="523"/>
      <c r="C118" s="523"/>
      <c r="D118" s="523"/>
      <c r="E118" s="523"/>
      <c r="F118" s="523"/>
      <c r="G118" s="523"/>
      <c r="H118" s="523"/>
      <c r="I118" s="523"/>
      <c r="J118" s="523"/>
      <c r="K118" s="523"/>
      <c r="L118" s="2"/>
      <c r="M118" s="68"/>
      <c r="N118" s="99"/>
    </row>
    <row r="119" spans="1:16" ht="15.95" customHeight="1" thickBot="1" x14ac:dyDescent="0.3">
      <c r="A119" s="530" t="s">
        <v>115</v>
      </c>
      <c r="B119" s="530"/>
      <c r="C119" s="530"/>
      <c r="D119" s="530"/>
      <c r="E119" s="530"/>
      <c r="F119" s="530"/>
      <c r="G119" s="530"/>
      <c r="H119" s="530"/>
      <c r="I119" s="530"/>
      <c r="J119" s="530"/>
      <c r="K119" s="530"/>
      <c r="L119" s="2"/>
      <c r="M119" s="68"/>
      <c r="N119" s="99"/>
    </row>
    <row r="120" spans="1:16" ht="31.7" customHeight="1" thickBot="1" x14ac:dyDescent="0.3">
      <c r="A120" s="507" t="s">
        <v>1</v>
      </c>
      <c r="B120" s="508"/>
      <c r="C120" s="531" t="str">
        <f>IF(ProjeNo&gt;0,ProjeNo,"")</f>
        <v/>
      </c>
      <c r="D120" s="532"/>
      <c r="E120" s="532"/>
      <c r="F120" s="532"/>
      <c r="G120" s="532"/>
      <c r="H120" s="532"/>
      <c r="I120" s="532"/>
      <c r="J120" s="532"/>
      <c r="K120" s="533"/>
    </row>
    <row r="121" spans="1:16" ht="31.7" customHeight="1" thickBot="1" x14ac:dyDescent="0.3">
      <c r="A121" s="512" t="s">
        <v>14</v>
      </c>
      <c r="B121" s="513"/>
      <c r="C121" s="514" t="str">
        <f>IF(ProjeAdi&gt;0,ProjeAdi,"")</f>
        <v/>
      </c>
      <c r="D121" s="515"/>
      <c r="E121" s="515"/>
      <c r="F121" s="515"/>
      <c r="G121" s="515"/>
      <c r="H121" s="515"/>
      <c r="I121" s="515"/>
      <c r="J121" s="515"/>
      <c r="K121" s="516"/>
    </row>
    <row r="122" spans="1:16" ht="51.95" customHeight="1" thickBot="1" x14ac:dyDescent="0.3">
      <c r="A122" s="517" t="s">
        <v>9</v>
      </c>
      <c r="B122" s="517" t="s">
        <v>109</v>
      </c>
      <c r="C122" s="517" t="s">
        <v>110</v>
      </c>
      <c r="D122" s="517" t="s">
        <v>113</v>
      </c>
      <c r="E122" s="517" t="s">
        <v>111</v>
      </c>
      <c r="F122" s="517" t="s">
        <v>112</v>
      </c>
      <c r="G122" s="519" t="s">
        <v>97</v>
      </c>
      <c r="H122" s="521" t="s">
        <v>98</v>
      </c>
      <c r="I122" s="519" t="s">
        <v>185</v>
      </c>
      <c r="J122" s="125" t="s">
        <v>99</v>
      </c>
      <c r="K122" s="125" t="s">
        <v>99</v>
      </c>
    </row>
    <row r="123" spans="1:16" ht="16.5" thickBot="1" x14ac:dyDescent="0.3">
      <c r="A123" s="526"/>
      <c r="B123" s="526"/>
      <c r="C123" s="526"/>
      <c r="D123" s="526"/>
      <c r="E123" s="526"/>
      <c r="F123" s="526"/>
      <c r="G123" s="527"/>
      <c r="H123" s="528"/>
      <c r="I123" s="520"/>
      <c r="J123" s="124" t="s">
        <v>100</v>
      </c>
      <c r="K123" s="124" t="s">
        <v>103</v>
      </c>
    </row>
    <row r="124" spans="1:16" ht="37.15" customHeight="1" x14ac:dyDescent="0.25">
      <c r="A124" s="64">
        <v>61</v>
      </c>
      <c r="B124" s="52"/>
      <c r="C124" s="53"/>
      <c r="D124" s="53"/>
      <c r="E124" s="53"/>
      <c r="F124" s="53"/>
      <c r="G124" s="356"/>
      <c r="H124" s="330"/>
      <c r="I124" s="359"/>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60"/>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60"/>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60"/>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4"/>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4"/>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4"/>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4"/>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4"/>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4"/>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4"/>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4"/>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4"/>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4"/>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5"/>
      <c r="J138" s="264"/>
      <c r="K138" s="257"/>
      <c r="L138" s="183" t="str">
        <f t="shared" si="16"/>
        <v/>
      </c>
      <c r="M138" s="177">
        <f t="shared" si="17"/>
        <v>1</v>
      </c>
      <c r="N138" s="179">
        <f t="shared" si="18"/>
        <v>0</v>
      </c>
      <c r="O138" s="181">
        <f>IF(COUNTA(G124:K138)&gt;0,1,0)</f>
        <v>0</v>
      </c>
    </row>
    <row r="139" spans="1:15" ht="31.9" customHeight="1" thickBot="1" x14ac:dyDescent="0.3">
      <c r="A139" s="534" t="s">
        <v>114</v>
      </c>
      <c r="B139" s="534"/>
      <c r="C139" s="534"/>
      <c r="D139" s="534"/>
      <c r="E139" s="534"/>
      <c r="F139" s="534"/>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46027</v>
      </c>
      <c r="D142" s="309" t="s">
        <v>48</v>
      </c>
      <c r="E142" s="486" t="str">
        <f>IF(kurulusyetkilisi&gt;0,kurulusyetkilisi,"")</f>
        <v/>
      </c>
      <c r="F142" s="486"/>
      <c r="G142" s="486"/>
    </row>
    <row r="143" spans="1:15" ht="21" x14ac:dyDescent="0.35">
      <c r="B143" s="300"/>
      <c r="C143" s="300"/>
      <c r="D143" s="309" t="s">
        <v>49</v>
      </c>
      <c r="E143" s="300"/>
      <c r="F143" s="300"/>
      <c r="G143" s="312"/>
    </row>
    <row r="146" spans="1:16" x14ac:dyDescent="0.25">
      <c r="A146" s="525" t="s">
        <v>146</v>
      </c>
      <c r="B146" s="525"/>
      <c r="C146" s="525"/>
      <c r="D146" s="525"/>
      <c r="E146" s="525"/>
      <c r="F146" s="525"/>
      <c r="G146" s="525"/>
      <c r="H146" s="525"/>
      <c r="I146" s="525"/>
      <c r="J146" s="525"/>
      <c r="K146" s="525"/>
      <c r="L146" s="122"/>
      <c r="M146" s="120"/>
    </row>
    <row r="147" spans="1:16" ht="15.6" customHeight="1" x14ac:dyDescent="0.25">
      <c r="A147" s="523" t="str">
        <f>IF(YilDonem&lt;&gt;"",CONCATENATE(YilDonem," dönemine aittir."),"")</f>
        <v/>
      </c>
      <c r="B147" s="523"/>
      <c r="C147" s="523"/>
      <c r="D147" s="523"/>
      <c r="E147" s="523"/>
      <c r="F147" s="523"/>
      <c r="G147" s="523"/>
      <c r="H147" s="523"/>
      <c r="I147" s="523"/>
      <c r="J147" s="523"/>
      <c r="K147" s="523"/>
      <c r="L147" s="2"/>
      <c r="M147" s="68"/>
      <c r="N147" s="99"/>
    </row>
    <row r="148" spans="1:16" ht="15.95" customHeight="1" thickBot="1" x14ac:dyDescent="0.3">
      <c r="A148" s="530" t="s">
        <v>115</v>
      </c>
      <c r="B148" s="530"/>
      <c r="C148" s="530"/>
      <c r="D148" s="530"/>
      <c r="E148" s="530"/>
      <c r="F148" s="530"/>
      <c r="G148" s="530"/>
      <c r="H148" s="530"/>
      <c r="I148" s="530"/>
      <c r="J148" s="530"/>
      <c r="K148" s="530"/>
      <c r="L148" s="2"/>
      <c r="M148" s="68"/>
      <c r="N148" s="99"/>
    </row>
    <row r="149" spans="1:16" ht="31.7" customHeight="1" thickBot="1" x14ac:dyDescent="0.3">
      <c r="A149" s="507" t="s">
        <v>1</v>
      </c>
      <c r="B149" s="508"/>
      <c r="C149" s="531" t="str">
        <f>IF(ProjeNo&gt;0,ProjeNo,"")</f>
        <v/>
      </c>
      <c r="D149" s="532"/>
      <c r="E149" s="532"/>
      <c r="F149" s="532"/>
      <c r="G149" s="532"/>
      <c r="H149" s="532"/>
      <c r="I149" s="532"/>
      <c r="J149" s="532"/>
      <c r="K149" s="533"/>
    </row>
    <row r="150" spans="1:16" ht="31.7" customHeight="1" thickBot="1" x14ac:dyDescent="0.3">
      <c r="A150" s="512" t="s">
        <v>14</v>
      </c>
      <c r="B150" s="513"/>
      <c r="C150" s="514" t="str">
        <f>IF(ProjeAdi&gt;0,ProjeAdi,"")</f>
        <v/>
      </c>
      <c r="D150" s="515"/>
      <c r="E150" s="515"/>
      <c r="F150" s="515"/>
      <c r="G150" s="515"/>
      <c r="H150" s="515"/>
      <c r="I150" s="515"/>
      <c r="J150" s="515"/>
      <c r="K150" s="516"/>
    </row>
    <row r="151" spans="1:16" ht="51.95" customHeight="1" thickBot="1" x14ac:dyDescent="0.3">
      <c r="A151" s="517" t="s">
        <v>9</v>
      </c>
      <c r="B151" s="517" t="s">
        <v>109</v>
      </c>
      <c r="C151" s="517" t="s">
        <v>110</v>
      </c>
      <c r="D151" s="517" t="s">
        <v>113</v>
      </c>
      <c r="E151" s="517" t="s">
        <v>111</v>
      </c>
      <c r="F151" s="517" t="s">
        <v>112</v>
      </c>
      <c r="G151" s="519" t="s">
        <v>97</v>
      </c>
      <c r="H151" s="521" t="s">
        <v>98</v>
      </c>
      <c r="I151" s="519" t="s">
        <v>185</v>
      </c>
      <c r="J151" s="125" t="s">
        <v>99</v>
      </c>
      <c r="K151" s="125" t="s">
        <v>99</v>
      </c>
    </row>
    <row r="152" spans="1:16" ht="16.5" thickBot="1" x14ac:dyDescent="0.3">
      <c r="A152" s="526"/>
      <c r="B152" s="526"/>
      <c r="C152" s="526"/>
      <c r="D152" s="526"/>
      <c r="E152" s="526"/>
      <c r="F152" s="526"/>
      <c r="G152" s="527"/>
      <c r="H152" s="528"/>
      <c r="I152" s="520"/>
      <c r="J152" s="124" t="s">
        <v>100</v>
      </c>
      <c r="K152" s="124" t="s">
        <v>103</v>
      </c>
    </row>
    <row r="153" spans="1:16" ht="37.15" customHeight="1" x14ac:dyDescent="0.25">
      <c r="A153" s="64">
        <v>76</v>
      </c>
      <c r="B153" s="52"/>
      <c r="C153" s="53"/>
      <c r="D153" s="53"/>
      <c r="E153" s="53"/>
      <c r="F153" s="53"/>
      <c r="G153" s="356"/>
      <c r="H153" s="330"/>
      <c r="I153" s="359"/>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60"/>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60"/>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60"/>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4"/>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4"/>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4"/>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4"/>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4"/>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4"/>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4"/>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4"/>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4"/>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4"/>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5"/>
      <c r="J167" s="264"/>
      <c r="K167" s="257"/>
      <c r="L167" s="183" t="str">
        <f t="shared" si="20"/>
        <v/>
      </c>
      <c r="M167" s="177">
        <f t="shared" si="21"/>
        <v>1</v>
      </c>
      <c r="N167" s="179">
        <f t="shared" si="22"/>
        <v>0</v>
      </c>
      <c r="O167" s="181">
        <f>IF(COUNTA(G153:K167)&gt;0,1,0)</f>
        <v>0</v>
      </c>
    </row>
    <row r="168" spans="1:15" ht="31.9" customHeight="1" thickBot="1" x14ac:dyDescent="0.3">
      <c r="A168" s="534" t="s">
        <v>114</v>
      </c>
      <c r="B168" s="534"/>
      <c r="C168" s="534"/>
      <c r="D168" s="534"/>
      <c r="E168" s="534"/>
      <c r="F168" s="534"/>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46027</v>
      </c>
      <c r="D171" s="309" t="s">
        <v>48</v>
      </c>
      <c r="E171" s="486" t="str">
        <f>IF(kurulusyetkilisi&gt;0,kurulusyetkilisi,"")</f>
        <v/>
      </c>
      <c r="F171" s="486"/>
      <c r="G171" s="486"/>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swLvCV5fqu/4w9apjt7HwhiG894hjSeO3lBRapFf68pr9EnwDzhwymvXBqIMuu7D72FwnAKun+2g9LF+6wtxbA==" saltValue="RVJ3i+jJXN2+Vsx9pbxEUg==" spinCount="100000" sheet="1" objects="1" scenarios="1"/>
  <mergeCells count="108">
    <mergeCell ref="I64:I65"/>
    <mergeCell ref="I93:I94"/>
    <mergeCell ref="I122:I123"/>
    <mergeCell ref="I151:I152"/>
    <mergeCell ref="E171:G171"/>
    <mergeCell ref="A2:K2"/>
    <mergeCell ref="A1:K1"/>
    <mergeCell ref="A33:B33"/>
    <mergeCell ref="C33:K33"/>
    <mergeCell ref="E6:E7"/>
    <mergeCell ref="F6:F7"/>
    <mergeCell ref="G6:G7"/>
    <mergeCell ref="H6:H7"/>
    <mergeCell ref="A6:A7"/>
    <mergeCell ref="B6:B7"/>
    <mergeCell ref="C6:C7"/>
    <mergeCell ref="D6:D7"/>
    <mergeCell ref="A3:K3"/>
    <mergeCell ref="A23:F23"/>
    <mergeCell ref="A30:K30"/>
    <mergeCell ref="A31:K31"/>
    <mergeCell ref="A32:K32"/>
    <mergeCell ref="C4:K4"/>
    <mergeCell ref="C5:K5"/>
    <mergeCell ref="A4:B4"/>
    <mergeCell ref="A5:B5"/>
    <mergeCell ref="E26:G26"/>
    <mergeCell ref="A34:B34"/>
    <mergeCell ref="C34:K34"/>
    <mergeCell ref="A35:A36"/>
    <mergeCell ref="B35:B36"/>
    <mergeCell ref="C35:C36"/>
    <mergeCell ref="D35:D36"/>
    <mergeCell ref="E35:E36"/>
    <mergeCell ref="F35:F36"/>
    <mergeCell ref="G35:G36"/>
    <mergeCell ref="H35:H36"/>
    <mergeCell ref="I35:I36"/>
    <mergeCell ref="I6:I7"/>
    <mergeCell ref="A52:F52"/>
    <mergeCell ref="A59:K59"/>
    <mergeCell ref="A60:K60"/>
    <mergeCell ref="A61:K61"/>
    <mergeCell ref="A62:B62"/>
    <mergeCell ref="C62:K62"/>
    <mergeCell ref="E55:G55"/>
    <mergeCell ref="A63:B63"/>
    <mergeCell ref="C63:K63"/>
    <mergeCell ref="A64:A65"/>
    <mergeCell ref="B64:B65"/>
    <mergeCell ref="C64:C65"/>
    <mergeCell ref="D64:D65"/>
    <mergeCell ref="E64:E65"/>
    <mergeCell ref="F64:F65"/>
    <mergeCell ref="G64:G65"/>
    <mergeCell ref="H64:H65"/>
    <mergeCell ref="A81:F81"/>
    <mergeCell ref="A88:K88"/>
    <mergeCell ref="A89:K89"/>
    <mergeCell ref="A90:K90"/>
    <mergeCell ref="A91:B91"/>
    <mergeCell ref="C91:K91"/>
    <mergeCell ref="E84:G84"/>
    <mergeCell ref="A92:B92"/>
    <mergeCell ref="C92:K92"/>
    <mergeCell ref="A93:A94"/>
    <mergeCell ref="B93:B94"/>
    <mergeCell ref="C93:C94"/>
    <mergeCell ref="D93:D94"/>
    <mergeCell ref="E93:E94"/>
    <mergeCell ref="F93:F94"/>
    <mergeCell ref="G93:G94"/>
    <mergeCell ref="H93:H94"/>
    <mergeCell ref="G122:G123"/>
    <mergeCell ref="H122:H123"/>
    <mergeCell ref="A139:F139"/>
    <mergeCell ref="A110:F110"/>
    <mergeCell ref="A117:K117"/>
    <mergeCell ref="A118:K118"/>
    <mergeCell ref="A119:K119"/>
    <mergeCell ref="A120:B120"/>
    <mergeCell ref="C120:K120"/>
    <mergeCell ref="E113:G113"/>
    <mergeCell ref="A121:B121"/>
    <mergeCell ref="C121:K121"/>
    <mergeCell ref="A122:A123"/>
    <mergeCell ref="B122:B123"/>
    <mergeCell ref="C122:C123"/>
    <mergeCell ref="D122:D123"/>
    <mergeCell ref="E122:E123"/>
    <mergeCell ref="F122:F123"/>
    <mergeCell ref="A146:K146"/>
    <mergeCell ref="A147:K147"/>
    <mergeCell ref="A148:K148"/>
    <mergeCell ref="A149:B149"/>
    <mergeCell ref="C149:K149"/>
    <mergeCell ref="E142:G142"/>
    <mergeCell ref="A168:F168"/>
    <mergeCell ref="A150:B150"/>
    <mergeCell ref="C150:K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0F00-000000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51" orientation="landscape" r:id="rId1"/>
  <rowBreaks count="5" manualBreakCount="5">
    <brk id="29" max="9" man="1"/>
    <brk id="58" max="16383" man="1"/>
    <brk id="87" max="16383" man="1"/>
    <brk id="116" max="16383" man="1"/>
    <brk id="145" max="16383" man="1"/>
  </rowBreaks>
  <colBreaks count="1" manualBreakCount="1">
    <brk id="11" max="1048575" man="1"/>
  </colBreaks>
  <ignoredErrors>
    <ignoredError sqref="L8:L22 L37:N51 L66:N80 L95:N109 L124:N138 L153:N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140625" style="41" customWidth="1"/>
    <col min="3" max="3" width="19.7109375" style="41" customWidth="1"/>
    <col min="4" max="4" width="45.2851562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8.85546875" style="41" hidden="1" customWidth="1"/>
    <col min="14" max="14" width="29.42578125" style="67" hidden="1" customWidth="1"/>
    <col min="15" max="15" width="11.7109375" style="41" hidden="1" customWidth="1"/>
    <col min="16" max="16" width="8.85546875" style="41" hidden="1" customWidth="1"/>
    <col min="17" max="16384" width="8.85546875" style="41"/>
  </cols>
  <sheetData>
    <row r="1" spans="1:16" x14ac:dyDescent="0.25">
      <c r="A1" s="525" t="s">
        <v>146</v>
      </c>
      <c r="B1" s="525"/>
      <c r="C1" s="525"/>
      <c r="D1" s="525"/>
      <c r="E1" s="525"/>
      <c r="F1" s="525"/>
      <c r="G1" s="525"/>
      <c r="H1" s="525"/>
      <c r="I1" s="525"/>
      <c r="J1" s="525"/>
      <c r="K1" s="525"/>
      <c r="L1" s="122"/>
      <c r="M1" s="120"/>
      <c r="P1" s="171" t="str">
        <f>CONCATENATE("A1:K",SUM(O:O)*29)</f>
        <v>A1:K29</v>
      </c>
    </row>
    <row r="2" spans="1:16" ht="15.6" customHeight="1" x14ac:dyDescent="0.25">
      <c r="A2" s="523" t="str">
        <f>IF(YilDonem&lt;&gt;"",CONCATENATE(YilDonem," dönemine aittir."),"")</f>
        <v/>
      </c>
      <c r="B2" s="523"/>
      <c r="C2" s="523"/>
      <c r="D2" s="523"/>
      <c r="E2" s="523"/>
      <c r="F2" s="523"/>
      <c r="G2" s="523"/>
      <c r="H2" s="523"/>
      <c r="I2" s="523"/>
      <c r="J2" s="523"/>
      <c r="K2" s="523"/>
      <c r="L2" s="2"/>
      <c r="M2" s="68"/>
      <c r="N2" s="99"/>
    </row>
    <row r="3" spans="1:16" ht="15.95" customHeight="1" thickBot="1" x14ac:dyDescent="0.3">
      <c r="A3" s="530" t="s">
        <v>116</v>
      </c>
      <c r="B3" s="530"/>
      <c r="C3" s="530"/>
      <c r="D3" s="530"/>
      <c r="E3" s="530"/>
      <c r="F3" s="530"/>
      <c r="G3" s="530"/>
      <c r="H3" s="530"/>
      <c r="I3" s="530"/>
      <c r="J3" s="530"/>
      <c r="K3" s="530"/>
      <c r="L3" s="2"/>
      <c r="M3" s="68"/>
      <c r="N3" s="99"/>
    </row>
    <row r="4" spans="1:16" ht="31.7" customHeight="1" thickBot="1" x14ac:dyDescent="0.3">
      <c r="A4" s="507" t="s">
        <v>1</v>
      </c>
      <c r="B4" s="508"/>
      <c r="C4" s="531" t="str">
        <f>IF(ProjeNo&gt;0,ProjeNo,"")</f>
        <v/>
      </c>
      <c r="D4" s="532"/>
      <c r="E4" s="532"/>
      <c r="F4" s="532"/>
      <c r="G4" s="532"/>
      <c r="H4" s="532"/>
      <c r="I4" s="532"/>
      <c r="J4" s="532"/>
      <c r="K4" s="533"/>
    </row>
    <row r="5" spans="1:16" ht="31.7" customHeight="1" thickBot="1" x14ac:dyDescent="0.3">
      <c r="A5" s="512" t="s">
        <v>14</v>
      </c>
      <c r="B5" s="535"/>
      <c r="C5" s="514" t="str">
        <f>IF(ProjeAdi&gt;0,ProjeAdi,"")</f>
        <v/>
      </c>
      <c r="D5" s="515"/>
      <c r="E5" s="515"/>
      <c r="F5" s="515"/>
      <c r="G5" s="515"/>
      <c r="H5" s="515"/>
      <c r="I5" s="515"/>
      <c r="J5" s="515"/>
      <c r="K5" s="516"/>
    </row>
    <row r="6" spans="1:16" ht="51.6" customHeight="1" thickBot="1" x14ac:dyDescent="0.3">
      <c r="A6" s="517" t="s">
        <v>9</v>
      </c>
      <c r="B6" s="517" t="s">
        <v>109</v>
      </c>
      <c r="C6" s="526" t="s">
        <v>110</v>
      </c>
      <c r="D6" s="526" t="s">
        <v>113</v>
      </c>
      <c r="E6" s="526" t="s">
        <v>111</v>
      </c>
      <c r="F6" s="526" t="s">
        <v>112</v>
      </c>
      <c r="G6" s="527" t="s">
        <v>97</v>
      </c>
      <c r="H6" s="528" t="s">
        <v>98</v>
      </c>
      <c r="I6" s="519" t="s">
        <v>185</v>
      </c>
      <c r="J6" s="123" t="s">
        <v>99</v>
      </c>
      <c r="K6" s="123" t="s">
        <v>99</v>
      </c>
      <c r="O6" s="44"/>
      <c r="P6" s="44"/>
    </row>
    <row r="7" spans="1:16" ht="16.5" thickBot="1" x14ac:dyDescent="0.3">
      <c r="A7" s="526"/>
      <c r="B7" s="526"/>
      <c r="C7" s="526"/>
      <c r="D7" s="526"/>
      <c r="E7" s="526"/>
      <c r="F7" s="526"/>
      <c r="G7" s="527"/>
      <c r="H7" s="528"/>
      <c r="I7" s="520"/>
      <c r="J7" s="124" t="s">
        <v>100</v>
      </c>
      <c r="K7" s="124" t="s">
        <v>103</v>
      </c>
    </row>
    <row r="8" spans="1:16" ht="37.15" customHeight="1" x14ac:dyDescent="0.25">
      <c r="A8" s="51">
        <v>1</v>
      </c>
      <c r="B8" s="52"/>
      <c r="C8" s="53"/>
      <c r="D8" s="53"/>
      <c r="E8" s="53"/>
      <c r="F8" s="53"/>
      <c r="G8" s="356"/>
      <c r="H8" s="330"/>
      <c r="I8" s="356"/>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57"/>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57"/>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57"/>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2"/>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2"/>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2"/>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2"/>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2"/>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2"/>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2"/>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2"/>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2"/>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2"/>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3"/>
      <c r="J22" s="264"/>
      <c r="K22" s="257"/>
      <c r="L22" s="183" t="str">
        <f t="shared" si="0"/>
        <v/>
      </c>
      <c r="M22" s="177">
        <f t="shared" si="1"/>
        <v>1</v>
      </c>
      <c r="N22" s="179">
        <f t="shared" si="2"/>
        <v>0</v>
      </c>
      <c r="O22" s="41">
        <v>1</v>
      </c>
    </row>
    <row r="23" spans="1:15" ht="37.15" customHeight="1" thickBot="1" x14ac:dyDescent="0.3">
      <c r="A23" s="534" t="s">
        <v>114</v>
      </c>
      <c r="B23" s="534"/>
      <c r="C23" s="534"/>
      <c r="D23" s="534"/>
      <c r="E23" s="534"/>
      <c r="F23" s="534"/>
      <c r="H23" s="338"/>
      <c r="I23" s="334" t="s">
        <v>50</v>
      </c>
      <c r="J23" s="265">
        <f>SUM(J8:J22)</f>
        <v>0</v>
      </c>
      <c r="K23" s="265">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46027</v>
      </c>
      <c r="D26" s="309" t="s">
        <v>48</v>
      </c>
      <c r="E26" s="486" t="str">
        <f>IF(kurulusyetkilisi&gt;0,kurulusyetkilisi,"")</f>
        <v/>
      </c>
      <c r="F26" s="486"/>
      <c r="G26" s="486"/>
    </row>
    <row r="27" spans="1:15" ht="21" x14ac:dyDescent="0.35">
      <c r="B27" s="300"/>
      <c r="C27" s="300"/>
      <c r="D27" s="309" t="s">
        <v>49</v>
      </c>
      <c r="E27" s="300"/>
      <c r="F27" s="300"/>
      <c r="G27" s="312"/>
    </row>
    <row r="30" spans="1:15" x14ac:dyDescent="0.25">
      <c r="A30" s="525" t="s">
        <v>146</v>
      </c>
      <c r="B30" s="525"/>
      <c r="C30" s="525"/>
      <c r="D30" s="525"/>
      <c r="E30" s="525"/>
      <c r="F30" s="525"/>
      <c r="G30" s="525"/>
      <c r="H30" s="525"/>
      <c r="I30" s="525"/>
      <c r="J30" s="525"/>
      <c r="K30" s="525"/>
      <c r="L30" s="122"/>
      <c r="M30" s="120"/>
    </row>
    <row r="31" spans="1:15" ht="15.6" customHeight="1" x14ac:dyDescent="0.25">
      <c r="A31" s="523" t="str">
        <f>IF(YilDonem&lt;&gt;"",CONCATENATE(YilDonem," dönemine aittir."),"")</f>
        <v/>
      </c>
      <c r="B31" s="523"/>
      <c r="C31" s="523"/>
      <c r="D31" s="523"/>
      <c r="E31" s="523"/>
      <c r="F31" s="523"/>
      <c r="G31" s="523"/>
      <c r="H31" s="523"/>
      <c r="I31" s="523"/>
      <c r="J31" s="523"/>
      <c r="K31" s="523"/>
      <c r="L31" s="2"/>
      <c r="M31" s="68"/>
      <c r="N31" s="99"/>
    </row>
    <row r="32" spans="1:15" ht="15.95" customHeight="1" thickBot="1" x14ac:dyDescent="0.3">
      <c r="A32" s="530" t="s">
        <v>116</v>
      </c>
      <c r="B32" s="530"/>
      <c r="C32" s="530"/>
      <c r="D32" s="530"/>
      <c r="E32" s="530"/>
      <c r="F32" s="530"/>
      <c r="G32" s="530"/>
      <c r="H32" s="530"/>
      <c r="I32" s="530"/>
      <c r="J32" s="530"/>
      <c r="K32" s="530"/>
      <c r="L32" s="2"/>
      <c r="M32" s="68"/>
      <c r="N32" s="99"/>
    </row>
    <row r="33" spans="1:16" ht="31.7" customHeight="1" thickBot="1" x14ac:dyDescent="0.3">
      <c r="A33" s="507" t="s">
        <v>1</v>
      </c>
      <c r="B33" s="508"/>
      <c r="C33" s="531" t="str">
        <f>IF(ProjeNo&gt;0,ProjeNo,"")</f>
        <v/>
      </c>
      <c r="D33" s="532"/>
      <c r="E33" s="532"/>
      <c r="F33" s="532"/>
      <c r="G33" s="532"/>
      <c r="H33" s="532"/>
      <c r="I33" s="532"/>
      <c r="J33" s="532"/>
      <c r="K33" s="533"/>
    </row>
    <row r="34" spans="1:16" ht="31.7" customHeight="1" thickBot="1" x14ac:dyDescent="0.3">
      <c r="A34" s="512" t="s">
        <v>14</v>
      </c>
      <c r="B34" s="513"/>
      <c r="C34" s="514" t="str">
        <f>IF(ProjeAdi&gt;0,ProjeAdi,"")</f>
        <v/>
      </c>
      <c r="D34" s="515"/>
      <c r="E34" s="515"/>
      <c r="F34" s="515"/>
      <c r="G34" s="515"/>
      <c r="H34" s="515"/>
      <c r="I34" s="515"/>
      <c r="J34" s="515"/>
      <c r="K34" s="516"/>
    </row>
    <row r="35" spans="1:16" ht="51.95" customHeight="1" thickBot="1" x14ac:dyDescent="0.3">
      <c r="A35" s="517" t="s">
        <v>9</v>
      </c>
      <c r="B35" s="517" t="s">
        <v>109</v>
      </c>
      <c r="C35" s="517" t="s">
        <v>110</v>
      </c>
      <c r="D35" s="517" t="s">
        <v>113</v>
      </c>
      <c r="E35" s="517" t="s">
        <v>111</v>
      </c>
      <c r="F35" s="517" t="s">
        <v>112</v>
      </c>
      <c r="G35" s="519" t="s">
        <v>97</v>
      </c>
      <c r="H35" s="521" t="s">
        <v>98</v>
      </c>
      <c r="I35" s="519" t="s">
        <v>185</v>
      </c>
      <c r="J35" s="125" t="s">
        <v>99</v>
      </c>
      <c r="K35" s="125" t="s">
        <v>99</v>
      </c>
    </row>
    <row r="36" spans="1:16" ht="16.5" thickBot="1" x14ac:dyDescent="0.3">
      <c r="A36" s="526"/>
      <c r="B36" s="526"/>
      <c r="C36" s="526"/>
      <c r="D36" s="526"/>
      <c r="E36" s="526"/>
      <c r="F36" s="526"/>
      <c r="G36" s="527"/>
      <c r="H36" s="528"/>
      <c r="I36" s="520"/>
      <c r="J36" s="124" t="s">
        <v>100</v>
      </c>
      <c r="K36" s="124" t="s">
        <v>103</v>
      </c>
      <c r="O36" s="44"/>
      <c r="P36" s="44"/>
    </row>
    <row r="37" spans="1:16" ht="37.15" customHeight="1" x14ac:dyDescent="0.25">
      <c r="A37" s="51">
        <v>16</v>
      </c>
      <c r="B37" s="52"/>
      <c r="C37" s="53"/>
      <c r="D37" s="53"/>
      <c r="E37" s="53"/>
      <c r="F37" s="53"/>
      <c r="G37" s="356"/>
      <c r="H37" s="330"/>
      <c r="I37" s="356"/>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57"/>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57"/>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57"/>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2"/>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2"/>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2"/>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2"/>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2"/>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2"/>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2"/>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2"/>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2"/>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2"/>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3"/>
      <c r="J51" s="264"/>
      <c r="K51" s="257"/>
      <c r="L51" s="183" t="str">
        <f t="shared" si="4"/>
        <v/>
      </c>
      <c r="M51" s="177">
        <f t="shared" si="5"/>
        <v>1</v>
      </c>
      <c r="N51" s="179">
        <f t="shared" si="6"/>
        <v>0</v>
      </c>
      <c r="O51" s="181">
        <f>IF(COUNTA(G37:K51)&gt;0,1,0)</f>
        <v>0</v>
      </c>
    </row>
    <row r="52" spans="1:15" ht="37.15" customHeight="1" thickBot="1" x14ac:dyDescent="0.3">
      <c r="A52" s="534" t="s">
        <v>114</v>
      </c>
      <c r="B52" s="534"/>
      <c r="C52" s="534"/>
      <c r="D52" s="534"/>
      <c r="E52" s="534"/>
      <c r="F52" s="534"/>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46027</v>
      </c>
      <c r="D55" s="309" t="s">
        <v>48</v>
      </c>
      <c r="E55" s="486" t="str">
        <f>IF(kurulusyetkilisi&gt;0,kurulusyetkilisi,"")</f>
        <v/>
      </c>
      <c r="F55" s="486"/>
      <c r="G55" s="486"/>
    </row>
    <row r="56" spans="1:15" ht="21" x14ac:dyDescent="0.35">
      <c r="B56" s="300"/>
      <c r="C56" s="300"/>
      <c r="D56" s="309" t="s">
        <v>49</v>
      </c>
      <c r="E56" s="300"/>
      <c r="F56" s="300"/>
      <c r="G56" s="312"/>
    </row>
    <row r="59" spans="1:15" x14ac:dyDescent="0.25">
      <c r="A59" s="525" t="s">
        <v>146</v>
      </c>
      <c r="B59" s="525"/>
      <c r="C59" s="525"/>
      <c r="D59" s="525"/>
      <c r="E59" s="525"/>
      <c r="F59" s="525"/>
      <c r="G59" s="525"/>
      <c r="H59" s="525"/>
      <c r="I59" s="525"/>
      <c r="J59" s="525"/>
      <c r="K59" s="525"/>
      <c r="L59" s="122"/>
      <c r="M59" s="120"/>
    </row>
    <row r="60" spans="1:15" ht="15.6" customHeight="1" x14ac:dyDescent="0.25">
      <c r="A60" s="523" t="str">
        <f>IF(YilDonem&lt;&gt;"",CONCATENATE(YilDonem," dönemine aittir."),"")</f>
        <v/>
      </c>
      <c r="B60" s="523"/>
      <c r="C60" s="523"/>
      <c r="D60" s="523"/>
      <c r="E60" s="523"/>
      <c r="F60" s="523"/>
      <c r="G60" s="523"/>
      <c r="H60" s="523"/>
      <c r="I60" s="523"/>
      <c r="J60" s="523"/>
      <c r="K60" s="523"/>
      <c r="L60" s="2"/>
      <c r="M60" s="68"/>
      <c r="N60" s="99"/>
    </row>
    <row r="61" spans="1:15" ht="15.95" customHeight="1" thickBot="1" x14ac:dyDescent="0.3">
      <c r="A61" s="530" t="s">
        <v>116</v>
      </c>
      <c r="B61" s="530"/>
      <c r="C61" s="530"/>
      <c r="D61" s="530"/>
      <c r="E61" s="530"/>
      <c r="F61" s="530"/>
      <c r="G61" s="530"/>
      <c r="H61" s="530"/>
      <c r="I61" s="530"/>
      <c r="J61" s="530"/>
      <c r="K61" s="530"/>
      <c r="L61" s="2"/>
      <c r="M61" s="68"/>
      <c r="N61" s="99"/>
    </row>
    <row r="62" spans="1:15" ht="31.7" customHeight="1" thickBot="1" x14ac:dyDescent="0.3">
      <c r="A62" s="507" t="s">
        <v>1</v>
      </c>
      <c r="B62" s="508"/>
      <c r="C62" s="531" t="str">
        <f>IF(ProjeNo&gt;0,ProjeNo,"")</f>
        <v/>
      </c>
      <c r="D62" s="532"/>
      <c r="E62" s="532"/>
      <c r="F62" s="532"/>
      <c r="G62" s="532"/>
      <c r="H62" s="532"/>
      <c r="I62" s="532"/>
      <c r="J62" s="532"/>
      <c r="K62" s="533"/>
    </row>
    <row r="63" spans="1:15" ht="31.7" customHeight="1" thickBot="1" x14ac:dyDescent="0.3">
      <c r="A63" s="512" t="s">
        <v>14</v>
      </c>
      <c r="B63" s="513"/>
      <c r="C63" s="514" t="str">
        <f>IF(ProjeAdi&gt;0,ProjeAdi,"")</f>
        <v/>
      </c>
      <c r="D63" s="515"/>
      <c r="E63" s="515"/>
      <c r="F63" s="515"/>
      <c r="G63" s="515"/>
      <c r="H63" s="515"/>
      <c r="I63" s="515"/>
      <c r="J63" s="515"/>
      <c r="K63" s="516"/>
    </row>
    <row r="64" spans="1:15" ht="51.95" customHeight="1" thickBot="1" x14ac:dyDescent="0.3">
      <c r="A64" s="517" t="s">
        <v>9</v>
      </c>
      <c r="B64" s="517" t="s">
        <v>109</v>
      </c>
      <c r="C64" s="517" t="s">
        <v>110</v>
      </c>
      <c r="D64" s="517" t="s">
        <v>113</v>
      </c>
      <c r="E64" s="517" t="s">
        <v>111</v>
      </c>
      <c r="F64" s="517" t="s">
        <v>112</v>
      </c>
      <c r="G64" s="519" t="s">
        <v>97</v>
      </c>
      <c r="H64" s="521" t="s">
        <v>98</v>
      </c>
      <c r="I64" s="519" t="s">
        <v>185</v>
      </c>
      <c r="J64" s="125" t="s">
        <v>99</v>
      </c>
      <c r="K64" s="125" t="s">
        <v>99</v>
      </c>
    </row>
    <row r="65" spans="1:16" ht="16.5" thickBot="1" x14ac:dyDescent="0.3">
      <c r="A65" s="526"/>
      <c r="B65" s="526"/>
      <c r="C65" s="526"/>
      <c r="D65" s="526"/>
      <c r="E65" s="526"/>
      <c r="F65" s="526"/>
      <c r="G65" s="527"/>
      <c r="H65" s="528"/>
      <c r="I65" s="520"/>
      <c r="J65" s="124" t="s">
        <v>100</v>
      </c>
      <c r="K65" s="124" t="s">
        <v>103</v>
      </c>
    </row>
    <row r="66" spans="1:16" ht="37.15" customHeight="1" x14ac:dyDescent="0.25">
      <c r="A66" s="64">
        <v>31</v>
      </c>
      <c r="B66" s="52"/>
      <c r="C66" s="53"/>
      <c r="D66" s="53"/>
      <c r="E66" s="53"/>
      <c r="F66" s="53"/>
      <c r="G66" s="356"/>
      <c r="H66" s="330"/>
      <c r="I66" s="356"/>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57"/>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57"/>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57"/>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2"/>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2"/>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2"/>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2"/>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2"/>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2"/>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2"/>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2"/>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2"/>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2"/>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3"/>
      <c r="J80" s="264"/>
      <c r="K80" s="257"/>
      <c r="L80" s="183" t="str">
        <f t="shared" si="8"/>
        <v/>
      </c>
      <c r="M80" s="177">
        <f t="shared" si="9"/>
        <v>1</v>
      </c>
      <c r="N80" s="179">
        <f t="shared" si="10"/>
        <v>0</v>
      </c>
      <c r="O80" s="181">
        <f>IF(COUNTA(G66:K80)&gt;0,1,0)</f>
        <v>0</v>
      </c>
    </row>
    <row r="81" spans="1:16" ht="37.15" customHeight="1" thickBot="1" x14ac:dyDescent="0.3">
      <c r="A81" s="534" t="s">
        <v>114</v>
      </c>
      <c r="B81" s="534"/>
      <c r="C81" s="534"/>
      <c r="D81" s="534"/>
      <c r="E81" s="534"/>
      <c r="F81" s="534"/>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46027</v>
      </c>
      <c r="D84" s="309" t="s">
        <v>48</v>
      </c>
      <c r="E84" s="486" t="str">
        <f>IF(kurulusyetkilisi&gt;0,kurulusyetkilisi,"")</f>
        <v/>
      </c>
      <c r="F84" s="486"/>
      <c r="G84" s="486"/>
    </row>
    <row r="85" spans="1:16" ht="21" x14ac:dyDescent="0.35">
      <c r="B85" s="300"/>
      <c r="C85" s="300"/>
      <c r="D85" s="309" t="s">
        <v>49</v>
      </c>
      <c r="E85" s="300"/>
      <c r="F85" s="300"/>
      <c r="G85" s="312"/>
    </row>
    <row r="88" spans="1:16" x14ac:dyDescent="0.25">
      <c r="A88" s="525" t="s">
        <v>146</v>
      </c>
      <c r="B88" s="525"/>
      <c r="C88" s="525"/>
      <c r="D88" s="525"/>
      <c r="E88" s="525"/>
      <c r="F88" s="525"/>
      <c r="G88" s="525"/>
      <c r="H88" s="525"/>
      <c r="I88" s="525"/>
      <c r="J88" s="525"/>
      <c r="K88" s="525"/>
      <c r="L88" s="122"/>
      <c r="M88" s="120"/>
    </row>
    <row r="89" spans="1:16" ht="15.6" customHeight="1" x14ac:dyDescent="0.25">
      <c r="A89" s="523" t="str">
        <f>IF(YilDonem&lt;&gt;"",CONCATENATE(YilDonem," dönemine aittir."),"")</f>
        <v/>
      </c>
      <c r="B89" s="523"/>
      <c r="C89" s="523"/>
      <c r="D89" s="523"/>
      <c r="E89" s="523"/>
      <c r="F89" s="523"/>
      <c r="G89" s="523"/>
      <c r="H89" s="523"/>
      <c r="I89" s="523"/>
      <c r="J89" s="523"/>
      <c r="K89" s="523"/>
      <c r="L89" s="2"/>
      <c r="M89" s="68"/>
      <c r="N89" s="99"/>
    </row>
    <row r="90" spans="1:16" ht="15.95" customHeight="1" thickBot="1" x14ac:dyDescent="0.3">
      <c r="A90" s="530" t="s">
        <v>116</v>
      </c>
      <c r="B90" s="530"/>
      <c r="C90" s="530"/>
      <c r="D90" s="530"/>
      <c r="E90" s="530"/>
      <c r="F90" s="530"/>
      <c r="G90" s="530"/>
      <c r="H90" s="530"/>
      <c r="I90" s="530"/>
      <c r="J90" s="530"/>
      <c r="K90" s="530"/>
      <c r="L90" s="2"/>
      <c r="M90" s="68"/>
      <c r="N90" s="99"/>
    </row>
    <row r="91" spans="1:16" ht="31.7" customHeight="1" thickBot="1" x14ac:dyDescent="0.3">
      <c r="A91" s="507" t="s">
        <v>1</v>
      </c>
      <c r="B91" s="508"/>
      <c r="C91" s="531" t="str">
        <f>IF(ProjeNo&gt;0,ProjeNo,"")</f>
        <v/>
      </c>
      <c r="D91" s="532"/>
      <c r="E91" s="532"/>
      <c r="F91" s="532"/>
      <c r="G91" s="532"/>
      <c r="H91" s="532"/>
      <c r="I91" s="532"/>
      <c r="J91" s="532"/>
      <c r="K91" s="533"/>
    </row>
    <row r="92" spans="1:16" ht="31.7" customHeight="1" thickBot="1" x14ac:dyDescent="0.3">
      <c r="A92" s="512" t="s">
        <v>14</v>
      </c>
      <c r="B92" s="513"/>
      <c r="C92" s="514" t="str">
        <f>IF(ProjeAdi&gt;0,ProjeAdi,"")</f>
        <v/>
      </c>
      <c r="D92" s="515"/>
      <c r="E92" s="515"/>
      <c r="F92" s="515"/>
      <c r="G92" s="515"/>
      <c r="H92" s="515"/>
      <c r="I92" s="515"/>
      <c r="J92" s="515"/>
      <c r="K92" s="516"/>
    </row>
    <row r="93" spans="1:16" ht="51.95" customHeight="1" thickBot="1" x14ac:dyDescent="0.3">
      <c r="A93" s="517" t="s">
        <v>9</v>
      </c>
      <c r="B93" s="517" t="s">
        <v>109</v>
      </c>
      <c r="C93" s="517" t="s">
        <v>110</v>
      </c>
      <c r="D93" s="517" t="s">
        <v>113</v>
      </c>
      <c r="E93" s="517" t="s">
        <v>111</v>
      </c>
      <c r="F93" s="517" t="s">
        <v>112</v>
      </c>
      <c r="G93" s="519" t="s">
        <v>97</v>
      </c>
      <c r="H93" s="521" t="s">
        <v>98</v>
      </c>
      <c r="I93" s="519" t="s">
        <v>185</v>
      </c>
      <c r="J93" s="125" t="s">
        <v>99</v>
      </c>
      <c r="K93" s="125" t="s">
        <v>99</v>
      </c>
    </row>
    <row r="94" spans="1:16" ht="16.5" thickBot="1" x14ac:dyDescent="0.3">
      <c r="A94" s="526"/>
      <c r="B94" s="526"/>
      <c r="C94" s="526"/>
      <c r="D94" s="526"/>
      <c r="E94" s="526"/>
      <c r="F94" s="526"/>
      <c r="G94" s="527"/>
      <c r="H94" s="528"/>
      <c r="I94" s="520"/>
      <c r="J94" s="124" t="s">
        <v>100</v>
      </c>
      <c r="K94" s="124" t="s">
        <v>103</v>
      </c>
    </row>
    <row r="95" spans="1:16" ht="37.15" customHeight="1" x14ac:dyDescent="0.25">
      <c r="A95" s="64">
        <v>46</v>
      </c>
      <c r="B95" s="52"/>
      <c r="C95" s="53"/>
      <c r="D95" s="53"/>
      <c r="E95" s="53"/>
      <c r="F95" s="53"/>
      <c r="G95" s="356"/>
      <c r="H95" s="330"/>
      <c r="I95" s="356"/>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57"/>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57"/>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57"/>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2"/>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2"/>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2"/>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2"/>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2"/>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2"/>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2"/>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2"/>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2"/>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2"/>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3"/>
      <c r="J109" s="264"/>
      <c r="K109" s="257"/>
      <c r="L109" s="183" t="str">
        <f t="shared" si="12"/>
        <v/>
      </c>
      <c r="M109" s="177">
        <f t="shared" si="13"/>
        <v>1</v>
      </c>
      <c r="N109" s="179">
        <f t="shared" si="14"/>
        <v>0</v>
      </c>
      <c r="O109" s="181">
        <f>IF(COUNTA(G95:K109)&gt;0,1,0)</f>
        <v>0</v>
      </c>
    </row>
    <row r="110" spans="1:15" ht="37.15" customHeight="1" thickBot="1" x14ac:dyDescent="0.3">
      <c r="A110" s="534" t="s">
        <v>114</v>
      </c>
      <c r="B110" s="534"/>
      <c r="C110" s="534"/>
      <c r="D110" s="534"/>
      <c r="E110" s="534"/>
      <c r="F110" s="534"/>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46027</v>
      </c>
      <c r="D113" s="309" t="s">
        <v>48</v>
      </c>
      <c r="E113" s="486" t="str">
        <f>IF(kurulusyetkilisi&gt;0,kurulusyetkilisi,"")</f>
        <v/>
      </c>
      <c r="F113" s="486"/>
      <c r="G113" s="486"/>
    </row>
    <row r="114" spans="1:16" ht="21" x14ac:dyDescent="0.35">
      <c r="B114" s="300"/>
      <c r="C114" s="300"/>
      <c r="D114" s="309" t="s">
        <v>49</v>
      </c>
      <c r="E114" s="300"/>
      <c r="F114" s="300"/>
      <c r="G114" s="312"/>
    </row>
    <row r="117" spans="1:16" x14ac:dyDescent="0.25">
      <c r="A117" s="525" t="s">
        <v>146</v>
      </c>
      <c r="B117" s="525"/>
      <c r="C117" s="525"/>
      <c r="D117" s="525"/>
      <c r="E117" s="525"/>
      <c r="F117" s="525"/>
      <c r="G117" s="525"/>
      <c r="H117" s="525"/>
      <c r="I117" s="525"/>
      <c r="J117" s="525"/>
      <c r="K117" s="525"/>
      <c r="L117" s="122"/>
      <c r="M117" s="120"/>
    </row>
    <row r="118" spans="1:16" ht="15.6" customHeight="1" x14ac:dyDescent="0.25">
      <c r="A118" s="523" t="str">
        <f>IF(YilDonem&lt;&gt;"",CONCATENATE(YilDonem," dönemine aittir."),"")</f>
        <v/>
      </c>
      <c r="B118" s="523"/>
      <c r="C118" s="523"/>
      <c r="D118" s="523"/>
      <c r="E118" s="523"/>
      <c r="F118" s="523"/>
      <c r="G118" s="523"/>
      <c r="H118" s="523"/>
      <c r="I118" s="523"/>
      <c r="J118" s="523"/>
      <c r="K118" s="523"/>
      <c r="L118" s="2"/>
      <c r="M118" s="68"/>
      <c r="N118" s="99"/>
    </row>
    <row r="119" spans="1:16" ht="15.95" customHeight="1" thickBot="1" x14ac:dyDescent="0.3">
      <c r="A119" s="530" t="s">
        <v>116</v>
      </c>
      <c r="B119" s="530"/>
      <c r="C119" s="530"/>
      <c r="D119" s="530"/>
      <c r="E119" s="530"/>
      <c r="F119" s="530"/>
      <c r="G119" s="530"/>
      <c r="H119" s="530"/>
      <c r="I119" s="530"/>
      <c r="J119" s="530"/>
      <c r="K119" s="530"/>
      <c r="L119" s="2"/>
      <c r="M119" s="68"/>
      <c r="N119" s="99"/>
    </row>
    <row r="120" spans="1:16" ht="31.7" customHeight="1" thickBot="1" x14ac:dyDescent="0.3">
      <c r="A120" s="507" t="s">
        <v>1</v>
      </c>
      <c r="B120" s="508"/>
      <c r="C120" s="531" t="str">
        <f>IF(ProjeNo&gt;0,ProjeNo,"")</f>
        <v/>
      </c>
      <c r="D120" s="532"/>
      <c r="E120" s="532"/>
      <c r="F120" s="532"/>
      <c r="G120" s="532"/>
      <c r="H120" s="532"/>
      <c r="I120" s="532"/>
      <c r="J120" s="532"/>
      <c r="K120" s="533"/>
    </row>
    <row r="121" spans="1:16" ht="31.7" customHeight="1" thickBot="1" x14ac:dyDescent="0.3">
      <c r="A121" s="512" t="s">
        <v>14</v>
      </c>
      <c r="B121" s="513"/>
      <c r="C121" s="514" t="str">
        <f>IF(ProjeAdi&gt;0,ProjeAdi,"")</f>
        <v/>
      </c>
      <c r="D121" s="515"/>
      <c r="E121" s="515"/>
      <c r="F121" s="515"/>
      <c r="G121" s="515"/>
      <c r="H121" s="515"/>
      <c r="I121" s="515"/>
      <c r="J121" s="515"/>
      <c r="K121" s="516"/>
    </row>
    <row r="122" spans="1:16" ht="51.95" customHeight="1" thickBot="1" x14ac:dyDescent="0.3">
      <c r="A122" s="517" t="s">
        <v>9</v>
      </c>
      <c r="B122" s="517" t="s">
        <v>109</v>
      </c>
      <c r="C122" s="517" t="s">
        <v>110</v>
      </c>
      <c r="D122" s="517" t="s">
        <v>113</v>
      </c>
      <c r="E122" s="517" t="s">
        <v>111</v>
      </c>
      <c r="F122" s="517" t="s">
        <v>112</v>
      </c>
      <c r="G122" s="519" t="s">
        <v>97</v>
      </c>
      <c r="H122" s="521" t="s">
        <v>98</v>
      </c>
      <c r="I122" s="519" t="s">
        <v>185</v>
      </c>
      <c r="J122" s="125" t="s">
        <v>99</v>
      </c>
      <c r="K122" s="125" t="s">
        <v>99</v>
      </c>
    </row>
    <row r="123" spans="1:16" ht="16.5" thickBot="1" x14ac:dyDescent="0.3">
      <c r="A123" s="526"/>
      <c r="B123" s="526"/>
      <c r="C123" s="526"/>
      <c r="D123" s="526"/>
      <c r="E123" s="526"/>
      <c r="F123" s="526"/>
      <c r="G123" s="527"/>
      <c r="H123" s="528"/>
      <c r="I123" s="520"/>
      <c r="J123" s="124" t="s">
        <v>100</v>
      </c>
      <c r="K123" s="124" t="s">
        <v>103</v>
      </c>
    </row>
    <row r="124" spans="1:16" ht="37.15" customHeight="1" x14ac:dyDescent="0.25">
      <c r="A124" s="64">
        <v>61</v>
      </c>
      <c r="B124" s="52"/>
      <c r="C124" s="53"/>
      <c r="D124" s="53"/>
      <c r="E124" s="53"/>
      <c r="F124" s="53"/>
      <c r="G124" s="356"/>
      <c r="H124" s="330"/>
      <c r="I124" s="356"/>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57"/>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57"/>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57"/>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2"/>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2"/>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2"/>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2"/>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2"/>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2"/>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2"/>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2"/>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2"/>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2"/>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3"/>
      <c r="J138" s="264"/>
      <c r="K138" s="257"/>
      <c r="L138" s="183" t="str">
        <f t="shared" si="16"/>
        <v/>
      </c>
      <c r="M138" s="177">
        <f t="shared" si="17"/>
        <v>1</v>
      </c>
      <c r="N138" s="179">
        <f t="shared" si="18"/>
        <v>0</v>
      </c>
      <c r="O138" s="181">
        <f>IF(COUNTA(G124:K138)&gt;0,1,0)</f>
        <v>0</v>
      </c>
    </row>
    <row r="139" spans="1:15" ht="37.15" customHeight="1" thickBot="1" x14ac:dyDescent="0.3">
      <c r="A139" s="534" t="s">
        <v>114</v>
      </c>
      <c r="B139" s="534"/>
      <c r="C139" s="534"/>
      <c r="D139" s="534"/>
      <c r="E139" s="534"/>
      <c r="F139" s="534"/>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46027</v>
      </c>
      <c r="D142" s="309" t="s">
        <v>48</v>
      </c>
      <c r="E142" s="486" t="str">
        <f>IF(kurulusyetkilisi&gt;0,kurulusyetkilisi,"")</f>
        <v/>
      </c>
      <c r="F142" s="486"/>
      <c r="G142" s="486"/>
    </row>
    <row r="143" spans="1:15" ht="21" x14ac:dyDescent="0.35">
      <c r="B143" s="300"/>
      <c r="C143" s="300"/>
      <c r="D143" s="309" t="s">
        <v>49</v>
      </c>
      <c r="E143" s="300"/>
      <c r="F143" s="300"/>
      <c r="G143" s="312"/>
    </row>
    <row r="146" spans="1:16" x14ac:dyDescent="0.25">
      <c r="A146" s="525" t="s">
        <v>146</v>
      </c>
      <c r="B146" s="525"/>
      <c r="C146" s="525"/>
      <c r="D146" s="525"/>
      <c r="E146" s="525"/>
      <c r="F146" s="525"/>
      <c r="G146" s="525"/>
      <c r="H146" s="525"/>
      <c r="I146" s="525"/>
      <c r="J146" s="525"/>
      <c r="K146" s="525"/>
      <c r="L146" s="122"/>
      <c r="M146" s="120"/>
    </row>
    <row r="147" spans="1:16" ht="15.6" customHeight="1" x14ac:dyDescent="0.25">
      <c r="A147" s="523" t="str">
        <f>IF(YilDonem&lt;&gt;"",CONCATENATE(YilDonem," dönemine aittir."),"")</f>
        <v/>
      </c>
      <c r="B147" s="523"/>
      <c r="C147" s="523"/>
      <c r="D147" s="523"/>
      <c r="E147" s="523"/>
      <c r="F147" s="523"/>
      <c r="G147" s="523"/>
      <c r="H147" s="523"/>
      <c r="I147" s="523"/>
      <c r="J147" s="523"/>
      <c r="K147" s="523"/>
      <c r="L147" s="2"/>
      <c r="M147" s="68"/>
      <c r="N147" s="99"/>
    </row>
    <row r="148" spans="1:16" ht="15.95" customHeight="1" thickBot="1" x14ac:dyDescent="0.3">
      <c r="A148" s="530" t="s">
        <v>116</v>
      </c>
      <c r="B148" s="530"/>
      <c r="C148" s="530"/>
      <c r="D148" s="530"/>
      <c r="E148" s="530"/>
      <c r="F148" s="530"/>
      <c r="G148" s="530"/>
      <c r="H148" s="530"/>
      <c r="I148" s="530"/>
      <c r="J148" s="530"/>
      <c r="K148" s="530"/>
      <c r="L148" s="2"/>
      <c r="M148" s="68"/>
      <c r="N148" s="99"/>
    </row>
    <row r="149" spans="1:16" ht="31.7" customHeight="1" thickBot="1" x14ac:dyDescent="0.3">
      <c r="A149" s="507" t="s">
        <v>1</v>
      </c>
      <c r="B149" s="508"/>
      <c r="C149" s="531" t="str">
        <f>IF(ProjeNo&gt;0,ProjeNo,"")</f>
        <v/>
      </c>
      <c r="D149" s="532"/>
      <c r="E149" s="532"/>
      <c r="F149" s="532"/>
      <c r="G149" s="532"/>
      <c r="H149" s="532"/>
      <c r="I149" s="532"/>
      <c r="J149" s="532"/>
      <c r="K149" s="533"/>
    </row>
    <row r="150" spans="1:16" ht="31.7" customHeight="1" thickBot="1" x14ac:dyDescent="0.3">
      <c r="A150" s="512" t="s">
        <v>14</v>
      </c>
      <c r="B150" s="513"/>
      <c r="C150" s="514" t="str">
        <f>IF(ProjeAdi&gt;0,ProjeAdi,"")</f>
        <v/>
      </c>
      <c r="D150" s="515"/>
      <c r="E150" s="515"/>
      <c r="F150" s="515"/>
      <c r="G150" s="515"/>
      <c r="H150" s="515"/>
      <c r="I150" s="515"/>
      <c r="J150" s="515"/>
      <c r="K150" s="516"/>
    </row>
    <row r="151" spans="1:16" ht="51.95" customHeight="1" thickBot="1" x14ac:dyDescent="0.3">
      <c r="A151" s="517" t="s">
        <v>9</v>
      </c>
      <c r="B151" s="517" t="s">
        <v>109</v>
      </c>
      <c r="C151" s="517" t="s">
        <v>110</v>
      </c>
      <c r="D151" s="517" t="s">
        <v>113</v>
      </c>
      <c r="E151" s="517" t="s">
        <v>111</v>
      </c>
      <c r="F151" s="517" t="s">
        <v>112</v>
      </c>
      <c r="G151" s="519" t="s">
        <v>97</v>
      </c>
      <c r="H151" s="521" t="s">
        <v>98</v>
      </c>
      <c r="I151" s="519" t="s">
        <v>185</v>
      </c>
      <c r="J151" s="125" t="s">
        <v>99</v>
      </c>
      <c r="K151" s="125" t="s">
        <v>99</v>
      </c>
    </row>
    <row r="152" spans="1:16" ht="16.5" thickBot="1" x14ac:dyDescent="0.3">
      <c r="A152" s="526"/>
      <c r="B152" s="526"/>
      <c r="C152" s="526"/>
      <c r="D152" s="526"/>
      <c r="E152" s="526"/>
      <c r="F152" s="526"/>
      <c r="G152" s="527"/>
      <c r="H152" s="528"/>
      <c r="I152" s="520"/>
      <c r="J152" s="124" t="s">
        <v>100</v>
      </c>
      <c r="K152" s="124" t="s">
        <v>103</v>
      </c>
    </row>
    <row r="153" spans="1:16" ht="37.15" customHeight="1" x14ac:dyDescent="0.25">
      <c r="A153" s="64">
        <v>76</v>
      </c>
      <c r="B153" s="52"/>
      <c r="C153" s="53"/>
      <c r="D153" s="53"/>
      <c r="E153" s="53"/>
      <c r="F153" s="53"/>
      <c r="G153" s="356"/>
      <c r="H153" s="330"/>
      <c r="I153" s="356"/>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57"/>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57"/>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57"/>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2"/>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2"/>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2"/>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2"/>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2"/>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2"/>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2"/>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2"/>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2"/>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2"/>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3"/>
      <c r="J167" s="264"/>
      <c r="K167" s="257"/>
      <c r="L167" s="183" t="str">
        <f t="shared" si="20"/>
        <v/>
      </c>
      <c r="M167" s="177">
        <f t="shared" si="21"/>
        <v>1</v>
      </c>
      <c r="N167" s="179">
        <f t="shared" si="22"/>
        <v>0</v>
      </c>
      <c r="O167" s="181">
        <f>IF(COUNTA(G153:K167)&gt;0,1,0)</f>
        <v>0</v>
      </c>
    </row>
    <row r="168" spans="1:15" ht="37.15" customHeight="1" thickBot="1" x14ac:dyDescent="0.3">
      <c r="A168" s="534" t="s">
        <v>114</v>
      </c>
      <c r="B168" s="534"/>
      <c r="C168" s="534"/>
      <c r="D168" s="534"/>
      <c r="E168" s="534"/>
      <c r="F168" s="534"/>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46027</v>
      </c>
      <c r="D171" s="309" t="s">
        <v>48</v>
      </c>
      <c r="E171" s="486" t="str">
        <f>IF(kurulusyetkilisi&gt;0,kurulusyetkilisi,"")</f>
        <v/>
      </c>
      <c r="F171" s="486"/>
      <c r="G171" s="486"/>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f7sksrqjkQof0oVDuUP50EAx0U7muKpDuKl6PV2xi6W0a2aSs8ARz+vE4dUqlFk/PzOHhCKZ7suYqeGtdqNa1Q==" saltValue="bUbpEQIeuVR3hyiQFwftbw==" spinCount="100000" sheet="1" objects="1" scenarios="1"/>
  <mergeCells count="108">
    <mergeCell ref="I151:I152"/>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K148"/>
    <mergeCell ref="A149:B149"/>
    <mergeCell ref="C149:K149"/>
    <mergeCell ref="A150:B150"/>
    <mergeCell ref="C150:K150"/>
    <mergeCell ref="G122:G123"/>
    <mergeCell ref="H122:H123"/>
    <mergeCell ref="A139:F139"/>
    <mergeCell ref="A146:K146"/>
    <mergeCell ref="A147:K147"/>
    <mergeCell ref="B122:B123"/>
    <mergeCell ref="C122:C123"/>
    <mergeCell ref="D122:D123"/>
    <mergeCell ref="E122:E123"/>
    <mergeCell ref="F122:F123"/>
    <mergeCell ref="A110:F110"/>
    <mergeCell ref="A117:K117"/>
    <mergeCell ref="A118:K118"/>
    <mergeCell ref="A119:K119"/>
    <mergeCell ref="A120:B120"/>
    <mergeCell ref="C120:K120"/>
    <mergeCell ref="A122:A123"/>
    <mergeCell ref="I122:I123"/>
    <mergeCell ref="A81:F81"/>
    <mergeCell ref="A88:K88"/>
    <mergeCell ref="A91:B91"/>
    <mergeCell ref="C91:K91"/>
    <mergeCell ref="A93:A94"/>
    <mergeCell ref="B93:B94"/>
    <mergeCell ref="C93:C94"/>
    <mergeCell ref="D93:D94"/>
    <mergeCell ref="E93:E94"/>
    <mergeCell ref="F93:F94"/>
    <mergeCell ref="G93:G94"/>
    <mergeCell ref="H93:H94"/>
    <mergeCell ref="A90:K90"/>
    <mergeCell ref="A92:B92"/>
    <mergeCell ref="C92:K92"/>
    <mergeCell ref="I93:I94"/>
    <mergeCell ref="A63:B63"/>
    <mergeCell ref="C63:K63"/>
    <mergeCell ref="A64:A65"/>
    <mergeCell ref="B64:B65"/>
    <mergeCell ref="C64:C65"/>
    <mergeCell ref="D64:D65"/>
    <mergeCell ref="E64:E65"/>
    <mergeCell ref="F64:F65"/>
    <mergeCell ref="G64:G65"/>
    <mergeCell ref="H64:H65"/>
    <mergeCell ref="I64:I65"/>
    <mergeCell ref="A59:K59"/>
    <mergeCell ref="A60:K60"/>
    <mergeCell ref="A61:K61"/>
    <mergeCell ref="A62:B62"/>
    <mergeCell ref="C62:K62"/>
    <mergeCell ref="A33:B33"/>
    <mergeCell ref="C33:K33"/>
    <mergeCell ref="A34:B34"/>
    <mergeCell ref="C34:K34"/>
    <mergeCell ref="A35:A36"/>
    <mergeCell ref="B35:B36"/>
    <mergeCell ref="C35:C36"/>
    <mergeCell ref="D35:D36"/>
    <mergeCell ref="E35:E36"/>
    <mergeCell ref="F35:F36"/>
    <mergeCell ref="G35:G36"/>
    <mergeCell ref="H35:H36"/>
    <mergeCell ref="I35:I36"/>
    <mergeCell ref="I6:I7"/>
    <mergeCell ref="A5:B5"/>
    <mergeCell ref="C5:K5"/>
    <mergeCell ref="A1:K1"/>
    <mergeCell ref="A2:K2"/>
    <mergeCell ref="A3:K3"/>
    <mergeCell ref="A4:B4"/>
    <mergeCell ref="C4:K4"/>
    <mergeCell ref="A121:B121"/>
    <mergeCell ref="C121:K121"/>
    <mergeCell ref="F6:F7"/>
    <mergeCell ref="G6:G7"/>
    <mergeCell ref="H6:H7"/>
    <mergeCell ref="A23:F23"/>
    <mergeCell ref="A89:K89"/>
    <mergeCell ref="A6:A7"/>
    <mergeCell ref="B6:B7"/>
    <mergeCell ref="C6:C7"/>
    <mergeCell ref="D6:D7"/>
    <mergeCell ref="E6:E7"/>
    <mergeCell ref="A30:K30"/>
    <mergeCell ref="A31:K31"/>
    <mergeCell ref="A32:K32"/>
    <mergeCell ref="A52:F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1000-000000000000}">
      <formula1>0</formula1>
      <formula2>N8</formula2>
    </dataValidation>
  </dataValidations>
  <pageMargins left="0.19685039370078741" right="0.19685039370078741" top="0.74803149606299213" bottom="0.74803149606299213" header="0.31496062992125984" footer="0.31496062992125984"/>
  <pageSetup paperSize="9" scale="46" orientation="landscape" r:id="rId1"/>
  <rowBreaks count="5" manualBreakCount="5">
    <brk id="29" max="9" man="1"/>
    <brk id="58" max="9" man="1"/>
    <brk id="87" max="9" man="1"/>
    <brk id="116" max="9" man="1"/>
    <brk id="145" max="9" man="1"/>
  </rowBreaks>
  <colBreaks count="1" manualBreakCount="1">
    <brk id="11" max="1048575" man="1"/>
  </colBreaks>
  <ignoredErrors>
    <ignoredError sqref="L1:L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P186"/>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425781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62"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5" t="s">
        <v>117</v>
      </c>
      <c r="B1" s="525"/>
      <c r="C1" s="525"/>
      <c r="D1" s="525"/>
      <c r="E1" s="525"/>
      <c r="F1" s="525"/>
      <c r="G1" s="525"/>
      <c r="H1" s="525"/>
      <c r="I1" s="525"/>
      <c r="J1" s="525"/>
      <c r="K1" s="525"/>
      <c r="L1" s="119"/>
      <c r="M1" s="121"/>
      <c r="P1" s="171" t="str">
        <f>CONCATENATE("A1:K",SUM(O:O)*27)</f>
        <v>A1:K27</v>
      </c>
    </row>
    <row r="2" spans="1:16" ht="15.6" customHeight="1" x14ac:dyDescent="0.25">
      <c r="A2" s="523" t="str">
        <f>IF(YilDonem&lt;&gt;"",CONCATENATE(YilDonem," dönemine aittir."),"")</f>
        <v/>
      </c>
      <c r="B2" s="523"/>
      <c r="C2" s="523"/>
      <c r="D2" s="523"/>
      <c r="E2" s="523"/>
      <c r="F2" s="523"/>
      <c r="G2" s="523"/>
      <c r="H2" s="523"/>
      <c r="I2" s="523"/>
      <c r="J2" s="523"/>
      <c r="K2" s="523"/>
      <c r="L2" s="102"/>
      <c r="M2" s="63"/>
      <c r="N2" s="68"/>
    </row>
    <row r="3" spans="1:16" ht="15.95" customHeight="1" thickBot="1" x14ac:dyDescent="0.3">
      <c r="A3" s="530" t="s">
        <v>120</v>
      </c>
      <c r="B3" s="530"/>
      <c r="C3" s="530"/>
      <c r="D3" s="530"/>
      <c r="E3" s="530"/>
      <c r="F3" s="530"/>
      <c r="G3" s="530"/>
      <c r="H3" s="530"/>
      <c r="I3" s="530"/>
      <c r="J3" s="530"/>
      <c r="K3" s="530"/>
      <c r="L3" s="102"/>
      <c r="M3" s="63"/>
      <c r="N3" s="68"/>
    </row>
    <row r="4" spans="1:16" ht="31.7" customHeight="1" thickBot="1" x14ac:dyDescent="0.3">
      <c r="A4" s="507" t="s">
        <v>1</v>
      </c>
      <c r="B4" s="508"/>
      <c r="C4" s="509" t="str">
        <f>IF(ProjeNo&gt;0,ProjeNo,"")</f>
        <v/>
      </c>
      <c r="D4" s="510"/>
      <c r="E4" s="510"/>
      <c r="F4" s="510"/>
      <c r="G4" s="510"/>
      <c r="H4" s="510"/>
      <c r="I4" s="510"/>
      <c r="J4" s="510"/>
      <c r="K4" s="511"/>
    </row>
    <row r="5" spans="1:16" ht="31.7" customHeight="1" thickBot="1" x14ac:dyDescent="0.3">
      <c r="A5" s="512" t="s">
        <v>14</v>
      </c>
      <c r="B5" s="513"/>
      <c r="C5" s="514" t="str">
        <f>IF(ProjeAdi&gt;0,ProjeAdi,"")</f>
        <v/>
      </c>
      <c r="D5" s="515"/>
      <c r="E5" s="515"/>
      <c r="F5" s="515"/>
      <c r="G5" s="515"/>
      <c r="H5" s="515"/>
      <c r="I5" s="515"/>
      <c r="J5" s="515"/>
      <c r="K5" s="516"/>
    </row>
    <row r="6" spans="1:16" ht="51.95" customHeight="1" thickBot="1" x14ac:dyDescent="0.3">
      <c r="A6" s="517" t="s">
        <v>9</v>
      </c>
      <c r="B6" s="517" t="s">
        <v>118</v>
      </c>
      <c r="C6" s="517" t="s">
        <v>119</v>
      </c>
      <c r="D6" s="517" t="s">
        <v>113</v>
      </c>
      <c r="E6" s="517" t="s">
        <v>111</v>
      </c>
      <c r="F6" s="517" t="s">
        <v>112</v>
      </c>
      <c r="G6" s="519" t="s">
        <v>97</v>
      </c>
      <c r="H6" s="521" t="s">
        <v>98</v>
      </c>
      <c r="I6" s="519" t="s">
        <v>185</v>
      </c>
      <c r="J6" s="117" t="s">
        <v>99</v>
      </c>
      <c r="K6" s="117" t="s">
        <v>99</v>
      </c>
      <c r="O6" s="44"/>
      <c r="P6" s="44"/>
    </row>
    <row r="7" spans="1:16" ht="16.5" thickBot="1" x14ac:dyDescent="0.3">
      <c r="A7" s="526"/>
      <c r="B7" s="526"/>
      <c r="C7" s="526"/>
      <c r="D7" s="526"/>
      <c r="E7" s="526"/>
      <c r="F7" s="526"/>
      <c r="G7" s="527"/>
      <c r="H7" s="528"/>
      <c r="I7" s="520"/>
      <c r="J7" s="118" t="s">
        <v>100</v>
      </c>
      <c r="K7" s="118" t="s">
        <v>103</v>
      </c>
    </row>
    <row r="8" spans="1:16" ht="37.15" customHeight="1" x14ac:dyDescent="0.25">
      <c r="A8" s="51">
        <v>1</v>
      </c>
      <c r="B8" s="52"/>
      <c r="C8" s="53"/>
      <c r="D8" s="53"/>
      <c r="E8" s="53"/>
      <c r="F8" s="53"/>
      <c r="G8" s="356"/>
      <c r="H8" s="330"/>
      <c r="I8" s="359"/>
      <c r="J8" s="262"/>
      <c r="K8" s="249"/>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78" t="str">
        <f t="shared" ref="L9:L14" si="0">IF(AND(COUNTA(B9:F9)&gt;0,M9=1),"Belge Tarihi,Belge Numarası ve KDV Dahil Tutar doldurulduktan sonra KDV Hariç Tutar doldurulabilir.","")</f>
        <v/>
      </c>
      <c r="M9" s="177">
        <f t="shared" ref="M9:M14"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78"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78" t="str">
        <f t="shared" si="0"/>
        <v/>
      </c>
      <c r="M11" s="177">
        <f t="shared" si="1"/>
        <v>1</v>
      </c>
      <c r="N11" s="179">
        <f t="shared" si="2"/>
        <v>0</v>
      </c>
    </row>
    <row r="12" spans="1:16" ht="37.15" customHeight="1" x14ac:dyDescent="0.25">
      <c r="A12" s="45">
        <v>5</v>
      </c>
      <c r="B12" s="33"/>
      <c r="C12" s="34"/>
      <c r="D12" s="34"/>
      <c r="E12" s="34"/>
      <c r="F12" s="34"/>
      <c r="G12" s="357"/>
      <c r="H12" s="331"/>
      <c r="I12" s="360"/>
      <c r="J12" s="255"/>
      <c r="K12" s="251"/>
      <c r="L12" s="178" t="str">
        <f t="shared" si="0"/>
        <v/>
      </c>
      <c r="M12" s="177">
        <f t="shared" si="1"/>
        <v>1</v>
      </c>
      <c r="N12" s="179">
        <f t="shared" si="2"/>
        <v>0</v>
      </c>
    </row>
    <row r="13" spans="1:16" ht="37.15" customHeight="1" x14ac:dyDescent="0.25">
      <c r="A13" s="45">
        <v>6</v>
      </c>
      <c r="B13" s="33"/>
      <c r="C13" s="34"/>
      <c r="D13" s="34"/>
      <c r="E13" s="34"/>
      <c r="F13" s="34"/>
      <c r="G13" s="357"/>
      <c r="H13" s="331"/>
      <c r="I13" s="360"/>
      <c r="J13" s="255"/>
      <c r="K13" s="251"/>
      <c r="L13" s="178"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78"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78" t="str">
        <f t="shared" ref="L15:L22" si="3">IF(AND(COUNTA(B15:F15)&gt;0,M15=1),"Belge Tarihi,Belge Numarası ve KDV Dahil Tutar doldurulduktan sonra KDV Hariç Tutar doldurulabilir.","")</f>
        <v/>
      </c>
      <c r="M15" s="177">
        <f t="shared" ref="M15:M22" si="4">IF(COUNTA(G15:H15)+COUNTA(K15)=3,0,1)</f>
        <v>1</v>
      </c>
      <c r="N15" s="179">
        <f t="shared" si="2"/>
        <v>0</v>
      </c>
    </row>
    <row r="16" spans="1:16" ht="37.15" customHeight="1" x14ac:dyDescent="0.25">
      <c r="A16" s="46">
        <v>9</v>
      </c>
      <c r="B16" s="35"/>
      <c r="C16" s="36"/>
      <c r="D16" s="36"/>
      <c r="E16" s="36"/>
      <c r="F16" s="36"/>
      <c r="G16" s="362"/>
      <c r="H16" s="332"/>
      <c r="I16" s="364"/>
      <c r="J16" s="263"/>
      <c r="K16" s="256"/>
      <c r="L16" s="178" t="str">
        <f t="shared" si="3"/>
        <v/>
      </c>
      <c r="M16" s="177">
        <f t="shared" si="4"/>
        <v>1</v>
      </c>
      <c r="N16" s="179">
        <f t="shared" si="2"/>
        <v>0</v>
      </c>
    </row>
    <row r="17" spans="1:15" ht="37.15" customHeight="1" x14ac:dyDescent="0.25">
      <c r="A17" s="46">
        <v>10</v>
      </c>
      <c r="B17" s="35"/>
      <c r="C17" s="36"/>
      <c r="D17" s="36"/>
      <c r="E17" s="36"/>
      <c r="F17" s="36"/>
      <c r="G17" s="362"/>
      <c r="H17" s="332"/>
      <c r="I17" s="364"/>
      <c r="J17" s="263"/>
      <c r="K17" s="256"/>
      <c r="L17" s="178" t="str">
        <f t="shared" si="3"/>
        <v/>
      </c>
      <c r="M17" s="177">
        <f t="shared" si="4"/>
        <v>1</v>
      </c>
      <c r="N17" s="179">
        <f t="shared" si="2"/>
        <v>0</v>
      </c>
    </row>
    <row r="18" spans="1:15" ht="37.15" customHeight="1" x14ac:dyDescent="0.25">
      <c r="A18" s="46">
        <v>11</v>
      </c>
      <c r="B18" s="35"/>
      <c r="C18" s="36"/>
      <c r="D18" s="36"/>
      <c r="E18" s="36"/>
      <c r="F18" s="36"/>
      <c r="G18" s="362"/>
      <c r="H18" s="332"/>
      <c r="I18" s="364"/>
      <c r="J18" s="263"/>
      <c r="K18" s="256"/>
      <c r="L18" s="178" t="str">
        <f t="shared" si="3"/>
        <v/>
      </c>
      <c r="M18" s="177">
        <f t="shared" si="4"/>
        <v>1</v>
      </c>
      <c r="N18" s="179">
        <f t="shared" si="2"/>
        <v>0</v>
      </c>
    </row>
    <row r="19" spans="1:15" ht="37.15" customHeight="1" x14ac:dyDescent="0.25">
      <c r="A19" s="46">
        <v>12</v>
      </c>
      <c r="B19" s="35"/>
      <c r="C19" s="36"/>
      <c r="D19" s="36"/>
      <c r="E19" s="36"/>
      <c r="F19" s="36"/>
      <c r="G19" s="362"/>
      <c r="H19" s="332"/>
      <c r="I19" s="364"/>
      <c r="J19" s="263"/>
      <c r="K19" s="256"/>
      <c r="L19" s="178" t="str">
        <f t="shared" si="3"/>
        <v/>
      </c>
      <c r="M19" s="177">
        <f t="shared" si="4"/>
        <v>1</v>
      </c>
      <c r="N19" s="179">
        <f t="shared" si="2"/>
        <v>0</v>
      </c>
    </row>
    <row r="20" spans="1:15" ht="37.15" customHeight="1" x14ac:dyDescent="0.25">
      <c r="A20" s="46">
        <v>13</v>
      </c>
      <c r="B20" s="35"/>
      <c r="C20" s="36"/>
      <c r="D20" s="36"/>
      <c r="E20" s="36"/>
      <c r="F20" s="36"/>
      <c r="G20" s="362"/>
      <c r="H20" s="332"/>
      <c r="I20" s="364"/>
      <c r="J20" s="263"/>
      <c r="K20" s="256"/>
      <c r="L20" s="178" t="str">
        <f t="shared" si="3"/>
        <v/>
      </c>
      <c r="M20" s="177">
        <f t="shared" si="4"/>
        <v>1</v>
      </c>
      <c r="N20" s="179">
        <f t="shared" si="2"/>
        <v>0</v>
      </c>
    </row>
    <row r="21" spans="1:15" ht="37.15" customHeight="1" x14ac:dyDescent="0.25">
      <c r="A21" s="46">
        <v>14</v>
      </c>
      <c r="B21" s="35"/>
      <c r="C21" s="36"/>
      <c r="D21" s="36"/>
      <c r="E21" s="36"/>
      <c r="F21" s="36"/>
      <c r="G21" s="362"/>
      <c r="H21" s="332"/>
      <c r="I21" s="364"/>
      <c r="J21" s="263"/>
      <c r="K21" s="256"/>
      <c r="L21" s="178" t="str">
        <f t="shared" si="3"/>
        <v/>
      </c>
      <c r="M21" s="177">
        <f t="shared" si="4"/>
        <v>1</v>
      </c>
      <c r="N21" s="179">
        <f t="shared" si="2"/>
        <v>0</v>
      </c>
    </row>
    <row r="22" spans="1:15" ht="37.15" customHeight="1" thickBot="1" x14ac:dyDescent="0.3">
      <c r="A22" s="47">
        <v>15</v>
      </c>
      <c r="B22" s="38"/>
      <c r="C22" s="39"/>
      <c r="D22" s="39"/>
      <c r="E22" s="39"/>
      <c r="F22" s="39"/>
      <c r="G22" s="363"/>
      <c r="H22" s="333"/>
      <c r="I22" s="365"/>
      <c r="J22" s="264"/>
      <c r="K22" s="257"/>
      <c r="L22" s="178" t="str">
        <f t="shared" si="3"/>
        <v/>
      </c>
      <c r="M22" s="177">
        <f t="shared" si="4"/>
        <v>1</v>
      </c>
      <c r="N22" s="179">
        <f t="shared" si="2"/>
        <v>0</v>
      </c>
      <c r="O22" s="41">
        <v>1</v>
      </c>
    </row>
    <row r="23" spans="1:15" ht="37.15" customHeight="1" thickBot="1" x14ac:dyDescent="0.3">
      <c r="A23" s="536" t="s">
        <v>170</v>
      </c>
      <c r="B23" s="536"/>
      <c r="C23" s="536"/>
      <c r="D23" s="536"/>
      <c r="E23" s="536"/>
      <c r="F23" s="536"/>
      <c r="G23" s="536"/>
      <c r="H23" s="338"/>
      <c r="I23" s="334" t="s">
        <v>50</v>
      </c>
      <c r="J23" s="340">
        <f>SUM(J8:J22)</f>
        <v>0</v>
      </c>
      <c r="K23" s="340">
        <f>SUM(K8:K22)</f>
        <v>0</v>
      </c>
      <c r="L23" s="104"/>
    </row>
    <row r="24" spans="1:15" x14ac:dyDescent="0.25">
      <c r="A24" s="41" t="s">
        <v>156</v>
      </c>
      <c r="L24" s="180" t="str">
        <f t="shared" ref="L24" si="5">IF(AND(J24&gt;0,K24=""),"KDV Dahil Tutar Yazılmalıdır.","")</f>
        <v/>
      </c>
    </row>
    <row r="26" spans="1:15" s="300" customFormat="1" ht="21" x14ac:dyDescent="0.35">
      <c r="B26" s="309" t="s">
        <v>47</v>
      </c>
      <c r="C26" s="297">
        <f ca="1">IF(imzatarihi&gt;0,imzatarihi,"")</f>
        <v>46027</v>
      </c>
      <c r="D26" s="309" t="s">
        <v>48</v>
      </c>
      <c r="E26" s="486" t="str">
        <f>IF(kurulusyetkilisi&gt;0,kurulusyetkilisi,"")</f>
        <v/>
      </c>
      <c r="F26" s="486"/>
      <c r="G26" s="486"/>
      <c r="H26" s="486"/>
      <c r="I26" s="297"/>
      <c r="M26" s="307"/>
    </row>
    <row r="27" spans="1:15" s="300" customFormat="1" ht="21" x14ac:dyDescent="0.35">
      <c r="D27" s="309" t="s">
        <v>49</v>
      </c>
      <c r="G27" s="312"/>
      <c r="H27" s="317"/>
      <c r="I27" s="315"/>
      <c r="M27" s="307"/>
    </row>
    <row r="28" spans="1:15" x14ac:dyDescent="0.25">
      <c r="A28" s="525" t="s">
        <v>117</v>
      </c>
      <c r="B28" s="525"/>
      <c r="C28" s="525"/>
      <c r="D28" s="525"/>
      <c r="E28" s="525"/>
      <c r="F28" s="525"/>
      <c r="G28" s="525"/>
      <c r="H28" s="525"/>
      <c r="I28" s="525"/>
      <c r="J28" s="525"/>
      <c r="K28" s="525"/>
      <c r="L28" s="119"/>
      <c r="M28" s="121"/>
    </row>
    <row r="29" spans="1:15" ht="15.6" customHeight="1" x14ac:dyDescent="0.25">
      <c r="A29" s="523" t="str">
        <f>IF(YilDonem&lt;&gt;"",CONCATENATE(YilDonem," dönemine aittir."),"")</f>
        <v/>
      </c>
      <c r="B29" s="523"/>
      <c r="C29" s="523"/>
      <c r="D29" s="523"/>
      <c r="E29" s="523"/>
      <c r="F29" s="523"/>
      <c r="G29" s="523"/>
      <c r="H29" s="523"/>
      <c r="I29" s="523"/>
      <c r="J29" s="523"/>
      <c r="K29" s="523"/>
      <c r="L29" s="102"/>
      <c r="M29" s="63"/>
      <c r="N29" s="68"/>
    </row>
    <row r="30" spans="1:15" ht="15.95" customHeight="1" thickBot="1" x14ac:dyDescent="0.3">
      <c r="A30" s="530" t="s">
        <v>120</v>
      </c>
      <c r="B30" s="530"/>
      <c r="C30" s="530"/>
      <c r="D30" s="530"/>
      <c r="E30" s="530"/>
      <c r="F30" s="530"/>
      <c r="G30" s="530"/>
      <c r="H30" s="530"/>
      <c r="I30" s="530"/>
      <c r="J30" s="530"/>
      <c r="K30" s="530"/>
      <c r="L30" s="102"/>
      <c r="M30" s="63"/>
      <c r="N30" s="68"/>
    </row>
    <row r="31" spans="1:15" ht="31.7" customHeight="1" thickBot="1" x14ac:dyDescent="0.3">
      <c r="A31" s="507" t="s">
        <v>1</v>
      </c>
      <c r="B31" s="508"/>
      <c r="C31" s="509" t="str">
        <f>IF(ProjeNo&gt;0,ProjeNo,"")</f>
        <v/>
      </c>
      <c r="D31" s="510"/>
      <c r="E31" s="510"/>
      <c r="F31" s="510"/>
      <c r="G31" s="510"/>
      <c r="H31" s="510"/>
      <c r="I31" s="510"/>
      <c r="J31" s="510"/>
      <c r="K31" s="511"/>
    </row>
    <row r="32" spans="1:15" ht="31.7" customHeight="1" thickBot="1" x14ac:dyDescent="0.3">
      <c r="A32" s="512" t="s">
        <v>14</v>
      </c>
      <c r="B32" s="513"/>
      <c r="C32" s="514" t="str">
        <f>IF(ProjeAdi&gt;0,ProjeAdi,"")</f>
        <v/>
      </c>
      <c r="D32" s="515"/>
      <c r="E32" s="515"/>
      <c r="F32" s="515"/>
      <c r="G32" s="515"/>
      <c r="H32" s="515"/>
      <c r="I32" s="515"/>
      <c r="J32" s="515"/>
      <c r="K32" s="516"/>
    </row>
    <row r="33" spans="1:16" ht="51.95" customHeight="1" thickBot="1" x14ac:dyDescent="0.3">
      <c r="A33" s="517" t="s">
        <v>9</v>
      </c>
      <c r="B33" s="517" t="s">
        <v>118</v>
      </c>
      <c r="C33" s="517" t="s">
        <v>119</v>
      </c>
      <c r="D33" s="517" t="s">
        <v>113</v>
      </c>
      <c r="E33" s="517" t="s">
        <v>111</v>
      </c>
      <c r="F33" s="517" t="s">
        <v>112</v>
      </c>
      <c r="G33" s="519" t="s">
        <v>97</v>
      </c>
      <c r="H33" s="521" t="s">
        <v>98</v>
      </c>
      <c r="I33" s="519" t="s">
        <v>185</v>
      </c>
      <c r="J33" s="117" t="s">
        <v>99</v>
      </c>
      <c r="K33" s="117" t="s">
        <v>99</v>
      </c>
    </row>
    <row r="34" spans="1:16" ht="16.5" thickBot="1" x14ac:dyDescent="0.3">
      <c r="A34" s="526"/>
      <c r="B34" s="526"/>
      <c r="C34" s="526"/>
      <c r="D34" s="526"/>
      <c r="E34" s="526"/>
      <c r="F34" s="526"/>
      <c r="G34" s="527"/>
      <c r="H34" s="528"/>
      <c r="I34" s="520"/>
      <c r="J34" s="118" t="s">
        <v>100</v>
      </c>
      <c r="K34" s="118" t="s">
        <v>103</v>
      </c>
    </row>
    <row r="35" spans="1:16" ht="37.15" customHeight="1" x14ac:dyDescent="0.25">
      <c r="A35" s="51">
        <v>16</v>
      </c>
      <c r="B35" s="52"/>
      <c r="C35" s="53"/>
      <c r="D35" s="53"/>
      <c r="E35" s="53"/>
      <c r="F35" s="53"/>
      <c r="G35" s="356"/>
      <c r="H35" s="330"/>
      <c r="I35" s="359"/>
      <c r="J35" s="262"/>
      <c r="K35" s="249"/>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5"/>
      <c r="K36" s="251"/>
      <c r="L36" s="178" t="str">
        <f t="shared" ref="L36:L49" si="6">IF(AND(COUNTA(B36:F36)&gt;0,M36=1),"Belge Tarihi,Belge Numarası ve KDV Dahil Tutar doldurulduktan sonra KDV Hariç Tutar doldurulabilir.","")</f>
        <v/>
      </c>
      <c r="M36" s="177">
        <f t="shared" ref="M36:M49" si="7">IF(COUNTA(G36:H36)+COUNTA(K36)=3,0,1)</f>
        <v>1</v>
      </c>
      <c r="N36" s="179">
        <f t="shared" ref="N36:N49" si="8">IF(M36=1,0,100000000)</f>
        <v>0</v>
      </c>
      <c r="O36" s="44"/>
      <c r="P36" s="44"/>
    </row>
    <row r="37" spans="1:16" ht="37.15" customHeight="1" x14ac:dyDescent="0.25">
      <c r="A37" s="45">
        <v>18</v>
      </c>
      <c r="B37" s="33"/>
      <c r="C37" s="34"/>
      <c r="D37" s="34"/>
      <c r="E37" s="34"/>
      <c r="F37" s="34"/>
      <c r="G37" s="357"/>
      <c r="H37" s="331"/>
      <c r="I37" s="360"/>
      <c r="J37" s="255"/>
      <c r="K37" s="251"/>
      <c r="L37" s="178" t="str">
        <f t="shared" si="6"/>
        <v/>
      </c>
      <c r="M37" s="177">
        <f t="shared" si="7"/>
        <v>1</v>
      </c>
      <c r="N37" s="179">
        <f t="shared" si="8"/>
        <v>0</v>
      </c>
    </row>
    <row r="38" spans="1:16" ht="37.15" customHeight="1" x14ac:dyDescent="0.25">
      <c r="A38" s="45">
        <v>19</v>
      </c>
      <c r="B38" s="33"/>
      <c r="C38" s="34"/>
      <c r="D38" s="34"/>
      <c r="E38" s="34"/>
      <c r="F38" s="34"/>
      <c r="G38" s="357"/>
      <c r="H38" s="331"/>
      <c r="I38" s="360"/>
      <c r="J38" s="255"/>
      <c r="K38" s="251"/>
      <c r="L38" s="178" t="str">
        <f t="shared" si="6"/>
        <v/>
      </c>
      <c r="M38" s="177">
        <f t="shared" si="7"/>
        <v>1</v>
      </c>
      <c r="N38" s="179">
        <f t="shared" si="8"/>
        <v>0</v>
      </c>
    </row>
    <row r="39" spans="1:16" ht="37.15" customHeight="1" x14ac:dyDescent="0.25">
      <c r="A39" s="45">
        <v>20</v>
      </c>
      <c r="B39" s="33"/>
      <c r="C39" s="34"/>
      <c r="D39" s="34"/>
      <c r="E39" s="34"/>
      <c r="F39" s="34"/>
      <c r="G39" s="357"/>
      <c r="H39" s="331"/>
      <c r="I39" s="360"/>
      <c r="J39" s="255"/>
      <c r="K39" s="251"/>
      <c r="L39" s="178" t="str">
        <f t="shared" si="6"/>
        <v/>
      </c>
      <c r="M39" s="177">
        <f t="shared" si="7"/>
        <v>1</v>
      </c>
      <c r="N39" s="179">
        <f t="shared" si="8"/>
        <v>0</v>
      </c>
    </row>
    <row r="40" spans="1:16" ht="37.15" customHeight="1" x14ac:dyDescent="0.25">
      <c r="A40" s="45">
        <v>21</v>
      </c>
      <c r="B40" s="33"/>
      <c r="C40" s="34"/>
      <c r="D40" s="34"/>
      <c r="E40" s="34"/>
      <c r="F40" s="34"/>
      <c r="G40" s="357"/>
      <c r="H40" s="331"/>
      <c r="I40" s="360"/>
      <c r="J40" s="255"/>
      <c r="K40" s="251"/>
      <c r="L40" s="178" t="str">
        <f t="shared" si="6"/>
        <v/>
      </c>
      <c r="M40" s="177">
        <f t="shared" si="7"/>
        <v>1</v>
      </c>
      <c r="N40" s="179">
        <f t="shared" si="8"/>
        <v>0</v>
      </c>
    </row>
    <row r="41" spans="1:16" ht="37.15" customHeight="1" x14ac:dyDescent="0.25">
      <c r="A41" s="46">
        <v>22</v>
      </c>
      <c r="B41" s="35"/>
      <c r="C41" s="36"/>
      <c r="D41" s="36"/>
      <c r="E41" s="36"/>
      <c r="F41" s="36"/>
      <c r="G41" s="362"/>
      <c r="H41" s="332"/>
      <c r="I41" s="364"/>
      <c r="J41" s="263"/>
      <c r="K41" s="256"/>
      <c r="L41" s="178" t="str">
        <f t="shared" si="6"/>
        <v/>
      </c>
      <c r="M41" s="177">
        <f t="shared" si="7"/>
        <v>1</v>
      </c>
      <c r="N41" s="179">
        <f t="shared" si="8"/>
        <v>0</v>
      </c>
    </row>
    <row r="42" spans="1:16" ht="37.15" customHeight="1" x14ac:dyDescent="0.25">
      <c r="A42" s="46">
        <v>23</v>
      </c>
      <c r="B42" s="35"/>
      <c r="C42" s="36"/>
      <c r="D42" s="36"/>
      <c r="E42" s="36"/>
      <c r="F42" s="36"/>
      <c r="G42" s="362"/>
      <c r="H42" s="332"/>
      <c r="I42" s="364"/>
      <c r="J42" s="263"/>
      <c r="K42" s="256"/>
      <c r="L42" s="178" t="str">
        <f t="shared" si="6"/>
        <v/>
      </c>
      <c r="M42" s="177">
        <f t="shared" si="7"/>
        <v>1</v>
      </c>
      <c r="N42" s="179">
        <f t="shared" si="8"/>
        <v>0</v>
      </c>
    </row>
    <row r="43" spans="1:16" ht="37.15" customHeight="1" x14ac:dyDescent="0.25">
      <c r="A43" s="46">
        <v>24</v>
      </c>
      <c r="B43" s="35"/>
      <c r="C43" s="36"/>
      <c r="D43" s="36"/>
      <c r="E43" s="36"/>
      <c r="F43" s="36"/>
      <c r="G43" s="362"/>
      <c r="H43" s="332"/>
      <c r="I43" s="364"/>
      <c r="J43" s="263"/>
      <c r="K43" s="256"/>
      <c r="L43" s="178" t="str">
        <f t="shared" si="6"/>
        <v/>
      </c>
      <c r="M43" s="177">
        <f t="shared" si="7"/>
        <v>1</v>
      </c>
      <c r="N43" s="179">
        <f t="shared" si="8"/>
        <v>0</v>
      </c>
    </row>
    <row r="44" spans="1:16" ht="37.15" customHeight="1" x14ac:dyDescent="0.25">
      <c r="A44" s="46">
        <v>25</v>
      </c>
      <c r="B44" s="35"/>
      <c r="C44" s="36"/>
      <c r="D44" s="36"/>
      <c r="E44" s="36"/>
      <c r="F44" s="36"/>
      <c r="G44" s="362"/>
      <c r="H44" s="332"/>
      <c r="I44" s="364"/>
      <c r="J44" s="263"/>
      <c r="K44" s="256"/>
      <c r="L44" s="178" t="str">
        <f t="shared" si="6"/>
        <v/>
      </c>
      <c r="M44" s="177">
        <f t="shared" si="7"/>
        <v>1</v>
      </c>
      <c r="N44" s="179">
        <f t="shared" si="8"/>
        <v>0</v>
      </c>
    </row>
    <row r="45" spans="1:16" ht="37.15" customHeight="1" x14ac:dyDescent="0.25">
      <c r="A45" s="46">
        <v>26</v>
      </c>
      <c r="B45" s="35"/>
      <c r="C45" s="36"/>
      <c r="D45" s="36"/>
      <c r="E45" s="36"/>
      <c r="F45" s="36"/>
      <c r="G45" s="362"/>
      <c r="H45" s="332"/>
      <c r="I45" s="364"/>
      <c r="J45" s="263"/>
      <c r="K45" s="256"/>
      <c r="L45" s="178" t="str">
        <f t="shared" si="6"/>
        <v/>
      </c>
      <c r="M45" s="177">
        <f t="shared" si="7"/>
        <v>1</v>
      </c>
      <c r="N45" s="179">
        <f t="shared" si="8"/>
        <v>0</v>
      </c>
    </row>
    <row r="46" spans="1:16" ht="37.15" customHeight="1" x14ac:dyDescent="0.25">
      <c r="A46" s="46">
        <v>27</v>
      </c>
      <c r="B46" s="35"/>
      <c r="C46" s="36"/>
      <c r="D46" s="36"/>
      <c r="E46" s="36"/>
      <c r="F46" s="36"/>
      <c r="G46" s="362"/>
      <c r="H46" s="332"/>
      <c r="I46" s="364"/>
      <c r="J46" s="263"/>
      <c r="K46" s="256"/>
      <c r="L46" s="178" t="str">
        <f t="shared" si="6"/>
        <v/>
      </c>
      <c r="M46" s="177">
        <f t="shared" si="7"/>
        <v>1</v>
      </c>
      <c r="N46" s="179">
        <f t="shared" si="8"/>
        <v>0</v>
      </c>
    </row>
    <row r="47" spans="1:16" ht="37.15" customHeight="1" x14ac:dyDescent="0.25">
      <c r="A47" s="46">
        <v>28</v>
      </c>
      <c r="B47" s="35"/>
      <c r="C47" s="36"/>
      <c r="D47" s="36"/>
      <c r="E47" s="36"/>
      <c r="F47" s="36"/>
      <c r="G47" s="362"/>
      <c r="H47" s="332"/>
      <c r="I47" s="364"/>
      <c r="J47" s="263"/>
      <c r="K47" s="256"/>
      <c r="L47" s="178" t="str">
        <f t="shared" si="6"/>
        <v/>
      </c>
      <c r="M47" s="177">
        <f t="shared" si="7"/>
        <v>1</v>
      </c>
      <c r="N47" s="179">
        <f t="shared" si="8"/>
        <v>0</v>
      </c>
    </row>
    <row r="48" spans="1:16" ht="37.15" customHeight="1" x14ac:dyDescent="0.25">
      <c r="A48" s="46">
        <v>29</v>
      </c>
      <c r="B48" s="35"/>
      <c r="C48" s="36"/>
      <c r="D48" s="36"/>
      <c r="E48" s="36"/>
      <c r="F48" s="36"/>
      <c r="G48" s="362"/>
      <c r="H48" s="332"/>
      <c r="I48" s="364"/>
      <c r="J48" s="263"/>
      <c r="K48" s="256"/>
      <c r="L48" s="178" t="str">
        <f t="shared" si="6"/>
        <v/>
      </c>
      <c r="M48" s="177">
        <f t="shared" si="7"/>
        <v>1</v>
      </c>
      <c r="N48" s="179">
        <f t="shared" si="8"/>
        <v>0</v>
      </c>
    </row>
    <row r="49" spans="1:15" ht="37.15" customHeight="1" thickBot="1" x14ac:dyDescent="0.3">
      <c r="A49" s="47">
        <v>30</v>
      </c>
      <c r="B49" s="38"/>
      <c r="C49" s="39"/>
      <c r="D49" s="39"/>
      <c r="E49" s="39"/>
      <c r="F49" s="39"/>
      <c r="G49" s="363"/>
      <c r="H49" s="333"/>
      <c r="I49" s="365"/>
      <c r="J49" s="264"/>
      <c r="K49" s="257"/>
      <c r="L49" s="178" t="str">
        <f t="shared" si="6"/>
        <v/>
      </c>
      <c r="M49" s="177">
        <f t="shared" si="7"/>
        <v>1</v>
      </c>
      <c r="N49" s="179">
        <f t="shared" si="8"/>
        <v>0</v>
      </c>
      <c r="O49" s="181">
        <f>IF(COUNTA(G35:K49)&gt;0,1,0)</f>
        <v>0</v>
      </c>
    </row>
    <row r="50" spans="1:15" ht="37.15" customHeight="1" thickBot="1" x14ac:dyDescent="0.3">
      <c r="A50" s="536" t="s">
        <v>170</v>
      </c>
      <c r="B50" s="536"/>
      <c r="C50" s="536"/>
      <c r="D50" s="536"/>
      <c r="E50" s="536"/>
      <c r="F50" s="536"/>
      <c r="G50" s="536"/>
      <c r="H50" s="338"/>
      <c r="I50" s="334" t="s">
        <v>50</v>
      </c>
      <c r="J50" s="340">
        <f>SUM(J35:J49)+J23</f>
        <v>0</v>
      </c>
      <c r="K50" s="340">
        <f>SUM(K35:K49)+K23</f>
        <v>0</v>
      </c>
      <c r="L50" s="104"/>
    </row>
    <row r="51" spans="1:15" x14ac:dyDescent="0.25">
      <c r="A51" s="41" t="s">
        <v>156</v>
      </c>
      <c r="L51" s="180" t="str">
        <f t="shared" ref="L51" si="9">IF(AND(J51&gt;0,K51=""),"KDV Dahil Tutar Yazılmalıdır.","")</f>
        <v/>
      </c>
    </row>
    <row r="53" spans="1:15" ht="21" x14ac:dyDescent="0.35">
      <c r="B53" s="309" t="s">
        <v>47</v>
      </c>
      <c r="C53" s="297">
        <f ca="1">IF(imzatarihi&gt;0,imzatarihi,"")</f>
        <v>46027</v>
      </c>
      <c r="D53" s="309" t="s">
        <v>48</v>
      </c>
      <c r="E53" s="486" t="str">
        <f>IF(kurulusyetkilisi&gt;0,kurulusyetkilisi,"")</f>
        <v/>
      </c>
      <c r="F53" s="486"/>
      <c r="G53" s="486"/>
      <c r="H53" s="486"/>
      <c r="I53" s="297"/>
    </row>
    <row r="54" spans="1:15" ht="21" x14ac:dyDescent="0.35">
      <c r="B54" s="300"/>
      <c r="C54" s="300"/>
      <c r="D54" s="309" t="s">
        <v>49</v>
      </c>
      <c r="E54" s="300"/>
      <c r="F54" s="300"/>
      <c r="G54" s="312"/>
      <c r="H54" s="317"/>
      <c r="I54" s="315"/>
    </row>
    <row r="55" spans="1:15" x14ac:dyDescent="0.25">
      <c r="A55" s="525" t="s">
        <v>117</v>
      </c>
      <c r="B55" s="525"/>
      <c r="C55" s="525"/>
      <c r="D55" s="525"/>
      <c r="E55" s="525"/>
      <c r="F55" s="525"/>
      <c r="G55" s="525"/>
      <c r="H55" s="525"/>
      <c r="I55" s="525"/>
      <c r="J55" s="525"/>
      <c r="K55" s="525"/>
      <c r="L55" s="119"/>
      <c r="M55" s="121"/>
    </row>
    <row r="56" spans="1:15" ht="15.6" customHeight="1" x14ac:dyDescent="0.25">
      <c r="A56" s="523" t="str">
        <f>IF(YilDonem&lt;&gt;"",CONCATENATE(YilDonem," dönemine aittir."),"")</f>
        <v/>
      </c>
      <c r="B56" s="523"/>
      <c r="C56" s="523"/>
      <c r="D56" s="523"/>
      <c r="E56" s="523"/>
      <c r="F56" s="523"/>
      <c r="G56" s="523"/>
      <c r="H56" s="523"/>
      <c r="I56" s="523"/>
      <c r="J56" s="523"/>
      <c r="K56" s="523"/>
      <c r="L56" s="102"/>
      <c r="M56" s="63"/>
      <c r="N56" s="68"/>
    </row>
    <row r="57" spans="1:15" ht="15.95" customHeight="1" thickBot="1" x14ac:dyDescent="0.3">
      <c r="A57" s="530" t="s">
        <v>120</v>
      </c>
      <c r="B57" s="530"/>
      <c r="C57" s="530"/>
      <c r="D57" s="530"/>
      <c r="E57" s="530"/>
      <c r="F57" s="530"/>
      <c r="G57" s="530"/>
      <c r="H57" s="530"/>
      <c r="I57" s="530"/>
      <c r="J57" s="530"/>
      <c r="K57" s="530"/>
      <c r="L57" s="102"/>
      <c r="M57" s="63"/>
      <c r="N57" s="68"/>
    </row>
    <row r="58" spans="1:15" ht="31.7" customHeight="1" thickBot="1" x14ac:dyDescent="0.3">
      <c r="A58" s="507" t="s">
        <v>1</v>
      </c>
      <c r="B58" s="508"/>
      <c r="C58" s="509" t="str">
        <f>IF(ProjeNo&gt;0,ProjeNo,"")</f>
        <v/>
      </c>
      <c r="D58" s="510"/>
      <c r="E58" s="510"/>
      <c r="F58" s="510"/>
      <c r="G58" s="510"/>
      <c r="H58" s="510"/>
      <c r="I58" s="510"/>
      <c r="J58" s="510"/>
      <c r="K58" s="511"/>
    </row>
    <row r="59" spans="1:15" ht="31.7" customHeight="1" thickBot="1" x14ac:dyDescent="0.3">
      <c r="A59" s="512" t="s">
        <v>14</v>
      </c>
      <c r="B59" s="513"/>
      <c r="C59" s="514" t="str">
        <f>IF(ProjeAdi&gt;0,ProjeAdi,"")</f>
        <v/>
      </c>
      <c r="D59" s="515"/>
      <c r="E59" s="515"/>
      <c r="F59" s="515"/>
      <c r="G59" s="515"/>
      <c r="H59" s="515"/>
      <c r="I59" s="515"/>
      <c r="J59" s="515"/>
      <c r="K59" s="516"/>
    </row>
    <row r="60" spans="1:15" ht="51.95" customHeight="1" thickBot="1" x14ac:dyDescent="0.3">
      <c r="A60" s="517" t="s">
        <v>9</v>
      </c>
      <c r="B60" s="517" t="s">
        <v>118</v>
      </c>
      <c r="C60" s="517" t="s">
        <v>119</v>
      </c>
      <c r="D60" s="517" t="s">
        <v>113</v>
      </c>
      <c r="E60" s="517" t="s">
        <v>111</v>
      </c>
      <c r="F60" s="517" t="s">
        <v>112</v>
      </c>
      <c r="G60" s="519" t="s">
        <v>97</v>
      </c>
      <c r="H60" s="521" t="s">
        <v>98</v>
      </c>
      <c r="I60" s="519" t="s">
        <v>185</v>
      </c>
      <c r="J60" s="117" t="s">
        <v>99</v>
      </c>
      <c r="K60" s="117" t="s">
        <v>99</v>
      </c>
    </row>
    <row r="61" spans="1:15" ht="16.5" thickBot="1" x14ac:dyDescent="0.3">
      <c r="A61" s="526"/>
      <c r="B61" s="526"/>
      <c r="C61" s="526"/>
      <c r="D61" s="526"/>
      <c r="E61" s="526"/>
      <c r="F61" s="526"/>
      <c r="G61" s="527"/>
      <c r="H61" s="528"/>
      <c r="I61" s="520"/>
      <c r="J61" s="118" t="s">
        <v>100</v>
      </c>
      <c r="K61" s="118" t="s">
        <v>103</v>
      </c>
    </row>
    <row r="62" spans="1:15" ht="37.15" customHeight="1" x14ac:dyDescent="0.25">
      <c r="A62" s="51">
        <v>31</v>
      </c>
      <c r="B62" s="52"/>
      <c r="C62" s="53"/>
      <c r="D62" s="53"/>
      <c r="E62" s="53"/>
      <c r="F62" s="53"/>
      <c r="G62" s="356"/>
      <c r="H62" s="330"/>
      <c r="I62" s="359"/>
      <c r="J62" s="262"/>
      <c r="K62" s="249"/>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5">
        <v>32</v>
      </c>
      <c r="B63" s="33"/>
      <c r="C63" s="34"/>
      <c r="D63" s="34"/>
      <c r="E63" s="34"/>
      <c r="F63" s="34"/>
      <c r="G63" s="357"/>
      <c r="H63" s="331"/>
      <c r="I63" s="360"/>
      <c r="J63" s="255"/>
      <c r="K63" s="251"/>
      <c r="L63" s="178" t="str">
        <f t="shared" ref="L63:L76" si="10">IF(AND(COUNTA(B63:F63)&gt;0,M63=1),"Belge Tarihi,Belge Numarası ve KDV Dahil Tutar doldurulduktan sonra KDV Hariç Tutar doldurulabilir.","")</f>
        <v/>
      </c>
      <c r="M63" s="177">
        <f t="shared" ref="M63:M76" si="11">IF(COUNTA(G63:H63)+COUNTA(K63)=3,0,1)</f>
        <v>1</v>
      </c>
      <c r="N63" s="179">
        <f t="shared" ref="N63:N76" si="12">IF(M63=1,0,100000000)</f>
        <v>0</v>
      </c>
    </row>
    <row r="64" spans="1:15" ht="37.15" customHeight="1" x14ac:dyDescent="0.25">
      <c r="A64" s="45">
        <v>33</v>
      </c>
      <c r="B64" s="33"/>
      <c r="C64" s="34"/>
      <c r="D64" s="34"/>
      <c r="E64" s="34"/>
      <c r="F64" s="34"/>
      <c r="G64" s="357"/>
      <c r="H64" s="331"/>
      <c r="I64" s="360"/>
      <c r="J64" s="255"/>
      <c r="K64" s="251"/>
      <c r="L64" s="178" t="str">
        <f t="shared" si="10"/>
        <v/>
      </c>
      <c r="M64" s="177">
        <f t="shared" si="11"/>
        <v>1</v>
      </c>
      <c r="N64" s="179">
        <f t="shared" si="12"/>
        <v>0</v>
      </c>
    </row>
    <row r="65" spans="1:16" ht="37.15" customHeight="1" x14ac:dyDescent="0.25">
      <c r="A65" s="45">
        <v>34</v>
      </c>
      <c r="B65" s="33"/>
      <c r="C65" s="34"/>
      <c r="D65" s="34"/>
      <c r="E65" s="34"/>
      <c r="F65" s="34"/>
      <c r="G65" s="357"/>
      <c r="H65" s="331"/>
      <c r="I65" s="360"/>
      <c r="J65" s="255"/>
      <c r="K65" s="251"/>
      <c r="L65" s="178" t="str">
        <f t="shared" si="10"/>
        <v/>
      </c>
      <c r="M65" s="177">
        <f t="shared" si="11"/>
        <v>1</v>
      </c>
      <c r="N65" s="179">
        <f t="shared" si="12"/>
        <v>0</v>
      </c>
    </row>
    <row r="66" spans="1:16" ht="37.15" customHeight="1" x14ac:dyDescent="0.25">
      <c r="A66" s="45">
        <v>35</v>
      </c>
      <c r="B66" s="33"/>
      <c r="C66" s="34"/>
      <c r="D66" s="34"/>
      <c r="E66" s="34"/>
      <c r="F66" s="34"/>
      <c r="G66" s="357"/>
      <c r="H66" s="331"/>
      <c r="I66" s="360"/>
      <c r="J66" s="255"/>
      <c r="K66" s="251"/>
      <c r="L66" s="178" t="str">
        <f t="shared" si="10"/>
        <v/>
      </c>
      <c r="M66" s="177">
        <f t="shared" si="11"/>
        <v>1</v>
      </c>
      <c r="N66" s="179">
        <f t="shared" si="12"/>
        <v>0</v>
      </c>
      <c r="O66" s="44"/>
      <c r="P66" s="44"/>
    </row>
    <row r="67" spans="1:16" ht="37.15" customHeight="1" x14ac:dyDescent="0.25">
      <c r="A67" s="45">
        <v>36</v>
      </c>
      <c r="B67" s="33"/>
      <c r="C67" s="34"/>
      <c r="D67" s="34"/>
      <c r="E67" s="34"/>
      <c r="F67" s="34"/>
      <c r="G67" s="357"/>
      <c r="H67" s="331"/>
      <c r="I67" s="360"/>
      <c r="J67" s="255"/>
      <c r="K67" s="251"/>
      <c r="L67" s="178" t="str">
        <f t="shared" si="10"/>
        <v/>
      </c>
      <c r="M67" s="177">
        <f t="shared" si="11"/>
        <v>1</v>
      </c>
      <c r="N67" s="179">
        <f t="shared" si="12"/>
        <v>0</v>
      </c>
    </row>
    <row r="68" spans="1:16" ht="37.15" customHeight="1" x14ac:dyDescent="0.25">
      <c r="A68" s="45">
        <v>37</v>
      </c>
      <c r="B68" s="35"/>
      <c r="C68" s="36"/>
      <c r="D68" s="36"/>
      <c r="E68" s="36"/>
      <c r="F68" s="36"/>
      <c r="G68" s="362"/>
      <c r="H68" s="332"/>
      <c r="I68" s="364"/>
      <c r="J68" s="263"/>
      <c r="K68" s="256"/>
      <c r="L68" s="178" t="str">
        <f t="shared" si="10"/>
        <v/>
      </c>
      <c r="M68" s="177">
        <f t="shared" si="11"/>
        <v>1</v>
      </c>
      <c r="N68" s="179">
        <f t="shared" si="12"/>
        <v>0</v>
      </c>
    </row>
    <row r="69" spans="1:16" ht="37.15" customHeight="1" x14ac:dyDescent="0.25">
      <c r="A69" s="46">
        <v>38</v>
      </c>
      <c r="B69" s="35"/>
      <c r="C69" s="36"/>
      <c r="D69" s="36"/>
      <c r="E69" s="36"/>
      <c r="F69" s="36"/>
      <c r="G69" s="362"/>
      <c r="H69" s="332"/>
      <c r="I69" s="364"/>
      <c r="J69" s="263"/>
      <c r="K69" s="256"/>
      <c r="L69" s="178" t="str">
        <f t="shared" si="10"/>
        <v/>
      </c>
      <c r="M69" s="177">
        <f t="shared" si="11"/>
        <v>1</v>
      </c>
      <c r="N69" s="179">
        <f t="shared" si="12"/>
        <v>0</v>
      </c>
    </row>
    <row r="70" spans="1:16" ht="37.15" customHeight="1" x14ac:dyDescent="0.25">
      <c r="A70" s="46">
        <v>39</v>
      </c>
      <c r="B70" s="35"/>
      <c r="C70" s="36"/>
      <c r="D70" s="36"/>
      <c r="E70" s="36"/>
      <c r="F70" s="36"/>
      <c r="G70" s="362"/>
      <c r="H70" s="332"/>
      <c r="I70" s="364"/>
      <c r="J70" s="263"/>
      <c r="K70" s="256"/>
      <c r="L70" s="178" t="str">
        <f t="shared" si="10"/>
        <v/>
      </c>
      <c r="M70" s="177">
        <f t="shared" si="11"/>
        <v>1</v>
      </c>
      <c r="N70" s="179">
        <f t="shared" si="12"/>
        <v>0</v>
      </c>
    </row>
    <row r="71" spans="1:16" ht="37.15" customHeight="1" x14ac:dyDescent="0.25">
      <c r="A71" s="46">
        <v>40</v>
      </c>
      <c r="B71" s="35"/>
      <c r="C71" s="36"/>
      <c r="D71" s="36"/>
      <c r="E71" s="36"/>
      <c r="F71" s="36"/>
      <c r="G71" s="362"/>
      <c r="H71" s="332"/>
      <c r="I71" s="364"/>
      <c r="J71" s="263"/>
      <c r="K71" s="256"/>
      <c r="L71" s="178" t="str">
        <f t="shared" si="10"/>
        <v/>
      </c>
      <c r="M71" s="177">
        <f t="shared" si="11"/>
        <v>1</v>
      </c>
      <c r="N71" s="179">
        <f t="shared" si="12"/>
        <v>0</v>
      </c>
    </row>
    <row r="72" spans="1:16" ht="37.15" customHeight="1" x14ac:dyDescent="0.25">
      <c r="A72" s="46">
        <v>41</v>
      </c>
      <c r="B72" s="35"/>
      <c r="C72" s="36"/>
      <c r="D72" s="36"/>
      <c r="E72" s="36"/>
      <c r="F72" s="36"/>
      <c r="G72" s="362"/>
      <c r="H72" s="332"/>
      <c r="I72" s="364"/>
      <c r="J72" s="263"/>
      <c r="K72" s="256"/>
      <c r="L72" s="178" t="str">
        <f t="shared" si="10"/>
        <v/>
      </c>
      <c r="M72" s="177">
        <f t="shared" si="11"/>
        <v>1</v>
      </c>
      <c r="N72" s="179">
        <f t="shared" si="12"/>
        <v>0</v>
      </c>
    </row>
    <row r="73" spans="1:16" ht="37.15" customHeight="1" x14ac:dyDescent="0.25">
      <c r="A73" s="46">
        <v>42</v>
      </c>
      <c r="B73" s="35"/>
      <c r="C73" s="36"/>
      <c r="D73" s="36"/>
      <c r="E73" s="36"/>
      <c r="F73" s="36"/>
      <c r="G73" s="362"/>
      <c r="H73" s="332"/>
      <c r="I73" s="364"/>
      <c r="J73" s="263"/>
      <c r="K73" s="256"/>
      <c r="L73" s="178" t="str">
        <f t="shared" si="10"/>
        <v/>
      </c>
      <c r="M73" s="177">
        <f t="shared" si="11"/>
        <v>1</v>
      </c>
      <c r="N73" s="179">
        <f t="shared" si="12"/>
        <v>0</v>
      </c>
    </row>
    <row r="74" spans="1:16" ht="37.15" customHeight="1" x14ac:dyDescent="0.25">
      <c r="A74" s="46">
        <v>43</v>
      </c>
      <c r="B74" s="35"/>
      <c r="C74" s="36"/>
      <c r="D74" s="36"/>
      <c r="E74" s="36"/>
      <c r="F74" s="36"/>
      <c r="G74" s="362"/>
      <c r="H74" s="332"/>
      <c r="I74" s="364"/>
      <c r="J74" s="263"/>
      <c r="K74" s="256"/>
      <c r="L74" s="178" t="str">
        <f t="shared" si="10"/>
        <v/>
      </c>
      <c r="M74" s="177">
        <f t="shared" si="11"/>
        <v>1</v>
      </c>
      <c r="N74" s="179">
        <f t="shared" si="12"/>
        <v>0</v>
      </c>
    </row>
    <row r="75" spans="1:16" ht="37.15" customHeight="1" x14ac:dyDescent="0.25">
      <c r="A75" s="46">
        <v>44</v>
      </c>
      <c r="B75" s="35"/>
      <c r="C75" s="36"/>
      <c r="D75" s="36"/>
      <c r="E75" s="36"/>
      <c r="F75" s="36"/>
      <c r="G75" s="362"/>
      <c r="H75" s="332"/>
      <c r="I75" s="364"/>
      <c r="J75" s="263"/>
      <c r="K75" s="256"/>
      <c r="L75" s="178" t="str">
        <f t="shared" si="10"/>
        <v/>
      </c>
      <c r="M75" s="177">
        <f t="shared" si="11"/>
        <v>1</v>
      </c>
      <c r="N75" s="179">
        <f t="shared" si="12"/>
        <v>0</v>
      </c>
    </row>
    <row r="76" spans="1:16" ht="37.15" customHeight="1" thickBot="1" x14ac:dyDescent="0.3">
      <c r="A76" s="47">
        <v>45</v>
      </c>
      <c r="B76" s="38"/>
      <c r="C76" s="39"/>
      <c r="D76" s="39"/>
      <c r="E76" s="39"/>
      <c r="F76" s="39"/>
      <c r="G76" s="363"/>
      <c r="H76" s="333"/>
      <c r="I76" s="365"/>
      <c r="J76" s="264"/>
      <c r="K76" s="257"/>
      <c r="L76" s="178" t="str">
        <f t="shared" si="10"/>
        <v/>
      </c>
      <c r="M76" s="177">
        <f t="shared" si="11"/>
        <v>1</v>
      </c>
      <c r="N76" s="179">
        <f t="shared" si="12"/>
        <v>0</v>
      </c>
      <c r="O76" s="181">
        <f>IF(COUNTA(G62:K76)&gt;0,1,0)</f>
        <v>0</v>
      </c>
    </row>
    <row r="77" spans="1:16" ht="37.15" customHeight="1" thickBot="1" x14ac:dyDescent="0.3">
      <c r="A77" s="536" t="s">
        <v>170</v>
      </c>
      <c r="B77" s="536"/>
      <c r="C77" s="536"/>
      <c r="D77" s="536"/>
      <c r="E77" s="536"/>
      <c r="F77" s="536"/>
      <c r="G77" s="536"/>
      <c r="H77" s="338"/>
      <c r="I77" s="322" t="s">
        <v>50</v>
      </c>
      <c r="J77" s="340">
        <f>SUM(J62:J76)+J50</f>
        <v>0</v>
      </c>
      <c r="K77" s="340">
        <f>SUM(K62:K76)+K50</f>
        <v>0</v>
      </c>
      <c r="L77" s="104"/>
    </row>
    <row r="78" spans="1:16" x14ac:dyDescent="0.25">
      <c r="A78" s="41" t="s">
        <v>156</v>
      </c>
      <c r="L78" s="180" t="str">
        <f t="shared" ref="L78" si="13">IF(AND(J78&gt;0,K78=""),"KDV Dahil Tutar Yazılmalıdır.","")</f>
        <v/>
      </c>
    </row>
    <row r="80" spans="1:16" ht="21" x14ac:dyDescent="0.35">
      <c r="B80" s="309" t="s">
        <v>47</v>
      </c>
      <c r="C80" s="297">
        <f ca="1">IF(imzatarihi&gt;0,imzatarihi,"")</f>
        <v>46027</v>
      </c>
      <c r="D80" s="309" t="s">
        <v>48</v>
      </c>
      <c r="E80" s="486" t="str">
        <f>IF(kurulusyetkilisi&gt;0,kurulusyetkilisi,"")</f>
        <v/>
      </c>
      <c r="F80" s="486"/>
      <c r="G80" s="486"/>
      <c r="H80" s="486"/>
      <c r="I80" s="297"/>
    </row>
    <row r="81" spans="1:16" ht="21" x14ac:dyDescent="0.35">
      <c r="B81" s="300"/>
      <c r="C81" s="300"/>
      <c r="D81" s="309" t="s">
        <v>49</v>
      </c>
      <c r="E81" s="300"/>
      <c r="F81" s="300"/>
      <c r="G81" s="312"/>
      <c r="H81" s="317"/>
      <c r="I81" s="315"/>
    </row>
    <row r="82" spans="1:16" x14ac:dyDescent="0.25">
      <c r="A82" s="525" t="s">
        <v>117</v>
      </c>
      <c r="B82" s="525"/>
      <c r="C82" s="525"/>
      <c r="D82" s="525"/>
      <c r="E82" s="525"/>
      <c r="F82" s="525"/>
      <c r="G82" s="525"/>
      <c r="H82" s="525"/>
      <c r="I82" s="525"/>
      <c r="J82" s="525"/>
      <c r="K82" s="525"/>
      <c r="L82" s="119"/>
      <c r="M82" s="121"/>
    </row>
    <row r="83" spans="1:16" ht="15.6" customHeight="1" x14ac:dyDescent="0.25">
      <c r="A83" s="523" t="str">
        <f>IF(YilDonem&lt;&gt;"",CONCATENATE(YilDonem," dönemine aittir."),"")</f>
        <v/>
      </c>
      <c r="B83" s="523"/>
      <c r="C83" s="523"/>
      <c r="D83" s="523"/>
      <c r="E83" s="523"/>
      <c r="F83" s="523"/>
      <c r="G83" s="523"/>
      <c r="H83" s="523"/>
      <c r="I83" s="523"/>
      <c r="J83" s="523"/>
      <c r="K83" s="523"/>
      <c r="L83" s="102"/>
      <c r="M83" s="63"/>
      <c r="N83" s="68"/>
    </row>
    <row r="84" spans="1:16" ht="15.95" customHeight="1" thickBot="1" x14ac:dyDescent="0.3">
      <c r="A84" s="530" t="s">
        <v>120</v>
      </c>
      <c r="B84" s="530"/>
      <c r="C84" s="530"/>
      <c r="D84" s="530"/>
      <c r="E84" s="530"/>
      <c r="F84" s="530"/>
      <c r="G84" s="530"/>
      <c r="H84" s="530"/>
      <c r="I84" s="530"/>
      <c r="J84" s="530"/>
      <c r="K84" s="530"/>
      <c r="L84" s="102"/>
      <c r="M84" s="63"/>
      <c r="N84" s="68"/>
    </row>
    <row r="85" spans="1:16" ht="31.7" customHeight="1" thickBot="1" x14ac:dyDescent="0.3">
      <c r="A85" s="507" t="s">
        <v>1</v>
      </c>
      <c r="B85" s="508"/>
      <c r="C85" s="509" t="str">
        <f>IF(ProjeNo&gt;0,ProjeNo,"")</f>
        <v/>
      </c>
      <c r="D85" s="510"/>
      <c r="E85" s="510"/>
      <c r="F85" s="510"/>
      <c r="G85" s="510"/>
      <c r="H85" s="510"/>
      <c r="I85" s="510"/>
      <c r="J85" s="510"/>
      <c r="K85" s="511"/>
    </row>
    <row r="86" spans="1:16" ht="31.7" customHeight="1" thickBot="1" x14ac:dyDescent="0.3">
      <c r="A86" s="512" t="s">
        <v>14</v>
      </c>
      <c r="B86" s="513"/>
      <c r="C86" s="514" t="str">
        <f>IF(ProjeAdi&gt;0,ProjeAdi,"")</f>
        <v/>
      </c>
      <c r="D86" s="515"/>
      <c r="E86" s="515"/>
      <c r="F86" s="515"/>
      <c r="G86" s="515"/>
      <c r="H86" s="515"/>
      <c r="I86" s="515"/>
      <c r="J86" s="515"/>
      <c r="K86" s="516"/>
    </row>
    <row r="87" spans="1:16" ht="51.95" customHeight="1" thickBot="1" x14ac:dyDescent="0.3">
      <c r="A87" s="517" t="s">
        <v>9</v>
      </c>
      <c r="B87" s="517" t="s">
        <v>118</v>
      </c>
      <c r="C87" s="517" t="s">
        <v>119</v>
      </c>
      <c r="D87" s="517" t="s">
        <v>113</v>
      </c>
      <c r="E87" s="517" t="s">
        <v>111</v>
      </c>
      <c r="F87" s="517" t="s">
        <v>112</v>
      </c>
      <c r="G87" s="519" t="s">
        <v>97</v>
      </c>
      <c r="H87" s="521" t="s">
        <v>98</v>
      </c>
      <c r="I87" s="519" t="s">
        <v>185</v>
      </c>
      <c r="J87" s="117" t="s">
        <v>99</v>
      </c>
      <c r="K87" s="117" t="s">
        <v>99</v>
      </c>
    </row>
    <row r="88" spans="1:16" ht="16.5" thickBot="1" x14ac:dyDescent="0.3">
      <c r="A88" s="526"/>
      <c r="B88" s="526"/>
      <c r="C88" s="526"/>
      <c r="D88" s="526"/>
      <c r="E88" s="526"/>
      <c r="F88" s="526"/>
      <c r="G88" s="527"/>
      <c r="H88" s="528"/>
      <c r="I88" s="520"/>
      <c r="J88" s="118" t="s">
        <v>100</v>
      </c>
      <c r="K88" s="118" t="s">
        <v>103</v>
      </c>
    </row>
    <row r="89" spans="1:16" ht="37.15" customHeight="1" x14ac:dyDescent="0.25">
      <c r="A89" s="51">
        <v>46</v>
      </c>
      <c r="B89" s="52"/>
      <c r="C89" s="53"/>
      <c r="D89" s="53"/>
      <c r="E89" s="53"/>
      <c r="F89" s="53"/>
      <c r="G89" s="356"/>
      <c r="H89" s="330"/>
      <c r="I89" s="359"/>
      <c r="J89" s="262"/>
      <c r="K89" s="249"/>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5">
        <v>47</v>
      </c>
      <c r="B90" s="33"/>
      <c r="C90" s="34"/>
      <c r="D90" s="34"/>
      <c r="E90" s="34"/>
      <c r="F90" s="34"/>
      <c r="G90" s="357"/>
      <c r="H90" s="331"/>
      <c r="I90" s="360"/>
      <c r="J90" s="255"/>
      <c r="K90" s="251"/>
      <c r="L90" s="178" t="str">
        <f t="shared" ref="L90:L103" si="14">IF(AND(COUNTA(B90:F90)&gt;0,M90=1),"Belge Tarihi,Belge Numarası ve KDV Dahil Tutar doldurulduktan sonra KDV Hariç Tutar doldurulabilir.","")</f>
        <v/>
      </c>
      <c r="M90" s="177">
        <f t="shared" ref="M90:M103" si="15">IF(COUNTA(G90:H90)+COUNTA(K90)=3,0,1)</f>
        <v>1</v>
      </c>
      <c r="N90" s="179">
        <f t="shared" ref="N90:N103" si="16">IF(M90=1,0,100000000)</f>
        <v>0</v>
      </c>
    </row>
    <row r="91" spans="1:16" ht="37.15" customHeight="1" x14ac:dyDescent="0.25">
      <c r="A91" s="45">
        <v>48</v>
      </c>
      <c r="B91" s="33"/>
      <c r="C91" s="34"/>
      <c r="D91" s="34"/>
      <c r="E91" s="34"/>
      <c r="F91" s="34"/>
      <c r="G91" s="357"/>
      <c r="H91" s="331"/>
      <c r="I91" s="360"/>
      <c r="J91" s="255"/>
      <c r="K91" s="251"/>
      <c r="L91" s="178" t="str">
        <f t="shared" si="14"/>
        <v/>
      </c>
      <c r="M91" s="177">
        <f t="shared" si="15"/>
        <v>1</v>
      </c>
      <c r="N91" s="179">
        <f t="shared" si="16"/>
        <v>0</v>
      </c>
    </row>
    <row r="92" spans="1:16" ht="37.15" customHeight="1" x14ac:dyDescent="0.25">
      <c r="A92" s="45">
        <v>49</v>
      </c>
      <c r="B92" s="33"/>
      <c r="C92" s="34"/>
      <c r="D92" s="34"/>
      <c r="E92" s="34"/>
      <c r="F92" s="34"/>
      <c r="G92" s="357"/>
      <c r="H92" s="331"/>
      <c r="I92" s="360"/>
      <c r="J92" s="255"/>
      <c r="K92" s="251"/>
      <c r="L92" s="178" t="str">
        <f t="shared" si="14"/>
        <v/>
      </c>
      <c r="M92" s="177">
        <f t="shared" si="15"/>
        <v>1</v>
      </c>
      <c r="N92" s="179">
        <f t="shared" si="16"/>
        <v>0</v>
      </c>
    </row>
    <row r="93" spans="1:16" ht="37.15" customHeight="1" x14ac:dyDescent="0.25">
      <c r="A93" s="45">
        <v>50</v>
      </c>
      <c r="B93" s="33"/>
      <c r="C93" s="34"/>
      <c r="D93" s="34"/>
      <c r="E93" s="34"/>
      <c r="F93" s="34"/>
      <c r="G93" s="357"/>
      <c r="H93" s="331"/>
      <c r="I93" s="360"/>
      <c r="J93" s="255"/>
      <c r="K93" s="251"/>
      <c r="L93" s="178" t="str">
        <f t="shared" si="14"/>
        <v/>
      </c>
      <c r="M93" s="177">
        <f t="shared" si="15"/>
        <v>1</v>
      </c>
      <c r="N93" s="179">
        <f t="shared" si="16"/>
        <v>0</v>
      </c>
    </row>
    <row r="94" spans="1:16" ht="37.15" customHeight="1" x14ac:dyDescent="0.25">
      <c r="A94" s="45">
        <v>51</v>
      </c>
      <c r="B94" s="33"/>
      <c r="C94" s="34"/>
      <c r="D94" s="34"/>
      <c r="E94" s="34"/>
      <c r="F94" s="34"/>
      <c r="G94" s="357"/>
      <c r="H94" s="331"/>
      <c r="I94" s="360"/>
      <c r="J94" s="255"/>
      <c r="K94" s="251"/>
      <c r="L94" s="178" t="str">
        <f t="shared" si="14"/>
        <v/>
      </c>
      <c r="M94" s="177">
        <f t="shared" si="15"/>
        <v>1</v>
      </c>
      <c r="N94" s="179">
        <f t="shared" si="16"/>
        <v>0</v>
      </c>
    </row>
    <row r="95" spans="1:16" ht="37.15" customHeight="1" x14ac:dyDescent="0.25">
      <c r="A95" s="46">
        <v>52</v>
      </c>
      <c r="B95" s="35"/>
      <c r="C95" s="36"/>
      <c r="D95" s="36"/>
      <c r="E95" s="36"/>
      <c r="F95" s="36"/>
      <c r="G95" s="362"/>
      <c r="H95" s="332"/>
      <c r="I95" s="364"/>
      <c r="J95" s="263"/>
      <c r="K95" s="256"/>
      <c r="L95" s="178" t="str">
        <f t="shared" si="14"/>
        <v/>
      </c>
      <c r="M95" s="177">
        <f t="shared" si="15"/>
        <v>1</v>
      </c>
      <c r="N95" s="179">
        <f t="shared" si="16"/>
        <v>0</v>
      </c>
    </row>
    <row r="96" spans="1:16" ht="37.15" customHeight="1" x14ac:dyDescent="0.25">
      <c r="A96" s="46">
        <v>53</v>
      </c>
      <c r="B96" s="35"/>
      <c r="C96" s="36"/>
      <c r="D96" s="36"/>
      <c r="E96" s="36"/>
      <c r="F96" s="36"/>
      <c r="G96" s="362"/>
      <c r="H96" s="332"/>
      <c r="I96" s="364"/>
      <c r="J96" s="263"/>
      <c r="K96" s="256"/>
      <c r="L96" s="178" t="str">
        <f t="shared" si="14"/>
        <v/>
      </c>
      <c r="M96" s="177">
        <f t="shared" si="15"/>
        <v>1</v>
      </c>
      <c r="N96" s="179">
        <f t="shared" si="16"/>
        <v>0</v>
      </c>
      <c r="O96" s="44"/>
      <c r="P96" s="44"/>
    </row>
    <row r="97" spans="1:15" ht="37.15" customHeight="1" x14ac:dyDescent="0.25">
      <c r="A97" s="46">
        <v>54</v>
      </c>
      <c r="B97" s="35"/>
      <c r="C97" s="36"/>
      <c r="D97" s="36"/>
      <c r="E97" s="36"/>
      <c r="F97" s="36"/>
      <c r="G97" s="362"/>
      <c r="H97" s="332"/>
      <c r="I97" s="364"/>
      <c r="J97" s="263"/>
      <c r="K97" s="256"/>
      <c r="L97" s="178" t="str">
        <f t="shared" si="14"/>
        <v/>
      </c>
      <c r="M97" s="177">
        <f t="shared" si="15"/>
        <v>1</v>
      </c>
      <c r="N97" s="179">
        <f t="shared" si="16"/>
        <v>0</v>
      </c>
    </row>
    <row r="98" spans="1:15" ht="37.15" customHeight="1" x14ac:dyDescent="0.25">
      <c r="A98" s="46">
        <v>55</v>
      </c>
      <c r="B98" s="35"/>
      <c r="C98" s="36"/>
      <c r="D98" s="36"/>
      <c r="E98" s="36"/>
      <c r="F98" s="36"/>
      <c r="G98" s="362"/>
      <c r="H98" s="332"/>
      <c r="I98" s="364"/>
      <c r="J98" s="263"/>
      <c r="K98" s="256"/>
      <c r="L98" s="178" t="str">
        <f t="shared" si="14"/>
        <v/>
      </c>
      <c r="M98" s="177">
        <f t="shared" si="15"/>
        <v>1</v>
      </c>
      <c r="N98" s="179">
        <f t="shared" si="16"/>
        <v>0</v>
      </c>
    </row>
    <row r="99" spans="1:15" ht="37.15" customHeight="1" x14ac:dyDescent="0.25">
      <c r="A99" s="46">
        <v>56</v>
      </c>
      <c r="B99" s="35"/>
      <c r="C99" s="36"/>
      <c r="D99" s="36"/>
      <c r="E99" s="36"/>
      <c r="F99" s="36"/>
      <c r="G99" s="362"/>
      <c r="H99" s="332"/>
      <c r="I99" s="364"/>
      <c r="J99" s="263"/>
      <c r="K99" s="256"/>
      <c r="L99" s="178" t="str">
        <f t="shared" si="14"/>
        <v/>
      </c>
      <c r="M99" s="177">
        <f t="shared" si="15"/>
        <v>1</v>
      </c>
      <c r="N99" s="179">
        <f t="shared" si="16"/>
        <v>0</v>
      </c>
    </row>
    <row r="100" spans="1:15" ht="37.15" customHeight="1" x14ac:dyDescent="0.25">
      <c r="A100" s="46">
        <v>57</v>
      </c>
      <c r="B100" s="35"/>
      <c r="C100" s="36"/>
      <c r="D100" s="36"/>
      <c r="E100" s="36"/>
      <c r="F100" s="36"/>
      <c r="G100" s="362"/>
      <c r="H100" s="332"/>
      <c r="I100" s="364"/>
      <c r="J100" s="263"/>
      <c r="K100" s="256"/>
      <c r="L100" s="178" t="str">
        <f t="shared" si="14"/>
        <v/>
      </c>
      <c r="M100" s="177">
        <f t="shared" si="15"/>
        <v>1</v>
      </c>
      <c r="N100" s="179">
        <f t="shared" si="16"/>
        <v>0</v>
      </c>
    </row>
    <row r="101" spans="1:15" ht="37.15" customHeight="1" x14ac:dyDescent="0.25">
      <c r="A101" s="46">
        <v>58</v>
      </c>
      <c r="B101" s="35"/>
      <c r="C101" s="36"/>
      <c r="D101" s="36"/>
      <c r="E101" s="36"/>
      <c r="F101" s="36"/>
      <c r="G101" s="362"/>
      <c r="H101" s="332"/>
      <c r="I101" s="364"/>
      <c r="J101" s="263"/>
      <c r="K101" s="256"/>
      <c r="L101" s="178" t="str">
        <f t="shared" si="14"/>
        <v/>
      </c>
      <c r="M101" s="177">
        <f t="shared" si="15"/>
        <v>1</v>
      </c>
      <c r="N101" s="179">
        <f t="shared" si="16"/>
        <v>0</v>
      </c>
    </row>
    <row r="102" spans="1:15" ht="37.15" customHeight="1" x14ac:dyDescent="0.25">
      <c r="A102" s="46">
        <v>59</v>
      </c>
      <c r="B102" s="35"/>
      <c r="C102" s="36"/>
      <c r="D102" s="36"/>
      <c r="E102" s="36"/>
      <c r="F102" s="36"/>
      <c r="G102" s="362"/>
      <c r="H102" s="332"/>
      <c r="I102" s="364"/>
      <c r="J102" s="263"/>
      <c r="K102" s="256"/>
      <c r="L102" s="178" t="str">
        <f t="shared" si="14"/>
        <v/>
      </c>
      <c r="M102" s="177">
        <f t="shared" si="15"/>
        <v>1</v>
      </c>
      <c r="N102" s="179">
        <f t="shared" si="16"/>
        <v>0</v>
      </c>
    </row>
    <row r="103" spans="1:15" ht="37.15" customHeight="1" thickBot="1" x14ac:dyDescent="0.3">
      <c r="A103" s="47">
        <v>60</v>
      </c>
      <c r="B103" s="38"/>
      <c r="C103" s="39"/>
      <c r="D103" s="39"/>
      <c r="E103" s="39"/>
      <c r="F103" s="39"/>
      <c r="G103" s="363"/>
      <c r="H103" s="333"/>
      <c r="I103" s="365"/>
      <c r="J103" s="264"/>
      <c r="K103" s="257"/>
      <c r="L103" s="178" t="str">
        <f t="shared" si="14"/>
        <v/>
      </c>
      <c r="M103" s="177">
        <f t="shared" si="15"/>
        <v>1</v>
      </c>
      <c r="N103" s="179">
        <f t="shared" si="16"/>
        <v>0</v>
      </c>
      <c r="O103" s="181">
        <f>IF(COUNTA(G89:K103)&gt;0,1,0)</f>
        <v>0</v>
      </c>
    </row>
    <row r="104" spans="1:15" ht="37.15" customHeight="1" thickBot="1" x14ac:dyDescent="0.3">
      <c r="A104" s="536" t="s">
        <v>170</v>
      </c>
      <c r="B104" s="536"/>
      <c r="C104" s="536"/>
      <c r="D104" s="536"/>
      <c r="E104" s="536"/>
      <c r="F104" s="536"/>
      <c r="G104" s="536"/>
      <c r="H104" s="338"/>
      <c r="I104" s="322" t="s">
        <v>50</v>
      </c>
      <c r="J104" s="340">
        <f>SUM(J89:J103)+J77</f>
        <v>0</v>
      </c>
      <c r="K104" s="340">
        <f>SUM(K89:K103)+K77</f>
        <v>0</v>
      </c>
      <c r="L104" s="104"/>
    </row>
    <row r="105" spans="1:15" x14ac:dyDescent="0.25">
      <c r="A105" s="41" t="s">
        <v>156</v>
      </c>
      <c r="L105" s="180" t="str">
        <f t="shared" ref="L105" si="17">IF(AND(J105&gt;0,K105=""),"KDV Dahil Tutar Yazılmalıdır.","")</f>
        <v/>
      </c>
    </row>
    <row r="107" spans="1:15" ht="21" x14ac:dyDescent="0.35">
      <c r="B107" s="309" t="s">
        <v>47</v>
      </c>
      <c r="C107" s="297">
        <f ca="1">IF(imzatarihi&gt;0,imzatarihi,"")</f>
        <v>46027</v>
      </c>
      <c r="D107" s="309" t="s">
        <v>48</v>
      </c>
      <c r="E107" s="486" t="str">
        <f>IF(kurulusyetkilisi&gt;0,kurulusyetkilisi,"")</f>
        <v/>
      </c>
      <c r="F107" s="486"/>
      <c r="G107" s="486"/>
      <c r="H107" s="486"/>
      <c r="I107" s="297"/>
    </row>
    <row r="108" spans="1:15" ht="21" x14ac:dyDescent="0.35">
      <c r="B108" s="300"/>
      <c r="C108" s="300"/>
      <c r="D108" s="309" t="s">
        <v>49</v>
      </c>
      <c r="E108" s="300"/>
      <c r="F108" s="300"/>
      <c r="G108" s="312"/>
      <c r="H108" s="317"/>
      <c r="I108" s="315"/>
    </row>
    <row r="109" spans="1:15" x14ac:dyDescent="0.25">
      <c r="A109" s="525" t="s">
        <v>117</v>
      </c>
      <c r="B109" s="525"/>
      <c r="C109" s="525"/>
      <c r="D109" s="525"/>
      <c r="E109" s="525"/>
      <c r="F109" s="525"/>
      <c r="G109" s="525"/>
      <c r="H109" s="525"/>
      <c r="I109" s="525"/>
      <c r="J109" s="525"/>
      <c r="K109" s="525"/>
      <c r="L109" s="119"/>
      <c r="M109" s="121"/>
    </row>
    <row r="110" spans="1:15" ht="15.6" customHeight="1" x14ac:dyDescent="0.25">
      <c r="A110" s="523" t="str">
        <f>IF(YilDonem&lt;&gt;"",CONCATENATE(YilDonem," dönemine aittir."),"")</f>
        <v/>
      </c>
      <c r="B110" s="523"/>
      <c r="C110" s="523"/>
      <c r="D110" s="523"/>
      <c r="E110" s="523"/>
      <c r="F110" s="523"/>
      <c r="G110" s="523"/>
      <c r="H110" s="523"/>
      <c r="I110" s="523"/>
      <c r="J110" s="523"/>
      <c r="K110" s="523"/>
      <c r="L110" s="102"/>
      <c r="M110" s="63"/>
      <c r="N110" s="68"/>
    </row>
    <row r="111" spans="1:15" ht="15.95" customHeight="1" thickBot="1" x14ac:dyDescent="0.3">
      <c r="A111" s="530" t="s">
        <v>120</v>
      </c>
      <c r="B111" s="530"/>
      <c r="C111" s="530"/>
      <c r="D111" s="530"/>
      <c r="E111" s="530"/>
      <c r="F111" s="530"/>
      <c r="G111" s="530"/>
      <c r="H111" s="530"/>
      <c r="I111" s="530"/>
      <c r="J111" s="530"/>
      <c r="K111" s="530"/>
      <c r="L111" s="102"/>
      <c r="M111" s="63"/>
      <c r="N111" s="68"/>
    </row>
    <row r="112" spans="1:15" ht="31.7" customHeight="1" thickBot="1" x14ac:dyDescent="0.3">
      <c r="A112" s="507" t="s">
        <v>1</v>
      </c>
      <c r="B112" s="508"/>
      <c r="C112" s="509" t="str">
        <f>IF(ProjeNo&gt;0,ProjeNo,"")</f>
        <v/>
      </c>
      <c r="D112" s="510"/>
      <c r="E112" s="510"/>
      <c r="F112" s="510"/>
      <c r="G112" s="510"/>
      <c r="H112" s="510"/>
      <c r="I112" s="510"/>
      <c r="J112" s="510"/>
      <c r="K112" s="511"/>
    </row>
    <row r="113" spans="1:16" ht="31.7" customHeight="1" thickBot="1" x14ac:dyDescent="0.3">
      <c r="A113" s="512" t="s">
        <v>14</v>
      </c>
      <c r="B113" s="513"/>
      <c r="C113" s="514" t="str">
        <f>IF(ProjeAdi&gt;0,ProjeAdi,"")</f>
        <v/>
      </c>
      <c r="D113" s="515"/>
      <c r="E113" s="515"/>
      <c r="F113" s="515"/>
      <c r="G113" s="515"/>
      <c r="H113" s="515"/>
      <c r="I113" s="515"/>
      <c r="J113" s="515"/>
      <c r="K113" s="516"/>
    </row>
    <row r="114" spans="1:16" ht="51.95" customHeight="1" thickBot="1" x14ac:dyDescent="0.3">
      <c r="A114" s="517" t="s">
        <v>9</v>
      </c>
      <c r="B114" s="517" t="s">
        <v>118</v>
      </c>
      <c r="C114" s="517" t="s">
        <v>119</v>
      </c>
      <c r="D114" s="517" t="s">
        <v>113</v>
      </c>
      <c r="E114" s="517" t="s">
        <v>111</v>
      </c>
      <c r="F114" s="517" t="s">
        <v>112</v>
      </c>
      <c r="G114" s="519" t="s">
        <v>97</v>
      </c>
      <c r="H114" s="521" t="s">
        <v>98</v>
      </c>
      <c r="I114" s="519" t="s">
        <v>185</v>
      </c>
      <c r="J114" s="117" t="s">
        <v>99</v>
      </c>
      <c r="K114" s="117" t="s">
        <v>99</v>
      </c>
    </row>
    <row r="115" spans="1:16" ht="16.5" thickBot="1" x14ac:dyDescent="0.3">
      <c r="A115" s="526"/>
      <c r="B115" s="526"/>
      <c r="C115" s="526"/>
      <c r="D115" s="526"/>
      <c r="E115" s="526"/>
      <c r="F115" s="526"/>
      <c r="G115" s="527"/>
      <c r="H115" s="528"/>
      <c r="I115" s="520"/>
      <c r="J115" s="118" t="s">
        <v>100</v>
      </c>
      <c r="K115" s="118" t="s">
        <v>103</v>
      </c>
    </row>
    <row r="116" spans="1:16" ht="37.15" customHeight="1" x14ac:dyDescent="0.25">
      <c r="A116" s="64">
        <v>61</v>
      </c>
      <c r="B116" s="52"/>
      <c r="C116" s="53"/>
      <c r="D116" s="53"/>
      <c r="E116" s="53"/>
      <c r="F116" s="53"/>
      <c r="G116" s="356"/>
      <c r="H116" s="330"/>
      <c r="I116" s="359"/>
      <c r="J116" s="262"/>
      <c r="K116" s="249"/>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5"/>
      <c r="K117" s="251"/>
      <c r="L117" s="178" t="str">
        <f t="shared" ref="L117:L130" si="18">IF(AND(COUNTA(B117:F117)&gt;0,M117=1),"Belge Tarihi,Belge Numarası ve KDV Dahil Tutar doldurulduktan sonra KDV Hariç Tutar doldurulabilir.","")</f>
        <v/>
      </c>
      <c r="M117" s="177">
        <f t="shared" ref="M117:M130" si="19">IF(COUNTA(G117:H117)+COUNTA(K117)=3,0,1)</f>
        <v>1</v>
      </c>
      <c r="N117" s="179">
        <f t="shared" ref="N117:N130" si="20">IF(M117=1,0,100000000)</f>
        <v>0</v>
      </c>
    </row>
    <row r="118" spans="1:16" ht="37.15" customHeight="1" x14ac:dyDescent="0.25">
      <c r="A118" s="49">
        <v>63</v>
      </c>
      <c r="B118" s="33"/>
      <c r="C118" s="34"/>
      <c r="D118" s="34"/>
      <c r="E118" s="34"/>
      <c r="F118" s="34"/>
      <c r="G118" s="357"/>
      <c r="H118" s="331"/>
      <c r="I118" s="360"/>
      <c r="J118" s="255"/>
      <c r="K118" s="251"/>
      <c r="L118" s="178" t="str">
        <f t="shared" si="18"/>
        <v/>
      </c>
      <c r="M118" s="177">
        <f t="shared" si="19"/>
        <v>1</v>
      </c>
      <c r="N118" s="179">
        <f t="shared" si="20"/>
        <v>0</v>
      </c>
    </row>
    <row r="119" spans="1:16" ht="37.15" customHeight="1" x14ac:dyDescent="0.25">
      <c r="A119" s="49">
        <v>64</v>
      </c>
      <c r="B119" s="33"/>
      <c r="C119" s="34"/>
      <c r="D119" s="34"/>
      <c r="E119" s="34"/>
      <c r="F119" s="34"/>
      <c r="G119" s="357"/>
      <c r="H119" s="331"/>
      <c r="I119" s="360"/>
      <c r="J119" s="255"/>
      <c r="K119" s="251"/>
      <c r="L119" s="178" t="str">
        <f t="shared" si="18"/>
        <v/>
      </c>
      <c r="M119" s="177">
        <f t="shared" si="19"/>
        <v>1</v>
      </c>
      <c r="N119" s="179">
        <f t="shared" si="20"/>
        <v>0</v>
      </c>
    </row>
    <row r="120" spans="1:16" ht="37.15" customHeight="1" x14ac:dyDescent="0.25">
      <c r="A120" s="49">
        <v>65</v>
      </c>
      <c r="B120" s="33"/>
      <c r="C120" s="34"/>
      <c r="D120" s="34"/>
      <c r="E120" s="34"/>
      <c r="F120" s="34"/>
      <c r="G120" s="357"/>
      <c r="H120" s="331"/>
      <c r="I120" s="360"/>
      <c r="J120" s="255"/>
      <c r="K120" s="251"/>
      <c r="L120" s="178" t="str">
        <f t="shared" si="18"/>
        <v/>
      </c>
      <c r="M120" s="177">
        <f t="shared" si="19"/>
        <v>1</v>
      </c>
      <c r="N120" s="179">
        <f t="shared" si="20"/>
        <v>0</v>
      </c>
    </row>
    <row r="121" spans="1:16" ht="37.15" customHeight="1" x14ac:dyDescent="0.25">
      <c r="A121" s="49">
        <v>66</v>
      </c>
      <c r="B121" s="33"/>
      <c r="C121" s="34"/>
      <c r="D121" s="34"/>
      <c r="E121" s="34"/>
      <c r="F121" s="34"/>
      <c r="G121" s="357"/>
      <c r="H121" s="331"/>
      <c r="I121" s="360"/>
      <c r="J121" s="255"/>
      <c r="K121" s="251"/>
      <c r="L121" s="178" t="str">
        <f t="shared" si="18"/>
        <v/>
      </c>
      <c r="M121" s="177">
        <f t="shared" si="19"/>
        <v>1</v>
      </c>
      <c r="N121" s="179">
        <f t="shared" si="20"/>
        <v>0</v>
      </c>
    </row>
    <row r="122" spans="1:16" ht="37.15" customHeight="1" x14ac:dyDescent="0.25">
      <c r="A122" s="50">
        <v>67</v>
      </c>
      <c r="B122" s="35"/>
      <c r="C122" s="36"/>
      <c r="D122" s="36"/>
      <c r="E122" s="36"/>
      <c r="F122" s="36"/>
      <c r="G122" s="362"/>
      <c r="H122" s="332"/>
      <c r="I122" s="364"/>
      <c r="J122" s="263"/>
      <c r="K122" s="256"/>
      <c r="L122" s="178" t="str">
        <f t="shared" si="18"/>
        <v/>
      </c>
      <c r="M122" s="177">
        <f t="shared" si="19"/>
        <v>1</v>
      </c>
      <c r="N122" s="179">
        <f t="shared" si="20"/>
        <v>0</v>
      </c>
    </row>
    <row r="123" spans="1:16" ht="37.15" customHeight="1" x14ac:dyDescent="0.25">
      <c r="A123" s="50">
        <v>68</v>
      </c>
      <c r="B123" s="35"/>
      <c r="C123" s="36"/>
      <c r="D123" s="36"/>
      <c r="E123" s="36"/>
      <c r="F123" s="36"/>
      <c r="G123" s="362"/>
      <c r="H123" s="332"/>
      <c r="I123" s="364"/>
      <c r="J123" s="263"/>
      <c r="K123" s="256"/>
      <c r="L123" s="178" t="str">
        <f t="shared" si="18"/>
        <v/>
      </c>
      <c r="M123" s="177">
        <f t="shared" si="19"/>
        <v>1</v>
      </c>
      <c r="N123" s="179">
        <f t="shared" si="20"/>
        <v>0</v>
      </c>
    </row>
    <row r="124" spans="1:16" ht="37.15" customHeight="1" x14ac:dyDescent="0.25">
      <c r="A124" s="50">
        <v>69</v>
      </c>
      <c r="B124" s="35"/>
      <c r="C124" s="36"/>
      <c r="D124" s="36"/>
      <c r="E124" s="36"/>
      <c r="F124" s="36"/>
      <c r="G124" s="362"/>
      <c r="H124" s="332"/>
      <c r="I124" s="364"/>
      <c r="J124" s="263"/>
      <c r="K124" s="256"/>
      <c r="L124" s="178" t="str">
        <f t="shared" si="18"/>
        <v/>
      </c>
      <c r="M124" s="177">
        <f t="shared" si="19"/>
        <v>1</v>
      </c>
      <c r="N124" s="179">
        <f t="shared" si="20"/>
        <v>0</v>
      </c>
    </row>
    <row r="125" spans="1:16" ht="37.15" customHeight="1" x14ac:dyDescent="0.25">
      <c r="A125" s="50">
        <v>70</v>
      </c>
      <c r="B125" s="35"/>
      <c r="C125" s="36"/>
      <c r="D125" s="36"/>
      <c r="E125" s="36"/>
      <c r="F125" s="36"/>
      <c r="G125" s="362"/>
      <c r="H125" s="332"/>
      <c r="I125" s="364"/>
      <c r="J125" s="263"/>
      <c r="K125" s="256"/>
      <c r="L125" s="178" t="str">
        <f t="shared" si="18"/>
        <v/>
      </c>
      <c r="M125" s="177">
        <f t="shared" si="19"/>
        <v>1</v>
      </c>
      <c r="N125" s="179">
        <f t="shared" si="20"/>
        <v>0</v>
      </c>
    </row>
    <row r="126" spans="1:16" ht="37.15" customHeight="1" x14ac:dyDescent="0.25">
      <c r="A126" s="50">
        <v>71</v>
      </c>
      <c r="B126" s="35"/>
      <c r="C126" s="36"/>
      <c r="D126" s="36"/>
      <c r="E126" s="36"/>
      <c r="F126" s="36"/>
      <c r="G126" s="362"/>
      <c r="H126" s="332"/>
      <c r="I126" s="364"/>
      <c r="J126" s="263"/>
      <c r="K126" s="256"/>
      <c r="L126" s="178" t="str">
        <f t="shared" si="18"/>
        <v/>
      </c>
      <c r="M126" s="177">
        <f t="shared" si="19"/>
        <v>1</v>
      </c>
      <c r="N126" s="179">
        <f t="shared" si="20"/>
        <v>0</v>
      </c>
      <c r="O126" s="44"/>
      <c r="P126" s="44"/>
    </row>
    <row r="127" spans="1:16" ht="37.15" customHeight="1" x14ac:dyDescent="0.25">
      <c r="A127" s="50">
        <v>72</v>
      </c>
      <c r="B127" s="35"/>
      <c r="C127" s="36"/>
      <c r="D127" s="36"/>
      <c r="E127" s="36"/>
      <c r="F127" s="36"/>
      <c r="G127" s="362"/>
      <c r="H127" s="332"/>
      <c r="I127" s="364"/>
      <c r="J127" s="263"/>
      <c r="K127" s="256"/>
      <c r="L127" s="178" t="str">
        <f t="shared" si="18"/>
        <v/>
      </c>
      <c r="M127" s="177">
        <f t="shared" si="19"/>
        <v>1</v>
      </c>
      <c r="N127" s="179">
        <f t="shared" si="20"/>
        <v>0</v>
      </c>
    </row>
    <row r="128" spans="1:16" ht="37.15" customHeight="1" x14ac:dyDescent="0.25">
      <c r="A128" s="50">
        <v>73</v>
      </c>
      <c r="B128" s="35"/>
      <c r="C128" s="36"/>
      <c r="D128" s="36"/>
      <c r="E128" s="36"/>
      <c r="F128" s="36"/>
      <c r="G128" s="362"/>
      <c r="H128" s="332"/>
      <c r="I128" s="364"/>
      <c r="J128" s="263"/>
      <c r="K128" s="256"/>
      <c r="L128" s="178" t="str">
        <f t="shared" si="18"/>
        <v/>
      </c>
      <c r="M128" s="177">
        <f t="shared" si="19"/>
        <v>1</v>
      </c>
      <c r="N128" s="179">
        <f t="shared" si="20"/>
        <v>0</v>
      </c>
    </row>
    <row r="129" spans="1:15" ht="37.15" customHeight="1" x14ac:dyDescent="0.25">
      <c r="A129" s="50">
        <v>74</v>
      </c>
      <c r="B129" s="35"/>
      <c r="C129" s="36"/>
      <c r="D129" s="36"/>
      <c r="E129" s="36"/>
      <c r="F129" s="36"/>
      <c r="G129" s="362"/>
      <c r="H129" s="332"/>
      <c r="I129" s="364"/>
      <c r="J129" s="263"/>
      <c r="K129" s="256"/>
      <c r="L129" s="178" t="str">
        <f t="shared" si="18"/>
        <v/>
      </c>
      <c r="M129" s="177">
        <f t="shared" si="19"/>
        <v>1</v>
      </c>
      <c r="N129" s="179">
        <f t="shared" si="20"/>
        <v>0</v>
      </c>
    </row>
    <row r="130" spans="1:15" ht="37.15" customHeight="1" thickBot="1" x14ac:dyDescent="0.3">
      <c r="A130" s="65">
        <v>75</v>
      </c>
      <c r="B130" s="38"/>
      <c r="C130" s="39"/>
      <c r="D130" s="39"/>
      <c r="E130" s="39"/>
      <c r="F130" s="39"/>
      <c r="G130" s="363"/>
      <c r="H130" s="333"/>
      <c r="I130" s="365"/>
      <c r="J130" s="264"/>
      <c r="K130" s="257"/>
      <c r="L130" s="178" t="str">
        <f t="shared" si="18"/>
        <v/>
      </c>
      <c r="M130" s="177">
        <f t="shared" si="19"/>
        <v>1</v>
      </c>
      <c r="N130" s="179">
        <f t="shared" si="20"/>
        <v>0</v>
      </c>
      <c r="O130" s="181">
        <f>IF(COUNTA(G116:K130)&gt;0,1,0)</f>
        <v>0</v>
      </c>
    </row>
    <row r="131" spans="1:15" ht="37.15" customHeight="1" thickBot="1" x14ac:dyDescent="0.3">
      <c r="A131" s="536" t="s">
        <v>170</v>
      </c>
      <c r="B131" s="536"/>
      <c r="C131" s="536"/>
      <c r="D131" s="536"/>
      <c r="E131" s="536"/>
      <c r="F131" s="536"/>
      <c r="G131" s="536"/>
      <c r="H131" s="342"/>
      <c r="I131" s="334" t="s">
        <v>50</v>
      </c>
      <c r="J131" s="265">
        <f>SUM(J116:J130)+J104</f>
        <v>0</v>
      </c>
      <c r="K131" s="265">
        <f>SUM(K116:K130)+K104</f>
        <v>0</v>
      </c>
      <c r="L131" s="104"/>
    </row>
    <row r="132" spans="1:15" x14ac:dyDescent="0.25">
      <c r="A132" s="41" t="s">
        <v>156</v>
      </c>
      <c r="L132" s="180" t="str">
        <f t="shared" ref="L132" si="21">IF(AND(J132&gt;0,K132=""),"KDV Dahil Tutar Yazılmalıdır.","")</f>
        <v/>
      </c>
    </row>
    <row r="134" spans="1:15" ht="21" x14ac:dyDescent="0.35">
      <c r="B134" s="309" t="s">
        <v>47</v>
      </c>
      <c r="C134" s="297">
        <f ca="1">IF(imzatarihi&gt;0,imzatarihi,"")</f>
        <v>46027</v>
      </c>
      <c r="D134" s="309" t="s">
        <v>48</v>
      </c>
      <c r="E134" s="486" t="str">
        <f>IF(kurulusyetkilisi&gt;0,kurulusyetkilisi,"")</f>
        <v/>
      </c>
      <c r="F134" s="486"/>
      <c r="G134" s="486"/>
      <c r="H134" s="486"/>
      <c r="I134" s="297"/>
    </row>
    <row r="135" spans="1:15" ht="21" x14ac:dyDescent="0.35">
      <c r="B135" s="300"/>
      <c r="C135" s="300"/>
      <c r="D135" s="309" t="s">
        <v>49</v>
      </c>
      <c r="E135" s="300"/>
      <c r="F135" s="300"/>
      <c r="G135" s="312"/>
      <c r="H135" s="317"/>
      <c r="I135" s="315"/>
    </row>
    <row r="136" spans="1:15" x14ac:dyDescent="0.25">
      <c r="A136" s="525" t="s">
        <v>117</v>
      </c>
      <c r="B136" s="525"/>
      <c r="C136" s="525"/>
      <c r="D136" s="525"/>
      <c r="E136" s="525"/>
      <c r="F136" s="525"/>
      <c r="G136" s="525"/>
      <c r="H136" s="525"/>
      <c r="I136" s="525"/>
      <c r="J136" s="525"/>
      <c r="K136" s="525"/>
      <c r="L136" s="119"/>
      <c r="M136" s="121"/>
    </row>
    <row r="137" spans="1:15" ht="15.6" customHeight="1" x14ac:dyDescent="0.25">
      <c r="A137" s="523" t="str">
        <f>IF(YilDonem&lt;&gt;"",CONCATENATE(YilDonem," dönemine aittir."),"")</f>
        <v/>
      </c>
      <c r="B137" s="523"/>
      <c r="C137" s="523"/>
      <c r="D137" s="523"/>
      <c r="E137" s="523"/>
      <c r="F137" s="523"/>
      <c r="G137" s="523"/>
      <c r="H137" s="523"/>
      <c r="I137" s="523"/>
      <c r="J137" s="523"/>
      <c r="K137" s="523"/>
      <c r="L137" s="102"/>
      <c r="M137" s="63"/>
      <c r="N137" s="68"/>
    </row>
    <row r="138" spans="1:15" ht="15.95" customHeight="1" thickBot="1" x14ac:dyDescent="0.3">
      <c r="A138" s="530" t="s">
        <v>120</v>
      </c>
      <c r="B138" s="530"/>
      <c r="C138" s="530"/>
      <c r="D138" s="530"/>
      <c r="E138" s="530"/>
      <c r="F138" s="530"/>
      <c r="G138" s="530"/>
      <c r="H138" s="530"/>
      <c r="I138" s="530"/>
      <c r="J138" s="530"/>
      <c r="K138" s="530"/>
      <c r="L138" s="102"/>
      <c r="M138" s="63"/>
      <c r="N138" s="68"/>
    </row>
    <row r="139" spans="1:15" ht="31.7" customHeight="1" thickBot="1" x14ac:dyDescent="0.3">
      <c r="A139" s="507" t="s">
        <v>1</v>
      </c>
      <c r="B139" s="508"/>
      <c r="C139" s="509" t="str">
        <f>IF(ProjeNo&gt;0,ProjeNo,"")</f>
        <v/>
      </c>
      <c r="D139" s="510"/>
      <c r="E139" s="510"/>
      <c r="F139" s="510"/>
      <c r="G139" s="510"/>
      <c r="H139" s="510"/>
      <c r="I139" s="510"/>
      <c r="J139" s="510"/>
      <c r="K139" s="511"/>
    </row>
    <row r="140" spans="1:15" ht="31.7" customHeight="1" thickBot="1" x14ac:dyDescent="0.3">
      <c r="A140" s="512" t="s">
        <v>14</v>
      </c>
      <c r="B140" s="513"/>
      <c r="C140" s="514" t="str">
        <f>IF(ProjeAdi&gt;0,ProjeAdi,"")</f>
        <v/>
      </c>
      <c r="D140" s="515"/>
      <c r="E140" s="515"/>
      <c r="F140" s="515"/>
      <c r="G140" s="515"/>
      <c r="H140" s="515"/>
      <c r="I140" s="515"/>
      <c r="J140" s="515"/>
      <c r="K140" s="516"/>
    </row>
    <row r="141" spans="1:15" ht="51.95" customHeight="1" thickBot="1" x14ac:dyDescent="0.3">
      <c r="A141" s="517" t="s">
        <v>9</v>
      </c>
      <c r="B141" s="517" t="s">
        <v>118</v>
      </c>
      <c r="C141" s="517" t="s">
        <v>119</v>
      </c>
      <c r="D141" s="517" t="s">
        <v>113</v>
      </c>
      <c r="E141" s="517" t="s">
        <v>111</v>
      </c>
      <c r="F141" s="517" t="s">
        <v>112</v>
      </c>
      <c r="G141" s="519" t="s">
        <v>97</v>
      </c>
      <c r="H141" s="521" t="s">
        <v>98</v>
      </c>
      <c r="I141" s="519" t="s">
        <v>185</v>
      </c>
      <c r="J141" s="117" t="s">
        <v>99</v>
      </c>
      <c r="K141" s="117" t="s">
        <v>99</v>
      </c>
    </row>
    <row r="142" spans="1:15" ht="16.5" thickBot="1" x14ac:dyDescent="0.3">
      <c r="A142" s="526"/>
      <c r="B142" s="526"/>
      <c r="C142" s="526"/>
      <c r="D142" s="526"/>
      <c r="E142" s="526"/>
      <c r="F142" s="526"/>
      <c r="G142" s="527"/>
      <c r="H142" s="528"/>
      <c r="I142" s="520"/>
      <c r="J142" s="118" t="s">
        <v>100</v>
      </c>
      <c r="K142" s="118" t="s">
        <v>103</v>
      </c>
    </row>
    <row r="143" spans="1:15" ht="37.15" customHeight="1" x14ac:dyDescent="0.25">
      <c r="A143" s="64">
        <v>76</v>
      </c>
      <c r="B143" s="52"/>
      <c r="C143" s="53"/>
      <c r="D143" s="53"/>
      <c r="E143" s="53"/>
      <c r="F143" s="53"/>
      <c r="G143" s="356"/>
      <c r="H143" s="330"/>
      <c r="I143" s="359"/>
      <c r="J143" s="262"/>
      <c r="K143" s="249"/>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5"/>
      <c r="K144" s="251"/>
      <c r="L144" s="178" t="str">
        <f t="shared" ref="L144:L157" si="22">IF(AND(COUNTA(B144:F144)&gt;0,M144=1),"Belge Tarihi,Belge Numarası ve KDV Dahil Tutar doldurulduktan sonra KDV Hariç Tutar doldurulabilir.","")</f>
        <v/>
      </c>
      <c r="M144" s="177">
        <f t="shared" ref="M144:M157" si="23">IF(COUNTA(G144:H144)+COUNTA(K144)=3,0,1)</f>
        <v>1</v>
      </c>
      <c r="N144" s="179">
        <f t="shared" ref="N144:N157" si="24">IF(M144=1,0,100000000)</f>
        <v>0</v>
      </c>
    </row>
    <row r="145" spans="1:16" ht="37.15" customHeight="1" x14ac:dyDescent="0.25">
      <c r="A145" s="49">
        <v>78</v>
      </c>
      <c r="B145" s="33"/>
      <c r="C145" s="34"/>
      <c r="D145" s="34"/>
      <c r="E145" s="34"/>
      <c r="F145" s="34"/>
      <c r="G145" s="357"/>
      <c r="H145" s="331"/>
      <c r="I145" s="360"/>
      <c r="J145" s="255"/>
      <c r="K145" s="251"/>
      <c r="L145" s="178" t="str">
        <f t="shared" si="22"/>
        <v/>
      </c>
      <c r="M145" s="177">
        <f t="shared" si="23"/>
        <v>1</v>
      </c>
      <c r="N145" s="179">
        <f t="shared" si="24"/>
        <v>0</v>
      </c>
    </row>
    <row r="146" spans="1:16" ht="37.15" customHeight="1" x14ac:dyDescent="0.25">
      <c r="A146" s="49">
        <v>79</v>
      </c>
      <c r="B146" s="33"/>
      <c r="C146" s="34"/>
      <c r="D146" s="34"/>
      <c r="E146" s="34"/>
      <c r="F146" s="34"/>
      <c r="G146" s="357"/>
      <c r="H146" s="331"/>
      <c r="I146" s="360"/>
      <c r="J146" s="255"/>
      <c r="K146" s="251"/>
      <c r="L146" s="178" t="str">
        <f t="shared" si="22"/>
        <v/>
      </c>
      <c r="M146" s="177">
        <f t="shared" si="23"/>
        <v>1</v>
      </c>
      <c r="N146" s="179">
        <f t="shared" si="24"/>
        <v>0</v>
      </c>
    </row>
    <row r="147" spans="1:16" ht="37.15" customHeight="1" x14ac:dyDescent="0.25">
      <c r="A147" s="49">
        <v>80</v>
      </c>
      <c r="B147" s="33"/>
      <c r="C147" s="34"/>
      <c r="D147" s="34"/>
      <c r="E147" s="34"/>
      <c r="F147" s="34"/>
      <c r="G147" s="357"/>
      <c r="H147" s="331"/>
      <c r="I147" s="360"/>
      <c r="J147" s="255"/>
      <c r="K147" s="251"/>
      <c r="L147" s="178" t="str">
        <f t="shared" si="22"/>
        <v/>
      </c>
      <c r="M147" s="177">
        <f t="shared" si="23"/>
        <v>1</v>
      </c>
      <c r="N147" s="179">
        <f t="shared" si="24"/>
        <v>0</v>
      </c>
    </row>
    <row r="148" spans="1:16" ht="37.15" customHeight="1" x14ac:dyDescent="0.25">
      <c r="A148" s="49">
        <v>81</v>
      </c>
      <c r="B148" s="33"/>
      <c r="C148" s="34"/>
      <c r="D148" s="34"/>
      <c r="E148" s="34"/>
      <c r="F148" s="34"/>
      <c r="G148" s="357"/>
      <c r="H148" s="331"/>
      <c r="I148" s="360"/>
      <c r="J148" s="255"/>
      <c r="K148" s="251"/>
      <c r="L148" s="178" t="str">
        <f t="shared" si="22"/>
        <v/>
      </c>
      <c r="M148" s="177">
        <f t="shared" si="23"/>
        <v>1</v>
      </c>
      <c r="N148" s="179">
        <f t="shared" si="24"/>
        <v>0</v>
      </c>
    </row>
    <row r="149" spans="1:16" ht="37.15" customHeight="1" x14ac:dyDescent="0.25">
      <c r="A149" s="50">
        <v>82</v>
      </c>
      <c r="B149" s="35"/>
      <c r="C149" s="36"/>
      <c r="D149" s="36"/>
      <c r="E149" s="36"/>
      <c r="F149" s="36"/>
      <c r="G149" s="362"/>
      <c r="H149" s="332"/>
      <c r="I149" s="364"/>
      <c r="J149" s="263"/>
      <c r="K149" s="256"/>
      <c r="L149" s="178" t="str">
        <f t="shared" si="22"/>
        <v/>
      </c>
      <c r="M149" s="177">
        <f t="shared" si="23"/>
        <v>1</v>
      </c>
      <c r="N149" s="179">
        <f t="shared" si="24"/>
        <v>0</v>
      </c>
    </row>
    <row r="150" spans="1:16" ht="37.15" customHeight="1" x14ac:dyDescent="0.25">
      <c r="A150" s="50">
        <v>83</v>
      </c>
      <c r="B150" s="35"/>
      <c r="C150" s="36"/>
      <c r="D150" s="36"/>
      <c r="E150" s="36"/>
      <c r="F150" s="36"/>
      <c r="G150" s="362"/>
      <c r="H150" s="332"/>
      <c r="I150" s="364"/>
      <c r="J150" s="263"/>
      <c r="K150" s="256"/>
      <c r="L150" s="178" t="str">
        <f t="shared" si="22"/>
        <v/>
      </c>
      <c r="M150" s="177">
        <f t="shared" si="23"/>
        <v>1</v>
      </c>
      <c r="N150" s="179">
        <f t="shared" si="24"/>
        <v>0</v>
      </c>
    </row>
    <row r="151" spans="1:16" ht="37.15" customHeight="1" x14ac:dyDescent="0.25">
      <c r="A151" s="50">
        <v>84</v>
      </c>
      <c r="B151" s="35"/>
      <c r="C151" s="36"/>
      <c r="D151" s="36"/>
      <c r="E151" s="36"/>
      <c r="F151" s="36"/>
      <c r="G151" s="362"/>
      <c r="H151" s="332"/>
      <c r="I151" s="364"/>
      <c r="J151" s="263"/>
      <c r="K151" s="256"/>
      <c r="L151" s="178" t="str">
        <f t="shared" si="22"/>
        <v/>
      </c>
      <c r="M151" s="177">
        <f t="shared" si="23"/>
        <v>1</v>
      </c>
      <c r="N151" s="179">
        <f t="shared" si="24"/>
        <v>0</v>
      </c>
    </row>
    <row r="152" spans="1:16" ht="37.15" customHeight="1" x14ac:dyDescent="0.25">
      <c r="A152" s="50">
        <v>85</v>
      </c>
      <c r="B152" s="35"/>
      <c r="C152" s="36"/>
      <c r="D152" s="36"/>
      <c r="E152" s="36"/>
      <c r="F152" s="36"/>
      <c r="G152" s="362"/>
      <c r="H152" s="332"/>
      <c r="I152" s="364"/>
      <c r="J152" s="263"/>
      <c r="K152" s="256"/>
      <c r="L152" s="178" t="str">
        <f t="shared" si="22"/>
        <v/>
      </c>
      <c r="M152" s="177">
        <f t="shared" si="23"/>
        <v>1</v>
      </c>
      <c r="N152" s="179">
        <f t="shared" si="24"/>
        <v>0</v>
      </c>
    </row>
    <row r="153" spans="1:16" ht="37.15" customHeight="1" x14ac:dyDescent="0.25">
      <c r="A153" s="50">
        <v>86</v>
      </c>
      <c r="B153" s="35"/>
      <c r="C153" s="36"/>
      <c r="D153" s="36"/>
      <c r="E153" s="36"/>
      <c r="F153" s="36"/>
      <c r="G153" s="362"/>
      <c r="H153" s="332"/>
      <c r="I153" s="364"/>
      <c r="J153" s="263"/>
      <c r="K153" s="256"/>
      <c r="L153" s="178" t="str">
        <f t="shared" si="22"/>
        <v/>
      </c>
      <c r="M153" s="177">
        <f t="shared" si="23"/>
        <v>1</v>
      </c>
      <c r="N153" s="179">
        <f t="shared" si="24"/>
        <v>0</v>
      </c>
    </row>
    <row r="154" spans="1:16" ht="37.15" customHeight="1" x14ac:dyDescent="0.25">
      <c r="A154" s="50">
        <v>87</v>
      </c>
      <c r="B154" s="35"/>
      <c r="C154" s="36"/>
      <c r="D154" s="36"/>
      <c r="E154" s="36"/>
      <c r="F154" s="36"/>
      <c r="G154" s="362"/>
      <c r="H154" s="332"/>
      <c r="I154" s="364"/>
      <c r="J154" s="263"/>
      <c r="K154" s="256"/>
      <c r="L154" s="178" t="str">
        <f t="shared" si="22"/>
        <v/>
      </c>
      <c r="M154" s="177">
        <f t="shared" si="23"/>
        <v>1</v>
      </c>
      <c r="N154" s="179">
        <f t="shared" si="24"/>
        <v>0</v>
      </c>
    </row>
    <row r="155" spans="1:16" ht="37.15" customHeight="1" x14ac:dyDescent="0.25">
      <c r="A155" s="50">
        <v>88</v>
      </c>
      <c r="B155" s="35"/>
      <c r="C155" s="36"/>
      <c r="D155" s="36"/>
      <c r="E155" s="36"/>
      <c r="F155" s="36"/>
      <c r="G155" s="362"/>
      <c r="H155" s="332"/>
      <c r="I155" s="364"/>
      <c r="J155" s="263"/>
      <c r="K155" s="256"/>
      <c r="L155" s="178" t="str">
        <f t="shared" si="22"/>
        <v/>
      </c>
      <c r="M155" s="177">
        <f t="shared" si="23"/>
        <v>1</v>
      </c>
      <c r="N155" s="179">
        <f t="shared" si="24"/>
        <v>0</v>
      </c>
    </row>
    <row r="156" spans="1:16" ht="37.15" customHeight="1" x14ac:dyDescent="0.25">
      <c r="A156" s="50">
        <v>89</v>
      </c>
      <c r="B156" s="35"/>
      <c r="C156" s="36"/>
      <c r="D156" s="36"/>
      <c r="E156" s="36"/>
      <c r="F156" s="36"/>
      <c r="G156" s="362"/>
      <c r="H156" s="332"/>
      <c r="I156" s="364"/>
      <c r="J156" s="263"/>
      <c r="K156" s="256"/>
      <c r="L156" s="178" t="str">
        <f t="shared" si="22"/>
        <v/>
      </c>
      <c r="M156" s="177">
        <f t="shared" si="23"/>
        <v>1</v>
      </c>
      <c r="N156" s="179">
        <f t="shared" si="24"/>
        <v>0</v>
      </c>
      <c r="O156" s="44"/>
      <c r="P156" s="44"/>
    </row>
    <row r="157" spans="1:16" ht="37.15" customHeight="1" thickBot="1" x14ac:dyDescent="0.3">
      <c r="A157" s="65">
        <v>90</v>
      </c>
      <c r="B157" s="38"/>
      <c r="C157" s="39"/>
      <c r="D157" s="39"/>
      <c r="E157" s="39"/>
      <c r="F157" s="39"/>
      <c r="G157" s="363"/>
      <c r="H157" s="333"/>
      <c r="I157" s="365"/>
      <c r="J157" s="264"/>
      <c r="K157" s="257"/>
      <c r="L157" s="178" t="str">
        <f t="shared" si="22"/>
        <v/>
      </c>
      <c r="M157" s="177">
        <f t="shared" si="23"/>
        <v>1</v>
      </c>
      <c r="N157" s="179">
        <f t="shared" si="24"/>
        <v>0</v>
      </c>
      <c r="O157" s="181">
        <f>IF(COUNTA(G143:K157)&gt;0,1,0)</f>
        <v>0</v>
      </c>
    </row>
    <row r="158" spans="1:16" ht="37.15" customHeight="1" thickBot="1" x14ac:dyDescent="0.3">
      <c r="A158" s="536" t="s">
        <v>170</v>
      </c>
      <c r="B158" s="536"/>
      <c r="C158" s="536"/>
      <c r="D158" s="536"/>
      <c r="E158" s="536"/>
      <c r="F158" s="536"/>
      <c r="G158" s="536"/>
      <c r="H158" s="342"/>
      <c r="I158" s="334" t="s">
        <v>50</v>
      </c>
      <c r="J158" s="265">
        <f>SUM(J143:J157)+J131</f>
        <v>0</v>
      </c>
      <c r="K158" s="265">
        <f>SUM(K143:K157)+K131</f>
        <v>0</v>
      </c>
      <c r="L158" s="104"/>
      <c r="M158" s="175">
        <f>IF(J158&gt;J131,ROW(A162),0)</f>
        <v>0</v>
      </c>
    </row>
    <row r="159" spans="1:16" x14ac:dyDescent="0.25">
      <c r="A159" s="41" t="s">
        <v>156</v>
      </c>
      <c r="L159" s="180" t="str">
        <f t="shared" ref="L159" si="25">IF(AND(J159&gt;0,K159=""),"KDV Dahil Tutar Yazılmalıdır.","")</f>
        <v/>
      </c>
    </row>
    <row r="161" spans="2:9" ht="21" x14ac:dyDescent="0.35">
      <c r="B161" s="309" t="s">
        <v>47</v>
      </c>
      <c r="C161" s="297">
        <f ca="1">IF(imzatarihi&gt;0,imzatarihi,"")</f>
        <v>46027</v>
      </c>
      <c r="D161" s="309" t="s">
        <v>48</v>
      </c>
      <c r="E161" s="486" t="str">
        <f>IF(kurulusyetkilisi&gt;0,kurulusyetkilisi,"")</f>
        <v/>
      </c>
      <c r="F161" s="486"/>
      <c r="G161" s="486"/>
      <c r="H161" s="486"/>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p94E6Sd2RuNX+JjfgooBYFp6YIaKNsjOezkEnm2Ku3W9sJQdKJhmZzYaLJb2HkvgEjhHgaG4xrV1oULtO1RXEA==" saltValue="PSlsIutNmI45Gdr06qKa4w==" spinCount="100000" sheet="1" objects="1" scenarios="1"/>
  <mergeCells count="108">
    <mergeCell ref="A158:G158"/>
    <mergeCell ref="A140:B140"/>
    <mergeCell ref="A113:B113"/>
    <mergeCell ref="H87:H88"/>
    <mergeCell ref="G87:G88"/>
    <mergeCell ref="F87:F88"/>
    <mergeCell ref="E53:H53"/>
    <mergeCell ref="E80:H80"/>
    <mergeCell ref="E107:H107"/>
    <mergeCell ref="E134:H134"/>
    <mergeCell ref="C112:K112"/>
    <mergeCell ref="C140:K140"/>
    <mergeCell ref="A141:A142"/>
    <mergeCell ref="B141:B142"/>
    <mergeCell ref="C141:C142"/>
    <mergeCell ref="D141:D142"/>
    <mergeCell ref="E141:E142"/>
    <mergeCell ref="F141:F142"/>
    <mergeCell ref="G141:G142"/>
    <mergeCell ref="H141:H142"/>
    <mergeCell ref="I60:I61"/>
    <mergeCell ref="I87:I88"/>
    <mergeCell ref="I114:I115"/>
    <mergeCell ref="I141:I142"/>
    <mergeCell ref="A139:B139"/>
    <mergeCell ref="C139:K139"/>
    <mergeCell ref="E161:H161"/>
    <mergeCell ref="E114:E115"/>
    <mergeCell ref="F114:F115"/>
    <mergeCell ref="G114:G115"/>
    <mergeCell ref="A55:K55"/>
    <mergeCell ref="A56:K56"/>
    <mergeCell ref="A58:B58"/>
    <mergeCell ref="C58:K58"/>
    <mergeCell ref="A59:B59"/>
    <mergeCell ref="C59:K59"/>
    <mergeCell ref="A57:K57"/>
    <mergeCell ref="A131:G131"/>
    <mergeCell ref="A104:G104"/>
    <mergeCell ref="A136:K136"/>
    <mergeCell ref="A137:K137"/>
    <mergeCell ref="A138:K138"/>
    <mergeCell ref="A85:B85"/>
    <mergeCell ref="C85:K85"/>
    <mergeCell ref="A86:B86"/>
    <mergeCell ref="C86:K86"/>
    <mergeCell ref="A111:K111"/>
    <mergeCell ref="A109:K109"/>
    <mergeCell ref="A82:K82"/>
    <mergeCell ref="A83:K83"/>
    <mergeCell ref="I33:I34"/>
    <mergeCell ref="A1:K1"/>
    <mergeCell ref="A2:K2"/>
    <mergeCell ref="A3:K3"/>
    <mergeCell ref="A4:B4"/>
    <mergeCell ref="C4:K4"/>
    <mergeCell ref="G6:G7"/>
    <mergeCell ref="H6:H7"/>
    <mergeCell ref="A6:A7"/>
    <mergeCell ref="B6:B7"/>
    <mergeCell ref="C6:C7"/>
    <mergeCell ref="D6:D7"/>
    <mergeCell ref="E6:E7"/>
    <mergeCell ref="F6:F7"/>
    <mergeCell ref="A5:B5"/>
    <mergeCell ref="C5:K5"/>
    <mergeCell ref="I6:I7"/>
    <mergeCell ref="E26:H26"/>
    <mergeCell ref="A23:G23"/>
    <mergeCell ref="A32:B32"/>
    <mergeCell ref="C32:K32"/>
    <mergeCell ref="A33:A34"/>
    <mergeCell ref="B33:B34"/>
    <mergeCell ref="C33:C34"/>
    <mergeCell ref="D33:D34"/>
    <mergeCell ref="E33:E34"/>
    <mergeCell ref="F33:F34"/>
    <mergeCell ref="G33:G34"/>
    <mergeCell ref="H33:H34"/>
    <mergeCell ref="A28:K28"/>
    <mergeCell ref="A29:K29"/>
    <mergeCell ref="A30:K30"/>
    <mergeCell ref="A31:B31"/>
    <mergeCell ref="C31:K31"/>
    <mergeCell ref="A50:G50"/>
    <mergeCell ref="A77:G77"/>
    <mergeCell ref="C113:K113"/>
    <mergeCell ref="A114:A115"/>
    <mergeCell ref="B114:B115"/>
    <mergeCell ref="C114:C115"/>
    <mergeCell ref="D114:D115"/>
    <mergeCell ref="F60:F61"/>
    <mergeCell ref="G60:G61"/>
    <mergeCell ref="H60:H61"/>
    <mergeCell ref="A84:K84"/>
    <mergeCell ref="A87:A88"/>
    <mergeCell ref="B87:B88"/>
    <mergeCell ref="A60:A61"/>
    <mergeCell ref="B60:B61"/>
    <mergeCell ref="C60:C61"/>
    <mergeCell ref="D60:D61"/>
    <mergeCell ref="E60:E61"/>
    <mergeCell ref="C87:C88"/>
    <mergeCell ref="D87:D88"/>
    <mergeCell ref="E87:E88"/>
    <mergeCell ref="H114:H115"/>
    <mergeCell ref="A110:K110"/>
    <mergeCell ref="A112:B11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1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 L9:L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P186"/>
  <sheetViews>
    <sheetView showGridLines="0" zoomScale="70" zoomScaleNormal="70" zoomScaleSheetLayoutView="50" workbookViewId="0">
      <selection activeCell="B8" sqref="B8"/>
    </sheetView>
  </sheetViews>
  <sheetFormatPr defaultColWidth="8.85546875" defaultRowHeight="15.75" x14ac:dyDescent="0.25"/>
  <cols>
    <col min="1" max="1" width="6.42578125" style="41" customWidth="1"/>
    <col min="2" max="2" width="15.285156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41"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5" t="s">
        <v>117</v>
      </c>
      <c r="B1" s="525"/>
      <c r="C1" s="525"/>
      <c r="D1" s="525"/>
      <c r="E1" s="525"/>
      <c r="F1" s="525"/>
      <c r="G1" s="525"/>
      <c r="H1" s="525"/>
      <c r="I1" s="525"/>
      <c r="J1" s="525"/>
      <c r="K1" s="525"/>
      <c r="L1" s="119"/>
      <c r="M1" s="120"/>
      <c r="P1" s="171" t="str">
        <f>CONCATENATE("A1:K",SUM(O:O)*27)</f>
        <v>A1:K27</v>
      </c>
    </row>
    <row r="2" spans="1:16" ht="15.6" customHeight="1" x14ac:dyDescent="0.25">
      <c r="A2" s="523" t="str">
        <f>IF(YilDonem&lt;&gt;"",CONCATENATE(YilDonem," dönemine aittir."),"")</f>
        <v/>
      </c>
      <c r="B2" s="523"/>
      <c r="C2" s="523"/>
      <c r="D2" s="523"/>
      <c r="E2" s="523"/>
      <c r="F2" s="523"/>
      <c r="G2" s="523"/>
      <c r="H2" s="523"/>
      <c r="I2" s="523"/>
      <c r="J2" s="523"/>
      <c r="K2" s="523"/>
      <c r="L2" s="102"/>
      <c r="M2" s="68"/>
      <c r="N2" s="68"/>
    </row>
    <row r="3" spans="1:16" ht="15.95" customHeight="1" thickBot="1" x14ac:dyDescent="0.3">
      <c r="A3" s="530" t="s">
        <v>121</v>
      </c>
      <c r="B3" s="530"/>
      <c r="C3" s="530"/>
      <c r="D3" s="530"/>
      <c r="E3" s="530"/>
      <c r="F3" s="530"/>
      <c r="G3" s="530"/>
      <c r="H3" s="530"/>
      <c r="I3" s="530"/>
      <c r="J3" s="530"/>
      <c r="K3" s="530"/>
      <c r="L3" s="102"/>
      <c r="M3" s="68"/>
      <c r="N3" s="68"/>
    </row>
    <row r="4" spans="1:16" ht="31.7" customHeight="1" thickBot="1" x14ac:dyDescent="0.3">
      <c r="A4" s="507" t="s">
        <v>1</v>
      </c>
      <c r="B4" s="508"/>
      <c r="C4" s="509" t="str">
        <f>IF(ProjeNo&gt;0,ProjeNo,"")</f>
        <v/>
      </c>
      <c r="D4" s="510"/>
      <c r="E4" s="510"/>
      <c r="F4" s="510"/>
      <c r="G4" s="510"/>
      <c r="H4" s="510"/>
      <c r="I4" s="510"/>
      <c r="J4" s="510"/>
      <c r="K4" s="511"/>
    </row>
    <row r="5" spans="1:16" ht="31.7" customHeight="1" thickBot="1" x14ac:dyDescent="0.3">
      <c r="A5" s="512" t="s">
        <v>14</v>
      </c>
      <c r="B5" s="513"/>
      <c r="C5" s="537" t="str">
        <f>IF(ProjeAdi&gt;0,ProjeAdi,"")</f>
        <v/>
      </c>
      <c r="D5" s="538"/>
      <c r="E5" s="538"/>
      <c r="F5" s="538"/>
      <c r="G5" s="538"/>
      <c r="H5" s="538"/>
      <c r="I5" s="538"/>
      <c r="J5" s="538"/>
      <c r="K5" s="539"/>
    </row>
    <row r="6" spans="1:16" ht="51.95" customHeight="1" thickBot="1" x14ac:dyDescent="0.3">
      <c r="A6" s="517" t="s">
        <v>9</v>
      </c>
      <c r="B6" s="517" t="s">
        <v>118</v>
      </c>
      <c r="C6" s="517" t="s">
        <v>119</v>
      </c>
      <c r="D6" s="517" t="s">
        <v>113</v>
      </c>
      <c r="E6" s="517" t="s">
        <v>111</v>
      </c>
      <c r="F6" s="517" t="s">
        <v>112</v>
      </c>
      <c r="G6" s="519" t="s">
        <v>97</v>
      </c>
      <c r="H6" s="521" t="s">
        <v>98</v>
      </c>
      <c r="I6" s="519" t="s">
        <v>185</v>
      </c>
      <c r="J6" s="117" t="s">
        <v>99</v>
      </c>
      <c r="K6" s="117" t="s">
        <v>99</v>
      </c>
      <c r="O6" s="44"/>
      <c r="P6" s="44"/>
    </row>
    <row r="7" spans="1:16" ht="16.5" thickBot="1" x14ac:dyDescent="0.3">
      <c r="A7" s="526"/>
      <c r="B7" s="526"/>
      <c r="C7" s="526"/>
      <c r="D7" s="526"/>
      <c r="E7" s="526"/>
      <c r="F7" s="526"/>
      <c r="G7" s="527"/>
      <c r="H7" s="528"/>
      <c r="I7" s="520"/>
      <c r="J7" s="118" t="s">
        <v>100</v>
      </c>
      <c r="K7" s="118" t="s">
        <v>103</v>
      </c>
    </row>
    <row r="8" spans="1:16" ht="37.15" customHeight="1" x14ac:dyDescent="0.25">
      <c r="A8" s="51">
        <v>1</v>
      </c>
      <c r="B8" s="52"/>
      <c r="C8" s="53"/>
      <c r="D8" s="53"/>
      <c r="E8" s="53"/>
      <c r="F8" s="53"/>
      <c r="G8" s="356"/>
      <c r="H8" s="330"/>
      <c r="I8" s="359"/>
      <c r="J8" s="266"/>
      <c r="K8" s="267"/>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9"/>
      <c r="K9" s="268"/>
      <c r="L9" s="178"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9"/>
      <c r="K10" s="268"/>
      <c r="L10" s="178" t="str">
        <f t="shared" si="0"/>
        <v/>
      </c>
      <c r="M10" s="177">
        <f t="shared" si="1"/>
        <v>1</v>
      </c>
      <c r="N10" s="179">
        <f t="shared" si="2"/>
        <v>0</v>
      </c>
    </row>
    <row r="11" spans="1:16" ht="37.15" customHeight="1" x14ac:dyDescent="0.25">
      <c r="A11" s="45">
        <v>4</v>
      </c>
      <c r="B11" s="33"/>
      <c r="C11" s="34"/>
      <c r="D11" s="34"/>
      <c r="E11" s="34"/>
      <c r="F11" s="34"/>
      <c r="G11" s="357"/>
      <c r="H11" s="331"/>
      <c r="I11" s="360"/>
      <c r="J11" s="259"/>
      <c r="K11" s="268"/>
      <c r="L11" s="178" t="str">
        <f t="shared" si="0"/>
        <v/>
      </c>
      <c r="M11" s="177">
        <f t="shared" si="1"/>
        <v>1</v>
      </c>
      <c r="N11" s="179">
        <f t="shared" si="2"/>
        <v>0</v>
      </c>
    </row>
    <row r="12" spans="1:16" ht="37.15" customHeight="1" x14ac:dyDescent="0.25">
      <c r="A12" s="45">
        <v>5</v>
      </c>
      <c r="B12" s="33"/>
      <c r="C12" s="34"/>
      <c r="D12" s="34"/>
      <c r="E12" s="34"/>
      <c r="F12" s="34"/>
      <c r="G12" s="357"/>
      <c r="H12" s="331"/>
      <c r="I12" s="360"/>
      <c r="J12" s="259"/>
      <c r="K12" s="268"/>
      <c r="L12" s="178" t="str">
        <f t="shared" si="0"/>
        <v/>
      </c>
      <c r="M12" s="177">
        <f t="shared" si="1"/>
        <v>1</v>
      </c>
      <c r="N12" s="179">
        <f t="shared" si="2"/>
        <v>0</v>
      </c>
    </row>
    <row r="13" spans="1:16" ht="37.15" customHeight="1" x14ac:dyDescent="0.25">
      <c r="A13" s="45">
        <v>6</v>
      </c>
      <c r="B13" s="33"/>
      <c r="C13" s="34"/>
      <c r="D13" s="34"/>
      <c r="E13" s="34"/>
      <c r="F13" s="34"/>
      <c r="G13" s="357"/>
      <c r="H13" s="331"/>
      <c r="I13" s="360"/>
      <c r="J13" s="259"/>
      <c r="K13" s="268"/>
      <c r="L13" s="178" t="str">
        <f t="shared" si="0"/>
        <v/>
      </c>
      <c r="M13" s="177">
        <f t="shared" si="1"/>
        <v>1</v>
      </c>
      <c r="N13" s="179">
        <f t="shared" si="2"/>
        <v>0</v>
      </c>
    </row>
    <row r="14" spans="1:16" ht="37.15" customHeight="1" x14ac:dyDescent="0.25">
      <c r="A14" s="46">
        <v>7</v>
      </c>
      <c r="B14" s="35"/>
      <c r="C14" s="36"/>
      <c r="D14" s="36"/>
      <c r="E14" s="36"/>
      <c r="F14" s="36"/>
      <c r="G14" s="362"/>
      <c r="H14" s="332"/>
      <c r="I14" s="364"/>
      <c r="J14" s="269"/>
      <c r="K14" s="270"/>
      <c r="L14" s="178" t="str">
        <f t="shared" si="0"/>
        <v/>
      </c>
      <c r="M14" s="177">
        <f t="shared" si="1"/>
        <v>1</v>
      </c>
      <c r="N14" s="179">
        <f t="shared" si="2"/>
        <v>0</v>
      </c>
    </row>
    <row r="15" spans="1:16" ht="37.15" customHeight="1" x14ac:dyDescent="0.25">
      <c r="A15" s="46">
        <v>8</v>
      </c>
      <c r="B15" s="35"/>
      <c r="C15" s="36"/>
      <c r="D15" s="36"/>
      <c r="E15" s="36"/>
      <c r="F15" s="36"/>
      <c r="G15" s="362"/>
      <c r="H15" s="332"/>
      <c r="I15" s="364"/>
      <c r="J15" s="269"/>
      <c r="K15" s="270"/>
      <c r="L15" s="178" t="str">
        <f t="shared" si="0"/>
        <v/>
      </c>
      <c r="M15" s="177">
        <f t="shared" si="1"/>
        <v>1</v>
      </c>
      <c r="N15" s="179">
        <f t="shared" si="2"/>
        <v>0</v>
      </c>
    </row>
    <row r="16" spans="1:16" ht="37.15" customHeight="1" x14ac:dyDescent="0.25">
      <c r="A16" s="46">
        <v>9</v>
      </c>
      <c r="B16" s="35"/>
      <c r="C16" s="36"/>
      <c r="D16" s="36"/>
      <c r="E16" s="36"/>
      <c r="F16" s="36"/>
      <c r="G16" s="362"/>
      <c r="H16" s="332"/>
      <c r="I16" s="364"/>
      <c r="J16" s="269"/>
      <c r="K16" s="270"/>
      <c r="L16" s="178" t="str">
        <f t="shared" si="0"/>
        <v/>
      </c>
      <c r="M16" s="177">
        <f t="shared" si="1"/>
        <v>1</v>
      </c>
      <c r="N16" s="179">
        <f t="shared" si="2"/>
        <v>0</v>
      </c>
    </row>
    <row r="17" spans="1:15" ht="37.15" customHeight="1" x14ac:dyDescent="0.25">
      <c r="A17" s="46">
        <v>10</v>
      </c>
      <c r="B17" s="35"/>
      <c r="C17" s="36"/>
      <c r="D17" s="36"/>
      <c r="E17" s="36"/>
      <c r="F17" s="36"/>
      <c r="G17" s="362"/>
      <c r="H17" s="332"/>
      <c r="I17" s="364"/>
      <c r="J17" s="269"/>
      <c r="K17" s="270"/>
      <c r="L17" s="178" t="str">
        <f t="shared" si="0"/>
        <v/>
      </c>
      <c r="M17" s="177">
        <f t="shared" si="1"/>
        <v>1</v>
      </c>
      <c r="N17" s="179">
        <f t="shared" si="2"/>
        <v>0</v>
      </c>
    </row>
    <row r="18" spans="1:15" ht="37.15" customHeight="1" x14ac:dyDescent="0.25">
      <c r="A18" s="46">
        <v>11</v>
      </c>
      <c r="B18" s="35"/>
      <c r="C18" s="36"/>
      <c r="D18" s="36"/>
      <c r="E18" s="36"/>
      <c r="F18" s="36"/>
      <c r="G18" s="362"/>
      <c r="H18" s="332"/>
      <c r="I18" s="364"/>
      <c r="J18" s="269"/>
      <c r="K18" s="270"/>
      <c r="L18" s="178" t="str">
        <f t="shared" si="0"/>
        <v/>
      </c>
      <c r="M18" s="177">
        <f t="shared" si="1"/>
        <v>1</v>
      </c>
      <c r="N18" s="179">
        <f t="shared" si="2"/>
        <v>0</v>
      </c>
    </row>
    <row r="19" spans="1:15" ht="37.15" customHeight="1" x14ac:dyDescent="0.25">
      <c r="A19" s="46">
        <v>12</v>
      </c>
      <c r="B19" s="35"/>
      <c r="C19" s="36"/>
      <c r="D19" s="36"/>
      <c r="E19" s="36"/>
      <c r="F19" s="36"/>
      <c r="G19" s="362"/>
      <c r="H19" s="332"/>
      <c r="I19" s="364"/>
      <c r="J19" s="269"/>
      <c r="K19" s="270"/>
      <c r="L19" s="178" t="str">
        <f t="shared" si="0"/>
        <v/>
      </c>
      <c r="M19" s="177">
        <f t="shared" si="1"/>
        <v>1</v>
      </c>
      <c r="N19" s="179">
        <f t="shared" si="2"/>
        <v>0</v>
      </c>
    </row>
    <row r="20" spans="1:15" ht="37.15" customHeight="1" x14ac:dyDescent="0.25">
      <c r="A20" s="46">
        <v>13</v>
      </c>
      <c r="B20" s="35"/>
      <c r="C20" s="36"/>
      <c r="D20" s="36"/>
      <c r="E20" s="36"/>
      <c r="F20" s="36"/>
      <c r="G20" s="362"/>
      <c r="H20" s="332"/>
      <c r="I20" s="364"/>
      <c r="J20" s="269"/>
      <c r="K20" s="270"/>
      <c r="L20" s="178" t="str">
        <f t="shared" si="0"/>
        <v/>
      </c>
      <c r="M20" s="177">
        <f t="shared" si="1"/>
        <v>1</v>
      </c>
      <c r="N20" s="179">
        <f t="shared" si="2"/>
        <v>0</v>
      </c>
    </row>
    <row r="21" spans="1:15" ht="37.15" customHeight="1" x14ac:dyDescent="0.25">
      <c r="A21" s="46">
        <v>14</v>
      </c>
      <c r="B21" s="35"/>
      <c r="C21" s="36"/>
      <c r="D21" s="36"/>
      <c r="E21" s="36"/>
      <c r="F21" s="36"/>
      <c r="G21" s="362"/>
      <c r="H21" s="332"/>
      <c r="I21" s="364"/>
      <c r="J21" s="269"/>
      <c r="K21" s="270"/>
      <c r="L21" s="178" t="str">
        <f t="shared" si="0"/>
        <v/>
      </c>
      <c r="M21" s="177">
        <f t="shared" si="1"/>
        <v>1</v>
      </c>
      <c r="N21" s="179">
        <f t="shared" si="2"/>
        <v>0</v>
      </c>
    </row>
    <row r="22" spans="1:15" ht="37.15" customHeight="1" thickBot="1" x14ac:dyDescent="0.3">
      <c r="A22" s="46">
        <v>15</v>
      </c>
      <c r="B22" s="38"/>
      <c r="C22" s="39"/>
      <c r="D22" s="39"/>
      <c r="E22" s="39"/>
      <c r="F22" s="39"/>
      <c r="G22" s="363"/>
      <c r="H22" s="333"/>
      <c r="I22" s="365"/>
      <c r="J22" s="271"/>
      <c r="K22" s="272"/>
      <c r="L22" s="178" t="str">
        <f t="shared" si="0"/>
        <v/>
      </c>
      <c r="M22" s="177">
        <f t="shared" si="1"/>
        <v>1</v>
      </c>
      <c r="N22" s="179">
        <f t="shared" si="2"/>
        <v>0</v>
      </c>
      <c r="O22" s="41">
        <v>1</v>
      </c>
    </row>
    <row r="23" spans="1:15" ht="37.15" customHeight="1" thickBot="1" x14ac:dyDescent="0.3">
      <c r="A23" s="534" t="s">
        <v>170</v>
      </c>
      <c r="B23" s="534"/>
      <c r="C23" s="534"/>
      <c r="D23" s="534"/>
      <c r="E23" s="534"/>
      <c r="F23" s="534"/>
      <c r="G23" s="534"/>
      <c r="H23" s="342"/>
      <c r="I23" s="334" t="s">
        <v>50</v>
      </c>
      <c r="J23" s="273">
        <f>SUM(J8:J22)</f>
        <v>0</v>
      </c>
      <c r="K23" s="273">
        <f>SUM(K8:K22)</f>
        <v>0</v>
      </c>
      <c r="L23" s="104"/>
    </row>
    <row r="24" spans="1:15" x14ac:dyDescent="0.25">
      <c r="A24" s="41" t="s">
        <v>156</v>
      </c>
      <c r="L24" s="180" t="str">
        <f t="shared" ref="L24" si="3">IF(AND(J24&gt;0,K24=""),"KDV Dahil Tutar Yazılmalıdır.","")</f>
        <v/>
      </c>
    </row>
    <row r="26" spans="1:15" ht="21" x14ac:dyDescent="0.35">
      <c r="B26" s="309" t="s">
        <v>47</v>
      </c>
      <c r="C26" s="297">
        <f ca="1">IF(imzatarihi&gt;0,imzatarihi,"")</f>
        <v>46027</v>
      </c>
      <c r="D26" s="309" t="s">
        <v>48</v>
      </c>
      <c r="E26" s="486" t="str">
        <f>IF(kurulusyetkilisi&gt;0,kurulusyetkilisi,"")</f>
        <v/>
      </c>
      <c r="F26" s="486"/>
      <c r="G26" s="486"/>
      <c r="H26" s="486"/>
      <c r="I26" s="297"/>
    </row>
    <row r="27" spans="1:15" ht="21" x14ac:dyDescent="0.35">
      <c r="B27" s="300"/>
      <c r="C27" s="300"/>
      <c r="D27" s="309" t="s">
        <v>49</v>
      </c>
      <c r="E27" s="300"/>
      <c r="F27" s="300"/>
      <c r="G27" s="312"/>
      <c r="H27" s="317"/>
      <c r="I27" s="315"/>
    </row>
    <row r="28" spans="1:15" x14ac:dyDescent="0.25">
      <c r="A28" s="525" t="s">
        <v>117</v>
      </c>
      <c r="B28" s="525"/>
      <c r="C28" s="525"/>
      <c r="D28" s="525"/>
      <c r="E28" s="525"/>
      <c r="F28" s="525"/>
      <c r="G28" s="525"/>
      <c r="H28" s="525"/>
      <c r="I28" s="525"/>
      <c r="J28" s="525"/>
      <c r="K28" s="525"/>
      <c r="L28" s="119"/>
      <c r="M28" s="120"/>
    </row>
    <row r="29" spans="1:15" ht="15.6" customHeight="1" x14ac:dyDescent="0.25">
      <c r="A29" s="523" t="str">
        <f>IF(YilDonem&lt;&gt;"",CONCATENATE(YilDonem," dönemine aittir."),"")</f>
        <v/>
      </c>
      <c r="B29" s="523"/>
      <c r="C29" s="523"/>
      <c r="D29" s="523"/>
      <c r="E29" s="523"/>
      <c r="F29" s="523"/>
      <c r="G29" s="523"/>
      <c r="H29" s="523"/>
      <c r="I29" s="523"/>
      <c r="J29" s="523"/>
      <c r="K29" s="523"/>
      <c r="L29" s="102"/>
      <c r="M29" s="68"/>
      <c r="N29" s="68"/>
    </row>
    <row r="30" spans="1:15" ht="15.95" customHeight="1" thickBot="1" x14ac:dyDescent="0.3">
      <c r="A30" s="530" t="s">
        <v>121</v>
      </c>
      <c r="B30" s="530"/>
      <c r="C30" s="530"/>
      <c r="D30" s="530"/>
      <c r="E30" s="530"/>
      <c r="F30" s="530"/>
      <c r="G30" s="530"/>
      <c r="H30" s="530"/>
      <c r="I30" s="530"/>
      <c r="J30" s="530"/>
      <c r="K30" s="530"/>
      <c r="L30" s="102"/>
      <c r="M30" s="68"/>
      <c r="N30" s="68"/>
    </row>
    <row r="31" spans="1:15" ht="31.7" customHeight="1" thickBot="1" x14ac:dyDescent="0.3">
      <c r="A31" s="507" t="s">
        <v>1</v>
      </c>
      <c r="B31" s="508"/>
      <c r="C31" s="509" t="str">
        <f>IF(ProjeNo&gt;0,ProjeNo,"")</f>
        <v/>
      </c>
      <c r="D31" s="510"/>
      <c r="E31" s="510"/>
      <c r="F31" s="510"/>
      <c r="G31" s="510"/>
      <c r="H31" s="510"/>
      <c r="I31" s="510"/>
      <c r="J31" s="510"/>
      <c r="K31" s="511"/>
    </row>
    <row r="32" spans="1:15" ht="31.7" customHeight="1" thickBot="1" x14ac:dyDescent="0.3">
      <c r="A32" s="512" t="s">
        <v>14</v>
      </c>
      <c r="B32" s="513"/>
      <c r="C32" s="537" t="str">
        <f>IF(ProjeAdi&gt;0,ProjeAdi,"")</f>
        <v/>
      </c>
      <c r="D32" s="538"/>
      <c r="E32" s="538"/>
      <c r="F32" s="538"/>
      <c r="G32" s="538"/>
      <c r="H32" s="538"/>
      <c r="I32" s="538"/>
      <c r="J32" s="538"/>
      <c r="K32" s="539"/>
    </row>
    <row r="33" spans="1:16" ht="51.95" customHeight="1" thickBot="1" x14ac:dyDescent="0.3">
      <c r="A33" s="517" t="s">
        <v>9</v>
      </c>
      <c r="B33" s="517" t="s">
        <v>118</v>
      </c>
      <c r="C33" s="517" t="s">
        <v>119</v>
      </c>
      <c r="D33" s="517" t="s">
        <v>113</v>
      </c>
      <c r="E33" s="517" t="s">
        <v>111</v>
      </c>
      <c r="F33" s="517" t="s">
        <v>112</v>
      </c>
      <c r="G33" s="519" t="s">
        <v>97</v>
      </c>
      <c r="H33" s="521" t="s">
        <v>98</v>
      </c>
      <c r="I33" s="519" t="s">
        <v>185</v>
      </c>
      <c r="J33" s="117" t="s">
        <v>99</v>
      </c>
      <c r="K33" s="117" t="s">
        <v>99</v>
      </c>
    </row>
    <row r="34" spans="1:16" ht="16.5" thickBot="1" x14ac:dyDescent="0.3">
      <c r="A34" s="526"/>
      <c r="B34" s="526"/>
      <c r="C34" s="526"/>
      <c r="D34" s="526"/>
      <c r="E34" s="526"/>
      <c r="F34" s="526"/>
      <c r="G34" s="527"/>
      <c r="H34" s="528"/>
      <c r="I34" s="520"/>
      <c r="J34" s="118" t="s">
        <v>100</v>
      </c>
      <c r="K34" s="118" t="s">
        <v>103</v>
      </c>
    </row>
    <row r="35" spans="1:16" ht="37.15" customHeight="1" x14ac:dyDescent="0.25">
      <c r="A35" s="51">
        <v>16</v>
      </c>
      <c r="B35" s="52"/>
      <c r="C35" s="53"/>
      <c r="D35" s="53"/>
      <c r="E35" s="53"/>
      <c r="F35" s="53"/>
      <c r="G35" s="356"/>
      <c r="H35" s="330"/>
      <c r="I35" s="359"/>
      <c r="J35" s="266"/>
      <c r="K35" s="267"/>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9"/>
      <c r="K36" s="268"/>
      <c r="L36" s="178" t="str">
        <f t="shared" ref="L36:L49" si="4">IF(AND(COUNTA(B36:F36)&gt;0,M36=1),"Belge Tarihi,Belge Numarası ve KDV Dahil Tutar doldurulduktan sonra KDV Hariç Tutar doldurulabilir.","")</f>
        <v/>
      </c>
      <c r="M36" s="177">
        <f t="shared" ref="M36:M49" si="5">IF(COUNTA(G36:H36)+COUNTA(K36)=3,0,1)</f>
        <v>1</v>
      </c>
      <c r="N36" s="179">
        <f t="shared" ref="N36:N49" si="6">IF(M36=1,0,100000000)</f>
        <v>0</v>
      </c>
      <c r="O36" s="44"/>
      <c r="P36" s="44"/>
    </row>
    <row r="37" spans="1:16" ht="37.15" customHeight="1" x14ac:dyDescent="0.25">
      <c r="A37" s="45">
        <v>18</v>
      </c>
      <c r="B37" s="33"/>
      <c r="C37" s="34"/>
      <c r="D37" s="34"/>
      <c r="E37" s="34"/>
      <c r="F37" s="34"/>
      <c r="G37" s="357"/>
      <c r="H37" s="331"/>
      <c r="I37" s="360"/>
      <c r="J37" s="259"/>
      <c r="K37" s="268"/>
      <c r="L37" s="178" t="str">
        <f t="shared" si="4"/>
        <v/>
      </c>
      <c r="M37" s="177">
        <f t="shared" si="5"/>
        <v>1</v>
      </c>
      <c r="N37" s="179">
        <f t="shared" si="6"/>
        <v>0</v>
      </c>
    </row>
    <row r="38" spans="1:16" ht="37.15" customHeight="1" x14ac:dyDescent="0.25">
      <c r="A38" s="45">
        <v>19</v>
      </c>
      <c r="B38" s="33"/>
      <c r="C38" s="34"/>
      <c r="D38" s="34"/>
      <c r="E38" s="34"/>
      <c r="F38" s="34"/>
      <c r="G38" s="357"/>
      <c r="H38" s="331"/>
      <c r="I38" s="360"/>
      <c r="J38" s="259"/>
      <c r="K38" s="268"/>
      <c r="L38" s="178" t="str">
        <f t="shared" si="4"/>
        <v/>
      </c>
      <c r="M38" s="177">
        <f t="shared" si="5"/>
        <v>1</v>
      </c>
      <c r="N38" s="179">
        <f t="shared" si="6"/>
        <v>0</v>
      </c>
    </row>
    <row r="39" spans="1:16" ht="37.15" customHeight="1" x14ac:dyDescent="0.25">
      <c r="A39" s="45">
        <v>20</v>
      </c>
      <c r="B39" s="33"/>
      <c r="C39" s="34"/>
      <c r="D39" s="34"/>
      <c r="E39" s="34"/>
      <c r="F39" s="34"/>
      <c r="G39" s="357"/>
      <c r="H39" s="331"/>
      <c r="I39" s="360"/>
      <c r="J39" s="259"/>
      <c r="K39" s="268"/>
      <c r="L39" s="178" t="str">
        <f t="shared" si="4"/>
        <v/>
      </c>
      <c r="M39" s="177">
        <f t="shared" si="5"/>
        <v>1</v>
      </c>
      <c r="N39" s="179">
        <f t="shared" si="6"/>
        <v>0</v>
      </c>
    </row>
    <row r="40" spans="1:16" ht="37.15" customHeight="1" x14ac:dyDescent="0.25">
      <c r="A40" s="45">
        <v>21</v>
      </c>
      <c r="B40" s="33"/>
      <c r="C40" s="34"/>
      <c r="D40" s="34"/>
      <c r="E40" s="34"/>
      <c r="F40" s="34"/>
      <c r="G40" s="357"/>
      <c r="H40" s="331"/>
      <c r="I40" s="360"/>
      <c r="J40" s="259"/>
      <c r="K40" s="268"/>
      <c r="L40" s="178" t="str">
        <f t="shared" si="4"/>
        <v/>
      </c>
      <c r="M40" s="177">
        <f t="shared" si="5"/>
        <v>1</v>
      </c>
      <c r="N40" s="179">
        <f t="shared" si="6"/>
        <v>0</v>
      </c>
    </row>
    <row r="41" spans="1:16" ht="37.15" customHeight="1" x14ac:dyDescent="0.25">
      <c r="A41" s="46">
        <v>22</v>
      </c>
      <c r="B41" s="35"/>
      <c r="C41" s="36"/>
      <c r="D41" s="36"/>
      <c r="E41" s="36"/>
      <c r="F41" s="36"/>
      <c r="G41" s="362"/>
      <c r="H41" s="332"/>
      <c r="I41" s="364"/>
      <c r="J41" s="269"/>
      <c r="K41" s="270"/>
      <c r="L41" s="178" t="str">
        <f t="shared" si="4"/>
        <v/>
      </c>
      <c r="M41" s="177">
        <f t="shared" si="5"/>
        <v>1</v>
      </c>
      <c r="N41" s="179">
        <f t="shared" si="6"/>
        <v>0</v>
      </c>
    </row>
    <row r="42" spans="1:16" ht="37.15" customHeight="1" x14ac:dyDescent="0.25">
      <c r="A42" s="46">
        <v>23</v>
      </c>
      <c r="B42" s="35"/>
      <c r="C42" s="36"/>
      <c r="D42" s="36"/>
      <c r="E42" s="36"/>
      <c r="F42" s="36"/>
      <c r="G42" s="362"/>
      <c r="H42" s="332"/>
      <c r="I42" s="364"/>
      <c r="J42" s="269"/>
      <c r="K42" s="270"/>
      <c r="L42" s="178" t="str">
        <f t="shared" si="4"/>
        <v/>
      </c>
      <c r="M42" s="177">
        <f t="shared" si="5"/>
        <v>1</v>
      </c>
      <c r="N42" s="179">
        <f t="shared" si="6"/>
        <v>0</v>
      </c>
    </row>
    <row r="43" spans="1:16" ht="37.15" customHeight="1" x14ac:dyDescent="0.25">
      <c r="A43" s="46">
        <v>24</v>
      </c>
      <c r="B43" s="35"/>
      <c r="C43" s="36"/>
      <c r="D43" s="36"/>
      <c r="E43" s="36"/>
      <c r="F43" s="36"/>
      <c r="G43" s="362"/>
      <c r="H43" s="332"/>
      <c r="I43" s="364"/>
      <c r="J43" s="269"/>
      <c r="K43" s="270"/>
      <c r="L43" s="178" t="str">
        <f t="shared" si="4"/>
        <v/>
      </c>
      <c r="M43" s="177">
        <f t="shared" si="5"/>
        <v>1</v>
      </c>
      <c r="N43" s="179">
        <f t="shared" si="6"/>
        <v>0</v>
      </c>
    </row>
    <row r="44" spans="1:16" ht="37.15" customHeight="1" x14ac:dyDescent="0.25">
      <c r="A44" s="46">
        <v>25</v>
      </c>
      <c r="B44" s="35"/>
      <c r="C44" s="36"/>
      <c r="D44" s="36"/>
      <c r="E44" s="36"/>
      <c r="F44" s="36"/>
      <c r="G44" s="362"/>
      <c r="H44" s="332"/>
      <c r="I44" s="364"/>
      <c r="J44" s="269"/>
      <c r="K44" s="270"/>
      <c r="L44" s="178" t="str">
        <f t="shared" si="4"/>
        <v/>
      </c>
      <c r="M44" s="177">
        <f t="shared" si="5"/>
        <v>1</v>
      </c>
      <c r="N44" s="179">
        <f t="shared" si="6"/>
        <v>0</v>
      </c>
    </row>
    <row r="45" spans="1:16" ht="37.15" customHeight="1" x14ac:dyDescent="0.25">
      <c r="A45" s="46">
        <v>26</v>
      </c>
      <c r="B45" s="35"/>
      <c r="C45" s="36"/>
      <c r="D45" s="36"/>
      <c r="E45" s="36"/>
      <c r="F45" s="36"/>
      <c r="G45" s="362"/>
      <c r="H45" s="332"/>
      <c r="I45" s="364"/>
      <c r="J45" s="269"/>
      <c r="K45" s="270"/>
      <c r="L45" s="178" t="str">
        <f t="shared" si="4"/>
        <v/>
      </c>
      <c r="M45" s="177">
        <f t="shared" si="5"/>
        <v>1</v>
      </c>
      <c r="N45" s="179">
        <f t="shared" si="6"/>
        <v>0</v>
      </c>
    </row>
    <row r="46" spans="1:16" ht="37.15" customHeight="1" x14ac:dyDescent="0.25">
      <c r="A46" s="46">
        <v>27</v>
      </c>
      <c r="B46" s="35"/>
      <c r="C46" s="36"/>
      <c r="D46" s="36"/>
      <c r="E46" s="36"/>
      <c r="F46" s="36"/>
      <c r="G46" s="362"/>
      <c r="H46" s="332"/>
      <c r="I46" s="364"/>
      <c r="J46" s="269"/>
      <c r="K46" s="270"/>
      <c r="L46" s="178" t="str">
        <f t="shared" si="4"/>
        <v/>
      </c>
      <c r="M46" s="177">
        <f t="shared" si="5"/>
        <v>1</v>
      </c>
      <c r="N46" s="179">
        <f t="shared" si="6"/>
        <v>0</v>
      </c>
    </row>
    <row r="47" spans="1:16" ht="37.15" customHeight="1" x14ac:dyDescent="0.25">
      <c r="A47" s="46">
        <v>28</v>
      </c>
      <c r="B47" s="35"/>
      <c r="C47" s="36"/>
      <c r="D47" s="36"/>
      <c r="E47" s="36"/>
      <c r="F47" s="36"/>
      <c r="G47" s="362"/>
      <c r="H47" s="332"/>
      <c r="I47" s="364"/>
      <c r="J47" s="269"/>
      <c r="K47" s="270"/>
      <c r="L47" s="178" t="str">
        <f t="shared" si="4"/>
        <v/>
      </c>
      <c r="M47" s="177">
        <f t="shared" si="5"/>
        <v>1</v>
      </c>
      <c r="N47" s="179">
        <f t="shared" si="6"/>
        <v>0</v>
      </c>
    </row>
    <row r="48" spans="1:16" ht="37.15" customHeight="1" x14ac:dyDescent="0.25">
      <c r="A48" s="46">
        <v>29</v>
      </c>
      <c r="B48" s="35"/>
      <c r="C48" s="36"/>
      <c r="D48" s="36"/>
      <c r="E48" s="36"/>
      <c r="F48" s="36"/>
      <c r="G48" s="362"/>
      <c r="H48" s="332"/>
      <c r="I48" s="364"/>
      <c r="J48" s="269"/>
      <c r="K48" s="270"/>
      <c r="L48" s="178" t="str">
        <f t="shared" si="4"/>
        <v/>
      </c>
      <c r="M48" s="177">
        <f t="shared" si="5"/>
        <v>1</v>
      </c>
      <c r="N48" s="179">
        <f t="shared" si="6"/>
        <v>0</v>
      </c>
    </row>
    <row r="49" spans="1:15" ht="37.15" customHeight="1" thickBot="1" x14ac:dyDescent="0.3">
      <c r="A49" s="47">
        <v>30</v>
      </c>
      <c r="B49" s="38"/>
      <c r="C49" s="39"/>
      <c r="D49" s="39"/>
      <c r="E49" s="39"/>
      <c r="F49" s="39"/>
      <c r="G49" s="363"/>
      <c r="H49" s="333"/>
      <c r="I49" s="365"/>
      <c r="J49" s="271"/>
      <c r="K49" s="272"/>
      <c r="L49" s="178" t="str">
        <f t="shared" si="4"/>
        <v/>
      </c>
      <c r="M49" s="177">
        <f t="shared" si="5"/>
        <v>1</v>
      </c>
      <c r="N49" s="179">
        <f t="shared" si="6"/>
        <v>0</v>
      </c>
      <c r="O49" s="181">
        <f>IF(COUNTA(G35:K49)&gt;0,1,0)</f>
        <v>0</v>
      </c>
    </row>
    <row r="50" spans="1:15" ht="37.15" customHeight="1" thickBot="1" x14ac:dyDescent="0.3">
      <c r="A50" s="536" t="s">
        <v>170</v>
      </c>
      <c r="B50" s="536"/>
      <c r="C50" s="536"/>
      <c r="D50" s="536"/>
      <c r="E50" s="536"/>
      <c r="F50" s="536"/>
      <c r="G50" s="536"/>
      <c r="H50" s="342"/>
      <c r="I50" s="334" t="s">
        <v>50</v>
      </c>
      <c r="J50" s="273">
        <f>SUM(J35:J49)+J23</f>
        <v>0</v>
      </c>
      <c r="K50" s="273">
        <f>SUM(K35:K49)+K23</f>
        <v>0</v>
      </c>
      <c r="L50" s="104"/>
    </row>
    <row r="51" spans="1:15" x14ac:dyDescent="0.25">
      <c r="A51" s="41" t="s">
        <v>156</v>
      </c>
      <c r="L51" s="180" t="str">
        <f t="shared" ref="L51" si="7">IF(AND(J51&gt;0,K51=""),"KDV Dahil Tutar Yazılmalıdır.","")</f>
        <v/>
      </c>
    </row>
    <row r="53" spans="1:15" ht="21" x14ac:dyDescent="0.35">
      <c r="B53" s="309" t="s">
        <v>47</v>
      </c>
      <c r="C53" s="297">
        <f ca="1">IF(imzatarihi&gt;0,imzatarihi,"")</f>
        <v>46027</v>
      </c>
      <c r="D53" s="309" t="s">
        <v>48</v>
      </c>
      <c r="E53" s="486" t="str">
        <f>IF(kurulusyetkilisi&gt;0,kurulusyetkilisi,"")</f>
        <v/>
      </c>
      <c r="F53" s="486"/>
      <c r="G53" s="486"/>
      <c r="H53" s="486"/>
      <c r="I53" s="297"/>
    </row>
    <row r="54" spans="1:15" ht="21" x14ac:dyDescent="0.35">
      <c r="B54" s="300"/>
      <c r="C54" s="300"/>
      <c r="D54" s="309" t="s">
        <v>49</v>
      </c>
      <c r="E54" s="300"/>
      <c r="F54" s="300"/>
      <c r="G54" s="312"/>
      <c r="H54" s="317"/>
      <c r="I54" s="315"/>
    </row>
    <row r="55" spans="1:15" x14ac:dyDescent="0.25">
      <c r="A55" s="525" t="s">
        <v>117</v>
      </c>
      <c r="B55" s="525"/>
      <c r="C55" s="525"/>
      <c r="D55" s="525"/>
      <c r="E55" s="525"/>
      <c r="F55" s="525"/>
      <c r="G55" s="525"/>
      <c r="H55" s="525"/>
      <c r="I55" s="525"/>
      <c r="J55" s="525"/>
      <c r="K55" s="525"/>
      <c r="L55" s="119"/>
      <c r="M55" s="120"/>
    </row>
    <row r="56" spans="1:15" ht="15.6" customHeight="1" x14ac:dyDescent="0.25">
      <c r="A56" s="523" t="str">
        <f>IF(YilDonem&lt;&gt;"",CONCATENATE(YilDonem," dönemine aittir."),"")</f>
        <v/>
      </c>
      <c r="B56" s="523"/>
      <c r="C56" s="523"/>
      <c r="D56" s="523"/>
      <c r="E56" s="523"/>
      <c r="F56" s="523"/>
      <c r="G56" s="523"/>
      <c r="H56" s="523"/>
      <c r="I56" s="523"/>
      <c r="J56" s="523"/>
      <c r="K56" s="523"/>
      <c r="L56" s="102"/>
      <c r="M56" s="68"/>
      <c r="N56" s="68"/>
    </row>
    <row r="57" spans="1:15" ht="15.95" customHeight="1" thickBot="1" x14ac:dyDescent="0.3">
      <c r="A57" s="530" t="s">
        <v>121</v>
      </c>
      <c r="B57" s="530"/>
      <c r="C57" s="530"/>
      <c r="D57" s="530"/>
      <c r="E57" s="530"/>
      <c r="F57" s="530"/>
      <c r="G57" s="530"/>
      <c r="H57" s="530"/>
      <c r="I57" s="530"/>
      <c r="J57" s="530"/>
      <c r="K57" s="530"/>
      <c r="L57" s="102"/>
      <c r="M57" s="68"/>
      <c r="N57" s="68"/>
    </row>
    <row r="58" spans="1:15" ht="31.7" customHeight="1" thickBot="1" x14ac:dyDescent="0.3">
      <c r="A58" s="507" t="s">
        <v>1</v>
      </c>
      <c r="B58" s="508"/>
      <c r="C58" s="509" t="str">
        <f>IF(ProjeNo&gt;0,ProjeNo,"")</f>
        <v/>
      </c>
      <c r="D58" s="510"/>
      <c r="E58" s="510"/>
      <c r="F58" s="510"/>
      <c r="G58" s="510"/>
      <c r="H58" s="510"/>
      <c r="I58" s="510"/>
      <c r="J58" s="510"/>
      <c r="K58" s="511"/>
    </row>
    <row r="59" spans="1:15" ht="31.7" customHeight="1" thickBot="1" x14ac:dyDescent="0.3">
      <c r="A59" s="512" t="s">
        <v>14</v>
      </c>
      <c r="B59" s="513"/>
      <c r="C59" s="537" t="str">
        <f>IF(ProjeAdi&gt;0,ProjeAdi,"")</f>
        <v/>
      </c>
      <c r="D59" s="538"/>
      <c r="E59" s="538"/>
      <c r="F59" s="538"/>
      <c r="G59" s="538"/>
      <c r="H59" s="538"/>
      <c r="I59" s="538"/>
      <c r="J59" s="538"/>
      <c r="K59" s="539"/>
    </row>
    <row r="60" spans="1:15" ht="51.95" customHeight="1" thickBot="1" x14ac:dyDescent="0.3">
      <c r="A60" s="517" t="s">
        <v>9</v>
      </c>
      <c r="B60" s="517" t="s">
        <v>118</v>
      </c>
      <c r="C60" s="517" t="s">
        <v>119</v>
      </c>
      <c r="D60" s="517" t="s">
        <v>113</v>
      </c>
      <c r="E60" s="517" t="s">
        <v>111</v>
      </c>
      <c r="F60" s="517" t="s">
        <v>112</v>
      </c>
      <c r="G60" s="519" t="s">
        <v>97</v>
      </c>
      <c r="H60" s="521" t="s">
        <v>98</v>
      </c>
      <c r="I60" s="519" t="s">
        <v>185</v>
      </c>
      <c r="J60" s="117" t="s">
        <v>99</v>
      </c>
      <c r="K60" s="117" t="s">
        <v>99</v>
      </c>
    </row>
    <row r="61" spans="1:15" ht="16.5" thickBot="1" x14ac:dyDescent="0.3">
      <c r="A61" s="526"/>
      <c r="B61" s="526"/>
      <c r="C61" s="526"/>
      <c r="D61" s="526"/>
      <c r="E61" s="526"/>
      <c r="F61" s="526"/>
      <c r="G61" s="527"/>
      <c r="H61" s="528"/>
      <c r="I61" s="520"/>
      <c r="J61" s="118" t="s">
        <v>100</v>
      </c>
      <c r="K61" s="118" t="s">
        <v>103</v>
      </c>
    </row>
    <row r="62" spans="1:15" ht="37.15" customHeight="1" x14ac:dyDescent="0.25">
      <c r="A62" s="64">
        <v>31</v>
      </c>
      <c r="B62" s="52"/>
      <c r="C62" s="53"/>
      <c r="D62" s="53"/>
      <c r="E62" s="53"/>
      <c r="F62" s="53"/>
      <c r="G62" s="356"/>
      <c r="H62" s="330"/>
      <c r="I62" s="359"/>
      <c r="J62" s="266"/>
      <c r="K62" s="267"/>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9">
        <v>32</v>
      </c>
      <c r="B63" s="33"/>
      <c r="C63" s="34"/>
      <c r="D63" s="34"/>
      <c r="E63" s="34"/>
      <c r="F63" s="34"/>
      <c r="G63" s="357"/>
      <c r="H63" s="331"/>
      <c r="I63" s="360"/>
      <c r="J63" s="259"/>
      <c r="K63" s="268"/>
      <c r="L63" s="178" t="str">
        <f t="shared" ref="L63:L76" si="8">IF(AND(COUNTA(B63:F63)&gt;0,M63=1),"Belge Tarihi,Belge Numarası ve KDV Dahil Tutar doldurulduktan sonra KDV Hariç Tutar doldurulabilir.","")</f>
        <v/>
      </c>
      <c r="M63" s="177">
        <f t="shared" ref="M63:M76" si="9">IF(COUNTA(G63:H63)+COUNTA(K63)=3,0,1)</f>
        <v>1</v>
      </c>
      <c r="N63" s="179">
        <f t="shared" ref="N63:N76" si="10">IF(M63=1,0,100000000)</f>
        <v>0</v>
      </c>
    </row>
    <row r="64" spans="1:15" ht="37.15" customHeight="1" x14ac:dyDescent="0.25">
      <c r="A64" s="49">
        <v>33</v>
      </c>
      <c r="B64" s="33"/>
      <c r="C64" s="34"/>
      <c r="D64" s="34"/>
      <c r="E64" s="34"/>
      <c r="F64" s="34"/>
      <c r="G64" s="357"/>
      <c r="H64" s="331"/>
      <c r="I64" s="360"/>
      <c r="J64" s="259"/>
      <c r="K64" s="268"/>
      <c r="L64" s="178" t="str">
        <f t="shared" si="8"/>
        <v/>
      </c>
      <c r="M64" s="177">
        <f t="shared" si="9"/>
        <v>1</v>
      </c>
      <c r="N64" s="179">
        <f t="shared" si="10"/>
        <v>0</v>
      </c>
    </row>
    <row r="65" spans="1:16" ht="37.15" customHeight="1" x14ac:dyDescent="0.25">
      <c r="A65" s="49">
        <v>34</v>
      </c>
      <c r="B65" s="33"/>
      <c r="C65" s="34"/>
      <c r="D65" s="34"/>
      <c r="E65" s="34"/>
      <c r="F65" s="34"/>
      <c r="G65" s="357"/>
      <c r="H65" s="331"/>
      <c r="I65" s="360"/>
      <c r="J65" s="259"/>
      <c r="K65" s="268"/>
      <c r="L65" s="178" t="str">
        <f t="shared" si="8"/>
        <v/>
      </c>
      <c r="M65" s="177">
        <f t="shared" si="9"/>
        <v>1</v>
      </c>
      <c r="N65" s="179">
        <f t="shared" si="10"/>
        <v>0</v>
      </c>
    </row>
    <row r="66" spans="1:16" ht="37.15" customHeight="1" x14ac:dyDescent="0.25">
      <c r="A66" s="49">
        <v>35</v>
      </c>
      <c r="B66" s="33"/>
      <c r="C66" s="34"/>
      <c r="D66" s="34"/>
      <c r="E66" s="34"/>
      <c r="F66" s="34"/>
      <c r="G66" s="357"/>
      <c r="H66" s="331"/>
      <c r="I66" s="360"/>
      <c r="J66" s="259"/>
      <c r="K66" s="268"/>
      <c r="L66" s="178" t="str">
        <f t="shared" si="8"/>
        <v/>
      </c>
      <c r="M66" s="177">
        <f t="shared" si="9"/>
        <v>1</v>
      </c>
      <c r="N66" s="179">
        <f t="shared" si="10"/>
        <v>0</v>
      </c>
      <c r="O66" s="44"/>
      <c r="P66" s="44"/>
    </row>
    <row r="67" spans="1:16" ht="37.15" customHeight="1" x14ac:dyDescent="0.25">
      <c r="A67" s="49">
        <v>36</v>
      </c>
      <c r="B67" s="33"/>
      <c r="C67" s="34"/>
      <c r="D67" s="34"/>
      <c r="E67" s="34"/>
      <c r="F67" s="34"/>
      <c r="G67" s="357"/>
      <c r="H67" s="331"/>
      <c r="I67" s="360"/>
      <c r="J67" s="259"/>
      <c r="K67" s="268"/>
      <c r="L67" s="178" t="str">
        <f t="shared" si="8"/>
        <v/>
      </c>
      <c r="M67" s="177">
        <f t="shared" si="9"/>
        <v>1</v>
      </c>
      <c r="N67" s="179">
        <f t="shared" si="10"/>
        <v>0</v>
      </c>
    </row>
    <row r="68" spans="1:16" ht="37.15" customHeight="1" x14ac:dyDescent="0.25">
      <c r="A68" s="49">
        <v>37</v>
      </c>
      <c r="B68" s="35"/>
      <c r="C68" s="36"/>
      <c r="D68" s="36"/>
      <c r="E68" s="36"/>
      <c r="F68" s="36"/>
      <c r="G68" s="362"/>
      <c r="H68" s="332"/>
      <c r="I68" s="364"/>
      <c r="J68" s="269"/>
      <c r="K68" s="270"/>
      <c r="L68" s="178" t="str">
        <f t="shared" si="8"/>
        <v/>
      </c>
      <c r="M68" s="177">
        <f t="shared" si="9"/>
        <v>1</v>
      </c>
      <c r="N68" s="179">
        <f t="shared" si="10"/>
        <v>0</v>
      </c>
    </row>
    <row r="69" spans="1:16" ht="37.15" customHeight="1" x14ac:dyDescent="0.25">
      <c r="A69" s="50">
        <v>38</v>
      </c>
      <c r="B69" s="35"/>
      <c r="C69" s="36"/>
      <c r="D69" s="36"/>
      <c r="E69" s="36"/>
      <c r="F69" s="36"/>
      <c r="G69" s="362"/>
      <c r="H69" s="332"/>
      <c r="I69" s="364"/>
      <c r="J69" s="269"/>
      <c r="K69" s="270"/>
      <c r="L69" s="178" t="str">
        <f t="shared" si="8"/>
        <v/>
      </c>
      <c r="M69" s="177">
        <f t="shared" si="9"/>
        <v>1</v>
      </c>
      <c r="N69" s="179">
        <f t="shared" si="10"/>
        <v>0</v>
      </c>
    </row>
    <row r="70" spans="1:16" ht="37.15" customHeight="1" x14ac:dyDescent="0.25">
      <c r="A70" s="50">
        <v>39</v>
      </c>
      <c r="B70" s="35"/>
      <c r="C70" s="36"/>
      <c r="D70" s="36"/>
      <c r="E70" s="36"/>
      <c r="F70" s="36"/>
      <c r="G70" s="362"/>
      <c r="H70" s="332"/>
      <c r="I70" s="364"/>
      <c r="J70" s="269"/>
      <c r="K70" s="270"/>
      <c r="L70" s="178" t="str">
        <f t="shared" si="8"/>
        <v/>
      </c>
      <c r="M70" s="177">
        <f t="shared" si="9"/>
        <v>1</v>
      </c>
      <c r="N70" s="179">
        <f t="shared" si="10"/>
        <v>0</v>
      </c>
    </row>
    <row r="71" spans="1:16" ht="37.15" customHeight="1" x14ac:dyDescent="0.25">
      <c r="A71" s="50">
        <v>40</v>
      </c>
      <c r="B71" s="35"/>
      <c r="C71" s="36"/>
      <c r="D71" s="36"/>
      <c r="E71" s="36"/>
      <c r="F71" s="36"/>
      <c r="G71" s="362"/>
      <c r="H71" s="332"/>
      <c r="I71" s="364"/>
      <c r="J71" s="269"/>
      <c r="K71" s="270"/>
      <c r="L71" s="178" t="str">
        <f t="shared" si="8"/>
        <v/>
      </c>
      <c r="M71" s="177">
        <f t="shared" si="9"/>
        <v>1</v>
      </c>
      <c r="N71" s="179">
        <f t="shared" si="10"/>
        <v>0</v>
      </c>
    </row>
    <row r="72" spans="1:16" ht="37.15" customHeight="1" x14ac:dyDescent="0.25">
      <c r="A72" s="50">
        <v>41</v>
      </c>
      <c r="B72" s="35"/>
      <c r="C72" s="36"/>
      <c r="D72" s="36"/>
      <c r="E72" s="36"/>
      <c r="F72" s="36"/>
      <c r="G72" s="362"/>
      <c r="H72" s="332"/>
      <c r="I72" s="364"/>
      <c r="J72" s="269"/>
      <c r="K72" s="270"/>
      <c r="L72" s="178" t="str">
        <f t="shared" si="8"/>
        <v/>
      </c>
      <c r="M72" s="177">
        <f t="shared" si="9"/>
        <v>1</v>
      </c>
      <c r="N72" s="179">
        <f t="shared" si="10"/>
        <v>0</v>
      </c>
    </row>
    <row r="73" spans="1:16" ht="37.15" customHeight="1" x14ac:dyDescent="0.25">
      <c r="A73" s="50">
        <v>42</v>
      </c>
      <c r="B73" s="35"/>
      <c r="C73" s="36"/>
      <c r="D73" s="36"/>
      <c r="E73" s="36"/>
      <c r="F73" s="36"/>
      <c r="G73" s="362"/>
      <c r="H73" s="332"/>
      <c r="I73" s="364"/>
      <c r="J73" s="269"/>
      <c r="K73" s="270"/>
      <c r="L73" s="178" t="str">
        <f t="shared" si="8"/>
        <v/>
      </c>
      <c r="M73" s="177">
        <f t="shared" si="9"/>
        <v>1</v>
      </c>
      <c r="N73" s="179">
        <f t="shared" si="10"/>
        <v>0</v>
      </c>
    </row>
    <row r="74" spans="1:16" ht="37.15" customHeight="1" x14ac:dyDescent="0.25">
      <c r="A74" s="50">
        <v>43</v>
      </c>
      <c r="B74" s="35"/>
      <c r="C74" s="36"/>
      <c r="D74" s="36"/>
      <c r="E74" s="36"/>
      <c r="F74" s="36"/>
      <c r="G74" s="362"/>
      <c r="H74" s="332"/>
      <c r="I74" s="364"/>
      <c r="J74" s="269"/>
      <c r="K74" s="270"/>
      <c r="L74" s="178" t="str">
        <f t="shared" si="8"/>
        <v/>
      </c>
      <c r="M74" s="177">
        <f t="shared" si="9"/>
        <v>1</v>
      </c>
      <c r="N74" s="179">
        <f t="shared" si="10"/>
        <v>0</v>
      </c>
    </row>
    <row r="75" spans="1:16" ht="37.15" customHeight="1" x14ac:dyDescent="0.25">
      <c r="A75" s="50">
        <v>44</v>
      </c>
      <c r="B75" s="35"/>
      <c r="C75" s="36"/>
      <c r="D75" s="36"/>
      <c r="E75" s="36"/>
      <c r="F75" s="36"/>
      <c r="G75" s="362"/>
      <c r="H75" s="332"/>
      <c r="I75" s="364"/>
      <c r="J75" s="269"/>
      <c r="K75" s="270"/>
      <c r="L75" s="178" t="str">
        <f t="shared" si="8"/>
        <v/>
      </c>
      <c r="M75" s="177">
        <f t="shared" si="9"/>
        <v>1</v>
      </c>
      <c r="N75" s="179">
        <f t="shared" si="10"/>
        <v>0</v>
      </c>
    </row>
    <row r="76" spans="1:16" ht="37.15" customHeight="1" thickBot="1" x14ac:dyDescent="0.3">
      <c r="A76" s="65">
        <v>45</v>
      </c>
      <c r="B76" s="38"/>
      <c r="C76" s="39"/>
      <c r="D76" s="39"/>
      <c r="E76" s="39"/>
      <c r="F76" s="39"/>
      <c r="G76" s="363"/>
      <c r="H76" s="333"/>
      <c r="I76" s="365"/>
      <c r="J76" s="271"/>
      <c r="K76" s="272"/>
      <c r="L76" s="178" t="str">
        <f t="shared" si="8"/>
        <v/>
      </c>
      <c r="M76" s="177">
        <f t="shared" si="9"/>
        <v>1</v>
      </c>
      <c r="N76" s="179">
        <f t="shared" si="10"/>
        <v>0</v>
      </c>
      <c r="O76" s="181">
        <f>IF(COUNTA(G62:K76)&gt;0,1,0)</f>
        <v>0</v>
      </c>
    </row>
    <row r="77" spans="1:16" ht="37.15" customHeight="1" thickBot="1" x14ac:dyDescent="0.3">
      <c r="A77" s="536" t="s">
        <v>170</v>
      </c>
      <c r="B77" s="536"/>
      <c r="C77" s="536"/>
      <c r="D77" s="536"/>
      <c r="E77" s="536"/>
      <c r="F77" s="536"/>
      <c r="G77" s="536"/>
      <c r="H77" s="342"/>
      <c r="I77" s="334" t="s">
        <v>50</v>
      </c>
      <c r="J77" s="273">
        <f>SUM(J62:J76)+J50</f>
        <v>0</v>
      </c>
      <c r="K77" s="273">
        <f>SUM(K62:K76)+K50</f>
        <v>0</v>
      </c>
      <c r="L77" s="104"/>
    </row>
    <row r="78" spans="1:16" x14ac:dyDescent="0.25">
      <c r="A78" s="41" t="s">
        <v>156</v>
      </c>
      <c r="L78" s="180" t="str">
        <f t="shared" ref="L78" si="11">IF(AND(J78&gt;0,K78=""),"KDV Dahil Tutar Yazılmalıdır.","")</f>
        <v/>
      </c>
    </row>
    <row r="80" spans="1:16" ht="21" x14ac:dyDescent="0.35">
      <c r="B80" s="309" t="s">
        <v>47</v>
      </c>
      <c r="C80" s="297">
        <f ca="1">IF(imzatarihi&gt;0,imzatarihi,"")</f>
        <v>46027</v>
      </c>
      <c r="D80" s="309" t="s">
        <v>48</v>
      </c>
      <c r="E80" s="486" t="str">
        <f>IF(kurulusyetkilisi&gt;0,kurulusyetkilisi,"")</f>
        <v/>
      </c>
      <c r="F80" s="486"/>
      <c r="G80" s="486"/>
      <c r="H80" s="486"/>
      <c r="I80" s="297"/>
    </row>
    <row r="81" spans="1:16" ht="21" x14ac:dyDescent="0.35">
      <c r="B81" s="300"/>
      <c r="C81" s="300"/>
      <c r="D81" s="309" t="s">
        <v>49</v>
      </c>
      <c r="E81" s="300"/>
      <c r="F81" s="300"/>
      <c r="G81" s="312"/>
      <c r="H81" s="317"/>
      <c r="I81" s="315"/>
    </row>
    <row r="82" spans="1:16" x14ac:dyDescent="0.25">
      <c r="A82" s="525" t="s">
        <v>117</v>
      </c>
      <c r="B82" s="525"/>
      <c r="C82" s="525"/>
      <c r="D82" s="525"/>
      <c r="E82" s="525"/>
      <c r="F82" s="525"/>
      <c r="G82" s="525"/>
      <c r="H82" s="525"/>
      <c r="I82" s="525"/>
      <c r="J82" s="525"/>
      <c r="K82" s="525"/>
      <c r="L82" s="119"/>
      <c r="M82" s="120"/>
    </row>
    <row r="83" spans="1:16" ht="15.6" customHeight="1" x14ac:dyDescent="0.25">
      <c r="A83" s="523" t="str">
        <f>IF(YilDonem&lt;&gt;"",CONCATENATE(YilDonem," dönemine aittir."),"")</f>
        <v/>
      </c>
      <c r="B83" s="523"/>
      <c r="C83" s="523"/>
      <c r="D83" s="523"/>
      <c r="E83" s="523"/>
      <c r="F83" s="523"/>
      <c r="G83" s="523"/>
      <c r="H83" s="523"/>
      <c r="I83" s="523"/>
      <c r="J83" s="523"/>
      <c r="K83" s="523"/>
      <c r="L83" s="102"/>
      <c r="M83" s="68"/>
      <c r="N83" s="68"/>
    </row>
    <row r="84" spans="1:16" ht="15.95" customHeight="1" thickBot="1" x14ac:dyDescent="0.3">
      <c r="A84" s="530" t="s">
        <v>121</v>
      </c>
      <c r="B84" s="530"/>
      <c r="C84" s="530"/>
      <c r="D84" s="530"/>
      <c r="E84" s="530"/>
      <c r="F84" s="530"/>
      <c r="G84" s="530"/>
      <c r="H84" s="530"/>
      <c r="I84" s="530"/>
      <c r="J84" s="530"/>
      <c r="K84" s="530"/>
      <c r="L84" s="102"/>
      <c r="M84" s="68"/>
      <c r="N84" s="68"/>
    </row>
    <row r="85" spans="1:16" ht="31.7" customHeight="1" thickBot="1" x14ac:dyDescent="0.3">
      <c r="A85" s="507" t="s">
        <v>1</v>
      </c>
      <c r="B85" s="508"/>
      <c r="C85" s="509" t="str">
        <f>IF(ProjeNo&gt;0,ProjeNo,"")</f>
        <v/>
      </c>
      <c r="D85" s="510"/>
      <c r="E85" s="510"/>
      <c r="F85" s="510"/>
      <c r="G85" s="510"/>
      <c r="H85" s="510"/>
      <c r="I85" s="510"/>
      <c r="J85" s="510"/>
      <c r="K85" s="511"/>
    </row>
    <row r="86" spans="1:16" ht="31.7" customHeight="1" thickBot="1" x14ac:dyDescent="0.3">
      <c r="A86" s="512" t="s">
        <v>14</v>
      </c>
      <c r="B86" s="513"/>
      <c r="C86" s="537" t="str">
        <f>IF(ProjeAdi&gt;0,ProjeAdi,"")</f>
        <v/>
      </c>
      <c r="D86" s="538"/>
      <c r="E86" s="538"/>
      <c r="F86" s="538"/>
      <c r="G86" s="538"/>
      <c r="H86" s="538"/>
      <c r="I86" s="538"/>
      <c r="J86" s="538"/>
      <c r="K86" s="539"/>
    </row>
    <row r="87" spans="1:16" ht="51.95" customHeight="1" thickBot="1" x14ac:dyDescent="0.3">
      <c r="A87" s="517" t="s">
        <v>9</v>
      </c>
      <c r="B87" s="517" t="s">
        <v>118</v>
      </c>
      <c r="C87" s="517" t="s">
        <v>119</v>
      </c>
      <c r="D87" s="517" t="s">
        <v>113</v>
      </c>
      <c r="E87" s="517" t="s">
        <v>111</v>
      </c>
      <c r="F87" s="517" t="s">
        <v>112</v>
      </c>
      <c r="G87" s="519" t="s">
        <v>97</v>
      </c>
      <c r="H87" s="521" t="s">
        <v>98</v>
      </c>
      <c r="I87" s="519" t="s">
        <v>185</v>
      </c>
      <c r="J87" s="117" t="s">
        <v>99</v>
      </c>
      <c r="K87" s="117" t="s">
        <v>99</v>
      </c>
    </row>
    <row r="88" spans="1:16" ht="16.5" thickBot="1" x14ac:dyDescent="0.3">
      <c r="A88" s="526"/>
      <c r="B88" s="526"/>
      <c r="C88" s="526"/>
      <c r="D88" s="526"/>
      <c r="E88" s="526"/>
      <c r="F88" s="526"/>
      <c r="G88" s="527"/>
      <c r="H88" s="528"/>
      <c r="I88" s="520"/>
      <c r="J88" s="118" t="s">
        <v>100</v>
      </c>
      <c r="K88" s="118" t="s">
        <v>103</v>
      </c>
    </row>
    <row r="89" spans="1:16" ht="37.15" customHeight="1" x14ac:dyDescent="0.25">
      <c r="A89" s="64">
        <v>46</v>
      </c>
      <c r="B89" s="52"/>
      <c r="C89" s="53"/>
      <c r="D89" s="53"/>
      <c r="E89" s="53"/>
      <c r="F89" s="53"/>
      <c r="G89" s="356"/>
      <c r="H89" s="330"/>
      <c r="I89" s="359"/>
      <c r="J89" s="266"/>
      <c r="K89" s="267"/>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9">
        <v>47</v>
      </c>
      <c r="B90" s="33"/>
      <c r="C90" s="34"/>
      <c r="D90" s="34"/>
      <c r="E90" s="34"/>
      <c r="F90" s="34"/>
      <c r="G90" s="357"/>
      <c r="H90" s="331"/>
      <c r="I90" s="360"/>
      <c r="J90" s="259"/>
      <c r="K90" s="268"/>
      <c r="L90" s="178" t="str">
        <f t="shared" ref="L90:L103" si="12">IF(AND(COUNTA(B90:F90)&gt;0,M90=1),"Belge Tarihi,Belge Numarası ve KDV Dahil Tutar doldurulduktan sonra KDV Hariç Tutar doldurulabilir.","")</f>
        <v/>
      </c>
      <c r="M90" s="177">
        <f t="shared" ref="M90:M103" si="13">IF(COUNTA(G90:H90)+COUNTA(K90)=3,0,1)</f>
        <v>1</v>
      </c>
      <c r="N90" s="179">
        <f t="shared" ref="N90:N103" si="14">IF(M90=1,0,100000000)</f>
        <v>0</v>
      </c>
    </row>
    <row r="91" spans="1:16" ht="37.15" customHeight="1" x14ac:dyDescent="0.25">
      <c r="A91" s="49">
        <v>48</v>
      </c>
      <c r="B91" s="33"/>
      <c r="C91" s="34"/>
      <c r="D91" s="34"/>
      <c r="E91" s="34"/>
      <c r="F91" s="34"/>
      <c r="G91" s="357"/>
      <c r="H91" s="331"/>
      <c r="I91" s="360"/>
      <c r="J91" s="259"/>
      <c r="K91" s="268"/>
      <c r="L91" s="178" t="str">
        <f t="shared" si="12"/>
        <v/>
      </c>
      <c r="M91" s="177">
        <f t="shared" si="13"/>
        <v>1</v>
      </c>
      <c r="N91" s="179">
        <f t="shared" si="14"/>
        <v>0</v>
      </c>
    </row>
    <row r="92" spans="1:16" ht="37.15" customHeight="1" x14ac:dyDescent="0.25">
      <c r="A92" s="49">
        <v>49</v>
      </c>
      <c r="B92" s="33"/>
      <c r="C92" s="34"/>
      <c r="D92" s="34"/>
      <c r="E92" s="34"/>
      <c r="F92" s="34"/>
      <c r="G92" s="357"/>
      <c r="H92" s="331"/>
      <c r="I92" s="360"/>
      <c r="J92" s="259"/>
      <c r="K92" s="268"/>
      <c r="L92" s="178" t="str">
        <f t="shared" si="12"/>
        <v/>
      </c>
      <c r="M92" s="177">
        <f t="shared" si="13"/>
        <v>1</v>
      </c>
      <c r="N92" s="179">
        <f t="shared" si="14"/>
        <v>0</v>
      </c>
    </row>
    <row r="93" spans="1:16" ht="37.15" customHeight="1" x14ac:dyDescent="0.25">
      <c r="A93" s="49">
        <v>50</v>
      </c>
      <c r="B93" s="33"/>
      <c r="C93" s="34"/>
      <c r="D93" s="34"/>
      <c r="E93" s="34"/>
      <c r="F93" s="34"/>
      <c r="G93" s="357"/>
      <c r="H93" s="331"/>
      <c r="I93" s="360"/>
      <c r="J93" s="259"/>
      <c r="K93" s="268"/>
      <c r="L93" s="178" t="str">
        <f t="shared" si="12"/>
        <v/>
      </c>
      <c r="M93" s="177">
        <f t="shared" si="13"/>
        <v>1</v>
      </c>
      <c r="N93" s="179">
        <f t="shared" si="14"/>
        <v>0</v>
      </c>
    </row>
    <row r="94" spans="1:16" ht="37.15" customHeight="1" x14ac:dyDescent="0.25">
      <c r="A94" s="49">
        <v>51</v>
      </c>
      <c r="B94" s="33"/>
      <c r="C94" s="34"/>
      <c r="D94" s="34"/>
      <c r="E94" s="34"/>
      <c r="F94" s="34"/>
      <c r="G94" s="357"/>
      <c r="H94" s="331"/>
      <c r="I94" s="360"/>
      <c r="J94" s="259"/>
      <c r="K94" s="268"/>
      <c r="L94" s="178" t="str">
        <f t="shared" si="12"/>
        <v/>
      </c>
      <c r="M94" s="177">
        <f t="shared" si="13"/>
        <v>1</v>
      </c>
      <c r="N94" s="179">
        <f t="shared" si="14"/>
        <v>0</v>
      </c>
    </row>
    <row r="95" spans="1:16" ht="37.15" customHeight="1" x14ac:dyDescent="0.25">
      <c r="A95" s="50">
        <v>52</v>
      </c>
      <c r="B95" s="35"/>
      <c r="C95" s="36"/>
      <c r="D95" s="36"/>
      <c r="E95" s="36"/>
      <c r="F95" s="36"/>
      <c r="G95" s="362"/>
      <c r="H95" s="332"/>
      <c r="I95" s="364"/>
      <c r="J95" s="269"/>
      <c r="K95" s="270"/>
      <c r="L95" s="178" t="str">
        <f t="shared" si="12"/>
        <v/>
      </c>
      <c r="M95" s="177">
        <f t="shared" si="13"/>
        <v>1</v>
      </c>
      <c r="N95" s="179">
        <f t="shared" si="14"/>
        <v>0</v>
      </c>
    </row>
    <row r="96" spans="1:16" ht="37.15" customHeight="1" x14ac:dyDescent="0.25">
      <c r="A96" s="50">
        <v>53</v>
      </c>
      <c r="B96" s="35"/>
      <c r="C96" s="36"/>
      <c r="D96" s="36"/>
      <c r="E96" s="36"/>
      <c r="F96" s="36"/>
      <c r="G96" s="362"/>
      <c r="H96" s="332"/>
      <c r="I96" s="364"/>
      <c r="J96" s="269"/>
      <c r="K96" s="270"/>
      <c r="L96" s="178" t="str">
        <f t="shared" si="12"/>
        <v/>
      </c>
      <c r="M96" s="177">
        <f t="shared" si="13"/>
        <v>1</v>
      </c>
      <c r="N96" s="179">
        <f t="shared" si="14"/>
        <v>0</v>
      </c>
      <c r="O96" s="44"/>
      <c r="P96" s="44"/>
    </row>
    <row r="97" spans="1:15" ht="37.15" customHeight="1" x14ac:dyDescent="0.25">
      <c r="A97" s="50">
        <v>54</v>
      </c>
      <c r="B97" s="35"/>
      <c r="C97" s="36"/>
      <c r="D97" s="36"/>
      <c r="E97" s="36"/>
      <c r="F97" s="36"/>
      <c r="G97" s="362"/>
      <c r="H97" s="332"/>
      <c r="I97" s="364"/>
      <c r="J97" s="269"/>
      <c r="K97" s="270"/>
      <c r="L97" s="178" t="str">
        <f t="shared" si="12"/>
        <v/>
      </c>
      <c r="M97" s="177">
        <f t="shared" si="13"/>
        <v>1</v>
      </c>
      <c r="N97" s="179">
        <f t="shared" si="14"/>
        <v>0</v>
      </c>
    </row>
    <row r="98" spans="1:15" ht="37.15" customHeight="1" x14ac:dyDescent="0.25">
      <c r="A98" s="50">
        <v>55</v>
      </c>
      <c r="B98" s="35"/>
      <c r="C98" s="36"/>
      <c r="D98" s="36"/>
      <c r="E98" s="36"/>
      <c r="F98" s="36"/>
      <c r="G98" s="362"/>
      <c r="H98" s="332"/>
      <c r="I98" s="364"/>
      <c r="J98" s="269"/>
      <c r="K98" s="270"/>
      <c r="L98" s="178" t="str">
        <f t="shared" si="12"/>
        <v/>
      </c>
      <c r="M98" s="177">
        <f t="shared" si="13"/>
        <v>1</v>
      </c>
      <c r="N98" s="179">
        <f t="shared" si="14"/>
        <v>0</v>
      </c>
    </row>
    <row r="99" spans="1:15" ht="37.15" customHeight="1" x14ac:dyDescent="0.25">
      <c r="A99" s="50">
        <v>56</v>
      </c>
      <c r="B99" s="35"/>
      <c r="C99" s="36"/>
      <c r="D99" s="36"/>
      <c r="E99" s="36"/>
      <c r="F99" s="36"/>
      <c r="G99" s="362"/>
      <c r="H99" s="332"/>
      <c r="I99" s="364"/>
      <c r="J99" s="269"/>
      <c r="K99" s="270"/>
      <c r="L99" s="178" t="str">
        <f t="shared" si="12"/>
        <v/>
      </c>
      <c r="M99" s="177">
        <f t="shared" si="13"/>
        <v>1</v>
      </c>
      <c r="N99" s="179">
        <f t="shared" si="14"/>
        <v>0</v>
      </c>
    </row>
    <row r="100" spans="1:15" ht="37.15" customHeight="1" x14ac:dyDescent="0.25">
      <c r="A100" s="50">
        <v>57</v>
      </c>
      <c r="B100" s="35"/>
      <c r="C100" s="36"/>
      <c r="D100" s="36"/>
      <c r="E100" s="36"/>
      <c r="F100" s="36"/>
      <c r="G100" s="362"/>
      <c r="H100" s="332"/>
      <c r="I100" s="364"/>
      <c r="J100" s="269"/>
      <c r="K100" s="270"/>
      <c r="L100" s="178" t="str">
        <f t="shared" si="12"/>
        <v/>
      </c>
      <c r="M100" s="177">
        <f t="shared" si="13"/>
        <v>1</v>
      </c>
      <c r="N100" s="179">
        <f t="shared" si="14"/>
        <v>0</v>
      </c>
    </row>
    <row r="101" spans="1:15" ht="37.15" customHeight="1" x14ac:dyDescent="0.25">
      <c r="A101" s="50">
        <v>58</v>
      </c>
      <c r="B101" s="35"/>
      <c r="C101" s="36"/>
      <c r="D101" s="36"/>
      <c r="E101" s="36"/>
      <c r="F101" s="36"/>
      <c r="G101" s="362"/>
      <c r="H101" s="332"/>
      <c r="I101" s="364"/>
      <c r="J101" s="269"/>
      <c r="K101" s="270"/>
      <c r="L101" s="178" t="str">
        <f t="shared" si="12"/>
        <v/>
      </c>
      <c r="M101" s="177">
        <f t="shared" si="13"/>
        <v>1</v>
      </c>
      <c r="N101" s="179">
        <f t="shared" si="14"/>
        <v>0</v>
      </c>
    </row>
    <row r="102" spans="1:15" ht="37.15" customHeight="1" x14ac:dyDescent="0.25">
      <c r="A102" s="50">
        <v>59</v>
      </c>
      <c r="B102" s="35"/>
      <c r="C102" s="36"/>
      <c r="D102" s="36"/>
      <c r="E102" s="36"/>
      <c r="F102" s="36"/>
      <c r="G102" s="362"/>
      <c r="H102" s="332"/>
      <c r="I102" s="364"/>
      <c r="J102" s="269"/>
      <c r="K102" s="270"/>
      <c r="L102" s="178" t="str">
        <f t="shared" si="12"/>
        <v/>
      </c>
      <c r="M102" s="177">
        <f t="shared" si="13"/>
        <v>1</v>
      </c>
      <c r="N102" s="179">
        <f t="shared" si="14"/>
        <v>0</v>
      </c>
    </row>
    <row r="103" spans="1:15" ht="37.15" customHeight="1" thickBot="1" x14ac:dyDescent="0.3">
      <c r="A103" s="65">
        <v>60</v>
      </c>
      <c r="B103" s="38"/>
      <c r="C103" s="39"/>
      <c r="D103" s="39"/>
      <c r="E103" s="39"/>
      <c r="F103" s="39"/>
      <c r="G103" s="363"/>
      <c r="H103" s="333"/>
      <c r="I103" s="365"/>
      <c r="J103" s="271"/>
      <c r="K103" s="272"/>
      <c r="L103" s="178" t="str">
        <f t="shared" si="12"/>
        <v/>
      </c>
      <c r="M103" s="177">
        <f t="shared" si="13"/>
        <v>1</v>
      </c>
      <c r="N103" s="179">
        <f t="shared" si="14"/>
        <v>0</v>
      </c>
      <c r="O103" s="181">
        <f>IF(COUNTA(G89:K103)&gt;0,1,0)</f>
        <v>0</v>
      </c>
    </row>
    <row r="104" spans="1:15" ht="37.15" customHeight="1" thickBot="1" x14ac:dyDescent="0.3">
      <c r="A104" s="536" t="s">
        <v>170</v>
      </c>
      <c r="B104" s="536"/>
      <c r="C104" s="536"/>
      <c r="D104" s="536"/>
      <c r="E104" s="536"/>
      <c r="F104" s="536"/>
      <c r="G104" s="536"/>
      <c r="H104" s="342"/>
      <c r="I104" s="334" t="s">
        <v>50</v>
      </c>
      <c r="J104" s="273">
        <f>SUM(J89:J103)+J77</f>
        <v>0</v>
      </c>
      <c r="K104" s="273">
        <f>SUM(K89:K103)+K77</f>
        <v>0</v>
      </c>
      <c r="L104" s="104"/>
    </row>
    <row r="105" spans="1:15" x14ac:dyDescent="0.25">
      <c r="A105" s="41" t="s">
        <v>156</v>
      </c>
      <c r="L105" s="180" t="str">
        <f t="shared" ref="L105" si="15">IF(AND(J105&gt;0,K105=""),"KDV Dahil Tutar Yazılmalıdır.","")</f>
        <v/>
      </c>
    </row>
    <row r="107" spans="1:15" ht="21" x14ac:dyDescent="0.35">
      <c r="B107" s="309" t="s">
        <v>47</v>
      </c>
      <c r="C107" s="297">
        <f ca="1">IF(imzatarihi&gt;0,imzatarihi,"")</f>
        <v>46027</v>
      </c>
      <c r="D107" s="309" t="s">
        <v>48</v>
      </c>
      <c r="E107" s="486" t="str">
        <f>IF(kurulusyetkilisi&gt;0,kurulusyetkilisi,"")</f>
        <v/>
      </c>
      <c r="F107" s="486"/>
      <c r="G107" s="486"/>
      <c r="H107" s="486"/>
      <c r="I107" s="297"/>
    </row>
    <row r="108" spans="1:15" ht="21" x14ac:dyDescent="0.35">
      <c r="B108" s="300"/>
      <c r="C108" s="300"/>
      <c r="D108" s="309" t="s">
        <v>49</v>
      </c>
      <c r="E108" s="300"/>
      <c r="F108" s="300"/>
      <c r="G108" s="312"/>
      <c r="H108" s="317"/>
      <c r="I108" s="315"/>
    </row>
    <row r="109" spans="1:15" x14ac:dyDescent="0.25">
      <c r="A109" s="525" t="s">
        <v>117</v>
      </c>
      <c r="B109" s="525"/>
      <c r="C109" s="525"/>
      <c r="D109" s="525"/>
      <c r="E109" s="525"/>
      <c r="F109" s="525"/>
      <c r="G109" s="525"/>
      <c r="H109" s="525"/>
      <c r="I109" s="525"/>
      <c r="J109" s="525"/>
      <c r="K109" s="525"/>
      <c r="L109" s="119"/>
      <c r="M109" s="120"/>
    </row>
    <row r="110" spans="1:15" ht="15.6" customHeight="1" x14ac:dyDescent="0.25">
      <c r="A110" s="523" t="str">
        <f>IF(YilDonem&lt;&gt;"",CONCATENATE(YilDonem," dönemine aittir."),"")</f>
        <v/>
      </c>
      <c r="B110" s="523"/>
      <c r="C110" s="523"/>
      <c r="D110" s="523"/>
      <c r="E110" s="523"/>
      <c r="F110" s="523"/>
      <c r="G110" s="523"/>
      <c r="H110" s="523"/>
      <c r="I110" s="523"/>
      <c r="J110" s="523"/>
      <c r="K110" s="523"/>
      <c r="L110" s="102"/>
      <c r="M110" s="68"/>
      <c r="N110" s="68"/>
    </row>
    <row r="111" spans="1:15" ht="15.95" customHeight="1" thickBot="1" x14ac:dyDescent="0.3">
      <c r="A111" s="530" t="s">
        <v>121</v>
      </c>
      <c r="B111" s="530"/>
      <c r="C111" s="530"/>
      <c r="D111" s="530"/>
      <c r="E111" s="530"/>
      <c r="F111" s="530"/>
      <c r="G111" s="530"/>
      <c r="H111" s="530"/>
      <c r="I111" s="530"/>
      <c r="J111" s="530"/>
      <c r="K111" s="530"/>
      <c r="L111" s="102"/>
      <c r="M111" s="68"/>
      <c r="N111" s="68"/>
    </row>
    <row r="112" spans="1:15" ht="31.7" customHeight="1" thickBot="1" x14ac:dyDescent="0.3">
      <c r="A112" s="507" t="s">
        <v>1</v>
      </c>
      <c r="B112" s="508"/>
      <c r="C112" s="509" t="str">
        <f>IF(ProjeNo&gt;0,ProjeNo,"")</f>
        <v/>
      </c>
      <c r="D112" s="510"/>
      <c r="E112" s="510"/>
      <c r="F112" s="510"/>
      <c r="G112" s="510"/>
      <c r="H112" s="510"/>
      <c r="I112" s="510"/>
      <c r="J112" s="510"/>
      <c r="K112" s="511"/>
    </row>
    <row r="113" spans="1:16" ht="31.7" customHeight="1" thickBot="1" x14ac:dyDescent="0.3">
      <c r="A113" s="512" t="s">
        <v>14</v>
      </c>
      <c r="B113" s="513"/>
      <c r="C113" s="537" t="str">
        <f>IF(ProjeAdi&gt;0,ProjeAdi,"")</f>
        <v/>
      </c>
      <c r="D113" s="538"/>
      <c r="E113" s="538"/>
      <c r="F113" s="538"/>
      <c r="G113" s="538"/>
      <c r="H113" s="538"/>
      <c r="I113" s="538"/>
      <c r="J113" s="538"/>
      <c r="K113" s="539"/>
    </row>
    <row r="114" spans="1:16" ht="51.95" customHeight="1" thickBot="1" x14ac:dyDescent="0.3">
      <c r="A114" s="517" t="s">
        <v>9</v>
      </c>
      <c r="B114" s="517" t="s">
        <v>118</v>
      </c>
      <c r="C114" s="517" t="s">
        <v>119</v>
      </c>
      <c r="D114" s="517" t="s">
        <v>113</v>
      </c>
      <c r="E114" s="517" t="s">
        <v>111</v>
      </c>
      <c r="F114" s="517" t="s">
        <v>112</v>
      </c>
      <c r="G114" s="519" t="s">
        <v>97</v>
      </c>
      <c r="H114" s="521" t="s">
        <v>98</v>
      </c>
      <c r="I114" s="519" t="s">
        <v>185</v>
      </c>
      <c r="J114" s="117" t="s">
        <v>99</v>
      </c>
      <c r="K114" s="117" t="s">
        <v>99</v>
      </c>
    </row>
    <row r="115" spans="1:16" ht="16.5" thickBot="1" x14ac:dyDescent="0.3">
      <c r="A115" s="526"/>
      <c r="B115" s="526"/>
      <c r="C115" s="526"/>
      <c r="D115" s="526"/>
      <c r="E115" s="526"/>
      <c r="F115" s="526"/>
      <c r="G115" s="527"/>
      <c r="H115" s="528"/>
      <c r="I115" s="520"/>
      <c r="J115" s="118" t="s">
        <v>100</v>
      </c>
      <c r="K115" s="118" t="s">
        <v>103</v>
      </c>
    </row>
    <row r="116" spans="1:16" ht="37.15" customHeight="1" x14ac:dyDescent="0.25">
      <c r="A116" s="64">
        <v>61</v>
      </c>
      <c r="B116" s="52"/>
      <c r="C116" s="53"/>
      <c r="D116" s="53"/>
      <c r="E116" s="53"/>
      <c r="F116" s="53"/>
      <c r="G116" s="356"/>
      <c r="H116" s="330"/>
      <c r="I116" s="359"/>
      <c r="J116" s="266"/>
      <c r="K116" s="267"/>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9"/>
      <c r="K117" s="268"/>
      <c r="L117" s="178" t="str">
        <f t="shared" ref="L117:L130" si="16">IF(AND(COUNTA(B117:F117)&gt;0,M117=1),"Belge Tarihi,Belge Numarası ve KDV Dahil Tutar doldurulduktan sonra KDV Hariç Tutar doldurulabilir.","")</f>
        <v/>
      </c>
      <c r="M117" s="177">
        <f t="shared" ref="M117:M130" si="17">IF(COUNTA(G117:H117)+COUNTA(K117)=3,0,1)</f>
        <v>1</v>
      </c>
      <c r="N117" s="179">
        <f t="shared" ref="N117:N130" si="18">IF(M117=1,0,100000000)</f>
        <v>0</v>
      </c>
    </row>
    <row r="118" spans="1:16" ht="37.15" customHeight="1" x14ac:dyDescent="0.25">
      <c r="A118" s="49">
        <v>63</v>
      </c>
      <c r="B118" s="33"/>
      <c r="C118" s="34"/>
      <c r="D118" s="34"/>
      <c r="E118" s="34"/>
      <c r="F118" s="34"/>
      <c r="G118" s="357"/>
      <c r="H118" s="331"/>
      <c r="I118" s="360"/>
      <c r="J118" s="259"/>
      <c r="K118" s="268"/>
      <c r="L118" s="178" t="str">
        <f t="shared" si="16"/>
        <v/>
      </c>
      <c r="M118" s="177">
        <f t="shared" si="17"/>
        <v>1</v>
      </c>
      <c r="N118" s="179">
        <f t="shared" si="18"/>
        <v>0</v>
      </c>
    </row>
    <row r="119" spans="1:16" ht="37.15" customHeight="1" x14ac:dyDescent="0.25">
      <c r="A119" s="49">
        <v>64</v>
      </c>
      <c r="B119" s="33"/>
      <c r="C119" s="34"/>
      <c r="D119" s="34"/>
      <c r="E119" s="34"/>
      <c r="F119" s="34"/>
      <c r="G119" s="357"/>
      <c r="H119" s="331"/>
      <c r="I119" s="360"/>
      <c r="J119" s="259"/>
      <c r="K119" s="268"/>
      <c r="L119" s="178" t="str">
        <f t="shared" si="16"/>
        <v/>
      </c>
      <c r="M119" s="177">
        <f t="shared" si="17"/>
        <v>1</v>
      </c>
      <c r="N119" s="179">
        <f t="shared" si="18"/>
        <v>0</v>
      </c>
    </row>
    <row r="120" spans="1:16" ht="37.15" customHeight="1" x14ac:dyDescent="0.25">
      <c r="A120" s="49">
        <v>65</v>
      </c>
      <c r="B120" s="33"/>
      <c r="C120" s="34"/>
      <c r="D120" s="34"/>
      <c r="E120" s="34"/>
      <c r="F120" s="34"/>
      <c r="G120" s="357"/>
      <c r="H120" s="331"/>
      <c r="I120" s="360"/>
      <c r="J120" s="259"/>
      <c r="K120" s="268"/>
      <c r="L120" s="178" t="str">
        <f t="shared" si="16"/>
        <v/>
      </c>
      <c r="M120" s="177">
        <f t="shared" si="17"/>
        <v>1</v>
      </c>
      <c r="N120" s="179">
        <f t="shared" si="18"/>
        <v>0</v>
      </c>
    </row>
    <row r="121" spans="1:16" ht="37.15" customHeight="1" x14ac:dyDescent="0.25">
      <c r="A121" s="49">
        <v>66</v>
      </c>
      <c r="B121" s="33"/>
      <c r="C121" s="34"/>
      <c r="D121" s="34"/>
      <c r="E121" s="34"/>
      <c r="F121" s="34"/>
      <c r="G121" s="357"/>
      <c r="H121" s="331"/>
      <c r="I121" s="360"/>
      <c r="J121" s="259"/>
      <c r="K121" s="268"/>
      <c r="L121" s="178" t="str">
        <f t="shared" si="16"/>
        <v/>
      </c>
      <c r="M121" s="177">
        <f t="shared" si="17"/>
        <v>1</v>
      </c>
      <c r="N121" s="179">
        <f t="shared" si="18"/>
        <v>0</v>
      </c>
    </row>
    <row r="122" spans="1:16" ht="37.15" customHeight="1" x14ac:dyDescent="0.25">
      <c r="A122" s="50">
        <v>67</v>
      </c>
      <c r="B122" s="35"/>
      <c r="C122" s="36"/>
      <c r="D122" s="36"/>
      <c r="E122" s="36"/>
      <c r="F122" s="36"/>
      <c r="G122" s="362"/>
      <c r="H122" s="332"/>
      <c r="I122" s="364"/>
      <c r="J122" s="269"/>
      <c r="K122" s="270"/>
      <c r="L122" s="178" t="str">
        <f t="shared" si="16"/>
        <v/>
      </c>
      <c r="M122" s="177">
        <f t="shared" si="17"/>
        <v>1</v>
      </c>
      <c r="N122" s="179">
        <f t="shared" si="18"/>
        <v>0</v>
      </c>
    </row>
    <row r="123" spans="1:16" ht="37.15" customHeight="1" x14ac:dyDescent="0.25">
      <c r="A123" s="50">
        <v>68</v>
      </c>
      <c r="B123" s="35"/>
      <c r="C123" s="36"/>
      <c r="D123" s="36"/>
      <c r="E123" s="36"/>
      <c r="F123" s="36"/>
      <c r="G123" s="362"/>
      <c r="H123" s="332"/>
      <c r="I123" s="364"/>
      <c r="J123" s="269"/>
      <c r="K123" s="270"/>
      <c r="L123" s="178" t="str">
        <f t="shared" si="16"/>
        <v/>
      </c>
      <c r="M123" s="177">
        <f t="shared" si="17"/>
        <v>1</v>
      </c>
      <c r="N123" s="179">
        <f t="shared" si="18"/>
        <v>0</v>
      </c>
    </row>
    <row r="124" spans="1:16" ht="37.15" customHeight="1" x14ac:dyDescent="0.25">
      <c r="A124" s="50">
        <v>69</v>
      </c>
      <c r="B124" s="35"/>
      <c r="C124" s="36"/>
      <c r="D124" s="36"/>
      <c r="E124" s="36"/>
      <c r="F124" s="36"/>
      <c r="G124" s="362"/>
      <c r="H124" s="332"/>
      <c r="I124" s="364"/>
      <c r="J124" s="269"/>
      <c r="K124" s="270"/>
      <c r="L124" s="178" t="str">
        <f t="shared" si="16"/>
        <v/>
      </c>
      <c r="M124" s="177">
        <f t="shared" si="17"/>
        <v>1</v>
      </c>
      <c r="N124" s="179">
        <f t="shared" si="18"/>
        <v>0</v>
      </c>
    </row>
    <row r="125" spans="1:16" ht="37.15" customHeight="1" x14ac:dyDescent="0.25">
      <c r="A125" s="50">
        <v>70</v>
      </c>
      <c r="B125" s="35"/>
      <c r="C125" s="36"/>
      <c r="D125" s="36"/>
      <c r="E125" s="36"/>
      <c r="F125" s="36"/>
      <c r="G125" s="362"/>
      <c r="H125" s="332"/>
      <c r="I125" s="364"/>
      <c r="J125" s="269"/>
      <c r="K125" s="270"/>
      <c r="L125" s="178" t="str">
        <f t="shared" si="16"/>
        <v/>
      </c>
      <c r="M125" s="177">
        <f t="shared" si="17"/>
        <v>1</v>
      </c>
      <c r="N125" s="179">
        <f t="shared" si="18"/>
        <v>0</v>
      </c>
    </row>
    <row r="126" spans="1:16" ht="37.15" customHeight="1" x14ac:dyDescent="0.25">
      <c r="A126" s="50">
        <v>71</v>
      </c>
      <c r="B126" s="35"/>
      <c r="C126" s="36"/>
      <c r="D126" s="36"/>
      <c r="E126" s="36"/>
      <c r="F126" s="36"/>
      <c r="G126" s="362"/>
      <c r="H126" s="332"/>
      <c r="I126" s="364"/>
      <c r="J126" s="269"/>
      <c r="K126" s="270"/>
      <c r="L126" s="178" t="str">
        <f t="shared" si="16"/>
        <v/>
      </c>
      <c r="M126" s="177">
        <f t="shared" si="17"/>
        <v>1</v>
      </c>
      <c r="N126" s="179">
        <f t="shared" si="18"/>
        <v>0</v>
      </c>
      <c r="O126" s="44"/>
      <c r="P126" s="44"/>
    </row>
    <row r="127" spans="1:16" ht="37.15" customHeight="1" x14ac:dyDescent="0.25">
      <c r="A127" s="50">
        <v>72</v>
      </c>
      <c r="B127" s="35"/>
      <c r="C127" s="36"/>
      <c r="D127" s="36"/>
      <c r="E127" s="36"/>
      <c r="F127" s="36"/>
      <c r="G127" s="362"/>
      <c r="H127" s="332"/>
      <c r="I127" s="364"/>
      <c r="J127" s="269"/>
      <c r="K127" s="270"/>
      <c r="L127" s="178" t="str">
        <f t="shared" si="16"/>
        <v/>
      </c>
      <c r="M127" s="177">
        <f t="shared" si="17"/>
        <v>1</v>
      </c>
      <c r="N127" s="179">
        <f t="shared" si="18"/>
        <v>0</v>
      </c>
    </row>
    <row r="128" spans="1:16" ht="37.15" customHeight="1" x14ac:dyDescent="0.25">
      <c r="A128" s="50">
        <v>73</v>
      </c>
      <c r="B128" s="35"/>
      <c r="C128" s="36"/>
      <c r="D128" s="36"/>
      <c r="E128" s="36"/>
      <c r="F128" s="36"/>
      <c r="G128" s="362"/>
      <c r="H128" s="332"/>
      <c r="I128" s="364"/>
      <c r="J128" s="269"/>
      <c r="K128" s="270"/>
      <c r="L128" s="178" t="str">
        <f t="shared" si="16"/>
        <v/>
      </c>
      <c r="M128" s="177">
        <f t="shared" si="17"/>
        <v>1</v>
      </c>
      <c r="N128" s="179">
        <f t="shared" si="18"/>
        <v>0</v>
      </c>
    </row>
    <row r="129" spans="1:15" ht="37.15" customHeight="1" x14ac:dyDescent="0.25">
      <c r="A129" s="50">
        <v>74</v>
      </c>
      <c r="B129" s="35"/>
      <c r="C129" s="36"/>
      <c r="D129" s="36"/>
      <c r="E129" s="36"/>
      <c r="F129" s="36"/>
      <c r="G129" s="362"/>
      <c r="H129" s="332"/>
      <c r="I129" s="364"/>
      <c r="J129" s="269"/>
      <c r="K129" s="270"/>
      <c r="L129" s="178" t="str">
        <f t="shared" si="16"/>
        <v/>
      </c>
      <c r="M129" s="177">
        <f t="shared" si="17"/>
        <v>1</v>
      </c>
      <c r="N129" s="179">
        <f t="shared" si="18"/>
        <v>0</v>
      </c>
    </row>
    <row r="130" spans="1:15" ht="37.15" customHeight="1" thickBot="1" x14ac:dyDescent="0.3">
      <c r="A130" s="65">
        <v>75</v>
      </c>
      <c r="B130" s="38"/>
      <c r="C130" s="39"/>
      <c r="D130" s="39"/>
      <c r="E130" s="39"/>
      <c r="F130" s="39"/>
      <c r="G130" s="363"/>
      <c r="H130" s="333"/>
      <c r="I130" s="365"/>
      <c r="J130" s="271"/>
      <c r="K130" s="272"/>
      <c r="L130" s="178" t="str">
        <f t="shared" si="16"/>
        <v/>
      </c>
      <c r="M130" s="177">
        <f t="shared" si="17"/>
        <v>1</v>
      </c>
      <c r="N130" s="179">
        <f t="shared" si="18"/>
        <v>0</v>
      </c>
      <c r="O130" s="181">
        <f>IF(COUNTA(G116:K130)&gt;0,1,0)</f>
        <v>0</v>
      </c>
    </row>
    <row r="131" spans="1:15" ht="37.15" customHeight="1" thickBot="1" x14ac:dyDescent="0.3">
      <c r="A131" s="536" t="s">
        <v>170</v>
      </c>
      <c r="B131" s="536"/>
      <c r="C131" s="536"/>
      <c r="D131" s="536"/>
      <c r="E131" s="536"/>
      <c r="F131" s="536"/>
      <c r="G131" s="536"/>
      <c r="H131" s="342"/>
      <c r="I131" s="334" t="s">
        <v>50</v>
      </c>
      <c r="J131" s="273">
        <f>SUM(J116:J130)+J104</f>
        <v>0</v>
      </c>
      <c r="K131" s="273">
        <f>SUM(K116:K130)+K104</f>
        <v>0</v>
      </c>
      <c r="L131" s="104"/>
    </row>
    <row r="132" spans="1:15" x14ac:dyDescent="0.25">
      <c r="A132" s="41" t="s">
        <v>156</v>
      </c>
      <c r="L132" s="180" t="str">
        <f t="shared" ref="L132" si="19">IF(AND(J132&gt;0,K132=""),"KDV Dahil Tutar Yazılmalıdır.","")</f>
        <v/>
      </c>
    </row>
    <row r="134" spans="1:15" ht="21" x14ac:dyDescent="0.35">
      <c r="B134" s="309" t="s">
        <v>47</v>
      </c>
      <c r="C134" s="297">
        <f ca="1">IF(imzatarihi&gt;0,imzatarihi,"")</f>
        <v>46027</v>
      </c>
      <c r="D134" s="309" t="s">
        <v>48</v>
      </c>
      <c r="E134" s="486" t="str">
        <f>IF(kurulusyetkilisi&gt;0,kurulusyetkilisi,"")</f>
        <v/>
      </c>
      <c r="F134" s="486"/>
      <c r="G134" s="486"/>
      <c r="H134" s="486"/>
      <c r="I134" s="297"/>
    </row>
    <row r="135" spans="1:15" ht="21" x14ac:dyDescent="0.35">
      <c r="B135" s="300"/>
      <c r="C135" s="300"/>
      <c r="D135" s="309" t="s">
        <v>49</v>
      </c>
      <c r="E135" s="300"/>
      <c r="F135" s="300"/>
      <c r="G135" s="312"/>
      <c r="H135" s="317"/>
      <c r="I135" s="315"/>
    </row>
    <row r="136" spans="1:15" x14ac:dyDescent="0.25">
      <c r="A136" s="525" t="s">
        <v>117</v>
      </c>
      <c r="B136" s="525"/>
      <c r="C136" s="525"/>
      <c r="D136" s="525"/>
      <c r="E136" s="525"/>
      <c r="F136" s="525"/>
      <c r="G136" s="525"/>
      <c r="H136" s="525"/>
      <c r="I136" s="525"/>
      <c r="J136" s="525"/>
      <c r="K136" s="525"/>
      <c r="L136" s="119"/>
      <c r="M136" s="120"/>
    </row>
    <row r="137" spans="1:15" ht="15.6" customHeight="1" x14ac:dyDescent="0.25">
      <c r="A137" s="523" t="str">
        <f>IF(YilDonem&lt;&gt;"",CONCATENATE(YilDonem," dönemine aittir."),"")</f>
        <v/>
      </c>
      <c r="B137" s="523"/>
      <c r="C137" s="523"/>
      <c r="D137" s="523"/>
      <c r="E137" s="523"/>
      <c r="F137" s="523"/>
      <c r="G137" s="523"/>
      <c r="H137" s="523"/>
      <c r="I137" s="523"/>
      <c r="J137" s="523"/>
      <c r="K137" s="523"/>
      <c r="L137" s="102"/>
      <c r="M137" s="68"/>
      <c r="N137" s="68"/>
    </row>
    <row r="138" spans="1:15" ht="15.95" customHeight="1" thickBot="1" x14ac:dyDescent="0.3">
      <c r="A138" s="530" t="s">
        <v>121</v>
      </c>
      <c r="B138" s="530"/>
      <c r="C138" s="530"/>
      <c r="D138" s="530"/>
      <c r="E138" s="530"/>
      <c r="F138" s="530"/>
      <c r="G138" s="530"/>
      <c r="H138" s="530"/>
      <c r="I138" s="530"/>
      <c r="J138" s="530"/>
      <c r="K138" s="530"/>
      <c r="L138" s="102"/>
      <c r="M138" s="68"/>
      <c r="N138" s="68"/>
    </row>
    <row r="139" spans="1:15" ht="31.7" customHeight="1" thickBot="1" x14ac:dyDescent="0.3">
      <c r="A139" s="507" t="s">
        <v>1</v>
      </c>
      <c r="B139" s="508"/>
      <c r="C139" s="509" t="str">
        <f>IF(ProjeNo&gt;0,ProjeNo,"")</f>
        <v/>
      </c>
      <c r="D139" s="510"/>
      <c r="E139" s="510"/>
      <c r="F139" s="510"/>
      <c r="G139" s="510"/>
      <c r="H139" s="510"/>
      <c r="I139" s="510"/>
      <c r="J139" s="510"/>
      <c r="K139" s="511"/>
    </row>
    <row r="140" spans="1:15" ht="31.7" customHeight="1" thickBot="1" x14ac:dyDescent="0.3">
      <c r="A140" s="512" t="s">
        <v>14</v>
      </c>
      <c r="B140" s="513"/>
      <c r="C140" s="537" t="str">
        <f>IF(ProjeAdi&gt;0,ProjeAdi,"")</f>
        <v/>
      </c>
      <c r="D140" s="538"/>
      <c r="E140" s="538"/>
      <c r="F140" s="538"/>
      <c r="G140" s="538"/>
      <c r="H140" s="538"/>
      <c r="I140" s="538"/>
      <c r="J140" s="538"/>
      <c r="K140" s="539"/>
    </row>
    <row r="141" spans="1:15" ht="51.95" customHeight="1" thickBot="1" x14ac:dyDescent="0.3">
      <c r="A141" s="517" t="s">
        <v>9</v>
      </c>
      <c r="B141" s="517" t="s">
        <v>118</v>
      </c>
      <c r="C141" s="517" t="s">
        <v>119</v>
      </c>
      <c r="D141" s="517" t="s">
        <v>113</v>
      </c>
      <c r="E141" s="517" t="s">
        <v>111</v>
      </c>
      <c r="F141" s="517" t="s">
        <v>112</v>
      </c>
      <c r="G141" s="519" t="s">
        <v>97</v>
      </c>
      <c r="H141" s="521" t="s">
        <v>98</v>
      </c>
      <c r="I141" s="519" t="s">
        <v>185</v>
      </c>
      <c r="J141" s="117" t="s">
        <v>99</v>
      </c>
      <c r="K141" s="117" t="s">
        <v>99</v>
      </c>
    </row>
    <row r="142" spans="1:15" ht="16.5" thickBot="1" x14ac:dyDescent="0.3">
      <c r="A142" s="526"/>
      <c r="B142" s="526"/>
      <c r="C142" s="526"/>
      <c r="D142" s="526"/>
      <c r="E142" s="526"/>
      <c r="F142" s="526"/>
      <c r="G142" s="527"/>
      <c r="H142" s="528"/>
      <c r="I142" s="520"/>
      <c r="J142" s="118" t="s">
        <v>100</v>
      </c>
      <c r="K142" s="118" t="s">
        <v>103</v>
      </c>
    </row>
    <row r="143" spans="1:15" ht="37.15" customHeight="1" x14ac:dyDescent="0.25">
      <c r="A143" s="64">
        <v>76</v>
      </c>
      <c r="B143" s="52"/>
      <c r="C143" s="53"/>
      <c r="D143" s="53"/>
      <c r="E143" s="53"/>
      <c r="F143" s="53"/>
      <c r="G143" s="356"/>
      <c r="H143" s="330"/>
      <c r="I143" s="359"/>
      <c r="J143" s="266"/>
      <c r="K143" s="267"/>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9"/>
      <c r="K144" s="268"/>
      <c r="L144" s="178" t="str">
        <f t="shared" ref="L144:L157" si="20">IF(AND(COUNTA(B144:F144)&gt;0,M144=1),"Belge Tarihi,Belge Numarası ve KDV Dahil Tutar doldurulduktan sonra KDV Hariç Tutar doldurulabilir.","")</f>
        <v/>
      </c>
      <c r="M144" s="177">
        <f t="shared" ref="M144:M157" si="21">IF(COUNTA(G144:H144)+COUNTA(K144)=3,0,1)</f>
        <v>1</v>
      </c>
      <c r="N144" s="179">
        <f t="shared" ref="N144:N157" si="22">IF(M144=1,0,100000000)</f>
        <v>0</v>
      </c>
    </row>
    <row r="145" spans="1:16" ht="37.15" customHeight="1" x14ac:dyDescent="0.25">
      <c r="A145" s="49">
        <v>78</v>
      </c>
      <c r="B145" s="33"/>
      <c r="C145" s="34"/>
      <c r="D145" s="34"/>
      <c r="E145" s="34"/>
      <c r="F145" s="34"/>
      <c r="G145" s="357"/>
      <c r="H145" s="331"/>
      <c r="I145" s="360"/>
      <c r="J145" s="259"/>
      <c r="K145" s="268"/>
      <c r="L145" s="178" t="str">
        <f t="shared" si="20"/>
        <v/>
      </c>
      <c r="M145" s="177">
        <f t="shared" si="21"/>
        <v>1</v>
      </c>
      <c r="N145" s="179">
        <f t="shared" si="22"/>
        <v>0</v>
      </c>
    </row>
    <row r="146" spans="1:16" ht="37.15" customHeight="1" x14ac:dyDescent="0.25">
      <c r="A146" s="49">
        <v>79</v>
      </c>
      <c r="B146" s="33"/>
      <c r="C146" s="34"/>
      <c r="D146" s="34"/>
      <c r="E146" s="34"/>
      <c r="F146" s="34"/>
      <c r="G146" s="357"/>
      <c r="H146" s="331"/>
      <c r="I146" s="360"/>
      <c r="J146" s="259"/>
      <c r="K146" s="268"/>
      <c r="L146" s="178" t="str">
        <f t="shared" si="20"/>
        <v/>
      </c>
      <c r="M146" s="177">
        <f t="shared" si="21"/>
        <v>1</v>
      </c>
      <c r="N146" s="179">
        <f t="shared" si="22"/>
        <v>0</v>
      </c>
    </row>
    <row r="147" spans="1:16" ht="37.15" customHeight="1" x14ac:dyDescent="0.25">
      <c r="A147" s="49">
        <v>80</v>
      </c>
      <c r="B147" s="33"/>
      <c r="C147" s="34"/>
      <c r="D147" s="34"/>
      <c r="E147" s="34"/>
      <c r="F147" s="34"/>
      <c r="G147" s="357"/>
      <c r="H147" s="331"/>
      <c r="I147" s="360"/>
      <c r="J147" s="259"/>
      <c r="K147" s="268"/>
      <c r="L147" s="178" t="str">
        <f t="shared" si="20"/>
        <v/>
      </c>
      <c r="M147" s="177">
        <f t="shared" si="21"/>
        <v>1</v>
      </c>
      <c r="N147" s="179">
        <f t="shared" si="22"/>
        <v>0</v>
      </c>
    </row>
    <row r="148" spans="1:16" ht="37.15" customHeight="1" x14ac:dyDescent="0.25">
      <c r="A148" s="49">
        <v>81</v>
      </c>
      <c r="B148" s="33"/>
      <c r="C148" s="34"/>
      <c r="D148" s="34"/>
      <c r="E148" s="34"/>
      <c r="F148" s="34"/>
      <c r="G148" s="357"/>
      <c r="H148" s="331"/>
      <c r="I148" s="360"/>
      <c r="J148" s="259"/>
      <c r="K148" s="268"/>
      <c r="L148" s="178" t="str">
        <f t="shared" si="20"/>
        <v/>
      </c>
      <c r="M148" s="177">
        <f t="shared" si="21"/>
        <v>1</v>
      </c>
      <c r="N148" s="179">
        <f t="shared" si="22"/>
        <v>0</v>
      </c>
    </row>
    <row r="149" spans="1:16" ht="37.15" customHeight="1" x14ac:dyDescent="0.25">
      <c r="A149" s="50">
        <v>82</v>
      </c>
      <c r="B149" s="35"/>
      <c r="C149" s="36"/>
      <c r="D149" s="36"/>
      <c r="E149" s="36"/>
      <c r="F149" s="36"/>
      <c r="G149" s="362"/>
      <c r="H149" s="332"/>
      <c r="I149" s="364"/>
      <c r="J149" s="269"/>
      <c r="K149" s="270"/>
      <c r="L149" s="178" t="str">
        <f t="shared" si="20"/>
        <v/>
      </c>
      <c r="M149" s="177">
        <f t="shared" si="21"/>
        <v>1</v>
      </c>
      <c r="N149" s="179">
        <f t="shared" si="22"/>
        <v>0</v>
      </c>
    </row>
    <row r="150" spans="1:16" ht="37.15" customHeight="1" x14ac:dyDescent="0.25">
      <c r="A150" s="50">
        <v>83</v>
      </c>
      <c r="B150" s="35"/>
      <c r="C150" s="36"/>
      <c r="D150" s="36"/>
      <c r="E150" s="36"/>
      <c r="F150" s="36"/>
      <c r="G150" s="362"/>
      <c r="H150" s="332"/>
      <c r="I150" s="364"/>
      <c r="J150" s="269"/>
      <c r="K150" s="270"/>
      <c r="L150" s="178" t="str">
        <f t="shared" si="20"/>
        <v/>
      </c>
      <c r="M150" s="177">
        <f t="shared" si="21"/>
        <v>1</v>
      </c>
      <c r="N150" s="179">
        <f t="shared" si="22"/>
        <v>0</v>
      </c>
    </row>
    <row r="151" spans="1:16" ht="37.15" customHeight="1" x14ac:dyDescent="0.25">
      <c r="A151" s="50">
        <v>84</v>
      </c>
      <c r="B151" s="35"/>
      <c r="C151" s="36"/>
      <c r="D151" s="36"/>
      <c r="E151" s="36"/>
      <c r="F151" s="36"/>
      <c r="G151" s="362"/>
      <c r="H151" s="332"/>
      <c r="I151" s="364"/>
      <c r="J151" s="269"/>
      <c r="K151" s="270"/>
      <c r="L151" s="178" t="str">
        <f t="shared" si="20"/>
        <v/>
      </c>
      <c r="M151" s="177">
        <f t="shared" si="21"/>
        <v>1</v>
      </c>
      <c r="N151" s="179">
        <f t="shared" si="22"/>
        <v>0</v>
      </c>
    </row>
    <row r="152" spans="1:16" ht="37.15" customHeight="1" x14ac:dyDescent="0.25">
      <c r="A152" s="50">
        <v>85</v>
      </c>
      <c r="B152" s="35"/>
      <c r="C152" s="36"/>
      <c r="D152" s="36"/>
      <c r="E152" s="36"/>
      <c r="F152" s="36"/>
      <c r="G152" s="362"/>
      <c r="H152" s="332"/>
      <c r="I152" s="364"/>
      <c r="J152" s="269"/>
      <c r="K152" s="270"/>
      <c r="L152" s="178" t="str">
        <f t="shared" si="20"/>
        <v/>
      </c>
      <c r="M152" s="177">
        <f t="shared" si="21"/>
        <v>1</v>
      </c>
      <c r="N152" s="179">
        <f t="shared" si="22"/>
        <v>0</v>
      </c>
    </row>
    <row r="153" spans="1:16" ht="37.15" customHeight="1" x14ac:dyDescent="0.25">
      <c r="A153" s="50">
        <v>86</v>
      </c>
      <c r="B153" s="35"/>
      <c r="C153" s="36"/>
      <c r="D153" s="36"/>
      <c r="E153" s="36"/>
      <c r="F153" s="36"/>
      <c r="G153" s="362"/>
      <c r="H153" s="332"/>
      <c r="I153" s="364"/>
      <c r="J153" s="269"/>
      <c r="K153" s="270"/>
      <c r="L153" s="178" t="str">
        <f t="shared" si="20"/>
        <v/>
      </c>
      <c r="M153" s="177">
        <f t="shared" si="21"/>
        <v>1</v>
      </c>
      <c r="N153" s="179">
        <f t="shared" si="22"/>
        <v>0</v>
      </c>
    </row>
    <row r="154" spans="1:16" ht="37.15" customHeight="1" x14ac:dyDescent="0.25">
      <c r="A154" s="50">
        <v>87</v>
      </c>
      <c r="B154" s="35"/>
      <c r="C154" s="36"/>
      <c r="D154" s="36"/>
      <c r="E154" s="36"/>
      <c r="F154" s="36"/>
      <c r="G154" s="362"/>
      <c r="H154" s="332"/>
      <c r="I154" s="364"/>
      <c r="J154" s="269"/>
      <c r="K154" s="270"/>
      <c r="L154" s="178" t="str">
        <f t="shared" si="20"/>
        <v/>
      </c>
      <c r="M154" s="177">
        <f t="shared" si="21"/>
        <v>1</v>
      </c>
      <c r="N154" s="179">
        <f t="shared" si="22"/>
        <v>0</v>
      </c>
    </row>
    <row r="155" spans="1:16" ht="37.15" customHeight="1" x14ac:dyDescent="0.25">
      <c r="A155" s="50">
        <v>88</v>
      </c>
      <c r="B155" s="35"/>
      <c r="C155" s="36"/>
      <c r="D155" s="36"/>
      <c r="E155" s="36"/>
      <c r="F155" s="36"/>
      <c r="G155" s="362"/>
      <c r="H155" s="332"/>
      <c r="I155" s="364"/>
      <c r="J155" s="269"/>
      <c r="K155" s="270"/>
      <c r="L155" s="178" t="str">
        <f t="shared" si="20"/>
        <v/>
      </c>
      <c r="M155" s="177">
        <f t="shared" si="21"/>
        <v>1</v>
      </c>
      <c r="N155" s="179">
        <f t="shared" si="22"/>
        <v>0</v>
      </c>
    </row>
    <row r="156" spans="1:16" ht="37.15" customHeight="1" x14ac:dyDescent="0.25">
      <c r="A156" s="50">
        <v>89</v>
      </c>
      <c r="B156" s="35"/>
      <c r="C156" s="36"/>
      <c r="D156" s="36"/>
      <c r="E156" s="36"/>
      <c r="F156" s="36"/>
      <c r="G156" s="362"/>
      <c r="H156" s="332"/>
      <c r="I156" s="364"/>
      <c r="J156" s="269"/>
      <c r="K156" s="270"/>
      <c r="L156" s="178" t="str">
        <f t="shared" si="20"/>
        <v/>
      </c>
      <c r="M156" s="177">
        <f t="shared" si="21"/>
        <v>1</v>
      </c>
      <c r="N156" s="179">
        <f t="shared" si="22"/>
        <v>0</v>
      </c>
      <c r="O156" s="44"/>
      <c r="P156" s="44"/>
    </row>
    <row r="157" spans="1:16" ht="37.15" customHeight="1" thickBot="1" x14ac:dyDescent="0.3">
      <c r="A157" s="65">
        <v>90</v>
      </c>
      <c r="B157" s="38"/>
      <c r="C157" s="39"/>
      <c r="D157" s="39"/>
      <c r="E157" s="39"/>
      <c r="F157" s="39"/>
      <c r="G157" s="363"/>
      <c r="H157" s="333"/>
      <c r="I157" s="365"/>
      <c r="J157" s="271"/>
      <c r="K157" s="272"/>
      <c r="L157" s="178" t="str">
        <f t="shared" si="20"/>
        <v/>
      </c>
      <c r="M157" s="177">
        <f t="shared" si="21"/>
        <v>1</v>
      </c>
      <c r="N157" s="179">
        <f t="shared" si="22"/>
        <v>0</v>
      </c>
      <c r="O157" s="181">
        <f>IF(COUNTA(G143:K157)&gt;0,1,0)</f>
        <v>0</v>
      </c>
    </row>
    <row r="158" spans="1:16" ht="37.15" customHeight="1" thickBot="1" x14ac:dyDescent="0.3">
      <c r="A158" s="536" t="s">
        <v>170</v>
      </c>
      <c r="B158" s="536"/>
      <c r="C158" s="536"/>
      <c r="D158" s="536"/>
      <c r="E158" s="536"/>
      <c r="F158" s="536"/>
      <c r="G158" s="536"/>
      <c r="H158" s="342"/>
      <c r="I158" s="334" t="s">
        <v>50</v>
      </c>
      <c r="J158" s="273">
        <f>SUM(J143:J157)+J131</f>
        <v>0</v>
      </c>
      <c r="K158" s="273">
        <f>SUM(K143:K157)+K131</f>
        <v>0</v>
      </c>
      <c r="L158" s="104"/>
    </row>
    <row r="159" spans="1:16" x14ac:dyDescent="0.25">
      <c r="A159" s="41" t="s">
        <v>156</v>
      </c>
      <c r="L159" s="180" t="str">
        <f t="shared" ref="L159" si="23">IF(AND(J159&gt;0,K159=""),"KDV Dahil Tutar Yazılmalıdır.","")</f>
        <v/>
      </c>
    </row>
    <row r="161" spans="2:9" ht="21" x14ac:dyDescent="0.35">
      <c r="B161" s="309" t="s">
        <v>47</v>
      </c>
      <c r="C161" s="297">
        <f ca="1">IF(imzatarihi&gt;0,imzatarihi,"")</f>
        <v>46027</v>
      </c>
      <c r="D161" s="309" t="s">
        <v>48</v>
      </c>
      <c r="E161" s="486" t="str">
        <f>IF(kurulusyetkilisi&gt;0,kurulusyetkilisi,"")</f>
        <v/>
      </c>
      <c r="F161" s="486"/>
      <c r="G161" s="486"/>
      <c r="H161" s="486"/>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eVJC/qxbfEbYXRO69QXCIrAnFh20y20m1NAejj/ty/gOwMUgVJi5ucxq0pMrHsPMU1dVXWSZKl8qdlsOt6IvzA==" saltValue="Ohhxti1ubYfYfnkm3tGFIw==" spinCount="100000" sheet="1" objects="1" scenarios="1"/>
  <mergeCells count="108">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K28"/>
    <mergeCell ref="A29:K29"/>
    <mergeCell ref="A30:K30"/>
    <mergeCell ref="A31:B31"/>
    <mergeCell ref="C31:K31"/>
    <mergeCell ref="A32:B32"/>
    <mergeCell ref="A50:G50"/>
    <mergeCell ref="A55:K55"/>
    <mergeCell ref="A56:K56"/>
    <mergeCell ref="A5:B5"/>
    <mergeCell ref="C5:K5"/>
    <mergeCell ref="A1:K1"/>
    <mergeCell ref="A2:K2"/>
    <mergeCell ref="A3:K3"/>
    <mergeCell ref="A4:B4"/>
    <mergeCell ref="C4:K4"/>
    <mergeCell ref="C32:K32"/>
    <mergeCell ref="A33:A34"/>
    <mergeCell ref="B33:B34"/>
    <mergeCell ref="C33:C34"/>
    <mergeCell ref="D33:D34"/>
    <mergeCell ref="E33:E34"/>
    <mergeCell ref="F33:F34"/>
    <mergeCell ref="G33:G34"/>
    <mergeCell ref="H33:H34"/>
    <mergeCell ref="E26:H26"/>
    <mergeCell ref="I6:I7"/>
    <mergeCell ref="I33:I34"/>
    <mergeCell ref="A57:K57"/>
    <mergeCell ref="A58:B58"/>
    <mergeCell ref="C58:K58"/>
    <mergeCell ref="A59:B59"/>
    <mergeCell ref="C59:K59"/>
    <mergeCell ref="A60:A61"/>
    <mergeCell ref="B60:B61"/>
    <mergeCell ref="C60:C61"/>
    <mergeCell ref="D60:D61"/>
    <mergeCell ref="E60:E61"/>
    <mergeCell ref="F60:F61"/>
    <mergeCell ref="G60:G61"/>
    <mergeCell ref="H60:H61"/>
    <mergeCell ref="I60:I61"/>
    <mergeCell ref="A77:G77"/>
    <mergeCell ref="A82:K82"/>
    <mergeCell ref="A83:K83"/>
    <mergeCell ref="A84:K84"/>
    <mergeCell ref="A85:B85"/>
    <mergeCell ref="C85:K85"/>
    <mergeCell ref="A86:B86"/>
    <mergeCell ref="C86:K86"/>
    <mergeCell ref="A87:A88"/>
    <mergeCell ref="B87:B88"/>
    <mergeCell ref="C87:C88"/>
    <mergeCell ref="D87:D88"/>
    <mergeCell ref="E87:E88"/>
    <mergeCell ref="F87:F88"/>
    <mergeCell ref="G87:G88"/>
    <mergeCell ref="H87:H88"/>
    <mergeCell ref="I87:I88"/>
    <mergeCell ref="A109:K109"/>
    <mergeCell ref="A110:K110"/>
    <mergeCell ref="A111:K111"/>
    <mergeCell ref="A112:B112"/>
    <mergeCell ref="C112:K112"/>
    <mergeCell ref="A113:B113"/>
    <mergeCell ref="C113:K113"/>
    <mergeCell ref="A114:A115"/>
    <mergeCell ref="B114:B115"/>
    <mergeCell ref="C114:C115"/>
    <mergeCell ref="D114:D115"/>
    <mergeCell ref="E114:E115"/>
    <mergeCell ref="F114:F115"/>
    <mergeCell ref="G114:G115"/>
    <mergeCell ref="H114:H115"/>
    <mergeCell ref="I114:I115"/>
    <mergeCell ref="A131:G131"/>
    <mergeCell ref="A136:K136"/>
    <mergeCell ref="A137:K137"/>
    <mergeCell ref="A138:K138"/>
    <mergeCell ref="A139:B139"/>
    <mergeCell ref="C139:K139"/>
    <mergeCell ref="A158:G158"/>
    <mergeCell ref="A140:B140"/>
    <mergeCell ref="C140:K140"/>
    <mergeCell ref="A141:A142"/>
    <mergeCell ref="B141:B142"/>
    <mergeCell ref="C141:C142"/>
    <mergeCell ref="D141:D142"/>
    <mergeCell ref="E141:E142"/>
    <mergeCell ref="F141:F142"/>
    <mergeCell ref="G141:G142"/>
    <mergeCell ref="H141:H142"/>
    <mergeCell ref="I141:I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2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L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showGridLines="0" zoomScaleNormal="100" workbookViewId="0">
      <selection activeCell="C17" sqref="C17"/>
    </sheetView>
  </sheetViews>
  <sheetFormatPr defaultColWidth="9.140625" defaultRowHeight="15" x14ac:dyDescent="0.25"/>
  <cols>
    <col min="1" max="1" width="31.28515625" style="101" bestFit="1" customWidth="1"/>
    <col min="2" max="2" width="5.28515625" style="151" customWidth="1"/>
    <col min="3" max="3" width="62.42578125" style="101" customWidth="1"/>
    <col min="4" max="4" width="9.140625" style="101"/>
    <col min="5" max="6" width="10.7109375" style="101" customWidth="1"/>
    <col min="7" max="16384" width="9.140625" style="101"/>
  </cols>
  <sheetData>
    <row r="1" spans="1:3" ht="21" x14ac:dyDescent="0.25">
      <c r="A1" s="428" t="s">
        <v>16</v>
      </c>
      <c r="B1" s="428"/>
      <c r="C1" s="428"/>
    </row>
    <row r="3" spans="1:3" ht="21" x14ac:dyDescent="0.25">
      <c r="A3" s="428" t="s">
        <v>152</v>
      </c>
      <c r="B3" s="428"/>
      <c r="C3" s="428"/>
    </row>
    <row r="4" spans="1:3" ht="21.2" x14ac:dyDescent="0.35">
      <c r="A4" s="158"/>
      <c r="B4" s="278"/>
      <c r="C4" s="278"/>
    </row>
    <row r="5" spans="1:3" ht="21.2" customHeight="1" x14ac:dyDescent="0.25">
      <c r="A5" s="431" t="s">
        <v>184</v>
      </c>
      <c r="B5" s="431"/>
      <c r="C5" s="431"/>
    </row>
    <row r="6" spans="1:3" ht="21.2" customHeight="1" x14ac:dyDescent="0.25">
      <c r="A6" s="431"/>
      <c r="B6" s="431"/>
      <c r="C6" s="431"/>
    </row>
    <row r="7" spans="1:3" ht="21" x14ac:dyDescent="0.25">
      <c r="A7" s="432" t="s">
        <v>190</v>
      </c>
      <c r="B7" s="432"/>
      <c r="C7" s="432"/>
    </row>
    <row r="8" spans="1:3" ht="21.2" x14ac:dyDescent="0.25">
      <c r="A8" s="428"/>
      <c r="B8" s="428"/>
      <c r="C8" s="428"/>
    </row>
    <row r="9" spans="1:3" ht="28.5" x14ac:dyDescent="0.25">
      <c r="A9" s="429" t="s">
        <v>151</v>
      </c>
      <c r="B9" s="429"/>
      <c r="C9" s="429"/>
    </row>
    <row r="10" spans="1:3" ht="15.75" x14ac:dyDescent="0.25">
      <c r="A10" s="425" t="s">
        <v>150</v>
      </c>
      <c r="B10" s="425"/>
      <c r="C10" s="425"/>
    </row>
    <row r="11" spans="1:3" ht="16.350000000000001" x14ac:dyDescent="0.25">
      <c r="A11" s="159"/>
    </row>
    <row r="12" spans="1:3" ht="21.2" x14ac:dyDescent="0.25">
      <c r="A12" s="430" t="str">
        <f>IF(YilDonem&lt;&gt;"",CONCATENATE(YilDonem," dönemine aittir."),"")</f>
        <v/>
      </c>
      <c r="B12" s="430"/>
      <c r="C12" s="430"/>
    </row>
    <row r="13" spans="1:3" ht="16.350000000000001" x14ac:dyDescent="0.25">
      <c r="A13" s="159"/>
    </row>
    <row r="14" spans="1:3" ht="16.350000000000001" x14ac:dyDescent="0.25">
      <c r="A14" s="159"/>
    </row>
    <row r="15" spans="1:3" ht="19.149999999999999" x14ac:dyDescent="0.25">
      <c r="A15" s="160"/>
    </row>
    <row r="16" spans="1:3" ht="16.350000000000001" x14ac:dyDescent="0.25">
      <c r="A16" s="161"/>
    </row>
    <row r="17" spans="1:6" ht="30.2" customHeight="1" x14ac:dyDescent="0.25">
      <c r="A17" s="281" t="s">
        <v>17</v>
      </c>
      <c r="B17" s="277" t="s">
        <v>18</v>
      </c>
      <c r="C17" s="244" t="str">
        <f>IF(ProjeNo&gt;0,ProjeNo,"")</f>
        <v/>
      </c>
      <c r="D17" s="407" t="str">
        <f>IF(C22&lt;&gt;"","","SOL TARAFTAKİ BOYALI HÜCRELER DOLDURULMALIDIR.")</f>
        <v>SOL TARAFTAKİ BOYALI HÜCRELER DOLDURULMALIDIR.</v>
      </c>
      <c r="E17" s="407"/>
      <c r="F17" s="407"/>
    </row>
    <row r="18" spans="1:6" ht="30.2" customHeight="1" x14ac:dyDescent="0.25">
      <c r="A18" s="281" t="s">
        <v>19</v>
      </c>
      <c r="B18" s="277" t="s">
        <v>18</v>
      </c>
      <c r="C18" s="162"/>
      <c r="D18" s="407"/>
      <c r="E18" s="407"/>
      <c r="F18" s="407"/>
    </row>
    <row r="19" spans="1:6" ht="45" customHeight="1" x14ac:dyDescent="0.25">
      <c r="A19" s="281" t="s">
        <v>20</v>
      </c>
      <c r="B19" s="277" t="s">
        <v>18</v>
      </c>
      <c r="C19" s="162"/>
      <c r="D19" s="407"/>
      <c r="E19" s="407"/>
      <c r="F19" s="407"/>
    </row>
    <row r="20" spans="1:6" ht="60" customHeight="1" x14ac:dyDescent="0.25">
      <c r="A20" s="281" t="s">
        <v>21</v>
      </c>
      <c r="B20" s="277" t="s">
        <v>18</v>
      </c>
      <c r="C20" s="162"/>
      <c r="D20" s="407"/>
      <c r="E20" s="407"/>
      <c r="F20" s="407"/>
    </row>
    <row r="21" spans="1:6" ht="30.2" customHeight="1" x14ac:dyDescent="0.25">
      <c r="A21" s="281" t="s">
        <v>22</v>
      </c>
      <c r="B21" s="277" t="s">
        <v>18</v>
      </c>
      <c r="C21" s="280"/>
      <c r="D21" s="407"/>
      <c r="E21" s="407"/>
      <c r="F21" s="407"/>
    </row>
    <row r="22" spans="1:6" ht="30.2" customHeight="1" x14ac:dyDescent="0.25">
      <c r="A22" s="281" t="s">
        <v>23</v>
      </c>
      <c r="B22" s="277" t="s">
        <v>18</v>
      </c>
      <c r="C22" s="279"/>
      <c r="D22" s="407"/>
      <c r="E22" s="407"/>
      <c r="F22" s="407"/>
    </row>
    <row r="23" spans="1:6" ht="30.2" customHeight="1" x14ac:dyDescent="0.25">
      <c r="A23" s="281" t="s">
        <v>24</v>
      </c>
      <c r="B23" s="277" t="s">
        <v>18</v>
      </c>
      <c r="C23" s="245" t="str">
        <f>IF('Proje ve Personel Bilgileri'!D8&gt;0,'Proje ve Personel Bilgileri'!D8,"")</f>
        <v/>
      </c>
      <c r="D23" s="407"/>
      <c r="E23" s="407"/>
      <c r="F23" s="407"/>
    </row>
    <row r="24" spans="1:6" ht="30.2" customHeight="1" x14ac:dyDescent="0.25">
      <c r="A24" s="281" t="s">
        <v>25</v>
      </c>
      <c r="B24" s="277" t="s">
        <v>18</v>
      </c>
      <c r="C24" s="246" t="str">
        <f>IF('Proje ve Personel Bilgileri'!D9,'Proje ve Personel Bilgileri'!D9,"")</f>
        <v/>
      </c>
      <c r="D24" s="407"/>
      <c r="E24" s="407"/>
      <c r="F24" s="407"/>
    </row>
    <row r="25" spans="1:6" ht="15.75" x14ac:dyDescent="0.25">
      <c r="A25" s="163"/>
    </row>
    <row r="26" spans="1:6" ht="15.75" x14ac:dyDescent="0.25">
      <c r="A26" s="163"/>
    </row>
    <row r="27" spans="1:6" ht="15.75" x14ac:dyDescent="0.25">
      <c r="A27" s="163"/>
    </row>
    <row r="28" spans="1:6" ht="15.75" x14ac:dyDescent="0.25">
      <c r="A28" s="163"/>
    </row>
    <row r="29" spans="1:6" ht="15.75" x14ac:dyDescent="0.25">
      <c r="A29" s="163"/>
    </row>
    <row r="30" spans="1:6" ht="15.75" x14ac:dyDescent="0.25">
      <c r="A30" s="163"/>
    </row>
    <row r="31" spans="1:6" ht="15.75" x14ac:dyDescent="0.25">
      <c r="A31" s="163"/>
    </row>
    <row r="32" spans="1:6" ht="15.75" x14ac:dyDescent="0.25">
      <c r="A32" s="163"/>
    </row>
    <row r="33" spans="1:3" ht="15.75" x14ac:dyDescent="0.25">
      <c r="A33" s="163"/>
    </row>
    <row r="34" spans="1:3" ht="18.75" x14ac:dyDescent="0.25">
      <c r="A34" s="164"/>
    </row>
    <row r="35" spans="1:3" ht="18.75" x14ac:dyDescent="0.25">
      <c r="A35" s="164"/>
    </row>
    <row r="36" spans="1:3" ht="18.75" x14ac:dyDescent="0.25">
      <c r="A36" s="164"/>
    </row>
    <row r="37" spans="1:3" ht="18.75" x14ac:dyDescent="0.25">
      <c r="A37" s="426" t="s">
        <v>16</v>
      </c>
      <c r="B37" s="426"/>
      <c r="C37" s="426"/>
    </row>
    <row r="38" spans="1:3" ht="18.75" x14ac:dyDescent="0.3">
      <c r="A38" s="427">
        <v>45292</v>
      </c>
      <c r="B38" s="427"/>
      <c r="C38" s="427"/>
    </row>
    <row r="40" spans="1:3" ht="17.25" x14ac:dyDescent="0.3">
      <c r="A40" s="155"/>
      <c r="C40" s="156"/>
    </row>
    <row r="41" spans="1:3" ht="17.25" x14ac:dyDescent="0.3">
      <c r="A41" s="155"/>
      <c r="C41" s="156"/>
    </row>
    <row r="42" spans="1:3" ht="17.25" x14ac:dyDescent="0.3">
      <c r="A42" s="155"/>
      <c r="C42" s="156"/>
    </row>
    <row r="43" spans="1:3" ht="17.25" x14ac:dyDescent="0.3">
      <c r="A43" s="155"/>
      <c r="C43" s="156"/>
    </row>
    <row r="44" spans="1:3" ht="17.25" x14ac:dyDescent="0.3">
      <c r="A44" s="155"/>
      <c r="C44" s="156"/>
    </row>
    <row r="45" spans="1:3" ht="17.25" x14ac:dyDescent="0.3">
      <c r="A45" s="155"/>
      <c r="C45" s="156"/>
    </row>
    <row r="46" spans="1:3" ht="17.25" x14ac:dyDescent="0.3">
      <c r="A46" s="155"/>
      <c r="C46" s="156"/>
    </row>
    <row r="47" spans="1:3" ht="17.25" x14ac:dyDescent="0.3">
      <c r="A47" s="155"/>
      <c r="C47" s="156"/>
    </row>
    <row r="48" spans="1:3" ht="17.25" x14ac:dyDescent="0.25">
      <c r="A48" s="165"/>
    </row>
    <row r="49" spans="1:1" ht="17.25" x14ac:dyDescent="0.25">
      <c r="A49" s="165"/>
    </row>
  </sheetData>
  <sheetProtection algorithmName="SHA-512" hashValue="6YXJcnROWzXsMJYSwrOhi8Xknqt+AFpirR9YM0R2wAh7UjPRWyvHwqUUXRtM3yu8P7AGb4mzRWASuTiu2RC7CA==" saltValue="UxI8jGhXJ42d0EiZJk7Q3g==" spinCount="100000" sheet="1" objects="1" scenarios="1"/>
  <mergeCells count="11">
    <mergeCell ref="D17:F24"/>
    <mergeCell ref="A10:C10"/>
    <mergeCell ref="A37:C37"/>
    <mergeCell ref="A38:C38"/>
    <mergeCell ref="A1:C1"/>
    <mergeCell ref="A3:C3"/>
    <mergeCell ref="A8:C8"/>
    <mergeCell ref="A9:C9"/>
    <mergeCell ref="A12:C12"/>
    <mergeCell ref="A5:C6"/>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N1699"/>
  <sheetViews>
    <sheetView showGridLines="0" showRuler="0" zoomScale="80" zoomScaleNormal="80" zoomScaleSheetLayoutView="80" zoomScalePageLayoutView="80" workbookViewId="0">
      <selection activeCell="B9" sqref="B9"/>
    </sheetView>
  </sheetViews>
  <sheetFormatPr defaultColWidth="8.85546875" defaultRowHeight="15.75" x14ac:dyDescent="0.25"/>
  <cols>
    <col min="1" max="1" width="6.42578125" style="41" customWidth="1"/>
    <col min="2" max="2" width="14.140625" style="41" customWidth="1"/>
    <col min="3" max="3" width="68.140625" style="374" customWidth="1"/>
    <col min="4" max="4" width="16.7109375" style="41" customWidth="1"/>
    <col min="5" max="5" width="20.5703125" style="316" customWidth="1"/>
    <col min="6" max="6" width="39.42578125" style="371" customWidth="1"/>
    <col min="7" max="7" width="20.5703125" style="316" hidden="1" customWidth="1"/>
    <col min="8" max="9" width="16.7109375" style="41" customWidth="1"/>
    <col min="10" max="10" width="45.28515625" style="41" customWidth="1"/>
    <col min="11" max="11" width="8.85546875" style="62" hidden="1" customWidth="1"/>
    <col min="12" max="12" width="34.42578125" style="62" hidden="1" customWidth="1"/>
    <col min="13" max="13" width="8.85546875" style="109" hidden="1" customWidth="1"/>
    <col min="14" max="14" width="9.42578125" style="109" hidden="1" customWidth="1"/>
    <col min="15" max="16384" width="8.85546875" style="41"/>
  </cols>
  <sheetData>
    <row r="1" spans="1:14" x14ac:dyDescent="0.25">
      <c r="A1" s="525" t="s">
        <v>125</v>
      </c>
      <c r="B1" s="525"/>
      <c r="C1" s="525"/>
      <c r="D1" s="525"/>
      <c r="E1" s="525"/>
      <c r="F1" s="525"/>
      <c r="G1" s="525"/>
      <c r="H1" s="525"/>
      <c r="I1" s="525"/>
      <c r="J1" s="150"/>
      <c r="K1" s="69"/>
      <c r="L1" s="171"/>
      <c r="N1" s="171" t="str">
        <f>CONCATENATE("A1:I",MAX(M:M))</f>
        <v>A1:I34</v>
      </c>
    </row>
    <row r="2" spans="1:14" x14ac:dyDescent="0.25">
      <c r="A2" s="523" t="str">
        <f>IF(YilDonem&lt;&gt;"",CONCATENATE(YilDonem," dönemine aittir."),"")</f>
        <v/>
      </c>
      <c r="B2" s="523"/>
      <c r="C2" s="523"/>
      <c r="D2" s="523"/>
      <c r="E2" s="523"/>
      <c r="F2" s="523"/>
      <c r="G2" s="523"/>
      <c r="H2" s="523"/>
      <c r="I2" s="523"/>
      <c r="J2" s="150"/>
      <c r="K2" s="69"/>
      <c r="L2" s="69"/>
    </row>
    <row r="3" spans="1:14" ht="15.95" customHeight="1" thickBot="1" x14ac:dyDescent="0.3">
      <c r="A3" s="543" t="s">
        <v>148</v>
      </c>
      <c r="B3" s="543"/>
      <c r="C3" s="543"/>
      <c r="D3" s="543"/>
      <c r="E3" s="543"/>
      <c r="F3" s="543"/>
      <c r="G3" s="543"/>
      <c r="H3" s="543"/>
      <c r="I3" s="543"/>
      <c r="J3" s="150"/>
      <c r="K3" s="69"/>
      <c r="L3" s="69"/>
    </row>
    <row r="4" spans="1:14" ht="31.7" customHeight="1" thickBot="1" x14ac:dyDescent="0.3">
      <c r="A4" s="544" t="s">
        <v>1</v>
      </c>
      <c r="B4" s="545"/>
      <c r="C4" s="509" t="str">
        <f>IF(ProjeNo&gt;0,ProjeNo,"")</f>
        <v/>
      </c>
      <c r="D4" s="510"/>
      <c r="E4" s="510"/>
      <c r="F4" s="510"/>
      <c r="G4" s="510"/>
      <c r="H4" s="510"/>
      <c r="I4" s="511"/>
      <c r="J4" s="150"/>
      <c r="K4" s="69"/>
      <c r="L4" s="69"/>
    </row>
    <row r="5" spans="1:14" ht="45" customHeight="1" thickBot="1" x14ac:dyDescent="0.3">
      <c r="A5" s="540" t="s">
        <v>14</v>
      </c>
      <c r="B5" s="541"/>
      <c r="C5" s="514" t="str">
        <f>IF(ProjeAdi&gt;0,ProjeAdi,"")</f>
        <v/>
      </c>
      <c r="D5" s="515"/>
      <c r="E5" s="515"/>
      <c r="F5" s="515"/>
      <c r="G5" s="515"/>
      <c r="H5" s="515"/>
      <c r="I5" s="516"/>
      <c r="J5" s="150"/>
      <c r="K5" s="69"/>
      <c r="L5" s="69"/>
    </row>
    <row r="6" spans="1:14" s="44" customFormat="1" ht="37.15" customHeight="1" thickBot="1" x14ac:dyDescent="0.3">
      <c r="A6" s="517" t="s">
        <v>9</v>
      </c>
      <c r="B6" s="517" t="s">
        <v>122</v>
      </c>
      <c r="C6" s="517" t="s">
        <v>123</v>
      </c>
      <c r="D6" s="517" t="s">
        <v>124</v>
      </c>
      <c r="E6" s="519" t="s">
        <v>97</v>
      </c>
      <c r="F6" s="521" t="s">
        <v>98</v>
      </c>
      <c r="G6" s="519" t="s">
        <v>185</v>
      </c>
      <c r="H6" s="117" t="s">
        <v>99</v>
      </c>
      <c r="I6" s="117" t="s">
        <v>99</v>
      </c>
      <c r="J6" s="366"/>
      <c r="K6" s="70"/>
      <c r="L6" s="70"/>
      <c r="M6" s="109"/>
      <c r="N6" s="109"/>
    </row>
    <row r="7" spans="1:14" ht="18" customHeight="1" thickBot="1" x14ac:dyDescent="0.3">
      <c r="A7" s="526"/>
      <c r="B7" s="526"/>
      <c r="C7" s="518"/>
      <c r="D7" s="526"/>
      <c r="E7" s="527"/>
      <c r="F7" s="528"/>
      <c r="G7" s="520"/>
      <c r="H7" s="118" t="s">
        <v>100</v>
      </c>
      <c r="I7" s="118" t="s">
        <v>103</v>
      </c>
      <c r="J7" s="150"/>
      <c r="K7" s="69"/>
      <c r="L7" s="69"/>
      <c r="M7" s="110"/>
      <c r="N7" s="110"/>
    </row>
    <row r="8" spans="1:14" ht="31.9" customHeight="1" x14ac:dyDescent="0.25">
      <c r="A8" s="51">
        <v>1</v>
      </c>
      <c r="B8" s="546" t="s">
        <v>195</v>
      </c>
      <c r="C8" s="547"/>
      <c r="D8" s="547"/>
      <c r="E8" s="547"/>
      <c r="F8" s="547"/>
      <c r="G8" s="548"/>
      <c r="H8" s="274">
        <f>stoktoplam</f>
        <v>0</v>
      </c>
      <c r="I8" s="386">
        <f>H8</f>
        <v>0</v>
      </c>
      <c r="J8" s="367"/>
      <c r="K8" s="42"/>
      <c r="L8" s="66"/>
    </row>
    <row r="9" spans="1:14" ht="31.9" customHeight="1" x14ac:dyDescent="0.25">
      <c r="A9" s="46">
        <v>2</v>
      </c>
      <c r="B9" s="35"/>
      <c r="C9" s="36"/>
      <c r="D9" s="37"/>
      <c r="E9" s="362"/>
      <c r="F9" s="332"/>
      <c r="G9" s="362"/>
      <c r="H9" s="263"/>
      <c r="I9" s="256"/>
      <c r="J9" s="368" t="str">
        <f t="shared" ref="J9:J27" si="0">IF(AND(COUNTA(B9:D9)&gt;0,K9=1),"Belge Tarihi,Belge Numarası ve KDV Dahil Tutar doldurulduktan sonra KDV Hariç Tutar doldurulabilir.","")</f>
        <v/>
      </c>
      <c r="K9" s="177">
        <f t="shared" ref="K9:K27" si="1">IF(COUNTA(E9:F9)+COUNTA(I9)=3,0,1)</f>
        <v>1</v>
      </c>
      <c r="L9" s="176">
        <f t="shared" ref="L9:L27" si="2">IF(K9=1,0,100000000)</f>
        <v>0</v>
      </c>
    </row>
    <row r="10" spans="1:14" ht="31.9" customHeight="1" x14ac:dyDescent="0.25">
      <c r="A10" s="46">
        <v>3</v>
      </c>
      <c r="B10" s="35"/>
      <c r="C10" s="36"/>
      <c r="D10" s="37"/>
      <c r="E10" s="362"/>
      <c r="F10" s="332"/>
      <c r="G10" s="362"/>
      <c r="H10" s="263"/>
      <c r="I10" s="256"/>
      <c r="J10" s="368" t="str">
        <f t="shared" si="0"/>
        <v/>
      </c>
      <c r="K10" s="177">
        <f t="shared" si="1"/>
        <v>1</v>
      </c>
      <c r="L10" s="176">
        <f t="shared" si="2"/>
        <v>0</v>
      </c>
    </row>
    <row r="11" spans="1:14" ht="31.9" customHeight="1" x14ac:dyDescent="0.25">
      <c r="A11" s="46">
        <v>4</v>
      </c>
      <c r="B11" s="35"/>
      <c r="C11" s="36"/>
      <c r="D11" s="37"/>
      <c r="E11" s="362"/>
      <c r="F11" s="332"/>
      <c r="G11" s="362"/>
      <c r="H11" s="263"/>
      <c r="I11" s="256"/>
      <c r="J11" s="368" t="str">
        <f t="shared" si="0"/>
        <v/>
      </c>
      <c r="K11" s="177">
        <f t="shared" si="1"/>
        <v>1</v>
      </c>
      <c r="L11" s="176">
        <f t="shared" si="2"/>
        <v>0</v>
      </c>
    </row>
    <row r="12" spans="1:14" ht="31.9" customHeight="1" x14ac:dyDescent="0.25">
      <c r="A12" s="46">
        <v>5</v>
      </c>
      <c r="B12" s="35"/>
      <c r="C12" s="36"/>
      <c r="D12" s="37"/>
      <c r="E12" s="362"/>
      <c r="F12" s="332"/>
      <c r="G12" s="362"/>
      <c r="H12" s="263"/>
      <c r="I12" s="256"/>
      <c r="J12" s="368" t="str">
        <f t="shared" si="0"/>
        <v/>
      </c>
      <c r="K12" s="177">
        <f t="shared" si="1"/>
        <v>1</v>
      </c>
      <c r="L12" s="176">
        <f t="shared" si="2"/>
        <v>0</v>
      </c>
    </row>
    <row r="13" spans="1:14" ht="31.9" customHeight="1" x14ac:dyDescent="0.25">
      <c r="A13" s="46">
        <v>6</v>
      </c>
      <c r="B13" s="35"/>
      <c r="C13" s="36"/>
      <c r="D13" s="37"/>
      <c r="E13" s="362"/>
      <c r="F13" s="332"/>
      <c r="G13" s="362"/>
      <c r="H13" s="263"/>
      <c r="I13" s="256"/>
      <c r="J13" s="368" t="str">
        <f t="shared" si="0"/>
        <v/>
      </c>
      <c r="K13" s="177">
        <f t="shared" si="1"/>
        <v>1</v>
      </c>
      <c r="L13" s="176">
        <f t="shared" si="2"/>
        <v>0</v>
      </c>
    </row>
    <row r="14" spans="1:14" ht="31.9" customHeight="1" x14ac:dyDescent="0.25">
      <c r="A14" s="46">
        <v>7</v>
      </c>
      <c r="B14" s="35"/>
      <c r="C14" s="36"/>
      <c r="D14" s="37"/>
      <c r="E14" s="362"/>
      <c r="F14" s="332"/>
      <c r="G14" s="362"/>
      <c r="H14" s="263"/>
      <c r="I14" s="256"/>
      <c r="J14" s="368" t="str">
        <f t="shared" si="0"/>
        <v/>
      </c>
      <c r="K14" s="177">
        <f t="shared" si="1"/>
        <v>1</v>
      </c>
      <c r="L14" s="176">
        <f t="shared" si="2"/>
        <v>0</v>
      </c>
    </row>
    <row r="15" spans="1:14" ht="31.9" customHeight="1" x14ac:dyDescent="0.25">
      <c r="A15" s="46">
        <v>8</v>
      </c>
      <c r="B15" s="35"/>
      <c r="C15" s="36"/>
      <c r="D15" s="37"/>
      <c r="E15" s="362"/>
      <c r="F15" s="332"/>
      <c r="G15" s="362"/>
      <c r="H15" s="263"/>
      <c r="I15" s="256"/>
      <c r="J15" s="368" t="str">
        <f t="shared" si="0"/>
        <v/>
      </c>
      <c r="K15" s="177">
        <f t="shared" si="1"/>
        <v>1</v>
      </c>
      <c r="L15" s="176">
        <f t="shared" si="2"/>
        <v>0</v>
      </c>
    </row>
    <row r="16" spans="1:14" ht="31.9" customHeight="1" x14ac:dyDescent="0.25">
      <c r="A16" s="46">
        <v>9</v>
      </c>
      <c r="B16" s="35"/>
      <c r="C16" s="36"/>
      <c r="D16" s="37"/>
      <c r="E16" s="362"/>
      <c r="F16" s="332"/>
      <c r="G16" s="362"/>
      <c r="H16" s="263"/>
      <c r="I16" s="256"/>
      <c r="J16" s="368" t="str">
        <f t="shared" si="0"/>
        <v/>
      </c>
      <c r="K16" s="177">
        <f t="shared" si="1"/>
        <v>1</v>
      </c>
      <c r="L16" s="176">
        <f t="shared" si="2"/>
        <v>0</v>
      </c>
    </row>
    <row r="17" spans="1:14" ht="31.9" customHeight="1" x14ac:dyDescent="0.25">
      <c r="A17" s="46">
        <v>10</v>
      </c>
      <c r="B17" s="35"/>
      <c r="C17" s="36"/>
      <c r="D17" s="37"/>
      <c r="E17" s="362"/>
      <c r="F17" s="332"/>
      <c r="G17" s="362"/>
      <c r="H17" s="263"/>
      <c r="I17" s="256"/>
      <c r="J17" s="368" t="str">
        <f t="shared" si="0"/>
        <v/>
      </c>
      <c r="K17" s="177">
        <f t="shared" si="1"/>
        <v>1</v>
      </c>
      <c r="L17" s="176">
        <f t="shared" si="2"/>
        <v>0</v>
      </c>
    </row>
    <row r="18" spans="1:14" ht="31.9" customHeight="1" x14ac:dyDescent="0.25">
      <c r="A18" s="46">
        <v>11</v>
      </c>
      <c r="B18" s="35"/>
      <c r="C18" s="36"/>
      <c r="D18" s="37"/>
      <c r="E18" s="362"/>
      <c r="F18" s="332"/>
      <c r="G18" s="362"/>
      <c r="H18" s="263"/>
      <c r="I18" s="256"/>
      <c r="J18" s="368" t="str">
        <f t="shared" si="0"/>
        <v/>
      </c>
      <c r="K18" s="177">
        <f t="shared" si="1"/>
        <v>1</v>
      </c>
      <c r="L18" s="176">
        <f t="shared" si="2"/>
        <v>0</v>
      </c>
    </row>
    <row r="19" spans="1:14" ht="31.9" customHeight="1" x14ac:dyDescent="0.25">
      <c r="A19" s="46">
        <v>12</v>
      </c>
      <c r="B19" s="35"/>
      <c r="C19" s="36"/>
      <c r="D19" s="37"/>
      <c r="E19" s="362"/>
      <c r="F19" s="332"/>
      <c r="G19" s="362"/>
      <c r="H19" s="263"/>
      <c r="I19" s="256"/>
      <c r="J19" s="368" t="str">
        <f t="shared" si="0"/>
        <v/>
      </c>
      <c r="K19" s="177">
        <f t="shared" si="1"/>
        <v>1</v>
      </c>
      <c r="L19" s="176">
        <f t="shared" si="2"/>
        <v>0</v>
      </c>
    </row>
    <row r="20" spans="1:14" ht="31.9" customHeight="1" x14ac:dyDescent="0.25">
      <c r="A20" s="46">
        <v>13</v>
      </c>
      <c r="B20" s="35"/>
      <c r="C20" s="36"/>
      <c r="D20" s="37"/>
      <c r="E20" s="362"/>
      <c r="F20" s="332"/>
      <c r="G20" s="362"/>
      <c r="H20" s="263"/>
      <c r="I20" s="256"/>
      <c r="J20" s="368" t="str">
        <f t="shared" si="0"/>
        <v/>
      </c>
      <c r="K20" s="177">
        <f t="shared" si="1"/>
        <v>1</v>
      </c>
      <c r="L20" s="176">
        <f t="shared" si="2"/>
        <v>0</v>
      </c>
    </row>
    <row r="21" spans="1:14" ht="31.9" customHeight="1" x14ac:dyDescent="0.25">
      <c r="A21" s="46">
        <v>14</v>
      </c>
      <c r="B21" s="35"/>
      <c r="C21" s="36"/>
      <c r="D21" s="37"/>
      <c r="E21" s="362"/>
      <c r="F21" s="332"/>
      <c r="G21" s="362"/>
      <c r="H21" s="263"/>
      <c r="I21" s="256"/>
      <c r="J21" s="368" t="str">
        <f t="shared" si="0"/>
        <v/>
      </c>
      <c r="K21" s="177">
        <f t="shared" si="1"/>
        <v>1</v>
      </c>
      <c r="L21" s="176">
        <f t="shared" si="2"/>
        <v>0</v>
      </c>
    </row>
    <row r="22" spans="1:14" ht="31.9" customHeight="1" x14ac:dyDescent="0.25">
      <c r="A22" s="46">
        <v>15</v>
      </c>
      <c r="B22" s="35"/>
      <c r="C22" s="36"/>
      <c r="D22" s="37"/>
      <c r="E22" s="362"/>
      <c r="F22" s="332"/>
      <c r="G22" s="362"/>
      <c r="H22" s="263"/>
      <c r="I22" s="256"/>
      <c r="J22" s="368" t="str">
        <f t="shared" si="0"/>
        <v/>
      </c>
      <c r="K22" s="177">
        <f t="shared" si="1"/>
        <v>1</v>
      </c>
      <c r="L22" s="176">
        <f t="shared" si="2"/>
        <v>0</v>
      </c>
    </row>
    <row r="23" spans="1:14" ht="31.9" customHeight="1" x14ac:dyDescent="0.25">
      <c r="A23" s="46">
        <v>16</v>
      </c>
      <c r="B23" s="35"/>
      <c r="C23" s="36"/>
      <c r="D23" s="37"/>
      <c r="E23" s="362"/>
      <c r="F23" s="332"/>
      <c r="G23" s="362"/>
      <c r="H23" s="263"/>
      <c r="I23" s="256"/>
      <c r="J23" s="368" t="str">
        <f t="shared" si="0"/>
        <v/>
      </c>
      <c r="K23" s="177">
        <f t="shared" si="1"/>
        <v>1</v>
      </c>
      <c r="L23" s="176">
        <f t="shared" si="2"/>
        <v>0</v>
      </c>
    </row>
    <row r="24" spans="1:14" ht="31.9" customHeight="1" x14ac:dyDescent="0.25">
      <c r="A24" s="46">
        <v>17</v>
      </c>
      <c r="B24" s="35"/>
      <c r="C24" s="36"/>
      <c r="D24" s="37"/>
      <c r="E24" s="362"/>
      <c r="F24" s="332"/>
      <c r="G24" s="362"/>
      <c r="H24" s="263"/>
      <c r="I24" s="256"/>
      <c r="J24" s="368" t="str">
        <f t="shared" si="0"/>
        <v/>
      </c>
      <c r="K24" s="177">
        <f t="shared" si="1"/>
        <v>1</v>
      </c>
      <c r="L24" s="176">
        <f t="shared" si="2"/>
        <v>0</v>
      </c>
    </row>
    <row r="25" spans="1:14" ht="31.9" customHeight="1" x14ac:dyDescent="0.25">
      <c r="A25" s="46">
        <v>18</v>
      </c>
      <c r="B25" s="35"/>
      <c r="C25" s="36"/>
      <c r="D25" s="37"/>
      <c r="E25" s="362"/>
      <c r="F25" s="332"/>
      <c r="G25" s="362"/>
      <c r="H25" s="263"/>
      <c r="I25" s="256"/>
      <c r="J25" s="368" t="str">
        <f t="shared" si="0"/>
        <v/>
      </c>
      <c r="K25" s="177">
        <f t="shared" si="1"/>
        <v>1</v>
      </c>
      <c r="L25" s="176">
        <f t="shared" si="2"/>
        <v>0</v>
      </c>
    </row>
    <row r="26" spans="1:14" ht="31.9" customHeight="1" x14ac:dyDescent="0.25">
      <c r="A26" s="46">
        <v>19</v>
      </c>
      <c r="B26" s="35"/>
      <c r="C26" s="36"/>
      <c r="D26" s="37"/>
      <c r="E26" s="362"/>
      <c r="F26" s="332"/>
      <c r="G26" s="362"/>
      <c r="H26" s="263"/>
      <c r="I26" s="256"/>
      <c r="J26" s="368" t="str">
        <f t="shared" si="0"/>
        <v/>
      </c>
      <c r="K26" s="177">
        <f t="shared" si="1"/>
        <v>1</v>
      </c>
      <c r="L26" s="176">
        <f t="shared" si="2"/>
        <v>0</v>
      </c>
    </row>
    <row r="27" spans="1:14" ht="31.9" customHeight="1" thickBot="1" x14ac:dyDescent="0.3">
      <c r="A27" s="47">
        <v>20</v>
      </c>
      <c r="B27" s="38"/>
      <c r="C27" s="39"/>
      <c r="D27" s="40"/>
      <c r="E27" s="363"/>
      <c r="F27" s="333"/>
      <c r="G27" s="363"/>
      <c r="H27" s="264"/>
      <c r="I27" s="257"/>
      <c r="J27" s="368" t="str">
        <f t="shared" si="0"/>
        <v/>
      </c>
      <c r="K27" s="177">
        <f t="shared" si="1"/>
        <v>1</v>
      </c>
      <c r="L27" s="176">
        <f t="shared" si="2"/>
        <v>0</v>
      </c>
    </row>
    <row r="28" spans="1:14" ht="37.15" customHeight="1" thickBot="1" x14ac:dyDescent="0.3">
      <c r="A28" s="74"/>
      <c r="B28" s="74"/>
      <c r="C28" s="372"/>
      <c r="D28" s="74"/>
      <c r="E28" s="314"/>
      <c r="F28" s="369"/>
      <c r="G28" s="334" t="s">
        <v>50</v>
      </c>
      <c r="H28" s="258">
        <f>SUM(H8:H27)</f>
        <v>0</v>
      </c>
      <c r="I28" s="258">
        <f>SUM(I8:I27)</f>
        <v>0</v>
      </c>
      <c r="J28" s="74"/>
      <c r="K28" s="175">
        <f>IF(H28&gt;0,ROW(A34),34)</f>
        <v>34</v>
      </c>
      <c r="L28" s="69"/>
      <c r="M28" s="108">
        <v>34</v>
      </c>
    </row>
    <row r="29" spans="1:14" x14ac:dyDescent="0.25">
      <c r="A29" s="74"/>
      <c r="B29" s="74"/>
      <c r="C29" s="372"/>
      <c r="D29" s="74"/>
      <c r="E29" s="314"/>
      <c r="F29" s="370"/>
      <c r="G29" s="314"/>
      <c r="H29" s="74"/>
      <c r="I29" s="74"/>
      <c r="J29" s="74"/>
      <c r="K29" s="69"/>
      <c r="L29" s="69"/>
      <c r="M29" s="108"/>
      <c r="N29" s="108"/>
    </row>
    <row r="30" spans="1:14" x14ac:dyDescent="0.25">
      <c r="A30" s="41" t="s">
        <v>156</v>
      </c>
      <c r="B30" s="74"/>
      <c r="C30" s="372"/>
      <c r="D30" s="74"/>
      <c r="E30" s="314"/>
      <c r="F30" s="370"/>
      <c r="G30" s="314"/>
      <c r="H30" s="74"/>
      <c r="I30" s="74"/>
      <c r="J30" s="74"/>
      <c r="K30" s="69"/>
      <c r="L30" s="69"/>
    </row>
    <row r="31" spans="1:14" x14ac:dyDescent="0.25">
      <c r="A31" s="74"/>
      <c r="B31" s="74"/>
      <c r="C31" s="372"/>
      <c r="D31" s="74"/>
      <c r="E31" s="314"/>
      <c r="F31" s="370"/>
      <c r="G31" s="314"/>
      <c r="H31" s="74"/>
      <c r="I31" s="74"/>
      <c r="J31" s="74"/>
      <c r="K31" s="69"/>
      <c r="L31" s="69"/>
    </row>
    <row r="32" spans="1:14" x14ac:dyDescent="0.25">
      <c r="A32" s="74"/>
      <c r="B32" s="353" t="s">
        <v>47</v>
      </c>
      <c r="C32" s="373">
        <f ca="1">IF(imzatarihi&gt;0,imzatarihi,"")</f>
        <v>46027</v>
      </c>
      <c r="D32" s="530" t="s">
        <v>48</v>
      </c>
      <c r="E32" s="530"/>
      <c r="F32" s="542" t="str">
        <f>IF(kurulusyetkilisi&gt;0,kurulusyetkilisi,"")</f>
        <v/>
      </c>
      <c r="G32" s="542"/>
      <c r="H32" s="542"/>
      <c r="I32" s="542"/>
      <c r="J32" s="74"/>
      <c r="K32" s="69"/>
      <c r="L32" s="69"/>
    </row>
    <row r="33" spans="1:14" x14ac:dyDescent="0.25">
      <c r="A33" s="74"/>
      <c r="D33" s="530" t="s">
        <v>49</v>
      </c>
      <c r="E33" s="530"/>
      <c r="H33" s="261"/>
      <c r="I33" s="74"/>
      <c r="J33" s="74"/>
      <c r="K33" s="69"/>
      <c r="L33" s="69"/>
    </row>
    <row r="34" spans="1:14" x14ac:dyDescent="0.25">
      <c r="A34" s="74"/>
      <c r="B34" s="74"/>
      <c r="C34" s="372"/>
      <c r="D34" s="74"/>
      <c r="E34" s="314"/>
      <c r="F34" s="370"/>
      <c r="G34" s="314"/>
      <c r="H34" s="74"/>
      <c r="I34" s="74"/>
      <c r="J34" s="74"/>
      <c r="K34" s="69"/>
      <c r="L34" s="69"/>
    </row>
    <row r="35" spans="1:14" x14ac:dyDescent="0.25">
      <c r="A35" s="525" t="s">
        <v>125</v>
      </c>
      <c r="B35" s="525"/>
      <c r="C35" s="525"/>
      <c r="D35" s="525"/>
      <c r="E35" s="525"/>
      <c r="F35" s="525"/>
      <c r="G35" s="525"/>
      <c r="H35" s="525"/>
      <c r="I35" s="525"/>
      <c r="J35" s="150"/>
      <c r="K35" s="69"/>
      <c r="L35" s="69"/>
    </row>
    <row r="36" spans="1:14" x14ac:dyDescent="0.25">
      <c r="A36" s="523" t="str">
        <f>IF(YilDonem&lt;&gt;"",CONCATENATE(YilDonem," dönemine aittir."),"")</f>
        <v/>
      </c>
      <c r="B36" s="523"/>
      <c r="C36" s="523"/>
      <c r="D36" s="523"/>
      <c r="E36" s="523"/>
      <c r="F36" s="523"/>
      <c r="G36" s="523"/>
      <c r="H36" s="523"/>
      <c r="I36" s="523"/>
      <c r="J36" s="150"/>
      <c r="K36" s="69"/>
      <c r="L36" s="69"/>
    </row>
    <row r="37" spans="1:14" ht="15.95" customHeight="1" thickBot="1" x14ac:dyDescent="0.3">
      <c r="A37" s="543" t="s">
        <v>148</v>
      </c>
      <c r="B37" s="543"/>
      <c r="C37" s="543"/>
      <c r="D37" s="543"/>
      <c r="E37" s="543"/>
      <c r="F37" s="543"/>
      <c r="G37" s="543"/>
      <c r="H37" s="543"/>
      <c r="I37" s="543"/>
      <c r="J37" s="150"/>
      <c r="K37" s="69"/>
      <c r="L37" s="69"/>
    </row>
    <row r="38" spans="1:14" ht="31.7" customHeight="1" thickBot="1" x14ac:dyDescent="0.3">
      <c r="A38" s="544" t="s">
        <v>1</v>
      </c>
      <c r="B38" s="545"/>
      <c r="C38" s="509" t="str">
        <f>IF(ProjeNo&gt;0,ProjeNo,"")</f>
        <v/>
      </c>
      <c r="D38" s="510"/>
      <c r="E38" s="510"/>
      <c r="F38" s="510"/>
      <c r="G38" s="510"/>
      <c r="H38" s="510"/>
      <c r="I38" s="511"/>
      <c r="J38" s="150"/>
      <c r="K38" s="69"/>
      <c r="L38" s="69"/>
    </row>
    <row r="39" spans="1:14" ht="45" customHeight="1" thickBot="1" x14ac:dyDescent="0.3">
      <c r="A39" s="540" t="s">
        <v>14</v>
      </c>
      <c r="B39" s="541"/>
      <c r="C39" s="514" t="str">
        <f>IF(ProjeAdi&gt;0,ProjeAdi,"")</f>
        <v/>
      </c>
      <c r="D39" s="515"/>
      <c r="E39" s="515"/>
      <c r="F39" s="515"/>
      <c r="G39" s="515"/>
      <c r="H39" s="515"/>
      <c r="I39" s="516"/>
      <c r="J39" s="150"/>
      <c r="K39" s="69"/>
      <c r="L39" s="69"/>
    </row>
    <row r="40" spans="1:14" s="44" customFormat="1" ht="37.15" customHeight="1" thickBot="1" x14ac:dyDescent="0.3">
      <c r="A40" s="517" t="s">
        <v>9</v>
      </c>
      <c r="B40" s="517" t="s">
        <v>122</v>
      </c>
      <c r="C40" s="517" t="s">
        <v>123</v>
      </c>
      <c r="D40" s="517" t="s">
        <v>124</v>
      </c>
      <c r="E40" s="519" t="s">
        <v>97</v>
      </c>
      <c r="F40" s="521" t="s">
        <v>98</v>
      </c>
      <c r="G40" s="519" t="s">
        <v>185</v>
      </c>
      <c r="H40" s="117" t="s">
        <v>99</v>
      </c>
      <c r="I40" s="117" t="s">
        <v>99</v>
      </c>
      <c r="J40" s="366"/>
      <c r="K40" s="70"/>
      <c r="L40" s="70"/>
      <c r="M40" s="109"/>
      <c r="N40" s="109"/>
    </row>
    <row r="41" spans="1:14" ht="18" customHeight="1" thickBot="1" x14ac:dyDescent="0.3">
      <c r="A41" s="526"/>
      <c r="B41" s="526"/>
      <c r="C41" s="526"/>
      <c r="D41" s="526"/>
      <c r="E41" s="527"/>
      <c r="F41" s="528"/>
      <c r="G41" s="520"/>
      <c r="H41" s="118" t="s">
        <v>100</v>
      </c>
      <c r="I41" s="118" t="s">
        <v>103</v>
      </c>
      <c r="J41" s="150"/>
      <c r="K41" s="69"/>
      <c r="L41" s="69"/>
    </row>
    <row r="42" spans="1:14" ht="31.9" customHeight="1" x14ac:dyDescent="0.25">
      <c r="A42" s="64">
        <v>21</v>
      </c>
      <c r="B42" s="52"/>
      <c r="C42" s="53"/>
      <c r="D42" s="71"/>
      <c r="E42" s="54"/>
      <c r="F42" s="330"/>
      <c r="G42" s="327"/>
      <c r="H42" s="262"/>
      <c r="I42" s="249"/>
      <c r="J42" s="368" t="str">
        <f>IF(AND(COUNTA(B42:D42)&gt;0,K42=1),"Belge Tarihi,Belge Numarası ve KDV Dahil Tutar doldurulduktan sonra KDV Hariç Tutar doldurulabilir.","")</f>
        <v/>
      </c>
      <c r="K42" s="177">
        <f>IF(COUNTA(E42:F42)+COUNTA(I42)=3,0,1)</f>
        <v>1</v>
      </c>
      <c r="L42" s="176">
        <f>IF(K42=1,0,100000000)</f>
        <v>0</v>
      </c>
      <c r="M42" s="110"/>
      <c r="N42" s="110"/>
    </row>
    <row r="43" spans="1:14" ht="31.9" customHeight="1" x14ac:dyDescent="0.25">
      <c r="A43" s="50">
        <v>22</v>
      </c>
      <c r="B43" s="35"/>
      <c r="C43" s="36"/>
      <c r="D43" s="37"/>
      <c r="E43" s="72"/>
      <c r="F43" s="332"/>
      <c r="G43" s="328"/>
      <c r="H43" s="263"/>
      <c r="I43" s="256"/>
      <c r="J43" s="368" t="str">
        <f t="shared" ref="J43:J61" si="3">IF(AND(COUNTA(B43:D43)&gt;0,K43=1),"Belge Tarihi,Belge Numarası ve KDV Dahil Tutar doldurulduktan sonra KDV Hariç Tutar doldurulabilir.","")</f>
        <v/>
      </c>
      <c r="K43" s="177">
        <f t="shared" ref="K43:K61" si="4">IF(COUNTA(E43:F43)+COUNTA(I43)=3,0,1)</f>
        <v>1</v>
      </c>
      <c r="L43" s="176">
        <f t="shared" ref="L43:L61" si="5">IF(K43=1,0,100000000)</f>
        <v>0</v>
      </c>
    </row>
    <row r="44" spans="1:14" ht="31.9" customHeight="1" x14ac:dyDescent="0.25">
      <c r="A44" s="50">
        <v>23</v>
      </c>
      <c r="B44" s="35"/>
      <c r="C44" s="36"/>
      <c r="D44" s="37"/>
      <c r="E44" s="72"/>
      <c r="F44" s="332"/>
      <c r="G44" s="328"/>
      <c r="H44" s="263"/>
      <c r="I44" s="256"/>
      <c r="J44" s="368" t="str">
        <f t="shared" si="3"/>
        <v/>
      </c>
      <c r="K44" s="177">
        <f t="shared" si="4"/>
        <v>1</v>
      </c>
      <c r="L44" s="176">
        <f t="shared" si="5"/>
        <v>0</v>
      </c>
    </row>
    <row r="45" spans="1:14" ht="31.9" customHeight="1" x14ac:dyDescent="0.25">
      <c r="A45" s="50">
        <v>24</v>
      </c>
      <c r="B45" s="35"/>
      <c r="C45" s="36"/>
      <c r="D45" s="37"/>
      <c r="E45" s="72"/>
      <c r="F45" s="332"/>
      <c r="G45" s="328"/>
      <c r="H45" s="263"/>
      <c r="I45" s="256"/>
      <c r="J45" s="368" t="str">
        <f t="shared" si="3"/>
        <v/>
      </c>
      <c r="K45" s="177">
        <f t="shared" si="4"/>
        <v>1</v>
      </c>
      <c r="L45" s="176">
        <f t="shared" si="5"/>
        <v>0</v>
      </c>
    </row>
    <row r="46" spans="1:14" ht="31.9" customHeight="1" x14ac:dyDescent="0.25">
      <c r="A46" s="50">
        <v>25</v>
      </c>
      <c r="B46" s="35"/>
      <c r="C46" s="36"/>
      <c r="D46" s="37"/>
      <c r="E46" s="72"/>
      <c r="F46" s="332"/>
      <c r="G46" s="328"/>
      <c r="H46" s="263"/>
      <c r="I46" s="256"/>
      <c r="J46" s="368" t="str">
        <f t="shared" si="3"/>
        <v/>
      </c>
      <c r="K46" s="177">
        <f t="shared" si="4"/>
        <v>1</v>
      </c>
      <c r="L46" s="176">
        <f t="shared" si="5"/>
        <v>0</v>
      </c>
    </row>
    <row r="47" spans="1:14" ht="31.9" customHeight="1" x14ac:dyDescent="0.25">
      <c r="A47" s="50">
        <v>26</v>
      </c>
      <c r="B47" s="35"/>
      <c r="C47" s="36"/>
      <c r="D47" s="37"/>
      <c r="E47" s="72"/>
      <c r="F47" s="332"/>
      <c r="G47" s="328"/>
      <c r="H47" s="263"/>
      <c r="I47" s="256"/>
      <c r="J47" s="368" t="str">
        <f t="shared" si="3"/>
        <v/>
      </c>
      <c r="K47" s="177">
        <f t="shared" si="4"/>
        <v>1</v>
      </c>
      <c r="L47" s="176">
        <f t="shared" si="5"/>
        <v>0</v>
      </c>
    </row>
    <row r="48" spans="1:14" ht="31.9" customHeight="1" x14ac:dyDescent="0.25">
      <c r="A48" s="50">
        <v>27</v>
      </c>
      <c r="B48" s="35"/>
      <c r="C48" s="36"/>
      <c r="D48" s="37"/>
      <c r="E48" s="72"/>
      <c r="F48" s="332"/>
      <c r="G48" s="328"/>
      <c r="H48" s="263"/>
      <c r="I48" s="256"/>
      <c r="J48" s="368" t="str">
        <f t="shared" si="3"/>
        <v/>
      </c>
      <c r="K48" s="177">
        <f t="shared" si="4"/>
        <v>1</v>
      </c>
      <c r="L48" s="176">
        <f t="shared" si="5"/>
        <v>0</v>
      </c>
    </row>
    <row r="49" spans="1:13" ht="31.9" customHeight="1" x14ac:dyDescent="0.25">
      <c r="A49" s="50">
        <v>28</v>
      </c>
      <c r="B49" s="35"/>
      <c r="C49" s="36"/>
      <c r="D49" s="37"/>
      <c r="E49" s="72"/>
      <c r="F49" s="332"/>
      <c r="G49" s="328"/>
      <c r="H49" s="263"/>
      <c r="I49" s="256"/>
      <c r="J49" s="368" t="str">
        <f t="shared" si="3"/>
        <v/>
      </c>
      <c r="K49" s="177">
        <f t="shared" si="4"/>
        <v>1</v>
      </c>
      <c r="L49" s="176">
        <f t="shared" si="5"/>
        <v>0</v>
      </c>
    </row>
    <row r="50" spans="1:13" ht="31.9" customHeight="1" x14ac:dyDescent="0.25">
      <c r="A50" s="50">
        <v>29</v>
      </c>
      <c r="B50" s="35"/>
      <c r="C50" s="36"/>
      <c r="D50" s="37"/>
      <c r="E50" s="72"/>
      <c r="F50" s="332"/>
      <c r="G50" s="328"/>
      <c r="H50" s="263"/>
      <c r="I50" s="256"/>
      <c r="J50" s="368" t="str">
        <f t="shared" si="3"/>
        <v/>
      </c>
      <c r="K50" s="177">
        <f t="shared" si="4"/>
        <v>1</v>
      </c>
      <c r="L50" s="176">
        <f t="shared" si="5"/>
        <v>0</v>
      </c>
    </row>
    <row r="51" spans="1:13" ht="31.9" customHeight="1" x14ac:dyDescent="0.25">
      <c r="A51" s="50">
        <v>30</v>
      </c>
      <c r="B51" s="35"/>
      <c r="C51" s="36"/>
      <c r="D51" s="37"/>
      <c r="E51" s="72"/>
      <c r="F51" s="332"/>
      <c r="G51" s="328"/>
      <c r="H51" s="263"/>
      <c r="I51" s="256"/>
      <c r="J51" s="368" t="str">
        <f t="shared" si="3"/>
        <v/>
      </c>
      <c r="K51" s="177">
        <f t="shared" si="4"/>
        <v>1</v>
      </c>
      <c r="L51" s="176">
        <f t="shared" si="5"/>
        <v>0</v>
      </c>
    </row>
    <row r="52" spans="1:13" ht="31.9" customHeight="1" x14ac:dyDescent="0.25">
      <c r="A52" s="50">
        <v>31</v>
      </c>
      <c r="B52" s="35"/>
      <c r="C52" s="36"/>
      <c r="D52" s="37"/>
      <c r="E52" s="72"/>
      <c r="F52" s="332"/>
      <c r="G52" s="328"/>
      <c r="H52" s="263"/>
      <c r="I52" s="256"/>
      <c r="J52" s="368" t="str">
        <f t="shared" si="3"/>
        <v/>
      </c>
      <c r="K52" s="177">
        <f t="shared" si="4"/>
        <v>1</v>
      </c>
      <c r="L52" s="176">
        <f t="shared" si="5"/>
        <v>0</v>
      </c>
    </row>
    <row r="53" spans="1:13" ht="31.9" customHeight="1" x14ac:dyDescent="0.25">
      <c r="A53" s="50">
        <v>32</v>
      </c>
      <c r="B53" s="35"/>
      <c r="C53" s="36"/>
      <c r="D53" s="37"/>
      <c r="E53" s="72"/>
      <c r="F53" s="332"/>
      <c r="G53" s="328"/>
      <c r="H53" s="263"/>
      <c r="I53" s="256"/>
      <c r="J53" s="368" t="str">
        <f t="shared" si="3"/>
        <v/>
      </c>
      <c r="K53" s="177">
        <f t="shared" si="4"/>
        <v>1</v>
      </c>
      <c r="L53" s="176">
        <f t="shared" si="5"/>
        <v>0</v>
      </c>
    </row>
    <row r="54" spans="1:13" ht="31.9" customHeight="1" x14ac:dyDescent="0.25">
      <c r="A54" s="50">
        <v>33</v>
      </c>
      <c r="B54" s="35"/>
      <c r="C54" s="36"/>
      <c r="D54" s="37"/>
      <c r="E54" s="72"/>
      <c r="F54" s="332"/>
      <c r="G54" s="328"/>
      <c r="H54" s="263"/>
      <c r="I54" s="256"/>
      <c r="J54" s="368" t="str">
        <f t="shared" si="3"/>
        <v/>
      </c>
      <c r="K54" s="177">
        <f t="shared" si="4"/>
        <v>1</v>
      </c>
      <c r="L54" s="176">
        <f t="shared" si="5"/>
        <v>0</v>
      </c>
    </row>
    <row r="55" spans="1:13" ht="31.9" customHeight="1" x14ac:dyDescent="0.25">
      <c r="A55" s="50">
        <v>34</v>
      </c>
      <c r="B55" s="35"/>
      <c r="C55" s="36"/>
      <c r="D55" s="37"/>
      <c r="E55" s="72"/>
      <c r="F55" s="332"/>
      <c r="G55" s="328"/>
      <c r="H55" s="263"/>
      <c r="I55" s="256"/>
      <c r="J55" s="368" t="str">
        <f t="shared" si="3"/>
        <v/>
      </c>
      <c r="K55" s="177">
        <f t="shared" si="4"/>
        <v>1</v>
      </c>
      <c r="L55" s="176">
        <f t="shared" si="5"/>
        <v>0</v>
      </c>
    </row>
    <row r="56" spans="1:13" ht="31.9" customHeight="1" x14ac:dyDescent="0.25">
      <c r="A56" s="50">
        <v>35</v>
      </c>
      <c r="B56" s="35"/>
      <c r="C56" s="36"/>
      <c r="D56" s="37"/>
      <c r="E56" s="72"/>
      <c r="F56" s="332"/>
      <c r="G56" s="328"/>
      <c r="H56" s="263"/>
      <c r="I56" s="256"/>
      <c r="J56" s="368" t="str">
        <f t="shared" si="3"/>
        <v/>
      </c>
      <c r="K56" s="177">
        <f t="shared" si="4"/>
        <v>1</v>
      </c>
      <c r="L56" s="176">
        <f t="shared" si="5"/>
        <v>0</v>
      </c>
    </row>
    <row r="57" spans="1:13" ht="31.9" customHeight="1" x14ac:dyDescent="0.25">
      <c r="A57" s="50">
        <v>36</v>
      </c>
      <c r="B57" s="35"/>
      <c r="C57" s="36"/>
      <c r="D57" s="37"/>
      <c r="E57" s="72"/>
      <c r="F57" s="332"/>
      <c r="G57" s="328"/>
      <c r="H57" s="263"/>
      <c r="I57" s="256"/>
      <c r="J57" s="368" t="str">
        <f t="shared" si="3"/>
        <v/>
      </c>
      <c r="K57" s="177">
        <f t="shared" si="4"/>
        <v>1</v>
      </c>
      <c r="L57" s="176">
        <f t="shared" si="5"/>
        <v>0</v>
      </c>
    </row>
    <row r="58" spans="1:13" ht="31.9" customHeight="1" x14ac:dyDescent="0.25">
      <c r="A58" s="50">
        <v>37</v>
      </c>
      <c r="B58" s="35"/>
      <c r="C58" s="36"/>
      <c r="D58" s="37"/>
      <c r="E58" s="72"/>
      <c r="F58" s="332"/>
      <c r="G58" s="328"/>
      <c r="H58" s="263"/>
      <c r="I58" s="256"/>
      <c r="J58" s="368" t="str">
        <f t="shared" si="3"/>
        <v/>
      </c>
      <c r="K58" s="177">
        <f t="shared" si="4"/>
        <v>1</v>
      </c>
      <c r="L58" s="176">
        <f t="shared" si="5"/>
        <v>0</v>
      </c>
    </row>
    <row r="59" spans="1:13" ht="31.9" customHeight="1" x14ac:dyDescent="0.25">
      <c r="A59" s="50">
        <v>38</v>
      </c>
      <c r="B59" s="35"/>
      <c r="C59" s="36"/>
      <c r="D59" s="37"/>
      <c r="E59" s="72"/>
      <c r="F59" s="332"/>
      <c r="G59" s="328"/>
      <c r="H59" s="263"/>
      <c r="I59" s="256"/>
      <c r="J59" s="368" t="str">
        <f t="shared" si="3"/>
        <v/>
      </c>
      <c r="K59" s="177">
        <f t="shared" si="4"/>
        <v>1</v>
      </c>
      <c r="L59" s="176">
        <f t="shared" si="5"/>
        <v>0</v>
      </c>
    </row>
    <row r="60" spans="1:13" ht="31.9" customHeight="1" x14ac:dyDescent="0.25">
      <c r="A60" s="50">
        <v>39</v>
      </c>
      <c r="B60" s="35"/>
      <c r="C60" s="36"/>
      <c r="D60" s="37"/>
      <c r="E60" s="72"/>
      <c r="F60" s="332"/>
      <c r="G60" s="328"/>
      <c r="H60" s="263"/>
      <c r="I60" s="256"/>
      <c r="J60" s="368" t="str">
        <f t="shared" si="3"/>
        <v/>
      </c>
      <c r="K60" s="177">
        <f t="shared" si="4"/>
        <v>1</v>
      </c>
      <c r="L60" s="176">
        <f t="shared" si="5"/>
        <v>0</v>
      </c>
    </row>
    <row r="61" spans="1:13" ht="31.9" customHeight="1" thickBot="1" x14ac:dyDescent="0.3">
      <c r="A61" s="65">
        <v>40</v>
      </c>
      <c r="B61" s="38"/>
      <c r="C61" s="39"/>
      <c r="D61" s="40"/>
      <c r="E61" s="73"/>
      <c r="F61" s="333"/>
      <c r="G61" s="329"/>
      <c r="H61" s="264"/>
      <c r="I61" s="257"/>
      <c r="J61" s="368" t="str">
        <f t="shared" si="3"/>
        <v/>
      </c>
      <c r="K61" s="177">
        <f t="shared" si="4"/>
        <v>1</v>
      </c>
      <c r="L61" s="176">
        <f t="shared" si="5"/>
        <v>0</v>
      </c>
    </row>
    <row r="62" spans="1:13" ht="37.15" customHeight="1" thickBot="1" x14ac:dyDescent="0.3">
      <c r="A62" s="74"/>
      <c r="B62" s="74"/>
      <c r="C62" s="372"/>
      <c r="D62" s="74"/>
      <c r="E62" s="314"/>
      <c r="F62" s="369"/>
      <c r="G62" s="334" t="s">
        <v>50</v>
      </c>
      <c r="H62" s="258">
        <f>SUM(H42:H61)+H28</f>
        <v>0</v>
      </c>
      <c r="I62" s="258">
        <f>SUM(I42:I61)+I28</f>
        <v>0</v>
      </c>
      <c r="J62" s="74"/>
      <c r="K62" s="175">
        <f>IF(H62&gt;H28,ROW(A68),0)</f>
        <v>0</v>
      </c>
      <c r="L62" s="69"/>
      <c r="M62" s="171">
        <f>IF(H62&gt;H28,ROW(A68),0)</f>
        <v>0</v>
      </c>
    </row>
    <row r="63" spans="1:13" x14ac:dyDescent="0.25">
      <c r="A63" s="74"/>
      <c r="B63" s="74"/>
      <c r="C63" s="372"/>
      <c r="D63" s="74"/>
      <c r="E63" s="314"/>
      <c r="F63" s="370"/>
      <c r="G63" s="314"/>
      <c r="H63" s="74"/>
      <c r="I63" s="74"/>
      <c r="J63" s="74"/>
      <c r="K63" s="69"/>
      <c r="L63" s="69"/>
    </row>
    <row r="64" spans="1:13" x14ac:dyDescent="0.25">
      <c r="A64" s="41" t="s">
        <v>156</v>
      </c>
      <c r="B64" s="74"/>
      <c r="C64" s="372"/>
      <c r="D64" s="74"/>
      <c r="E64" s="314"/>
      <c r="F64" s="370"/>
      <c r="G64" s="314"/>
      <c r="H64" s="74"/>
      <c r="I64" s="74"/>
      <c r="J64" s="74"/>
      <c r="K64" s="69"/>
      <c r="L64" s="69"/>
      <c r="M64" s="108"/>
    </row>
    <row r="65" spans="1:14" x14ac:dyDescent="0.25">
      <c r="A65" s="74"/>
      <c r="B65" s="74"/>
      <c r="C65" s="372"/>
      <c r="D65" s="74"/>
      <c r="E65" s="314"/>
      <c r="F65" s="370"/>
      <c r="G65" s="314"/>
      <c r="H65" s="74"/>
      <c r="I65" s="74"/>
      <c r="J65" s="74"/>
      <c r="K65" s="69"/>
      <c r="L65" s="69"/>
    </row>
    <row r="66" spans="1:14" x14ac:dyDescent="0.25">
      <c r="A66" s="74"/>
      <c r="B66" s="353" t="s">
        <v>47</v>
      </c>
      <c r="C66" s="373">
        <f ca="1">IF(imzatarihi&gt;0,imzatarihi,"")</f>
        <v>46027</v>
      </c>
      <c r="D66" s="530" t="s">
        <v>48</v>
      </c>
      <c r="E66" s="530"/>
      <c r="F66" s="542" t="str">
        <f>IF(kurulusyetkilisi&gt;0,kurulusyetkilisi,"")</f>
        <v/>
      </c>
      <c r="G66" s="542"/>
      <c r="H66" s="542"/>
      <c r="I66" s="542"/>
      <c r="J66" s="74"/>
      <c r="K66" s="69"/>
      <c r="L66" s="69"/>
    </row>
    <row r="67" spans="1:14" x14ac:dyDescent="0.25">
      <c r="A67" s="74"/>
      <c r="D67" s="530" t="s">
        <v>49</v>
      </c>
      <c r="E67" s="530"/>
      <c r="H67" s="261"/>
      <c r="I67" s="74"/>
      <c r="J67" s="74"/>
      <c r="K67" s="69"/>
      <c r="L67" s="69"/>
    </row>
    <row r="68" spans="1:14" x14ac:dyDescent="0.25">
      <c r="A68" s="74"/>
      <c r="B68" s="74"/>
      <c r="C68" s="372"/>
      <c r="D68" s="74"/>
      <c r="E68" s="314"/>
      <c r="F68" s="370"/>
      <c r="G68" s="314"/>
      <c r="H68" s="74"/>
      <c r="I68" s="74"/>
      <c r="J68" s="74"/>
      <c r="K68" s="69"/>
      <c r="L68" s="69"/>
    </row>
    <row r="69" spans="1:14" x14ac:dyDescent="0.25">
      <c r="A69" s="525" t="s">
        <v>125</v>
      </c>
      <c r="B69" s="525"/>
      <c r="C69" s="525"/>
      <c r="D69" s="525"/>
      <c r="E69" s="525"/>
      <c r="F69" s="525"/>
      <c r="G69" s="525"/>
      <c r="H69" s="525"/>
      <c r="I69" s="525"/>
      <c r="J69" s="150"/>
      <c r="K69" s="69"/>
      <c r="L69" s="69"/>
    </row>
    <row r="70" spans="1:14" x14ac:dyDescent="0.25">
      <c r="A70" s="523" t="str">
        <f>IF(YilDonem&lt;&gt;"",CONCATENATE(YilDonem," dönemine aittir."),"")</f>
        <v/>
      </c>
      <c r="B70" s="523"/>
      <c r="C70" s="523"/>
      <c r="D70" s="523"/>
      <c r="E70" s="523"/>
      <c r="F70" s="523"/>
      <c r="G70" s="523"/>
      <c r="H70" s="523"/>
      <c r="I70" s="523"/>
      <c r="J70" s="150"/>
      <c r="K70" s="69"/>
      <c r="L70" s="69"/>
    </row>
    <row r="71" spans="1:14" ht="15.95" customHeight="1" thickBot="1" x14ac:dyDescent="0.3">
      <c r="A71" s="543" t="s">
        <v>148</v>
      </c>
      <c r="B71" s="543"/>
      <c r="C71" s="543"/>
      <c r="D71" s="543"/>
      <c r="E71" s="543"/>
      <c r="F71" s="543"/>
      <c r="G71" s="543"/>
      <c r="H71" s="543"/>
      <c r="I71" s="543"/>
      <c r="J71" s="150"/>
      <c r="K71" s="69"/>
      <c r="L71" s="69"/>
    </row>
    <row r="72" spans="1:14" ht="31.7" customHeight="1" thickBot="1" x14ac:dyDescent="0.3">
      <c r="A72" s="544" t="s">
        <v>1</v>
      </c>
      <c r="B72" s="545"/>
      <c r="C72" s="509" t="str">
        <f>IF(ProjeNo&gt;0,ProjeNo,"")</f>
        <v/>
      </c>
      <c r="D72" s="510"/>
      <c r="E72" s="510"/>
      <c r="F72" s="510"/>
      <c r="G72" s="510"/>
      <c r="H72" s="510"/>
      <c r="I72" s="511"/>
      <c r="J72" s="150"/>
      <c r="K72" s="69"/>
      <c r="L72" s="69"/>
    </row>
    <row r="73" spans="1:14" ht="45" customHeight="1" thickBot="1" x14ac:dyDescent="0.3">
      <c r="A73" s="540" t="s">
        <v>14</v>
      </c>
      <c r="B73" s="541"/>
      <c r="C73" s="514" t="str">
        <f>IF(ProjeAdi&gt;0,ProjeAdi,"")</f>
        <v/>
      </c>
      <c r="D73" s="515"/>
      <c r="E73" s="515"/>
      <c r="F73" s="515"/>
      <c r="G73" s="515"/>
      <c r="H73" s="515"/>
      <c r="I73" s="516"/>
      <c r="J73" s="150"/>
      <c r="K73" s="69"/>
      <c r="L73" s="69"/>
    </row>
    <row r="74" spans="1:14" s="44" customFormat="1" ht="37.15" customHeight="1" thickBot="1" x14ac:dyDescent="0.3">
      <c r="A74" s="517" t="s">
        <v>9</v>
      </c>
      <c r="B74" s="517" t="s">
        <v>122</v>
      </c>
      <c r="C74" s="517" t="s">
        <v>123</v>
      </c>
      <c r="D74" s="517" t="s">
        <v>124</v>
      </c>
      <c r="E74" s="519" t="s">
        <v>97</v>
      </c>
      <c r="F74" s="521" t="s">
        <v>98</v>
      </c>
      <c r="G74" s="519" t="s">
        <v>185</v>
      </c>
      <c r="H74" s="117" t="s">
        <v>99</v>
      </c>
      <c r="I74" s="117" t="s">
        <v>99</v>
      </c>
      <c r="J74" s="366"/>
      <c r="K74" s="70"/>
      <c r="L74" s="70"/>
      <c r="M74" s="109"/>
      <c r="N74" s="109"/>
    </row>
    <row r="75" spans="1:14" ht="18" customHeight="1" thickBot="1" x14ac:dyDescent="0.3">
      <c r="A75" s="526"/>
      <c r="B75" s="526"/>
      <c r="C75" s="526"/>
      <c r="D75" s="526"/>
      <c r="E75" s="527"/>
      <c r="F75" s="528"/>
      <c r="G75" s="520"/>
      <c r="H75" s="118" t="s">
        <v>100</v>
      </c>
      <c r="I75" s="118" t="s">
        <v>103</v>
      </c>
      <c r="J75" s="150"/>
      <c r="K75" s="69"/>
      <c r="L75" s="69"/>
    </row>
    <row r="76" spans="1:14" ht="31.9" customHeight="1" x14ac:dyDescent="0.25">
      <c r="A76" s="64">
        <v>41</v>
      </c>
      <c r="B76" s="52"/>
      <c r="C76" s="53"/>
      <c r="D76" s="71"/>
      <c r="E76" s="54"/>
      <c r="F76" s="330"/>
      <c r="G76" s="327"/>
      <c r="H76" s="262"/>
      <c r="I76" s="249"/>
      <c r="J76" s="368" t="str">
        <f>IF(AND(COUNTA(B76:D76)&gt;0,K76=1),"Belge Tarihi,Belge Numarası ve KDV Dahil Tutar doldurulduktan sonra KDV Hariç Tutar doldurulabilir.","")</f>
        <v/>
      </c>
      <c r="K76" s="177">
        <f>IF(COUNTA(E76:F76)+COUNTA(I76)=3,0,1)</f>
        <v>1</v>
      </c>
      <c r="L76" s="176">
        <f>IF(K76=1,0,100000000)</f>
        <v>0</v>
      </c>
    </row>
    <row r="77" spans="1:14" ht="31.9" customHeight="1" x14ac:dyDescent="0.25">
      <c r="A77" s="50">
        <v>42</v>
      </c>
      <c r="B77" s="35"/>
      <c r="C77" s="36"/>
      <c r="D77" s="37"/>
      <c r="E77" s="72"/>
      <c r="F77" s="332"/>
      <c r="G77" s="328"/>
      <c r="H77" s="263"/>
      <c r="I77" s="256"/>
      <c r="J77" s="368" t="str">
        <f t="shared" ref="J77:J95" si="6">IF(AND(COUNTA(B77:D77)&gt;0,K77=1),"Belge Tarihi,Belge Numarası ve KDV Dahil Tutar doldurulduktan sonra KDV Hariç Tutar doldurulabilir.","")</f>
        <v/>
      </c>
      <c r="K77" s="177">
        <f t="shared" ref="K77:K95" si="7">IF(COUNTA(E77:F77)+COUNTA(I77)=3,0,1)</f>
        <v>1</v>
      </c>
      <c r="L77" s="176">
        <f t="shared" ref="L77:L95" si="8">IF(K77=1,0,100000000)</f>
        <v>0</v>
      </c>
      <c r="M77" s="110"/>
      <c r="N77" s="110"/>
    </row>
    <row r="78" spans="1:14" ht="31.9" customHeight="1" x14ac:dyDescent="0.25">
      <c r="A78" s="50">
        <v>43</v>
      </c>
      <c r="B78" s="35"/>
      <c r="C78" s="36"/>
      <c r="D78" s="37"/>
      <c r="E78" s="72"/>
      <c r="F78" s="332"/>
      <c r="G78" s="328"/>
      <c r="H78" s="263"/>
      <c r="I78" s="256"/>
      <c r="J78" s="368" t="str">
        <f t="shared" si="6"/>
        <v/>
      </c>
      <c r="K78" s="177">
        <f t="shared" si="7"/>
        <v>1</v>
      </c>
      <c r="L78" s="176">
        <f t="shared" si="8"/>
        <v>0</v>
      </c>
    </row>
    <row r="79" spans="1:14" ht="31.9" customHeight="1" x14ac:dyDescent="0.25">
      <c r="A79" s="50">
        <v>44</v>
      </c>
      <c r="B79" s="35"/>
      <c r="C79" s="36"/>
      <c r="D79" s="37"/>
      <c r="E79" s="72"/>
      <c r="F79" s="332"/>
      <c r="G79" s="328"/>
      <c r="H79" s="263"/>
      <c r="I79" s="256"/>
      <c r="J79" s="368" t="str">
        <f t="shared" si="6"/>
        <v/>
      </c>
      <c r="K79" s="177">
        <f t="shared" si="7"/>
        <v>1</v>
      </c>
      <c r="L79" s="176">
        <f t="shared" si="8"/>
        <v>0</v>
      </c>
    </row>
    <row r="80" spans="1:14" ht="31.9" customHeight="1" x14ac:dyDescent="0.25">
      <c r="A80" s="50">
        <v>45</v>
      </c>
      <c r="B80" s="35"/>
      <c r="C80" s="36"/>
      <c r="D80" s="37"/>
      <c r="E80" s="72"/>
      <c r="F80" s="332"/>
      <c r="G80" s="328"/>
      <c r="H80" s="263"/>
      <c r="I80" s="256"/>
      <c r="J80" s="368" t="str">
        <f t="shared" si="6"/>
        <v/>
      </c>
      <c r="K80" s="177">
        <f t="shared" si="7"/>
        <v>1</v>
      </c>
      <c r="L80" s="176">
        <f t="shared" si="8"/>
        <v>0</v>
      </c>
    </row>
    <row r="81" spans="1:13" ht="31.9" customHeight="1" x14ac:dyDescent="0.25">
      <c r="A81" s="50">
        <v>46</v>
      </c>
      <c r="B81" s="35"/>
      <c r="C81" s="36"/>
      <c r="D81" s="37"/>
      <c r="E81" s="72"/>
      <c r="F81" s="332"/>
      <c r="G81" s="328"/>
      <c r="H81" s="263"/>
      <c r="I81" s="256"/>
      <c r="J81" s="368" t="str">
        <f t="shared" si="6"/>
        <v/>
      </c>
      <c r="K81" s="177">
        <f t="shared" si="7"/>
        <v>1</v>
      </c>
      <c r="L81" s="176">
        <f t="shared" si="8"/>
        <v>0</v>
      </c>
    </row>
    <row r="82" spans="1:13" ht="31.9" customHeight="1" x14ac:dyDescent="0.25">
      <c r="A82" s="50">
        <v>47</v>
      </c>
      <c r="B82" s="35"/>
      <c r="C82" s="36"/>
      <c r="D82" s="37"/>
      <c r="E82" s="72"/>
      <c r="F82" s="332"/>
      <c r="G82" s="328"/>
      <c r="H82" s="263"/>
      <c r="I82" s="256"/>
      <c r="J82" s="368" t="str">
        <f t="shared" si="6"/>
        <v/>
      </c>
      <c r="K82" s="177">
        <f t="shared" si="7"/>
        <v>1</v>
      </c>
      <c r="L82" s="176">
        <f t="shared" si="8"/>
        <v>0</v>
      </c>
    </row>
    <row r="83" spans="1:13" ht="31.9" customHeight="1" x14ac:dyDescent="0.25">
      <c r="A83" s="50">
        <v>48</v>
      </c>
      <c r="B83" s="35"/>
      <c r="C83" s="36"/>
      <c r="D83" s="37"/>
      <c r="E83" s="72"/>
      <c r="F83" s="332"/>
      <c r="G83" s="328"/>
      <c r="H83" s="263"/>
      <c r="I83" s="256"/>
      <c r="J83" s="368" t="str">
        <f t="shared" si="6"/>
        <v/>
      </c>
      <c r="K83" s="177">
        <f t="shared" si="7"/>
        <v>1</v>
      </c>
      <c r="L83" s="176">
        <f t="shared" si="8"/>
        <v>0</v>
      </c>
    </row>
    <row r="84" spans="1:13" ht="31.9" customHeight="1" x14ac:dyDescent="0.25">
      <c r="A84" s="50">
        <v>49</v>
      </c>
      <c r="B84" s="35"/>
      <c r="C84" s="36"/>
      <c r="D84" s="37"/>
      <c r="E84" s="72"/>
      <c r="F84" s="332"/>
      <c r="G84" s="328"/>
      <c r="H84" s="263"/>
      <c r="I84" s="256"/>
      <c r="J84" s="368" t="str">
        <f t="shared" si="6"/>
        <v/>
      </c>
      <c r="K84" s="177">
        <f t="shared" si="7"/>
        <v>1</v>
      </c>
      <c r="L84" s="176">
        <f t="shared" si="8"/>
        <v>0</v>
      </c>
    </row>
    <row r="85" spans="1:13" ht="31.9" customHeight="1" x14ac:dyDescent="0.25">
      <c r="A85" s="50">
        <v>50</v>
      </c>
      <c r="B85" s="35"/>
      <c r="C85" s="36"/>
      <c r="D85" s="37"/>
      <c r="E85" s="72"/>
      <c r="F85" s="332"/>
      <c r="G85" s="328"/>
      <c r="H85" s="263"/>
      <c r="I85" s="256"/>
      <c r="J85" s="368" t="str">
        <f t="shared" si="6"/>
        <v/>
      </c>
      <c r="K85" s="177">
        <f t="shared" si="7"/>
        <v>1</v>
      </c>
      <c r="L85" s="176">
        <f t="shared" si="8"/>
        <v>0</v>
      </c>
    </row>
    <row r="86" spans="1:13" ht="31.9" customHeight="1" x14ac:dyDescent="0.25">
      <c r="A86" s="50">
        <v>51</v>
      </c>
      <c r="B86" s="35"/>
      <c r="C86" s="36"/>
      <c r="D86" s="37"/>
      <c r="E86" s="72"/>
      <c r="F86" s="332"/>
      <c r="G86" s="328"/>
      <c r="H86" s="263"/>
      <c r="I86" s="256"/>
      <c r="J86" s="368" t="str">
        <f t="shared" si="6"/>
        <v/>
      </c>
      <c r="K86" s="177">
        <f t="shared" si="7"/>
        <v>1</v>
      </c>
      <c r="L86" s="176">
        <f t="shared" si="8"/>
        <v>0</v>
      </c>
    </row>
    <row r="87" spans="1:13" ht="31.9" customHeight="1" x14ac:dyDescent="0.25">
      <c r="A87" s="50">
        <v>52</v>
      </c>
      <c r="B87" s="35"/>
      <c r="C87" s="36"/>
      <c r="D87" s="37"/>
      <c r="E87" s="72"/>
      <c r="F87" s="332"/>
      <c r="G87" s="328"/>
      <c r="H87" s="263"/>
      <c r="I87" s="256"/>
      <c r="J87" s="368" t="str">
        <f t="shared" si="6"/>
        <v/>
      </c>
      <c r="K87" s="177">
        <f t="shared" si="7"/>
        <v>1</v>
      </c>
      <c r="L87" s="176">
        <f t="shared" si="8"/>
        <v>0</v>
      </c>
    </row>
    <row r="88" spans="1:13" ht="31.9" customHeight="1" x14ac:dyDescent="0.25">
      <c r="A88" s="50">
        <v>53</v>
      </c>
      <c r="B88" s="35"/>
      <c r="C88" s="36"/>
      <c r="D88" s="37"/>
      <c r="E88" s="72"/>
      <c r="F88" s="332"/>
      <c r="G88" s="328"/>
      <c r="H88" s="263"/>
      <c r="I88" s="256"/>
      <c r="J88" s="368" t="str">
        <f t="shared" si="6"/>
        <v/>
      </c>
      <c r="K88" s="177">
        <f t="shared" si="7"/>
        <v>1</v>
      </c>
      <c r="L88" s="176">
        <f t="shared" si="8"/>
        <v>0</v>
      </c>
    </row>
    <row r="89" spans="1:13" ht="31.9" customHeight="1" x14ac:dyDescent="0.25">
      <c r="A89" s="50">
        <v>54</v>
      </c>
      <c r="B89" s="35"/>
      <c r="C89" s="36"/>
      <c r="D89" s="37"/>
      <c r="E89" s="72"/>
      <c r="F89" s="332"/>
      <c r="G89" s="328"/>
      <c r="H89" s="263"/>
      <c r="I89" s="256"/>
      <c r="J89" s="368" t="str">
        <f t="shared" si="6"/>
        <v/>
      </c>
      <c r="K89" s="177">
        <f t="shared" si="7"/>
        <v>1</v>
      </c>
      <c r="L89" s="176">
        <f t="shared" si="8"/>
        <v>0</v>
      </c>
    </row>
    <row r="90" spans="1:13" ht="31.9" customHeight="1" x14ac:dyDescent="0.25">
      <c r="A90" s="50">
        <v>55</v>
      </c>
      <c r="B90" s="35"/>
      <c r="C90" s="36"/>
      <c r="D90" s="37"/>
      <c r="E90" s="72"/>
      <c r="F90" s="332"/>
      <c r="G90" s="328"/>
      <c r="H90" s="263"/>
      <c r="I90" s="256"/>
      <c r="J90" s="368" t="str">
        <f t="shared" si="6"/>
        <v/>
      </c>
      <c r="K90" s="177">
        <f t="shared" si="7"/>
        <v>1</v>
      </c>
      <c r="L90" s="176">
        <f t="shared" si="8"/>
        <v>0</v>
      </c>
    </row>
    <row r="91" spans="1:13" ht="31.9" customHeight="1" x14ac:dyDescent="0.25">
      <c r="A91" s="50">
        <v>56</v>
      </c>
      <c r="B91" s="35"/>
      <c r="C91" s="36"/>
      <c r="D91" s="37"/>
      <c r="E91" s="72"/>
      <c r="F91" s="332"/>
      <c r="G91" s="328"/>
      <c r="H91" s="263"/>
      <c r="I91" s="256"/>
      <c r="J91" s="368" t="str">
        <f t="shared" si="6"/>
        <v/>
      </c>
      <c r="K91" s="177">
        <f t="shared" si="7"/>
        <v>1</v>
      </c>
      <c r="L91" s="176">
        <f t="shared" si="8"/>
        <v>0</v>
      </c>
    </row>
    <row r="92" spans="1:13" ht="31.9" customHeight="1" x14ac:dyDescent="0.25">
      <c r="A92" s="50">
        <v>57</v>
      </c>
      <c r="B92" s="35"/>
      <c r="C92" s="36"/>
      <c r="D92" s="37"/>
      <c r="E92" s="72"/>
      <c r="F92" s="332"/>
      <c r="G92" s="328"/>
      <c r="H92" s="263"/>
      <c r="I92" s="256"/>
      <c r="J92" s="368" t="str">
        <f t="shared" si="6"/>
        <v/>
      </c>
      <c r="K92" s="177">
        <f t="shared" si="7"/>
        <v>1</v>
      </c>
      <c r="L92" s="176">
        <f t="shared" si="8"/>
        <v>0</v>
      </c>
    </row>
    <row r="93" spans="1:13" ht="31.9" customHeight="1" x14ac:dyDescent="0.25">
      <c r="A93" s="50">
        <v>58</v>
      </c>
      <c r="B93" s="35"/>
      <c r="C93" s="36"/>
      <c r="D93" s="37"/>
      <c r="E93" s="72"/>
      <c r="F93" s="332"/>
      <c r="G93" s="328"/>
      <c r="H93" s="263"/>
      <c r="I93" s="256"/>
      <c r="J93" s="368" t="str">
        <f t="shared" si="6"/>
        <v/>
      </c>
      <c r="K93" s="177">
        <f t="shared" si="7"/>
        <v>1</v>
      </c>
      <c r="L93" s="176">
        <f t="shared" si="8"/>
        <v>0</v>
      </c>
    </row>
    <row r="94" spans="1:13" ht="31.9" customHeight="1" x14ac:dyDescent="0.25">
      <c r="A94" s="50">
        <v>59</v>
      </c>
      <c r="B94" s="35"/>
      <c r="C94" s="36"/>
      <c r="D94" s="37"/>
      <c r="E94" s="72"/>
      <c r="F94" s="332"/>
      <c r="G94" s="328"/>
      <c r="H94" s="263"/>
      <c r="I94" s="256"/>
      <c r="J94" s="368" t="str">
        <f t="shared" si="6"/>
        <v/>
      </c>
      <c r="K94" s="177">
        <f t="shared" si="7"/>
        <v>1</v>
      </c>
      <c r="L94" s="176">
        <f t="shared" si="8"/>
        <v>0</v>
      </c>
    </row>
    <row r="95" spans="1:13" ht="31.9" customHeight="1" thickBot="1" x14ac:dyDescent="0.3">
      <c r="A95" s="65">
        <v>60</v>
      </c>
      <c r="B95" s="38"/>
      <c r="C95" s="39"/>
      <c r="D95" s="40"/>
      <c r="E95" s="73"/>
      <c r="F95" s="333"/>
      <c r="G95" s="329"/>
      <c r="H95" s="264"/>
      <c r="I95" s="257"/>
      <c r="J95" s="368" t="str">
        <f t="shared" si="6"/>
        <v/>
      </c>
      <c r="K95" s="177">
        <f t="shared" si="7"/>
        <v>1</v>
      </c>
      <c r="L95" s="176">
        <f t="shared" si="8"/>
        <v>0</v>
      </c>
    </row>
    <row r="96" spans="1:13" ht="37.15" customHeight="1" thickBot="1" x14ac:dyDescent="0.3">
      <c r="A96" s="74"/>
      <c r="B96" s="74"/>
      <c r="C96" s="372"/>
      <c r="D96" s="74"/>
      <c r="E96" s="314"/>
      <c r="F96" s="369"/>
      <c r="G96" s="334" t="s">
        <v>50</v>
      </c>
      <c r="H96" s="258">
        <f>SUM(H76:H95)+H62</f>
        <v>0</v>
      </c>
      <c r="I96" s="258">
        <f>SUM(I76:I95)+I62</f>
        <v>0</v>
      </c>
      <c r="J96" s="74"/>
      <c r="K96" s="175">
        <f>IF(H96&gt;H62,ROW(A102),0)</f>
        <v>0</v>
      </c>
      <c r="L96" s="69"/>
      <c r="M96" s="171">
        <f>IF(H96&gt;H62,ROW(A102),0)</f>
        <v>0</v>
      </c>
    </row>
    <row r="97" spans="1:14" x14ac:dyDescent="0.25">
      <c r="A97" s="74"/>
      <c r="B97" s="74"/>
      <c r="C97" s="372"/>
      <c r="D97" s="74"/>
      <c r="E97" s="314"/>
      <c r="F97" s="370"/>
      <c r="G97" s="314"/>
      <c r="H97" s="74"/>
      <c r="I97" s="74"/>
      <c r="J97" s="74"/>
      <c r="K97" s="69"/>
      <c r="L97" s="69"/>
    </row>
    <row r="98" spans="1:14" x14ac:dyDescent="0.25">
      <c r="A98" s="41" t="s">
        <v>156</v>
      </c>
      <c r="B98" s="74"/>
      <c r="C98" s="372"/>
      <c r="D98" s="74"/>
      <c r="E98" s="314"/>
      <c r="F98" s="370"/>
      <c r="G98" s="314"/>
      <c r="H98" s="74"/>
      <c r="I98" s="74"/>
      <c r="J98" s="74"/>
      <c r="K98" s="69"/>
      <c r="L98" s="69"/>
    </row>
    <row r="99" spans="1:14" x14ac:dyDescent="0.25">
      <c r="A99" s="74"/>
      <c r="B99" s="74"/>
      <c r="C99" s="372"/>
      <c r="D99" s="74"/>
      <c r="E99" s="314"/>
      <c r="F99" s="370"/>
      <c r="G99" s="314"/>
      <c r="H99" s="74"/>
      <c r="I99" s="74"/>
      <c r="J99" s="74"/>
      <c r="K99" s="69"/>
      <c r="L99" s="69"/>
      <c r="M99" s="108"/>
    </row>
    <row r="100" spans="1:14" x14ac:dyDescent="0.25">
      <c r="A100" s="74"/>
      <c r="B100" s="353" t="s">
        <v>47</v>
      </c>
      <c r="C100" s="373">
        <f ca="1">IF(imzatarihi&gt;0,imzatarihi,"")</f>
        <v>46027</v>
      </c>
      <c r="D100" s="530" t="s">
        <v>48</v>
      </c>
      <c r="E100" s="530"/>
      <c r="F100" s="542" t="str">
        <f>IF(kurulusyetkilisi&gt;0,kurulusyetkilisi,"")</f>
        <v/>
      </c>
      <c r="G100" s="542"/>
      <c r="H100" s="542"/>
      <c r="I100" s="542"/>
      <c r="J100" s="74"/>
      <c r="K100" s="69"/>
      <c r="L100" s="69"/>
    </row>
    <row r="101" spans="1:14" x14ac:dyDescent="0.25">
      <c r="A101" s="74"/>
      <c r="D101" s="530" t="s">
        <v>49</v>
      </c>
      <c r="E101" s="530"/>
      <c r="H101" s="261"/>
      <c r="I101" s="74"/>
      <c r="J101" s="74"/>
      <c r="K101" s="69"/>
      <c r="L101" s="69"/>
    </row>
    <row r="102" spans="1:14" x14ac:dyDescent="0.25">
      <c r="A102" s="74"/>
      <c r="B102" s="74"/>
      <c r="C102" s="372"/>
      <c r="D102" s="74"/>
      <c r="E102" s="314"/>
      <c r="F102" s="370"/>
      <c r="G102" s="314"/>
      <c r="H102" s="74"/>
      <c r="I102" s="74"/>
      <c r="J102" s="74"/>
      <c r="K102" s="69"/>
      <c r="L102" s="69"/>
    </row>
    <row r="103" spans="1:14" x14ac:dyDescent="0.25">
      <c r="A103" s="525" t="s">
        <v>125</v>
      </c>
      <c r="B103" s="525"/>
      <c r="C103" s="525"/>
      <c r="D103" s="525"/>
      <c r="E103" s="525"/>
      <c r="F103" s="525"/>
      <c r="G103" s="525"/>
      <c r="H103" s="525"/>
      <c r="I103" s="525"/>
      <c r="J103" s="150"/>
      <c r="K103" s="69"/>
      <c r="L103" s="69"/>
    </row>
    <row r="104" spans="1:14" x14ac:dyDescent="0.25">
      <c r="A104" s="523" t="str">
        <f>IF(YilDonem&lt;&gt;"",CONCATENATE(YilDonem," dönemine aittir."),"")</f>
        <v/>
      </c>
      <c r="B104" s="523"/>
      <c r="C104" s="523"/>
      <c r="D104" s="523"/>
      <c r="E104" s="523"/>
      <c r="F104" s="523"/>
      <c r="G104" s="523"/>
      <c r="H104" s="523"/>
      <c r="I104" s="523"/>
      <c r="J104" s="150"/>
      <c r="K104" s="69"/>
      <c r="L104" s="69"/>
    </row>
    <row r="105" spans="1:14" ht="15.95" customHeight="1" thickBot="1" x14ac:dyDescent="0.3">
      <c r="A105" s="543" t="s">
        <v>148</v>
      </c>
      <c r="B105" s="543"/>
      <c r="C105" s="543"/>
      <c r="D105" s="543"/>
      <c r="E105" s="543"/>
      <c r="F105" s="543"/>
      <c r="G105" s="543"/>
      <c r="H105" s="543"/>
      <c r="I105" s="543"/>
      <c r="J105" s="150"/>
      <c r="K105" s="69"/>
      <c r="L105" s="69"/>
    </row>
    <row r="106" spans="1:14" ht="31.7" customHeight="1" thickBot="1" x14ac:dyDescent="0.3">
      <c r="A106" s="544" t="s">
        <v>1</v>
      </c>
      <c r="B106" s="545"/>
      <c r="C106" s="509" t="str">
        <f>IF(ProjeNo&gt;0,ProjeNo,"")</f>
        <v/>
      </c>
      <c r="D106" s="510"/>
      <c r="E106" s="510"/>
      <c r="F106" s="510"/>
      <c r="G106" s="510"/>
      <c r="H106" s="510"/>
      <c r="I106" s="511"/>
      <c r="J106" s="150"/>
      <c r="K106" s="69"/>
      <c r="L106" s="69"/>
    </row>
    <row r="107" spans="1:14" ht="45" customHeight="1" thickBot="1" x14ac:dyDescent="0.3">
      <c r="A107" s="540" t="s">
        <v>14</v>
      </c>
      <c r="B107" s="541"/>
      <c r="C107" s="514" t="str">
        <f>IF(ProjeAdi&gt;0,ProjeAdi,"")</f>
        <v/>
      </c>
      <c r="D107" s="515"/>
      <c r="E107" s="515"/>
      <c r="F107" s="515"/>
      <c r="G107" s="515"/>
      <c r="H107" s="515"/>
      <c r="I107" s="516"/>
      <c r="J107" s="150"/>
      <c r="K107" s="69"/>
      <c r="L107" s="69"/>
    </row>
    <row r="108" spans="1:14" s="44" customFormat="1" ht="37.15" customHeight="1" thickBot="1" x14ac:dyDescent="0.3">
      <c r="A108" s="517" t="s">
        <v>9</v>
      </c>
      <c r="B108" s="517" t="s">
        <v>122</v>
      </c>
      <c r="C108" s="517" t="s">
        <v>123</v>
      </c>
      <c r="D108" s="517" t="s">
        <v>124</v>
      </c>
      <c r="E108" s="519" t="s">
        <v>97</v>
      </c>
      <c r="F108" s="521" t="s">
        <v>98</v>
      </c>
      <c r="G108" s="519" t="s">
        <v>185</v>
      </c>
      <c r="H108" s="117" t="s">
        <v>99</v>
      </c>
      <c r="I108" s="117" t="s">
        <v>99</v>
      </c>
      <c r="J108" s="366"/>
      <c r="K108" s="70"/>
      <c r="L108" s="70"/>
      <c r="M108" s="109"/>
      <c r="N108" s="109"/>
    </row>
    <row r="109" spans="1:14" ht="18" customHeight="1" thickBot="1" x14ac:dyDescent="0.3">
      <c r="A109" s="526"/>
      <c r="B109" s="526"/>
      <c r="C109" s="526"/>
      <c r="D109" s="526"/>
      <c r="E109" s="527"/>
      <c r="F109" s="528"/>
      <c r="G109" s="520"/>
      <c r="H109" s="118" t="s">
        <v>100</v>
      </c>
      <c r="I109" s="118" t="s">
        <v>103</v>
      </c>
      <c r="J109" s="150"/>
      <c r="K109" s="69"/>
      <c r="L109" s="69"/>
    </row>
    <row r="110" spans="1:14" ht="31.9" customHeight="1" x14ac:dyDescent="0.25">
      <c r="A110" s="64">
        <v>61</v>
      </c>
      <c r="B110" s="52"/>
      <c r="C110" s="53"/>
      <c r="D110" s="71"/>
      <c r="E110" s="54"/>
      <c r="F110" s="330"/>
      <c r="G110" s="327"/>
      <c r="H110" s="262"/>
      <c r="I110" s="249"/>
      <c r="J110" s="368" t="str">
        <f>IF(AND(COUNTA(B110:D110)&gt;0,K110=1),"Belge Tarihi,Belge Numarası ve KDV Dahil Tutar doldurulduktan sonra KDV Hariç Tutar doldurulabilir.","")</f>
        <v/>
      </c>
      <c r="K110" s="177">
        <f>IF(COUNTA(E110:F110)+COUNTA(I110)=3,0,1)</f>
        <v>1</v>
      </c>
      <c r="L110" s="176">
        <f>IF(K110=1,0,100000000)</f>
        <v>0</v>
      </c>
    </row>
    <row r="111" spans="1:14" ht="31.9" customHeight="1" x14ac:dyDescent="0.25">
      <c r="A111" s="50">
        <v>62</v>
      </c>
      <c r="B111" s="35"/>
      <c r="C111" s="36"/>
      <c r="D111" s="37"/>
      <c r="E111" s="72"/>
      <c r="F111" s="332"/>
      <c r="G111" s="328"/>
      <c r="H111" s="263"/>
      <c r="I111" s="256"/>
      <c r="J111" s="368" t="str">
        <f t="shared" ref="J111:J129" si="9">IF(AND(COUNTA(B111:D111)&gt;0,K111=1),"Belge Tarihi,Belge Numarası ve KDV Dahil Tutar doldurulduktan sonra KDV Hariç Tutar doldurulabilir.","")</f>
        <v/>
      </c>
      <c r="K111" s="177">
        <f t="shared" ref="K111:K129" si="10">IF(COUNTA(E111:F111)+COUNTA(I111)=3,0,1)</f>
        <v>1</v>
      </c>
      <c r="L111" s="176">
        <f t="shared" ref="L111:L129" si="11">IF(K111=1,0,100000000)</f>
        <v>0</v>
      </c>
    </row>
    <row r="112" spans="1:14" ht="31.9" customHeight="1" x14ac:dyDescent="0.25">
      <c r="A112" s="50">
        <v>63</v>
      </c>
      <c r="B112" s="35"/>
      <c r="C112" s="36"/>
      <c r="D112" s="37"/>
      <c r="E112" s="72"/>
      <c r="F112" s="332"/>
      <c r="G112" s="328"/>
      <c r="H112" s="263"/>
      <c r="I112" s="256"/>
      <c r="J112" s="368" t="str">
        <f t="shared" si="9"/>
        <v/>
      </c>
      <c r="K112" s="177">
        <f t="shared" si="10"/>
        <v>1</v>
      </c>
      <c r="L112" s="176">
        <f t="shared" si="11"/>
        <v>0</v>
      </c>
      <c r="M112" s="110"/>
      <c r="N112" s="110"/>
    </row>
    <row r="113" spans="1:12" ht="31.9" customHeight="1" x14ac:dyDescent="0.25">
      <c r="A113" s="50">
        <v>64</v>
      </c>
      <c r="B113" s="35"/>
      <c r="C113" s="36"/>
      <c r="D113" s="37"/>
      <c r="E113" s="72"/>
      <c r="F113" s="332"/>
      <c r="G113" s="328"/>
      <c r="H113" s="263"/>
      <c r="I113" s="256"/>
      <c r="J113" s="368" t="str">
        <f t="shared" si="9"/>
        <v/>
      </c>
      <c r="K113" s="177">
        <f t="shared" si="10"/>
        <v>1</v>
      </c>
      <c r="L113" s="176">
        <f t="shared" si="11"/>
        <v>0</v>
      </c>
    </row>
    <row r="114" spans="1:12" ht="31.9" customHeight="1" x14ac:dyDescent="0.25">
      <c r="A114" s="50">
        <v>65</v>
      </c>
      <c r="B114" s="35"/>
      <c r="C114" s="36"/>
      <c r="D114" s="37"/>
      <c r="E114" s="72"/>
      <c r="F114" s="332"/>
      <c r="G114" s="328"/>
      <c r="H114" s="263"/>
      <c r="I114" s="256"/>
      <c r="J114" s="368" t="str">
        <f t="shared" si="9"/>
        <v/>
      </c>
      <c r="K114" s="177">
        <f t="shared" si="10"/>
        <v>1</v>
      </c>
      <c r="L114" s="176">
        <f t="shared" si="11"/>
        <v>0</v>
      </c>
    </row>
    <row r="115" spans="1:12" ht="31.9" customHeight="1" x14ac:dyDescent="0.25">
      <c r="A115" s="50">
        <v>66</v>
      </c>
      <c r="B115" s="35"/>
      <c r="C115" s="36"/>
      <c r="D115" s="37"/>
      <c r="E115" s="72"/>
      <c r="F115" s="332"/>
      <c r="G115" s="328"/>
      <c r="H115" s="263"/>
      <c r="I115" s="256"/>
      <c r="J115" s="368" t="str">
        <f t="shared" si="9"/>
        <v/>
      </c>
      <c r="K115" s="177">
        <f t="shared" si="10"/>
        <v>1</v>
      </c>
      <c r="L115" s="176">
        <f t="shared" si="11"/>
        <v>0</v>
      </c>
    </row>
    <row r="116" spans="1:12" ht="31.9" customHeight="1" x14ac:dyDescent="0.25">
      <c r="A116" s="50">
        <v>67</v>
      </c>
      <c r="B116" s="35"/>
      <c r="C116" s="36"/>
      <c r="D116" s="37"/>
      <c r="E116" s="72"/>
      <c r="F116" s="332"/>
      <c r="G116" s="328"/>
      <c r="H116" s="263"/>
      <c r="I116" s="256"/>
      <c r="J116" s="368" t="str">
        <f t="shared" si="9"/>
        <v/>
      </c>
      <c r="K116" s="177">
        <f t="shared" si="10"/>
        <v>1</v>
      </c>
      <c r="L116" s="176">
        <f t="shared" si="11"/>
        <v>0</v>
      </c>
    </row>
    <row r="117" spans="1:12" ht="31.9" customHeight="1" x14ac:dyDescent="0.25">
      <c r="A117" s="50">
        <v>68</v>
      </c>
      <c r="B117" s="35"/>
      <c r="C117" s="36"/>
      <c r="D117" s="37"/>
      <c r="E117" s="72"/>
      <c r="F117" s="332"/>
      <c r="G117" s="328"/>
      <c r="H117" s="263"/>
      <c r="I117" s="256"/>
      <c r="J117" s="368" t="str">
        <f t="shared" si="9"/>
        <v/>
      </c>
      <c r="K117" s="177">
        <f t="shared" si="10"/>
        <v>1</v>
      </c>
      <c r="L117" s="176">
        <f t="shared" si="11"/>
        <v>0</v>
      </c>
    </row>
    <row r="118" spans="1:12" ht="31.9" customHeight="1" x14ac:dyDescent="0.25">
      <c r="A118" s="50">
        <v>69</v>
      </c>
      <c r="B118" s="35"/>
      <c r="C118" s="36"/>
      <c r="D118" s="37"/>
      <c r="E118" s="72"/>
      <c r="F118" s="332"/>
      <c r="G118" s="328"/>
      <c r="H118" s="263"/>
      <c r="I118" s="256"/>
      <c r="J118" s="368" t="str">
        <f t="shared" si="9"/>
        <v/>
      </c>
      <c r="K118" s="177">
        <f t="shared" si="10"/>
        <v>1</v>
      </c>
      <c r="L118" s="176">
        <f t="shared" si="11"/>
        <v>0</v>
      </c>
    </row>
    <row r="119" spans="1:12" ht="31.9" customHeight="1" x14ac:dyDescent="0.25">
      <c r="A119" s="50">
        <v>70</v>
      </c>
      <c r="B119" s="35"/>
      <c r="C119" s="36"/>
      <c r="D119" s="37"/>
      <c r="E119" s="72"/>
      <c r="F119" s="332"/>
      <c r="G119" s="328"/>
      <c r="H119" s="263"/>
      <c r="I119" s="256"/>
      <c r="J119" s="368" t="str">
        <f t="shared" si="9"/>
        <v/>
      </c>
      <c r="K119" s="177">
        <f t="shared" si="10"/>
        <v>1</v>
      </c>
      <c r="L119" s="176">
        <f t="shared" si="11"/>
        <v>0</v>
      </c>
    </row>
    <row r="120" spans="1:12" ht="31.9" customHeight="1" x14ac:dyDescent="0.25">
      <c r="A120" s="50">
        <v>71</v>
      </c>
      <c r="B120" s="35"/>
      <c r="C120" s="36"/>
      <c r="D120" s="37"/>
      <c r="E120" s="72"/>
      <c r="F120" s="332"/>
      <c r="G120" s="328"/>
      <c r="H120" s="263"/>
      <c r="I120" s="256"/>
      <c r="J120" s="368" t="str">
        <f t="shared" si="9"/>
        <v/>
      </c>
      <c r="K120" s="177">
        <f t="shared" si="10"/>
        <v>1</v>
      </c>
      <c r="L120" s="176">
        <f t="shared" si="11"/>
        <v>0</v>
      </c>
    </row>
    <row r="121" spans="1:12" ht="31.9" customHeight="1" x14ac:dyDescent="0.25">
      <c r="A121" s="50">
        <v>72</v>
      </c>
      <c r="B121" s="35"/>
      <c r="C121" s="36"/>
      <c r="D121" s="37"/>
      <c r="E121" s="72"/>
      <c r="F121" s="332"/>
      <c r="G121" s="328"/>
      <c r="H121" s="263"/>
      <c r="I121" s="256"/>
      <c r="J121" s="368" t="str">
        <f t="shared" si="9"/>
        <v/>
      </c>
      <c r="K121" s="177">
        <f t="shared" si="10"/>
        <v>1</v>
      </c>
      <c r="L121" s="176">
        <f t="shared" si="11"/>
        <v>0</v>
      </c>
    </row>
    <row r="122" spans="1:12" ht="31.9" customHeight="1" x14ac:dyDescent="0.25">
      <c r="A122" s="50">
        <v>73</v>
      </c>
      <c r="B122" s="35"/>
      <c r="C122" s="36"/>
      <c r="D122" s="37"/>
      <c r="E122" s="72"/>
      <c r="F122" s="332"/>
      <c r="G122" s="328"/>
      <c r="H122" s="263"/>
      <c r="I122" s="256"/>
      <c r="J122" s="368" t="str">
        <f t="shared" si="9"/>
        <v/>
      </c>
      <c r="K122" s="177">
        <f t="shared" si="10"/>
        <v>1</v>
      </c>
      <c r="L122" s="176">
        <f t="shared" si="11"/>
        <v>0</v>
      </c>
    </row>
    <row r="123" spans="1:12" ht="31.9" customHeight="1" x14ac:dyDescent="0.25">
      <c r="A123" s="50">
        <v>74</v>
      </c>
      <c r="B123" s="35"/>
      <c r="C123" s="36"/>
      <c r="D123" s="37"/>
      <c r="E123" s="72"/>
      <c r="F123" s="332"/>
      <c r="G123" s="328"/>
      <c r="H123" s="263"/>
      <c r="I123" s="256"/>
      <c r="J123" s="368" t="str">
        <f t="shared" si="9"/>
        <v/>
      </c>
      <c r="K123" s="177">
        <f t="shared" si="10"/>
        <v>1</v>
      </c>
      <c r="L123" s="176">
        <f t="shared" si="11"/>
        <v>0</v>
      </c>
    </row>
    <row r="124" spans="1:12" ht="31.9" customHeight="1" x14ac:dyDescent="0.25">
      <c r="A124" s="50">
        <v>75</v>
      </c>
      <c r="B124" s="35"/>
      <c r="C124" s="36"/>
      <c r="D124" s="37"/>
      <c r="E124" s="72"/>
      <c r="F124" s="332"/>
      <c r="G124" s="328"/>
      <c r="H124" s="263"/>
      <c r="I124" s="256"/>
      <c r="J124" s="368" t="str">
        <f t="shared" si="9"/>
        <v/>
      </c>
      <c r="K124" s="177">
        <f t="shared" si="10"/>
        <v>1</v>
      </c>
      <c r="L124" s="176">
        <f t="shared" si="11"/>
        <v>0</v>
      </c>
    </row>
    <row r="125" spans="1:12" ht="31.9" customHeight="1" x14ac:dyDescent="0.25">
      <c r="A125" s="50">
        <v>76</v>
      </c>
      <c r="B125" s="35"/>
      <c r="C125" s="36"/>
      <c r="D125" s="37"/>
      <c r="E125" s="72"/>
      <c r="F125" s="332"/>
      <c r="G125" s="328"/>
      <c r="H125" s="263"/>
      <c r="I125" s="256"/>
      <c r="J125" s="368" t="str">
        <f t="shared" si="9"/>
        <v/>
      </c>
      <c r="K125" s="177">
        <f t="shared" si="10"/>
        <v>1</v>
      </c>
      <c r="L125" s="176">
        <f t="shared" si="11"/>
        <v>0</v>
      </c>
    </row>
    <row r="126" spans="1:12" ht="31.9" customHeight="1" x14ac:dyDescent="0.25">
      <c r="A126" s="50">
        <v>77</v>
      </c>
      <c r="B126" s="35"/>
      <c r="C126" s="36"/>
      <c r="D126" s="37"/>
      <c r="E126" s="72"/>
      <c r="F126" s="332"/>
      <c r="G126" s="328"/>
      <c r="H126" s="263"/>
      <c r="I126" s="256"/>
      <c r="J126" s="368" t="str">
        <f t="shared" si="9"/>
        <v/>
      </c>
      <c r="K126" s="177">
        <f t="shared" si="10"/>
        <v>1</v>
      </c>
      <c r="L126" s="176">
        <f t="shared" si="11"/>
        <v>0</v>
      </c>
    </row>
    <row r="127" spans="1:12" ht="31.9" customHeight="1" x14ac:dyDescent="0.25">
      <c r="A127" s="50">
        <v>78</v>
      </c>
      <c r="B127" s="35"/>
      <c r="C127" s="36"/>
      <c r="D127" s="37"/>
      <c r="E127" s="72"/>
      <c r="F127" s="332"/>
      <c r="G127" s="328"/>
      <c r="H127" s="263"/>
      <c r="I127" s="256"/>
      <c r="J127" s="368" t="str">
        <f t="shared" si="9"/>
        <v/>
      </c>
      <c r="K127" s="177">
        <f t="shared" si="10"/>
        <v>1</v>
      </c>
      <c r="L127" s="176">
        <f t="shared" si="11"/>
        <v>0</v>
      </c>
    </row>
    <row r="128" spans="1:12" ht="31.9" customHeight="1" x14ac:dyDescent="0.25">
      <c r="A128" s="50">
        <v>79</v>
      </c>
      <c r="B128" s="35"/>
      <c r="C128" s="36"/>
      <c r="D128" s="37"/>
      <c r="E128" s="72"/>
      <c r="F128" s="332"/>
      <c r="G128" s="328"/>
      <c r="H128" s="263"/>
      <c r="I128" s="256"/>
      <c r="J128" s="368" t="str">
        <f t="shared" si="9"/>
        <v/>
      </c>
      <c r="K128" s="177">
        <f t="shared" si="10"/>
        <v>1</v>
      </c>
      <c r="L128" s="176">
        <f t="shared" si="11"/>
        <v>0</v>
      </c>
    </row>
    <row r="129" spans="1:14" ht="31.9" customHeight="1" thickBot="1" x14ac:dyDescent="0.3">
      <c r="A129" s="65">
        <v>80</v>
      </c>
      <c r="B129" s="38"/>
      <c r="C129" s="39"/>
      <c r="D129" s="40"/>
      <c r="E129" s="73"/>
      <c r="F129" s="333"/>
      <c r="G129" s="329"/>
      <c r="H129" s="264"/>
      <c r="I129" s="257"/>
      <c r="J129" s="368" t="str">
        <f t="shared" si="9"/>
        <v/>
      </c>
      <c r="K129" s="177">
        <f t="shared" si="10"/>
        <v>1</v>
      </c>
      <c r="L129" s="176">
        <f t="shared" si="11"/>
        <v>0</v>
      </c>
    </row>
    <row r="130" spans="1:14" ht="37.15" customHeight="1" thickBot="1" x14ac:dyDescent="0.3">
      <c r="A130" s="74"/>
      <c r="B130" s="74"/>
      <c r="C130" s="372"/>
      <c r="D130" s="74"/>
      <c r="E130" s="314"/>
      <c r="F130" s="369"/>
      <c r="G130" s="334" t="s">
        <v>50</v>
      </c>
      <c r="H130" s="258">
        <f>SUM(H110:H129)+H96</f>
        <v>0</v>
      </c>
      <c r="I130" s="258">
        <f>SUM(I110:I129)+I96</f>
        <v>0</v>
      </c>
      <c r="J130" s="74"/>
      <c r="K130" s="175">
        <f>IF(H130&gt;H96,ROW(A136),0)</f>
        <v>0</v>
      </c>
      <c r="L130" s="69"/>
      <c r="M130" s="171">
        <f>IF(H130&gt;H96,ROW(A136),0)</f>
        <v>0</v>
      </c>
    </row>
    <row r="131" spans="1:14" x14ac:dyDescent="0.25">
      <c r="A131" s="74"/>
      <c r="B131" s="74"/>
      <c r="C131" s="372"/>
      <c r="D131" s="74"/>
      <c r="E131" s="314"/>
      <c r="F131" s="370"/>
      <c r="G131" s="314"/>
      <c r="H131" s="74"/>
      <c r="I131" s="74"/>
      <c r="J131" s="74"/>
      <c r="K131" s="69"/>
      <c r="L131" s="69"/>
    </row>
    <row r="132" spans="1:14" x14ac:dyDescent="0.25">
      <c r="A132" s="41" t="s">
        <v>156</v>
      </c>
      <c r="B132" s="74"/>
      <c r="C132" s="372"/>
      <c r="D132" s="74"/>
      <c r="E132" s="314"/>
      <c r="F132" s="370"/>
      <c r="G132" s="314"/>
      <c r="H132" s="74"/>
      <c r="I132" s="74"/>
      <c r="J132" s="74"/>
      <c r="K132" s="69"/>
      <c r="L132" s="69"/>
    </row>
    <row r="133" spans="1:14" x14ac:dyDescent="0.25">
      <c r="A133" s="74"/>
      <c r="B133" s="74"/>
      <c r="C133" s="372"/>
      <c r="D133" s="74"/>
      <c r="E133" s="314"/>
      <c r="F133" s="370"/>
      <c r="G133" s="314"/>
      <c r="H133" s="74"/>
      <c r="I133" s="74"/>
      <c r="J133" s="74"/>
      <c r="K133" s="69"/>
      <c r="L133" s="69"/>
    </row>
    <row r="134" spans="1:14" x14ac:dyDescent="0.25">
      <c r="A134" s="74"/>
      <c r="B134" s="353" t="s">
        <v>47</v>
      </c>
      <c r="C134" s="373">
        <f ca="1">IF(imzatarihi&gt;0,imzatarihi,"")</f>
        <v>46027</v>
      </c>
      <c r="D134" s="530" t="s">
        <v>48</v>
      </c>
      <c r="E134" s="530"/>
      <c r="F134" s="542" t="str">
        <f>IF(kurulusyetkilisi&gt;0,kurulusyetkilisi,"")</f>
        <v/>
      </c>
      <c r="G134" s="542"/>
      <c r="H134" s="542"/>
      <c r="I134" s="542"/>
      <c r="J134" s="74"/>
      <c r="K134" s="69"/>
      <c r="L134" s="69"/>
      <c r="M134" s="108"/>
    </row>
    <row r="135" spans="1:14" x14ac:dyDescent="0.25">
      <c r="A135" s="74"/>
      <c r="D135" s="530" t="s">
        <v>49</v>
      </c>
      <c r="E135" s="530"/>
      <c r="H135" s="261"/>
      <c r="I135" s="74"/>
      <c r="J135" s="74"/>
      <c r="K135" s="69"/>
      <c r="L135" s="69"/>
    </row>
    <row r="136" spans="1:14" x14ac:dyDescent="0.25">
      <c r="A136" s="74"/>
      <c r="B136" s="74"/>
      <c r="C136" s="372"/>
      <c r="D136" s="74"/>
      <c r="E136" s="314"/>
      <c r="F136" s="370"/>
      <c r="G136" s="314"/>
      <c r="H136" s="74"/>
      <c r="I136" s="74"/>
      <c r="J136" s="74"/>
      <c r="K136" s="69"/>
      <c r="L136" s="69"/>
    </row>
    <row r="137" spans="1:14" x14ac:dyDescent="0.25">
      <c r="A137" s="525" t="s">
        <v>125</v>
      </c>
      <c r="B137" s="525"/>
      <c r="C137" s="525"/>
      <c r="D137" s="525"/>
      <c r="E137" s="525"/>
      <c r="F137" s="525"/>
      <c r="G137" s="525"/>
      <c r="H137" s="525"/>
      <c r="I137" s="525"/>
      <c r="J137" s="150"/>
      <c r="K137" s="69"/>
      <c r="L137" s="69"/>
    </row>
    <row r="138" spans="1:14" x14ac:dyDescent="0.25">
      <c r="A138" s="523" t="str">
        <f>IF(YilDonem&lt;&gt;"",CONCATENATE(YilDonem," dönemine aittir."),"")</f>
        <v/>
      </c>
      <c r="B138" s="523"/>
      <c r="C138" s="523"/>
      <c r="D138" s="523"/>
      <c r="E138" s="523"/>
      <c r="F138" s="523"/>
      <c r="G138" s="523"/>
      <c r="H138" s="523"/>
      <c r="I138" s="523"/>
      <c r="J138" s="150"/>
      <c r="K138" s="69"/>
      <c r="L138" s="69"/>
    </row>
    <row r="139" spans="1:14" ht="15.95" customHeight="1" thickBot="1" x14ac:dyDescent="0.3">
      <c r="A139" s="543" t="s">
        <v>148</v>
      </c>
      <c r="B139" s="543"/>
      <c r="C139" s="543"/>
      <c r="D139" s="543"/>
      <c r="E139" s="543"/>
      <c r="F139" s="543"/>
      <c r="G139" s="543"/>
      <c r="H139" s="543"/>
      <c r="I139" s="543"/>
      <c r="J139" s="150"/>
      <c r="K139" s="69"/>
      <c r="L139" s="69"/>
    </row>
    <row r="140" spans="1:14" ht="31.7" customHeight="1" thickBot="1" x14ac:dyDescent="0.3">
      <c r="A140" s="544" t="s">
        <v>1</v>
      </c>
      <c r="B140" s="545"/>
      <c r="C140" s="509" t="str">
        <f>IF(ProjeNo&gt;0,ProjeNo,"")</f>
        <v/>
      </c>
      <c r="D140" s="510"/>
      <c r="E140" s="510"/>
      <c r="F140" s="510"/>
      <c r="G140" s="510"/>
      <c r="H140" s="510"/>
      <c r="I140" s="511"/>
      <c r="J140" s="150"/>
      <c r="K140" s="69"/>
      <c r="L140" s="69"/>
    </row>
    <row r="141" spans="1:14" ht="45" customHeight="1" thickBot="1" x14ac:dyDescent="0.3">
      <c r="A141" s="540" t="s">
        <v>14</v>
      </c>
      <c r="B141" s="541"/>
      <c r="C141" s="514" t="str">
        <f>IF(ProjeAdi&gt;0,ProjeAdi,"")</f>
        <v/>
      </c>
      <c r="D141" s="515"/>
      <c r="E141" s="515"/>
      <c r="F141" s="515"/>
      <c r="G141" s="515"/>
      <c r="H141" s="515"/>
      <c r="I141" s="516"/>
      <c r="J141" s="150"/>
      <c r="K141" s="69"/>
      <c r="L141" s="69"/>
    </row>
    <row r="142" spans="1:14" s="44" customFormat="1" ht="37.15" customHeight="1" thickBot="1" x14ac:dyDescent="0.3">
      <c r="A142" s="517" t="s">
        <v>9</v>
      </c>
      <c r="B142" s="517" t="s">
        <v>122</v>
      </c>
      <c r="C142" s="517" t="s">
        <v>123</v>
      </c>
      <c r="D142" s="517" t="s">
        <v>124</v>
      </c>
      <c r="E142" s="519" t="s">
        <v>97</v>
      </c>
      <c r="F142" s="521" t="s">
        <v>98</v>
      </c>
      <c r="G142" s="519" t="s">
        <v>185</v>
      </c>
      <c r="H142" s="117" t="s">
        <v>99</v>
      </c>
      <c r="I142" s="117" t="s">
        <v>99</v>
      </c>
      <c r="J142" s="366"/>
      <c r="K142" s="70"/>
      <c r="L142" s="70"/>
      <c r="M142" s="109"/>
      <c r="N142" s="109"/>
    </row>
    <row r="143" spans="1:14" ht="18" customHeight="1" thickBot="1" x14ac:dyDescent="0.3">
      <c r="A143" s="526"/>
      <c r="B143" s="526"/>
      <c r="C143" s="526"/>
      <c r="D143" s="526"/>
      <c r="E143" s="527"/>
      <c r="F143" s="528"/>
      <c r="G143" s="520"/>
      <c r="H143" s="118" t="s">
        <v>100</v>
      </c>
      <c r="I143" s="118" t="s">
        <v>103</v>
      </c>
      <c r="J143" s="150"/>
      <c r="K143" s="69"/>
      <c r="L143" s="69"/>
    </row>
    <row r="144" spans="1:14" ht="31.9" customHeight="1" x14ac:dyDescent="0.25">
      <c r="A144" s="64">
        <v>81</v>
      </c>
      <c r="B144" s="52"/>
      <c r="C144" s="53"/>
      <c r="D144" s="71"/>
      <c r="E144" s="54"/>
      <c r="F144" s="330"/>
      <c r="G144" s="327"/>
      <c r="H144" s="262"/>
      <c r="I144" s="249"/>
      <c r="J144" s="368" t="str">
        <f>IF(AND(COUNTA(B144:D144)&gt;0,K144=1),"Belge Tarihi,Belge Numarası ve KDV Dahil Tutar doldurulduktan sonra KDV Hariç Tutar doldurulabilir.","")</f>
        <v/>
      </c>
      <c r="K144" s="177">
        <f>IF(COUNTA(E144:F144)+COUNTA(I144)=3,0,1)</f>
        <v>1</v>
      </c>
      <c r="L144" s="176">
        <f>IF(K144=1,0,100000000)</f>
        <v>0</v>
      </c>
    </row>
    <row r="145" spans="1:14" ht="31.9" customHeight="1" x14ac:dyDescent="0.25">
      <c r="A145" s="50">
        <v>82</v>
      </c>
      <c r="B145" s="35"/>
      <c r="C145" s="36"/>
      <c r="D145" s="37"/>
      <c r="E145" s="72"/>
      <c r="F145" s="332"/>
      <c r="G145" s="328"/>
      <c r="H145" s="263"/>
      <c r="I145" s="256"/>
      <c r="J145" s="368" t="str">
        <f t="shared" ref="J145:J163" si="12">IF(AND(COUNTA(B145:D145)&gt;0,K145=1),"Belge Tarihi,Belge Numarası ve KDV Dahil Tutar doldurulduktan sonra KDV Hariç Tutar doldurulabilir.","")</f>
        <v/>
      </c>
      <c r="K145" s="177">
        <f t="shared" ref="K145:K163" si="13">IF(COUNTA(E145:F145)+COUNTA(I145)=3,0,1)</f>
        <v>1</v>
      </c>
      <c r="L145" s="176">
        <f t="shared" ref="L145:L163" si="14">IF(K145=1,0,100000000)</f>
        <v>0</v>
      </c>
    </row>
    <row r="146" spans="1:14" ht="31.9" customHeight="1" x14ac:dyDescent="0.25">
      <c r="A146" s="50">
        <v>83</v>
      </c>
      <c r="B146" s="35"/>
      <c r="C146" s="36"/>
      <c r="D146" s="37"/>
      <c r="E146" s="72"/>
      <c r="F146" s="332"/>
      <c r="G146" s="328"/>
      <c r="H146" s="263"/>
      <c r="I146" s="256"/>
      <c r="J146" s="368" t="str">
        <f t="shared" si="12"/>
        <v/>
      </c>
      <c r="K146" s="177">
        <f t="shared" si="13"/>
        <v>1</v>
      </c>
      <c r="L146" s="176">
        <f t="shared" si="14"/>
        <v>0</v>
      </c>
    </row>
    <row r="147" spans="1:14" ht="31.9" customHeight="1" x14ac:dyDescent="0.25">
      <c r="A147" s="50">
        <v>84</v>
      </c>
      <c r="B147" s="35"/>
      <c r="C147" s="36"/>
      <c r="D147" s="37"/>
      <c r="E147" s="72"/>
      <c r="F147" s="332"/>
      <c r="G147" s="328"/>
      <c r="H147" s="263"/>
      <c r="I147" s="256"/>
      <c r="J147" s="368" t="str">
        <f t="shared" si="12"/>
        <v/>
      </c>
      <c r="K147" s="177">
        <f t="shared" si="13"/>
        <v>1</v>
      </c>
      <c r="L147" s="176">
        <f t="shared" si="14"/>
        <v>0</v>
      </c>
      <c r="M147" s="110"/>
      <c r="N147" s="110"/>
    </row>
    <row r="148" spans="1:14" ht="31.9" customHeight="1" x14ac:dyDescent="0.25">
      <c r="A148" s="50">
        <v>85</v>
      </c>
      <c r="B148" s="35"/>
      <c r="C148" s="36"/>
      <c r="D148" s="37"/>
      <c r="E148" s="72"/>
      <c r="F148" s="332"/>
      <c r="G148" s="328"/>
      <c r="H148" s="263"/>
      <c r="I148" s="256"/>
      <c r="J148" s="368" t="str">
        <f t="shared" si="12"/>
        <v/>
      </c>
      <c r="K148" s="177">
        <f t="shared" si="13"/>
        <v>1</v>
      </c>
      <c r="L148" s="176">
        <f t="shared" si="14"/>
        <v>0</v>
      </c>
    </row>
    <row r="149" spans="1:14" ht="31.9" customHeight="1" x14ac:dyDescent="0.25">
      <c r="A149" s="50">
        <v>86</v>
      </c>
      <c r="B149" s="35"/>
      <c r="C149" s="36"/>
      <c r="D149" s="37"/>
      <c r="E149" s="72"/>
      <c r="F149" s="332"/>
      <c r="G149" s="328"/>
      <c r="H149" s="263"/>
      <c r="I149" s="256"/>
      <c r="J149" s="368" t="str">
        <f t="shared" si="12"/>
        <v/>
      </c>
      <c r="K149" s="177">
        <f t="shared" si="13"/>
        <v>1</v>
      </c>
      <c r="L149" s="176">
        <f t="shared" si="14"/>
        <v>0</v>
      </c>
    </row>
    <row r="150" spans="1:14" ht="31.9" customHeight="1" x14ac:dyDescent="0.25">
      <c r="A150" s="50">
        <v>87</v>
      </c>
      <c r="B150" s="35"/>
      <c r="C150" s="36"/>
      <c r="D150" s="37"/>
      <c r="E150" s="72"/>
      <c r="F150" s="332"/>
      <c r="G150" s="328"/>
      <c r="H150" s="263"/>
      <c r="I150" s="256"/>
      <c r="J150" s="368" t="str">
        <f t="shared" si="12"/>
        <v/>
      </c>
      <c r="K150" s="177">
        <f t="shared" si="13"/>
        <v>1</v>
      </c>
      <c r="L150" s="176">
        <f t="shared" si="14"/>
        <v>0</v>
      </c>
    </row>
    <row r="151" spans="1:14" ht="31.9" customHeight="1" x14ac:dyDescent="0.25">
      <c r="A151" s="50">
        <v>88</v>
      </c>
      <c r="B151" s="35"/>
      <c r="C151" s="36"/>
      <c r="D151" s="37"/>
      <c r="E151" s="72"/>
      <c r="F151" s="332"/>
      <c r="G151" s="328"/>
      <c r="H151" s="263"/>
      <c r="I151" s="256"/>
      <c r="J151" s="368" t="str">
        <f t="shared" si="12"/>
        <v/>
      </c>
      <c r="K151" s="177">
        <f t="shared" si="13"/>
        <v>1</v>
      </c>
      <c r="L151" s="176">
        <f t="shared" si="14"/>
        <v>0</v>
      </c>
    </row>
    <row r="152" spans="1:14" ht="31.9" customHeight="1" x14ac:dyDescent="0.25">
      <c r="A152" s="50">
        <v>89</v>
      </c>
      <c r="B152" s="35"/>
      <c r="C152" s="36"/>
      <c r="D152" s="37"/>
      <c r="E152" s="72"/>
      <c r="F152" s="332"/>
      <c r="G152" s="328"/>
      <c r="H152" s="263"/>
      <c r="I152" s="256"/>
      <c r="J152" s="368" t="str">
        <f t="shared" si="12"/>
        <v/>
      </c>
      <c r="K152" s="177">
        <f t="shared" si="13"/>
        <v>1</v>
      </c>
      <c r="L152" s="176">
        <f t="shared" si="14"/>
        <v>0</v>
      </c>
    </row>
    <row r="153" spans="1:14" ht="31.9" customHeight="1" x14ac:dyDescent="0.25">
      <c r="A153" s="50">
        <v>90</v>
      </c>
      <c r="B153" s="35"/>
      <c r="C153" s="36"/>
      <c r="D153" s="37"/>
      <c r="E153" s="72"/>
      <c r="F153" s="332"/>
      <c r="G153" s="328"/>
      <c r="H153" s="263"/>
      <c r="I153" s="256"/>
      <c r="J153" s="368" t="str">
        <f t="shared" si="12"/>
        <v/>
      </c>
      <c r="K153" s="177">
        <f t="shared" si="13"/>
        <v>1</v>
      </c>
      <c r="L153" s="176">
        <f t="shared" si="14"/>
        <v>0</v>
      </c>
    </row>
    <row r="154" spans="1:14" ht="31.9" customHeight="1" x14ac:dyDescent="0.25">
      <c r="A154" s="50">
        <v>91</v>
      </c>
      <c r="B154" s="35"/>
      <c r="C154" s="36"/>
      <c r="D154" s="37"/>
      <c r="E154" s="72"/>
      <c r="F154" s="332"/>
      <c r="G154" s="328"/>
      <c r="H154" s="263"/>
      <c r="I154" s="256"/>
      <c r="J154" s="368" t="str">
        <f t="shared" si="12"/>
        <v/>
      </c>
      <c r="K154" s="177">
        <f t="shared" si="13"/>
        <v>1</v>
      </c>
      <c r="L154" s="176">
        <f t="shared" si="14"/>
        <v>0</v>
      </c>
    </row>
    <row r="155" spans="1:14" ht="31.9" customHeight="1" x14ac:dyDescent="0.25">
      <c r="A155" s="50">
        <v>92</v>
      </c>
      <c r="B155" s="35"/>
      <c r="C155" s="36"/>
      <c r="D155" s="37"/>
      <c r="E155" s="72"/>
      <c r="F155" s="332"/>
      <c r="G155" s="328"/>
      <c r="H155" s="263"/>
      <c r="I155" s="256"/>
      <c r="J155" s="368" t="str">
        <f t="shared" si="12"/>
        <v/>
      </c>
      <c r="K155" s="177">
        <f t="shared" si="13"/>
        <v>1</v>
      </c>
      <c r="L155" s="176">
        <f t="shared" si="14"/>
        <v>0</v>
      </c>
    </row>
    <row r="156" spans="1:14" ht="31.9" customHeight="1" x14ac:dyDescent="0.25">
      <c r="A156" s="50">
        <v>93</v>
      </c>
      <c r="B156" s="35"/>
      <c r="C156" s="36"/>
      <c r="D156" s="37"/>
      <c r="E156" s="72"/>
      <c r="F156" s="332"/>
      <c r="G156" s="328"/>
      <c r="H156" s="263"/>
      <c r="I156" s="256"/>
      <c r="J156" s="368" t="str">
        <f t="shared" si="12"/>
        <v/>
      </c>
      <c r="K156" s="177">
        <f t="shared" si="13"/>
        <v>1</v>
      </c>
      <c r="L156" s="176">
        <f t="shared" si="14"/>
        <v>0</v>
      </c>
    </row>
    <row r="157" spans="1:14" ht="31.9" customHeight="1" x14ac:dyDescent="0.25">
      <c r="A157" s="50">
        <v>94</v>
      </c>
      <c r="B157" s="35"/>
      <c r="C157" s="36"/>
      <c r="D157" s="37"/>
      <c r="E157" s="72"/>
      <c r="F157" s="332"/>
      <c r="G157" s="328"/>
      <c r="H157" s="263"/>
      <c r="I157" s="256"/>
      <c r="J157" s="368" t="str">
        <f t="shared" si="12"/>
        <v/>
      </c>
      <c r="K157" s="177">
        <f t="shared" si="13"/>
        <v>1</v>
      </c>
      <c r="L157" s="176">
        <f t="shared" si="14"/>
        <v>0</v>
      </c>
    </row>
    <row r="158" spans="1:14" ht="31.9" customHeight="1" x14ac:dyDescent="0.25">
      <c r="A158" s="50">
        <v>95</v>
      </c>
      <c r="B158" s="35"/>
      <c r="C158" s="36"/>
      <c r="D158" s="37"/>
      <c r="E158" s="72"/>
      <c r="F158" s="332"/>
      <c r="G158" s="328"/>
      <c r="H158" s="263"/>
      <c r="I158" s="256"/>
      <c r="J158" s="368" t="str">
        <f t="shared" si="12"/>
        <v/>
      </c>
      <c r="K158" s="177">
        <f t="shared" si="13"/>
        <v>1</v>
      </c>
      <c r="L158" s="176">
        <f t="shared" si="14"/>
        <v>0</v>
      </c>
    </row>
    <row r="159" spans="1:14" ht="31.9" customHeight="1" x14ac:dyDescent="0.25">
      <c r="A159" s="50">
        <v>96</v>
      </c>
      <c r="B159" s="35"/>
      <c r="C159" s="36"/>
      <c r="D159" s="37"/>
      <c r="E159" s="72"/>
      <c r="F159" s="332"/>
      <c r="G159" s="328"/>
      <c r="H159" s="263"/>
      <c r="I159" s="256"/>
      <c r="J159" s="368" t="str">
        <f t="shared" si="12"/>
        <v/>
      </c>
      <c r="K159" s="177">
        <f t="shared" si="13"/>
        <v>1</v>
      </c>
      <c r="L159" s="176">
        <f t="shared" si="14"/>
        <v>0</v>
      </c>
    </row>
    <row r="160" spans="1:14" ht="31.9" customHeight="1" x14ac:dyDescent="0.25">
      <c r="A160" s="50">
        <v>97</v>
      </c>
      <c r="B160" s="35"/>
      <c r="C160" s="36"/>
      <c r="D160" s="37"/>
      <c r="E160" s="72"/>
      <c r="F160" s="332"/>
      <c r="G160" s="328"/>
      <c r="H160" s="263"/>
      <c r="I160" s="256"/>
      <c r="J160" s="368" t="str">
        <f t="shared" si="12"/>
        <v/>
      </c>
      <c r="K160" s="177">
        <f t="shared" si="13"/>
        <v>1</v>
      </c>
      <c r="L160" s="176">
        <f t="shared" si="14"/>
        <v>0</v>
      </c>
    </row>
    <row r="161" spans="1:14" ht="31.9" customHeight="1" x14ac:dyDescent="0.25">
      <c r="A161" s="50">
        <v>98</v>
      </c>
      <c r="B161" s="35"/>
      <c r="C161" s="36"/>
      <c r="D161" s="37"/>
      <c r="E161" s="72"/>
      <c r="F161" s="332"/>
      <c r="G161" s="328"/>
      <c r="H161" s="263"/>
      <c r="I161" s="256"/>
      <c r="J161" s="368" t="str">
        <f t="shared" si="12"/>
        <v/>
      </c>
      <c r="K161" s="177">
        <f t="shared" si="13"/>
        <v>1</v>
      </c>
      <c r="L161" s="176">
        <f t="shared" si="14"/>
        <v>0</v>
      </c>
    </row>
    <row r="162" spans="1:14" ht="31.9" customHeight="1" x14ac:dyDescent="0.25">
      <c r="A162" s="50">
        <v>99</v>
      </c>
      <c r="B162" s="35"/>
      <c r="C162" s="36"/>
      <c r="D162" s="37"/>
      <c r="E162" s="72"/>
      <c r="F162" s="332"/>
      <c r="G162" s="328"/>
      <c r="H162" s="263"/>
      <c r="I162" s="256"/>
      <c r="J162" s="368" t="str">
        <f t="shared" si="12"/>
        <v/>
      </c>
      <c r="K162" s="177">
        <f t="shared" si="13"/>
        <v>1</v>
      </c>
      <c r="L162" s="176">
        <f t="shared" si="14"/>
        <v>0</v>
      </c>
    </row>
    <row r="163" spans="1:14" ht="31.9" customHeight="1" thickBot="1" x14ac:dyDescent="0.3">
      <c r="A163" s="65">
        <v>100</v>
      </c>
      <c r="B163" s="38"/>
      <c r="C163" s="39"/>
      <c r="D163" s="40"/>
      <c r="E163" s="73"/>
      <c r="F163" s="333"/>
      <c r="G163" s="329"/>
      <c r="H163" s="264"/>
      <c r="I163" s="257"/>
      <c r="J163" s="368" t="str">
        <f t="shared" si="12"/>
        <v/>
      </c>
      <c r="K163" s="177">
        <f t="shared" si="13"/>
        <v>1</v>
      </c>
      <c r="L163" s="176">
        <f t="shared" si="14"/>
        <v>0</v>
      </c>
    </row>
    <row r="164" spans="1:14" ht="37.15" customHeight="1" thickBot="1" x14ac:dyDescent="0.3">
      <c r="A164" s="74"/>
      <c r="B164" s="74"/>
      <c r="C164" s="372"/>
      <c r="D164" s="74"/>
      <c r="E164" s="314"/>
      <c r="F164" s="369"/>
      <c r="G164" s="334" t="s">
        <v>50</v>
      </c>
      <c r="H164" s="258">
        <f>SUM(H144:H163)+H130</f>
        <v>0</v>
      </c>
      <c r="I164" s="258">
        <f>SUM(I144:I163)+I130</f>
        <v>0</v>
      </c>
      <c r="J164" s="74"/>
      <c r="K164" s="175">
        <f>IF(H164&gt;H130,ROW(A170),0)</f>
        <v>0</v>
      </c>
      <c r="L164" s="69"/>
      <c r="M164" s="171">
        <f>IF(H164&gt;H130,ROW(A170),0)</f>
        <v>0</v>
      </c>
    </row>
    <row r="165" spans="1:14" x14ac:dyDescent="0.25">
      <c r="A165" s="74"/>
      <c r="B165" s="74"/>
      <c r="C165" s="372"/>
      <c r="D165" s="74"/>
      <c r="E165" s="314"/>
      <c r="F165" s="370"/>
      <c r="G165" s="314"/>
      <c r="H165" s="74"/>
      <c r="I165" s="74"/>
      <c r="J165" s="74"/>
      <c r="K165" s="69"/>
      <c r="L165" s="69"/>
    </row>
    <row r="166" spans="1:14" x14ac:dyDescent="0.25">
      <c r="A166" s="41" t="s">
        <v>156</v>
      </c>
      <c r="B166" s="74"/>
      <c r="C166" s="372"/>
      <c r="D166" s="74"/>
      <c r="E166" s="314"/>
      <c r="F166" s="370"/>
      <c r="G166" s="314"/>
      <c r="H166" s="74"/>
      <c r="I166" s="74"/>
      <c r="J166" s="74"/>
      <c r="K166" s="69"/>
      <c r="L166" s="69"/>
    </row>
    <row r="167" spans="1:14" x14ac:dyDescent="0.25">
      <c r="A167" s="74"/>
      <c r="B167" s="74"/>
      <c r="C167" s="372"/>
      <c r="D167" s="74"/>
      <c r="E167" s="314"/>
      <c r="F167" s="370"/>
      <c r="G167" s="314"/>
      <c r="H167" s="74"/>
      <c r="I167" s="74"/>
      <c r="J167" s="74"/>
      <c r="K167" s="69"/>
      <c r="L167" s="69"/>
    </row>
    <row r="168" spans="1:14" x14ac:dyDescent="0.25">
      <c r="A168" s="74"/>
      <c r="B168" s="353" t="s">
        <v>47</v>
      </c>
      <c r="C168" s="373">
        <f ca="1">IF(imzatarihi&gt;0,imzatarihi,"")</f>
        <v>46027</v>
      </c>
      <c r="D168" s="530" t="s">
        <v>48</v>
      </c>
      <c r="E168" s="530"/>
      <c r="F168" s="542" t="str">
        <f>IF(kurulusyetkilisi&gt;0,kurulusyetkilisi,"")</f>
        <v/>
      </c>
      <c r="G168" s="542"/>
      <c r="H168" s="542"/>
      <c r="I168" s="542"/>
      <c r="J168" s="74"/>
      <c r="K168" s="69"/>
      <c r="L168" s="69"/>
    </row>
    <row r="169" spans="1:14" x14ac:dyDescent="0.25">
      <c r="A169" s="74"/>
      <c r="D169" s="530" t="s">
        <v>49</v>
      </c>
      <c r="E169" s="530"/>
      <c r="H169" s="261"/>
      <c r="I169" s="74"/>
      <c r="J169" s="74"/>
      <c r="K169" s="69"/>
      <c r="L169" s="69"/>
      <c r="M169" s="108"/>
    </row>
    <row r="170" spans="1:14" x14ac:dyDescent="0.25">
      <c r="A170" s="74"/>
      <c r="B170" s="74"/>
      <c r="C170" s="372"/>
      <c r="D170" s="74"/>
      <c r="E170" s="314"/>
      <c r="F170" s="370"/>
      <c r="G170" s="314"/>
      <c r="H170" s="74"/>
      <c r="I170" s="74"/>
      <c r="J170" s="74"/>
      <c r="K170" s="69"/>
      <c r="L170" s="69"/>
    </row>
    <row r="171" spans="1:14" x14ac:dyDescent="0.25">
      <c r="A171" s="525" t="s">
        <v>125</v>
      </c>
      <c r="B171" s="525"/>
      <c r="C171" s="525"/>
      <c r="D171" s="525"/>
      <c r="E171" s="525"/>
      <c r="F171" s="525"/>
      <c r="G171" s="525"/>
      <c r="H171" s="525"/>
      <c r="I171" s="525"/>
      <c r="J171" s="150"/>
      <c r="K171" s="69"/>
      <c r="L171" s="69"/>
    </row>
    <row r="172" spans="1:14" x14ac:dyDescent="0.25">
      <c r="A172" s="523" t="str">
        <f>IF(YilDonem&lt;&gt;"",CONCATENATE(YilDonem," dönemine aittir."),"")</f>
        <v/>
      </c>
      <c r="B172" s="523"/>
      <c r="C172" s="523"/>
      <c r="D172" s="523"/>
      <c r="E172" s="523"/>
      <c r="F172" s="523"/>
      <c r="G172" s="523"/>
      <c r="H172" s="523"/>
      <c r="I172" s="523"/>
      <c r="J172" s="150"/>
      <c r="K172" s="69"/>
      <c r="L172" s="69"/>
    </row>
    <row r="173" spans="1:14" ht="15.95" customHeight="1" thickBot="1" x14ac:dyDescent="0.3">
      <c r="A173" s="543" t="s">
        <v>148</v>
      </c>
      <c r="B173" s="543"/>
      <c r="C173" s="543"/>
      <c r="D173" s="543"/>
      <c r="E173" s="543"/>
      <c r="F173" s="543"/>
      <c r="G173" s="543"/>
      <c r="H173" s="543"/>
      <c r="I173" s="543"/>
      <c r="J173" s="150"/>
      <c r="K173" s="69"/>
      <c r="L173" s="69"/>
    </row>
    <row r="174" spans="1:14" ht="31.7" customHeight="1" thickBot="1" x14ac:dyDescent="0.3">
      <c r="A174" s="544" t="s">
        <v>1</v>
      </c>
      <c r="B174" s="545"/>
      <c r="C174" s="509" t="str">
        <f>IF(ProjeNo&gt;0,ProjeNo,"")</f>
        <v/>
      </c>
      <c r="D174" s="510"/>
      <c r="E174" s="510"/>
      <c r="F174" s="510"/>
      <c r="G174" s="510"/>
      <c r="H174" s="510"/>
      <c r="I174" s="511"/>
      <c r="J174" s="150"/>
      <c r="K174" s="69"/>
      <c r="L174" s="69"/>
    </row>
    <row r="175" spans="1:14" ht="45" customHeight="1" thickBot="1" x14ac:dyDescent="0.3">
      <c r="A175" s="540" t="s">
        <v>14</v>
      </c>
      <c r="B175" s="541"/>
      <c r="C175" s="514" t="str">
        <f>IF(ProjeAdi&gt;0,ProjeAdi,"")</f>
        <v/>
      </c>
      <c r="D175" s="515"/>
      <c r="E175" s="515"/>
      <c r="F175" s="515"/>
      <c r="G175" s="515"/>
      <c r="H175" s="515"/>
      <c r="I175" s="516"/>
      <c r="J175" s="150"/>
      <c r="K175" s="69"/>
      <c r="L175" s="69"/>
    </row>
    <row r="176" spans="1:14" s="44" customFormat="1" ht="37.15" customHeight="1" thickBot="1" x14ac:dyDescent="0.3">
      <c r="A176" s="517" t="s">
        <v>9</v>
      </c>
      <c r="B176" s="517" t="s">
        <v>122</v>
      </c>
      <c r="C176" s="517" t="s">
        <v>123</v>
      </c>
      <c r="D176" s="517" t="s">
        <v>124</v>
      </c>
      <c r="E176" s="519" t="s">
        <v>97</v>
      </c>
      <c r="F176" s="521" t="s">
        <v>98</v>
      </c>
      <c r="G176" s="519" t="s">
        <v>185</v>
      </c>
      <c r="H176" s="117" t="s">
        <v>99</v>
      </c>
      <c r="I176" s="117" t="s">
        <v>99</v>
      </c>
      <c r="J176" s="366"/>
      <c r="K176" s="70"/>
      <c r="L176" s="70"/>
      <c r="M176" s="109"/>
      <c r="N176" s="109"/>
    </row>
    <row r="177" spans="1:14" ht="18" customHeight="1" thickBot="1" x14ac:dyDescent="0.3">
      <c r="A177" s="526"/>
      <c r="B177" s="526"/>
      <c r="C177" s="526"/>
      <c r="D177" s="526"/>
      <c r="E177" s="527"/>
      <c r="F177" s="528"/>
      <c r="G177" s="520"/>
      <c r="H177" s="118" t="s">
        <v>100</v>
      </c>
      <c r="I177" s="118" t="s">
        <v>103</v>
      </c>
      <c r="J177" s="150"/>
      <c r="K177" s="69"/>
      <c r="L177" s="69"/>
    </row>
    <row r="178" spans="1:14" ht="31.9" customHeight="1" x14ac:dyDescent="0.25">
      <c r="A178" s="64">
        <v>101</v>
      </c>
      <c r="B178" s="52"/>
      <c r="C178" s="53"/>
      <c r="D178" s="71"/>
      <c r="E178" s="54"/>
      <c r="F178" s="330"/>
      <c r="G178" s="327"/>
      <c r="H178" s="262"/>
      <c r="I178" s="249"/>
      <c r="J178" s="368" t="str">
        <f>IF(AND(COUNTA(B178:D178)&gt;0,K178=1),"Belge Tarihi,Belge Numarası ve KDV Dahil Tutar doldurulduktan sonra KDV Hariç Tutar doldurulabilir.","")</f>
        <v/>
      </c>
      <c r="K178" s="177">
        <f>IF(COUNTA(E178:F178)+COUNTA(I178)=3,0,1)</f>
        <v>1</v>
      </c>
      <c r="L178" s="176">
        <f>IF(K178=1,0,100000000)</f>
        <v>0</v>
      </c>
    </row>
    <row r="179" spans="1:14" ht="31.9" customHeight="1" x14ac:dyDescent="0.25">
      <c r="A179" s="50">
        <v>102</v>
      </c>
      <c r="B179" s="35"/>
      <c r="C179" s="36"/>
      <c r="D179" s="37"/>
      <c r="E179" s="72"/>
      <c r="F179" s="332"/>
      <c r="G179" s="328"/>
      <c r="H179" s="263"/>
      <c r="I179" s="256"/>
      <c r="J179" s="368" t="str">
        <f t="shared" ref="J179:J197" si="15">IF(AND(COUNTA(B179:D179)&gt;0,K179=1),"Belge Tarihi,Belge Numarası ve KDV Dahil Tutar doldurulduktan sonra KDV Hariç Tutar doldurulabilir.","")</f>
        <v/>
      </c>
      <c r="K179" s="177">
        <f t="shared" ref="K179:K197" si="16">IF(COUNTA(E179:F179)+COUNTA(I179)=3,0,1)</f>
        <v>1</v>
      </c>
      <c r="L179" s="176">
        <f t="shared" ref="L179:L197" si="17">IF(K179=1,0,100000000)</f>
        <v>0</v>
      </c>
    </row>
    <row r="180" spans="1:14" ht="31.9" customHeight="1" x14ac:dyDescent="0.25">
      <c r="A180" s="50">
        <v>103</v>
      </c>
      <c r="B180" s="35"/>
      <c r="C180" s="36"/>
      <c r="D180" s="37"/>
      <c r="E180" s="72"/>
      <c r="F180" s="332"/>
      <c r="G180" s="328"/>
      <c r="H180" s="263"/>
      <c r="I180" s="256"/>
      <c r="J180" s="368" t="str">
        <f t="shared" si="15"/>
        <v/>
      </c>
      <c r="K180" s="177">
        <f t="shared" si="16"/>
        <v>1</v>
      </c>
      <c r="L180" s="176">
        <f t="shared" si="17"/>
        <v>0</v>
      </c>
    </row>
    <row r="181" spans="1:14" ht="31.9" customHeight="1" x14ac:dyDescent="0.25">
      <c r="A181" s="50">
        <v>104</v>
      </c>
      <c r="B181" s="35"/>
      <c r="C181" s="36"/>
      <c r="D181" s="37"/>
      <c r="E181" s="72"/>
      <c r="F181" s="332"/>
      <c r="G181" s="328"/>
      <c r="H181" s="263"/>
      <c r="I181" s="256"/>
      <c r="J181" s="368" t="str">
        <f t="shared" si="15"/>
        <v/>
      </c>
      <c r="K181" s="177">
        <f t="shared" si="16"/>
        <v>1</v>
      </c>
      <c r="L181" s="176">
        <f t="shared" si="17"/>
        <v>0</v>
      </c>
    </row>
    <row r="182" spans="1:14" ht="31.9" customHeight="1" x14ac:dyDescent="0.25">
      <c r="A182" s="50">
        <v>105</v>
      </c>
      <c r="B182" s="35"/>
      <c r="C182" s="36"/>
      <c r="D182" s="37"/>
      <c r="E182" s="72"/>
      <c r="F182" s="332"/>
      <c r="G182" s="328"/>
      <c r="H182" s="263"/>
      <c r="I182" s="256"/>
      <c r="J182" s="368" t="str">
        <f t="shared" si="15"/>
        <v/>
      </c>
      <c r="K182" s="177">
        <f t="shared" si="16"/>
        <v>1</v>
      </c>
      <c r="L182" s="176">
        <f t="shared" si="17"/>
        <v>0</v>
      </c>
      <c r="M182" s="110"/>
      <c r="N182" s="110"/>
    </row>
    <row r="183" spans="1:14" ht="31.9" customHeight="1" x14ac:dyDescent="0.25">
      <c r="A183" s="50">
        <v>106</v>
      </c>
      <c r="B183" s="35"/>
      <c r="C183" s="36"/>
      <c r="D183" s="37"/>
      <c r="E183" s="72"/>
      <c r="F183" s="332"/>
      <c r="G183" s="328"/>
      <c r="H183" s="263"/>
      <c r="I183" s="256"/>
      <c r="J183" s="368" t="str">
        <f t="shared" si="15"/>
        <v/>
      </c>
      <c r="K183" s="177">
        <f t="shared" si="16"/>
        <v>1</v>
      </c>
      <c r="L183" s="176">
        <f t="shared" si="17"/>
        <v>0</v>
      </c>
    </row>
    <row r="184" spans="1:14" ht="31.9" customHeight="1" x14ac:dyDescent="0.25">
      <c r="A184" s="50">
        <v>107</v>
      </c>
      <c r="B184" s="35"/>
      <c r="C184" s="36"/>
      <c r="D184" s="37"/>
      <c r="E184" s="72"/>
      <c r="F184" s="332"/>
      <c r="G184" s="328"/>
      <c r="H184" s="263"/>
      <c r="I184" s="256"/>
      <c r="J184" s="368" t="str">
        <f t="shared" si="15"/>
        <v/>
      </c>
      <c r="K184" s="177">
        <f t="shared" si="16"/>
        <v>1</v>
      </c>
      <c r="L184" s="176">
        <f t="shared" si="17"/>
        <v>0</v>
      </c>
    </row>
    <row r="185" spans="1:14" ht="31.9" customHeight="1" x14ac:dyDescent="0.25">
      <c r="A185" s="50">
        <v>108</v>
      </c>
      <c r="B185" s="35"/>
      <c r="C185" s="36"/>
      <c r="D185" s="37"/>
      <c r="E185" s="72"/>
      <c r="F185" s="332"/>
      <c r="G185" s="328"/>
      <c r="H185" s="263"/>
      <c r="I185" s="256"/>
      <c r="J185" s="368" t="str">
        <f t="shared" si="15"/>
        <v/>
      </c>
      <c r="K185" s="177">
        <f t="shared" si="16"/>
        <v>1</v>
      </c>
      <c r="L185" s="176">
        <f t="shared" si="17"/>
        <v>0</v>
      </c>
    </row>
    <row r="186" spans="1:14" ht="31.9" customHeight="1" x14ac:dyDescent="0.25">
      <c r="A186" s="50">
        <v>109</v>
      </c>
      <c r="B186" s="35"/>
      <c r="C186" s="36"/>
      <c r="D186" s="37"/>
      <c r="E186" s="72"/>
      <c r="F186" s="332"/>
      <c r="G186" s="328"/>
      <c r="H186" s="263"/>
      <c r="I186" s="256"/>
      <c r="J186" s="368" t="str">
        <f t="shared" si="15"/>
        <v/>
      </c>
      <c r="K186" s="177">
        <f t="shared" si="16"/>
        <v>1</v>
      </c>
      <c r="L186" s="176">
        <f t="shared" si="17"/>
        <v>0</v>
      </c>
    </row>
    <row r="187" spans="1:14" ht="31.9" customHeight="1" x14ac:dyDescent="0.25">
      <c r="A187" s="50">
        <v>110</v>
      </c>
      <c r="B187" s="35"/>
      <c r="C187" s="36"/>
      <c r="D187" s="37"/>
      <c r="E187" s="72"/>
      <c r="F187" s="332"/>
      <c r="G187" s="328"/>
      <c r="H187" s="263"/>
      <c r="I187" s="256"/>
      <c r="J187" s="368" t="str">
        <f t="shared" si="15"/>
        <v/>
      </c>
      <c r="K187" s="177">
        <f t="shared" si="16"/>
        <v>1</v>
      </c>
      <c r="L187" s="176">
        <f t="shared" si="17"/>
        <v>0</v>
      </c>
    </row>
    <row r="188" spans="1:14" ht="31.9" customHeight="1" x14ac:dyDescent="0.25">
      <c r="A188" s="50">
        <v>111</v>
      </c>
      <c r="B188" s="35"/>
      <c r="C188" s="36"/>
      <c r="D188" s="37"/>
      <c r="E188" s="72"/>
      <c r="F188" s="332"/>
      <c r="G188" s="328"/>
      <c r="H188" s="263"/>
      <c r="I188" s="256"/>
      <c r="J188" s="368" t="str">
        <f t="shared" si="15"/>
        <v/>
      </c>
      <c r="K188" s="177">
        <f t="shared" si="16"/>
        <v>1</v>
      </c>
      <c r="L188" s="176">
        <f t="shared" si="17"/>
        <v>0</v>
      </c>
    </row>
    <row r="189" spans="1:14" ht="31.9" customHeight="1" x14ac:dyDescent="0.25">
      <c r="A189" s="50">
        <v>112</v>
      </c>
      <c r="B189" s="35"/>
      <c r="C189" s="36"/>
      <c r="D189" s="37"/>
      <c r="E189" s="72"/>
      <c r="F189" s="332"/>
      <c r="G189" s="328"/>
      <c r="H189" s="263"/>
      <c r="I189" s="256"/>
      <c r="J189" s="368" t="str">
        <f t="shared" si="15"/>
        <v/>
      </c>
      <c r="K189" s="177">
        <f t="shared" si="16"/>
        <v>1</v>
      </c>
      <c r="L189" s="176">
        <f t="shared" si="17"/>
        <v>0</v>
      </c>
    </row>
    <row r="190" spans="1:14" ht="31.9" customHeight="1" x14ac:dyDescent="0.25">
      <c r="A190" s="50">
        <v>113</v>
      </c>
      <c r="B190" s="35"/>
      <c r="C190" s="36"/>
      <c r="D190" s="37"/>
      <c r="E190" s="72"/>
      <c r="F190" s="332"/>
      <c r="G190" s="328"/>
      <c r="H190" s="263"/>
      <c r="I190" s="256"/>
      <c r="J190" s="368" t="str">
        <f t="shared" si="15"/>
        <v/>
      </c>
      <c r="K190" s="177">
        <f t="shared" si="16"/>
        <v>1</v>
      </c>
      <c r="L190" s="176">
        <f t="shared" si="17"/>
        <v>0</v>
      </c>
    </row>
    <row r="191" spans="1:14" ht="31.9" customHeight="1" x14ac:dyDescent="0.25">
      <c r="A191" s="50">
        <v>114</v>
      </c>
      <c r="B191" s="35"/>
      <c r="C191" s="36"/>
      <c r="D191" s="37"/>
      <c r="E191" s="72"/>
      <c r="F191" s="332"/>
      <c r="G191" s="328"/>
      <c r="H191" s="263"/>
      <c r="I191" s="256"/>
      <c r="J191" s="368" t="str">
        <f t="shared" si="15"/>
        <v/>
      </c>
      <c r="K191" s="177">
        <f t="shared" si="16"/>
        <v>1</v>
      </c>
      <c r="L191" s="176">
        <f t="shared" si="17"/>
        <v>0</v>
      </c>
    </row>
    <row r="192" spans="1:14" ht="31.9" customHeight="1" x14ac:dyDescent="0.25">
      <c r="A192" s="50">
        <v>115</v>
      </c>
      <c r="B192" s="35"/>
      <c r="C192" s="36"/>
      <c r="D192" s="37"/>
      <c r="E192" s="72"/>
      <c r="F192" s="332"/>
      <c r="G192" s="328"/>
      <c r="H192" s="263"/>
      <c r="I192" s="256"/>
      <c r="J192" s="368" t="str">
        <f t="shared" si="15"/>
        <v/>
      </c>
      <c r="K192" s="177">
        <f t="shared" si="16"/>
        <v>1</v>
      </c>
      <c r="L192" s="176">
        <f t="shared" si="17"/>
        <v>0</v>
      </c>
    </row>
    <row r="193" spans="1:13" ht="31.9" customHeight="1" x14ac:dyDescent="0.25">
      <c r="A193" s="50">
        <v>116</v>
      </c>
      <c r="B193" s="35"/>
      <c r="C193" s="36"/>
      <c r="D193" s="37"/>
      <c r="E193" s="72"/>
      <c r="F193" s="332"/>
      <c r="G193" s="328"/>
      <c r="H193" s="263"/>
      <c r="I193" s="256"/>
      <c r="J193" s="368" t="str">
        <f t="shared" si="15"/>
        <v/>
      </c>
      <c r="K193" s="177">
        <f t="shared" si="16"/>
        <v>1</v>
      </c>
      <c r="L193" s="176">
        <f t="shared" si="17"/>
        <v>0</v>
      </c>
    </row>
    <row r="194" spans="1:13" ht="31.9" customHeight="1" x14ac:dyDescent="0.25">
      <c r="A194" s="50">
        <v>117</v>
      </c>
      <c r="B194" s="35"/>
      <c r="C194" s="36"/>
      <c r="D194" s="37"/>
      <c r="E194" s="72"/>
      <c r="F194" s="332"/>
      <c r="G194" s="328"/>
      <c r="H194" s="263"/>
      <c r="I194" s="256"/>
      <c r="J194" s="368" t="str">
        <f t="shared" si="15"/>
        <v/>
      </c>
      <c r="K194" s="177">
        <f t="shared" si="16"/>
        <v>1</v>
      </c>
      <c r="L194" s="176">
        <f t="shared" si="17"/>
        <v>0</v>
      </c>
    </row>
    <row r="195" spans="1:13" ht="31.9" customHeight="1" x14ac:dyDescent="0.25">
      <c r="A195" s="50">
        <v>118</v>
      </c>
      <c r="B195" s="35"/>
      <c r="C195" s="36"/>
      <c r="D195" s="37"/>
      <c r="E195" s="72"/>
      <c r="F195" s="332"/>
      <c r="G195" s="328"/>
      <c r="H195" s="263"/>
      <c r="I195" s="256"/>
      <c r="J195" s="368" t="str">
        <f t="shared" si="15"/>
        <v/>
      </c>
      <c r="K195" s="177">
        <f t="shared" si="16"/>
        <v>1</v>
      </c>
      <c r="L195" s="176">
        <f t="shared" si="17"/>
        <v>0</v>
      </c>
    </row>
    <row r="196" spans="1:13" ht="31.9" customHeight="1" x14ac:dyDescent="0.25">
      <c r="A196" s="50">
        <v>119</v>
      </c>
      <c r="B196" s="35"/>
      <c r="C196" s="36"/>
      <c r="D196" s="37"/>
      <c r="E196" s="72"/>
      <c r="F196" s="332"/>
      <c r="G196" s="328"/>
      <c r="H196" s="263"/>
      <c r="I196" s="256"/>
      <c r="J196" s="368" t="str">
        <f t="shared" si="15"/>
        <v/>
      </c>
      <c r="K196" s="177">
        <f t="shared" si="16"/>
        <v>1</v>
      </c>
      <c r="L196" s="176">
        <f t="shared" si="17"/>
        <v>0</v>
      </c>
    </row>
    <row r="197" spans="1:13" ht="31.9" customHeight="1" thickBot="1" x14ac:dyDescent="0.3">
      <c r="A197" s="65">
        <v>120</v>
      </c>
      <c r="B197" s="38"/>
      <c r="C197" s="39"/>
      <c r="D197" s="40"/>
      <c r="E197" s="73"/>
      <c r="F197" s="333"/>
      <c r="G197" s="329"/>
      <c r="H197" s="264"/>
      <c r="I197" s="257"/>
      <c r="J197" s="368" t="str">
        <f t="shared" si="15"/>
        <v/>
      </c>
      <c r="K197" s="177">
        <f t="shared" si="16"/>
        <v>1</v>
      </c>
      <c r="L197" s="176">
        <f t="shared" si="17"/>
        <v>0</v>
      </c>
    </row>
    <row r="198" spans="1:13" ht="37.15" customHeight="1" thickBot="1" x14ac:dyDescent="0.3">
      <c r="A198" s="74"/>
      <c r="B198" s="74"/>
      <c r="C198" s="372"/>
      <c r="D198" s="74"/>
      <c r="E198" s="314"/>
      <c r="F198" s="369"/>
      <c r="G198" s="334" t="s">
        <v>50</v>
      </c>
      <c r="H198" s="258">
        <f>SUM(H178:H197)+H164</f>
        <v>0</v>
      </c>
      <c r="I198" s="258">
        <f>SUM(I178:I197)+I164</f>
        <v>0</v>
      </c>
      <c r="J198" s="74"/>
      <c r="K198" s="175">
        <f>IF(H198&gt;H164,ROW(A204),0)</f>
        <v>0</v>
      </c>
      <c r="L198" s="69"/>
      <c r="M198" s="171">
        <f>IF(H198&gt;H164,ROW(A204),0)</f>
        <v>0</v>
      </c>
    </row>
    <row r="199" spans="1:13" x14ac:dyDescent="0.25">
      <c r="A199" s="74"/>
      <c r="B199" s="74"/>
      <c r="C199" s="372"/>
      <c r="D199" s="74"/>
      <c r="E199" s="314"/>
      <c r="F199" s="370"/>
      <c r="G199" s="314"/>
      <c r="H199" s="74"/>
      <c r="I199" s="74"/>
      <c r="J199" s="74"/>
      <c r="K199" s="69"/>
      <c r="L199" s="69"/>
    </row>
    <row r="200" spans="1:13" x14ac:dyDescent="0.25">
      <c r="A200" s="41" t="s">
        <v>156</v>
      </c>
      <c r="B200" s="74"/>
      <c r="C200" s="372"/>
      <c r="D200" s="74"/>
      <c r="E200" s="314"/>
      <c r="F200" s="370"/>
      <c r="G200" s="314"/>
      <c r="H200" s="74"/>
      <c r="I200" s="74"/>
      <c r="J200" s="74"/>
      <c r="K200" s="69"/>
      <c r="L200" s="69"/>
    </row>
    <row r="201" spans="1:13" x14ac:dyDescent="0.25">
      <c r="A201" s="74"/>
      <c r="B201" s="74"/>
      <c r="C201" s="372"/>
      <c r="D201" s="74"/>
      <c r="E201" s="314"/>
      <c r="F201" s="370"/>
      <c r="G201" s="314"/>
      <c r="H201" s="74"/>
      <c r="I201" s="74"/>
      <c r="J201" s="74"/>
      <c r="K201" s="69"/>
      <c r="L201" s="69"/>
    </row>
    <row r="202" spans="1:13" x14ac:dyDescent="0.25">
      <c r="A202" s="74"/>
      <c r="B202" s="353" t="s">
        <v>47</v>
      </c>
      <c r="C202" s="373">
        <f ca="1">IF(imzatarihi&gt;0,imzatarihi,"")</f>
        <v>46027</v>
      </c>
      <c r="D202" s="530" t="s">
        <v>48</v>
      </c>
      <c r="E202" s="530"/>
      <c r="F202" s="542" t="str">
        <f>IF(kurulusyetkilisi&gt;0,kurulusyetkilisi,"")</f>
        <v/>
      </c>
      <c r="G202" s="542"/>
      <c r="H202" s="542"/>
      <c r="I202" s="542"/>
      <c r="J202" s="74"/>
      <c r="K202" s="69"/>
      <c r="L202" s="69"/>
    </row>
    <row r="203" spans="1:13" x14ac:dyDescent="0.25">
      <c r="A203" s="74"/>
      <c r="D203" s="530" t="s">
        <v>49</v>
      </c>
      <c r="E203" s="530"/>
      <c r="H203" s="261"/>
      <c r="I203" s="74"/>
      <c r="J203" s="74"/>
      <c r="K203" s="69"/>
      <c r="L203" s="69"/>
    </row>
    <row r="204" spans="1:13" x14ac:dyDescent="0.25">
      <c r="A204" s="74"/>
      <c r="B204" s="74"/>
      <c r="C204" s="372"/>
      <c r="D204" s="74"/>
      <c r="E204" s="314"/>
      <c r="F204" s="370"/>
      <c r="G204" s="314"/>
      <c r="H204" s="74"/>
      <c r="I204" s="74"/>
      <c r="J204" s="74"/>
      <c r="K204" s="69"/>
      <c r="L204" s="69"/>
      <c r="M204" s="108"/>
    </row>
    <row r="205" spans="1:13" x14ac:dyDescent="0.25">
      <c r="A205" s="525" t="s">
        <v>125</v>
      </c>
      <c r="B205" s="525"/>
      <c r="C205" s="525"/>
      <c r="D205" s="525"/>
      <c r="E205" s="525"/>
      <c r="F205" s="525"/>
      <c r="G205" s="525"/>
      <c r="H205" s="525"/>
      <c r="I205" s="525"/>
      <c r="J205" s="150"/>
      <c r="K205" s="69"/>
      <c r="L205" s="69"/>
    </row>
    <row r="206" spans="1:13" x14ac:dyDescent="0.25">
      <c r="A206" s="523" t="str">
        <f>IF(YilDonem&lt;&gt;"",CONCATENATE(YilDonem," dönemine aittir."),"")</f>
        <v/>
      </c>
      <c r="B206" s="523"/>
      <c r="C206" s="523"/>
      <c r="D206" s="523"/>
      <c r="E206" s="523"/>
      <c r="F206" s="523"/>
      <c r="G206" s="523"/>
      <c r="H206" s="523"/>
      <c r="I206" s="523"/>
      <c r="J206" s="150"/>
      <c r="K206" s="69"/>
      <c r="L206" s="69"/>
    </row>
    <row r="207" spans="1:13" ht="15.95" customHeight="1" thickBot="1" x14ac:dyDescent="0.3">
      <c r="A207" s="543" t="s">
        <v>148</v>
      </c>
      <c r="B207" s="543"/>
      <c r="C207" s="543"/>
      <c r="D207" s="543"/>
      <c r="E207" s="543"/>
      <c r="F207" s="543"/>
      <c r="G207" s="543"/>
      <c r="H207" s="543"/>
      <c r="I207" s="543"/>
      <c r="J207" s="150"/>
      <c r="K207" s="69"/>
      <c r="L207" s="69"/>
    </row>
    <row r="208" spans="1:13" ht="31.7" customHeight="1" thickBot="1" x14ac:dyDescent="0.3">
      <c r="A208" s="544" t="s">
        <v>1</v>
      </c>
      <c r="B208" s="545"/>
      <c r="C208" s="509" t="str">
        <f>IF(ProjeNo&gt;0,ProjeNo,"")</f>
        <v/>
      </c>
      <c r="D208" s="510"/>
      <c r="E208" s="510"/>
      <c r="F208" s="510"/>
      <c r="G208" s="510"/>
      <c r="H208" s="510"/>
      <c r="I208" s="511"/>
      <c r="J208" s="150"/>
      <c r="K208" s="69"/>
      <c r="L208" s="69"/>
    </row>
    <row r="209" spans="1:14" ht="45" customHeight="1" thickBot="1" x14ac:dyDescent="0.3">
      <c r="A209" s="540" t="s">
        <v>14</v>
      </c>
      <c r="B209" s="541"/>
      <c r="C209" s="514" t="str">
        <f>IF(ProjeAdi&gt;0,ProjeAdi,"")</f>
        <v/>
      </c>
      <c r="D209" s="515"/>
      <c r="E209" s="515"/>
      <c r="F209" s="515"/>
      <c r="G209" s="515"/>
      <c r="H209" s="515"/>
      <c r="I209" s="516"/>
      <c r="J209" s="150"/>
      <c r="K209" s="69"/>
      <c r="L209" s="69"/>
    </row>
    <row r="210" spans="1:14" s="44" customFormat="1" ht="37.15" customHeight="1" thickBot="1" x14ac:dyDescent="0.3">
      <c r="A210" s="517" t="s">
        <v>9</v>
      </c>
      <c r="B210" s="517" t="s">
        <v>122</v>
      </c>
      <c r="C210" s="517" t="s">
        <v>123</v>
      </c>
      <c r="D210" s="517" t="s">
        <v>124</v>
      </c>
      <c r="E210" s="519" t="s">
        <v>97</v>
      </c>
      <c r="F210" s="521" t="s">
        <v>98</v>
      </c>
      <c r="G210" s="519" t="s">
        <v>185</v>
      </c>
      <c r="H210" s="117" t="s">
        <v>99</v>
      </c>
      <c r="I210" s="117" t="s">
        <v>99</v>
      </c>
      <c r="J210" s="366"/>
      <c r="K210" s="70"/>
      <c r="L210" s="70"/>
      <c r="M210" s="109"/>
      <c r="N210" s="109"/>
    </row>
    <row r="211" spans="1:14" ht="18" customHeight="1" thickBot="1" x14ac:dyDescent="0.3">
      <c r="A211" s="526"/>
      <c r="B211" s="526"/>
      <c r="C211" s="526"/>
      <c r="D211" s="526"/>
      <c r="E211" s="527"/>
      <c r="F211" s="528"/>
      <c r="G211" s="520"/>
      <c r="H211" s="118" t="s">
        <v>100</v>
      </c>
      <c r="I211" s="118" t="s">
        <v>103</v>
      </c>
      <c r="J211" s="150"/>
      <c r="K211" s="69"/>
      <c r="L211" s="69"/>
    </row>
    <row r="212" spans="1:14" ht="31.9" customHeight="1" x14ac:dyDescent="0.25">
      <c r="A212" s="64">
        <v>121</v>
      </c>
      <c r="B212" s="52"/>
      <c r="C212" s="53"/>
      <c r="D212" s="71"/>
      <c r="E212" s="54"/>
      <c r="F212" s="330"/>
      <c r="G212" s="327"/>
      <c r="H212" s="262"/>
      <c r="I212" s="249"/>
      <c r="J212" s="368" t="str">
        <f>IF(AND(COUNTA(B212:D212)&gt;0,K212=1),"Belge Tarihi,Belge Numarası ve KDV Dahil Tutar doldurulduktan sonra KDV Hariç Tutar doldurulabilir.","")</f>
        <v/>
      </c>
      <c r="K212" s="177">
        <f>IF(COUNTA(E212:F212)+COUNTA(I212)=3,0,1)</f>
        <v>1</v>
      </c>
      <c r="L212" s="176">
        <f>IF(K212=1,0,100000000)</f>
        <v>0</v>
      </c>
    </row>
    <row r="213" spans="1:14" ht="31.9" customHeight="1" x14ac:dyDescent="0.25">
      <c r="A213" s="50">
        <v>122</v>
      </c>
      <c r="B213" s="35"/>
      <c r="C213" s="36"/>
      <c r="D213" s="37"/>
      <c r="E213" s="72"/>
      <c r="F213" s="332"/>
      <c r="G213" s="328"/>
      <c r="H213" s="263"/>
      <c r="I213" s="256"/>
      <c r="J213" s="368" t="str">
        <f t="shared" ref="J213:J231" si="18">IF(AND(COUNTA(B213:D213)&gt;0,K213=1),"Belge Tarihi,Belge Numarası ve KDV Dahil Tutar doldurulduktan sonra KDV Hariç Tutar doldurulabilir.","")</f>
        <v/>
      </c>
      <c r="K213" s="177">
        <f t="shared" ref="K213:K231" si="19">IF(COUNTA(E213:F213)+COUNTA(I213)=3,0,1)</f>
        <v>1</v>
      </c>
      <c r="L213" s="176">
        <f t="shared" ref="L213:L231" si="20">IF(K213=1,0,100000000)</f>
        <v>0</v>
      </c>
    </row>
    <row r="214" spans="1:14" ht="31.9" customHeight="1" x14ac:dyDescent="0.25">
      <c r="A214" s="50">
        <v>123</v>
      </c>
      <c r="B214" s="35"/>
      <c r="C214" s="36"/>
      <c r="D214" s="37"/>
      <c r="E214" s="72"/>
      <c r="F214" s="332"/>
      <c r="G214" s="328"/>
      <c r="H214" s="263"/>
      <c r="I214" s="256"/>
      <c r="J214" s="368" t="str">
        <f t="shared" si="18"/>
        <v/>
      </c>
      <c r="K214" s="177">
        <f t="shared" si="19"/>
        <v>1</v>
      </c>
      <c r="L214" s="176">
        <f t="shared" si="20"/>
        <v>0</v>
      </c>
    </row>
    <row r="215" spans="1:14" ht="31.9" customHeight="1" x14ac:dyDescent="0.25">
      <c r="A215" s="50">
        <v>124</v>
      </c>
      <c r="B215" s="35"/>
      <c r="C215" s="36"/>
      <c r="D215" s="37"/>
      <c r="E215" s="72"/>
      <c r="F215" s="332"/>
      <c r="G215" s="328"/>
      <c r="H215" s="263"/>
      <c r="I215" s="256"/>
      <c r="J215" s="368" t="str">
        <f t="shared" si="18"/>
        <v/>
      </c>
      <c r="K215" s="177">
        <f t="shared" si="19"/>
        <v>1</v>
      </c>
      <c r="L215" s="176">
        <f t="shared" si="20"/>
        <v>0</v>
      </c>
    </row>
    <row r="216" spans="1:14" ht="31.9" customHeight="1" x14ac:dyDescent="0.25">
      <c r="A216" s="50">
        <v>125</v>
      </c>
      <c r="B216" s="35"/>
      <c r="C216" s="36"/>
      <c r="D216" s="37"/>
      <c r="E216" s="72"/>
      <c r="F216" s="332"/>
      <c r="G216" s="328"/>
      <c r="H216" s="263"/>
      <c r="I216" s="256"/>
      <c r="J216" s="368" t="str">
        <f t="shared" si="18"/>
        <v/>
      </c>
      <c r="K216" s="177">
        <f t="shared" si="19"/>
        <v>1</v>
      </c>
      <c r="L216" s="176">
        <f t="shared" si="20"/>
        <v>0</v>
      </c>
    </row>
    <row r="217" spans="1:14" ht="31.9" customHeight="1" x14ac:dyDescent="0.25">
      <c r="A217" s="50">
        <v>126</v>
      </c>
      <c r="B217" s="35"/>
      <c r="C217" s="36"/>
      <c r="D217" s="37"/>
      <c r="E217" s="72"/>
      <c r="F217" s="332"/>
      <c r="G217" s="328"/>
      <c r="H217" s="263"/>
      <c r="I217" s="256"/>
      <c r="J217" s="368" t="str">
        <f t="shared" si="18"/>
        <v/>
      </c>
      <c r="K217" s="177">
        <f t="shared" si="19"/>
        <v>1</v>
      </c>
      <c r="L217" s="176">
        <f t="shared" si="20"/>
        <v>0</v>
      </c>
      <c r="M217" s="110"/>
      <c r="N217" s="110"/>
    </row>
    <row r="218" spans="1:14" ht="31.9" customHeight="1" x14ac:dyDescent="0.25">
      <c r="A218" s="50">
        <v>127</v>
      </c>
      <c r="B218" s="35"/>
      <c r="C218" s="36"/>
      <c r="D218" s="37"/>
      <c r="E218" s="72"/>
      <c r="F218" s="332"/>
      <c r="G218" s="328"/>
      <c r="H218" s="263"/>
      <c r="I218" s="256"/>
      <c r="J218" s="368" t="str">
        <f t="shared" si="18"/>
        <v/>
      </c>
      <c r="K218" s="177">
        <f t="shared" si="19"/>
        <v>1</v>
      </c>
      <c r="L218" s="176">
        <f t="shared" si="20"/>
        <v>0</v>
      </c>
    </row>
    <row r="219" spans="1:14" ht="31.9" customHeight="1" x14ac:dyDescent="0.25">
      <c r="A219" s="50">
        <v>128</v>
      </c>
      <c r="B219" s="35"/>
      <c r="C219" s="36"/>
      <c r="D219" s="37"/>
      <c r="E219" s="72"/>
      <c r="F219" s="332"/>
      <c r="G219" s="328"/>
      <c r="H219" s="263"/>
      <c r="I219" s="256"/>
      <c r="J219" s="368" t="str">
        <f t="shared" si="18"/>
        <v/>
      </c>
      <c r="K219" s="177">
        <f t="shared" si="19"/>
        <v>1</v>
      </c>
      <c r="L219" s="176">
        <f t="shared" si="20"/>
        <v>0</v>
      </c>
    </row>
    <row r="220" spans="1:14" ht="31.9" customHeight="1" x14ac:dyDescent="0.25">
      <c r="A220" s="50">
        <v>129</v>
      </c>
      <c r="B220" s="35"/>
      <c r="C220" s="36"/>
      <c r="D220" s="37"/>
      <c r="E220" s="72"/>
      <c r="F220" s="332"/>
      <c r="G220" s="328"/>
      <c r="H220" s="263"/>
      <c r="I220" s="256"/>
      <c r="J220" s="368" t="str">
        <f t="shared" si="18"/>
        <v/>
      </c>
      <c r="K220" s="177">
        <f t="shared" si="19"/>
        <v>1</v>
      </c>
      <c r="L220" s="176">
        <f t="shared" si="20"/>
        <v>0</v>
      </c>
    </row>
    <row r="221" spans="1:14" ht="31.9" customHeight="1" x14ac:dyDescent="0.25">
      <c r="A221" s="50">
        <v>130</v>
      </c>
      <c r="B221" s="35"/>
      <c r="C221" s="36"/>
      <c r="D221" s="37"/>
      <c r="E221" s="72"/>
      <c r="F221" s="332"/>
      <c r="G221" s="328"/>
      <c r="H221" s="263"/>
      <c r="I221" s="256"/>
      <c r="J221" s="368" t="str">
        <f t="shared" si="18"/>
        <v/>
      </c>
      <c r="K221" s="177">
        <f t="shared" si="19"/>
        <v>1</v>
      </c>
      <c r="L221" s="176">
        <f t="shared" si="20"/>
        <v>0</v>
      </c>
    </row>
    <row r="222" spans="1:14" ht="31.9" customHeight="1" x14ac:dyDescent="0.25">
      <c r="A222" s="50">
        <v>131</v>
      </c>
      <c r="B222" s="35"/>
      <c r="C222" s="36"/>
      <c r="D222" s="37"/>
      <c r="E222" s="72"/>
      <c r="F222" s="332"/>
      <c r="G222" s="328"/>
      <c r="H222" s="263"/>
      <c r="I222" s="256"/>
      <c r="J222" s="368" t="str">
        <f t="shared" si="18"/>
        <v/>
      </c>
      <c r="K222" s="177">
        <f t="shared" si="19"/>
        <v>1</v>
      </c>
      <c r="L222" s="176">
        <f t="shared" si="20"/>
        <v>0</v>
      </c>
    </row>
    <row r="223" spans="1:14" ht="31.9" customHeight="1" x14ac:dyDescent="0.25">
      <c r="A223" s="50">
        <v>132</v>
      </c>
      <c r="B223" s="35"/>
      <c r="C223" s="36"/>
      <c r="D223" s="37"/>
      <c r="E223" s="72"/>
      <c r="F223" s="332"/>
      <c r="G223" s="328"/>
      <c r="H223" s="263"/>
      <c r="I223" s="256"/>
      <c r="J223" s="368" t="str">
        <f t="shared" si="18"/>
        <v/>
      </c>
      <c r="K223" s="177">
        <f t="shared" si="19"/>
        <v>1</v>
      </c>
      <c r="L223" s="176">
        <f t="shared" si="20"/>
        <v>0</v>
      </c>
    </row>
    <row r="224" spans="1:14" ht="31.9" customHeight="1" x14ac:dyDescent="0.25">
      <c r="A224" s="50">
        <v>133</v>
      </c>
      <c r="B224" s="35"/>
      <c r="C224" s="36"/>
      <c r="D224" s="37"/>
      <c r="E224" s="72"/>
      <c r="F224" s="332"/>
      <c r="G224" s="328"/>
      <c r="H224" s="263"/>
      <c r="I224" s="256"/>
      <c r="J224" s="368" t="str">
        <f t="shared" si="18"/>
        <v/>
      </c>
      <c r="K224" s="177">
        <f t="shared" si="19"/>
        <v>1</v>
      </c>
      <c r="L224" s="176">
        <f t="shared" si="20"/>
        <v>0</v>
      </c>
    </row>
    <row r="225" spans="1:13" ht="31.9" customHeight="1" x14ac:dyDescent="0.25">
      <c r="A225" s="50">
        <v>134</v>
      </c>
      <c r="B225" s="35"/>
      <c r="C225" s="36"/>
      <c r="D225" s="37"/>
      <c r="E225" s="72"/>
      <c r="F225" s="332"/>
      <c r="G225" s="328"/>
      <c r="H225" s="263"/>
      <c r="I225" s="256"/>
      <c r="J225" s="368" t="str">
        <f t="shared" si="18"/>
        <v/>
      </c>
      <c r="K225" s="177">
        <f t="shared" si="19"/>
        <v>1</v>
      </c>
      <c r="L225" s="176">
        <f t="shared" si="20"/>
        <v>0</v>
      </c>
    </row>
    <row r="226" spans="1:13" ht="31.9" customHeight="1" x14ac:dyDescent="0.25">
      <c r="A226" s="50">
        <v>135</v>
      </c>
      <c r="B226" s="35"/>
      <c r="C226" s="36"/>
      <c r="D226" s="37"/>
      <c r="E226" s="72"/>
      <c r="F226" s="332"/>
      <c r="G226" s="328"/>
      <c r="H226" s="263"/>
      <c r="I226" s="256"/>
      <c r="J226" s="368" t="str">
        <f t="shared" si="18"/>
        <v/>
      </c>
      <c r="K226" s="177">
        <f t="shared" si="19"/>
        <v>1</v>
      </c>
      <c r="L226" s="176">
        <f t="shared" si="20"/>
        <v>0</v>
      </c>
    </row>
    <row r="227" spans="1:13" ht="31.9" customHeight="1" x14ac:dyDescent="0.25">
      <c r="A227" s="50">
        <v>136</v>
      </c>
      <c r="B227" s="35"/>
      <c r="C227" s="36"/>
      <c r="D227" s="37"/>
      <c r="E227" s="72"/>
      <c r="F227" s="332"/>
      <c r="G227" s="328"/>
      <c r="H227" s="263"/>
      <c r="I227" s="256"/>
      <c r="J227" s="368" t="str">
        <f t="shared" si="18"/>
        <v/>
      </c>
      <c r="K227" s="177">
        <f t="shared" si="19"/>
        <v>1</v>
      </c>
      <c r="L227" s="176">
        <f t="shared" si="20"/>
        <v>0</v>
      </c>
    </row>
    <row r="228" spans="1:13" ht="31.9" customHeight="1" x14ac:dyDescent="0.25">
      <c r="A228" s="50">
        <v>137</v>
      </c>
      <c r="B228" s="35"/>
      <c r="C228" s="36"/>
      <c r="D228" s="37"/>
      <c r="E228" s="72"/>
      <c r="F228" s="332"/>
      <c r="G228" s="328"/>
      <c r="H228" s="263"/>
      <c r="I228" s="256"/>
      <c r="J228" s="368" t="str">
        <f t="shared" si="18"/>
        <v/>
      </c>
      <c r="K228" s="177">
        <f t="shared" si="19"/>
        <v>1</v>
      </c>
      <c r="L228" s="176">
        <f t="shared" si="20"/>
        <v>0</v>
      </c>
    </row>
    <row r="229" spans="1:13" ht="31.9" customHeight="1" x14ac:dyDescent="0.25">
      <c r="A229" s="50">
        <v>138</v>
      </c>
      <c r="B229" s="35"/>
      <c r="C229" s="36"/>
      <c r="D229" s="37"/>
      <c r="E229" s="72"/>
      <c r="F229" s="332"/>
      <c r="G229" s="328"/>
      <c r="H229" s="263"/>
      <c r="I229" s="256"/>
      <c r="J229" s="368" t="str">
        <f t="shared" si="18"/>
        <v/>
      </c>
      <c r="K229" s="177">
        <f t="shared" si="19"/>
        <v>1</v>
      </c>
      <c r="L229" s="176">
        <f t="shared" si="20"/>
        <v>0</v>
      </c>
    </row>
    <row r="230" spans="1:13" ht="31.9" customHeight="1" x14ac:dyDescent="0.25">
      <c r="A230" s="50">
        <v>139</v>
      </c>
      <c r="B230" s="35"/>
      <c r="C230" s="36"/>
      <c r="D230" s="37"/>
      <c r="E230" s="72"/>
      <c r="F230" s="332"/>
      <c r="G230" s="328"/>
      <c r="H230" s="263"/>
      <c r="I230" s="256"/>
      <c r="J230" s="368" t="str">
        <f t="shared" si="18"/>
        <v/>
      </c>
      <c r="K230" s="177">
        <f t="shared" si="19"/>
        <v>1</v>
      </c>
      <c r="L230" s="176">
        <f t="shared" si="20"/>
        <v>0</v>
      </c>
    </row>
    <row r="231" spans="1:13" ht="31.9" customHeight="1" thickBot="1" x14ac:dyDescent="0.3">
      <c r="A231" s="65">
        <v>140</v>
      </c>
      <c r="B231" s="38"/>
      <c r="C231" s="39"/>
      <c r="D231" s="40"/>
      <c r="E231" s="73"/>
      <c r="F231" s="333"/>
      <c r="G231" s="329"/>
      <c r="H231" s="264"/>
      <c r="I231" s="257"/>
      <c r="J231" s="368" t="str">
        <f t="shared" si="18"/>
        <v/>
      </c>
      <c r="K231" s="177">
        <f t="shared" si="19"/>
        <v>1</v>
      </c>
      <c r="L231" s="176">
        <f t="shared" si="20"/>
        <v>0</v>
      </c>
    </row>
    <row r="232" spans="1:13" ht="37.15" customHeight="1" thickBot="1" x14ac:dyDescent="0.3">
      <c r="A232" s="74"/>
      <c r="B232" s="74"/>
      <c r="C232" s="372"/>
      <c r="D232" s="74"/>
      <c r="E232" s="314"/>
      <c r="F232" s="369"/>
      <c r="G232" s="334" t="s">
        <v>50</v>
      </c>
      <c r="H232" s="258">
        <f>SUM(H212:H231)+H198</f>
        <v>0</v>
      </c>
      <c r="I232" s="258">
        <f>SUM(I212:I231)+I198</f>
        <v>0</v>
      </c>
      <c r="J232" s="74"/>
      <c r="K232" s="175">
        <f>IF(H232&gt;H198,ROW(A238),0)</f>
        <v>0</v>
      </c>
      <c r="L232" s="69"/>
      <c r="M232" s="171">
        <f>IF(H232&gt;H198,ROW(A238),0)</f>
        <v>0</v>
      </c>
    </row>
    <row r="233" spans="1:13" x14ac:dyDescent="0.25">
      <c r="A233" s="74"/>
      <c r="B233" s="74"/>
      <c r="C233" s="372"/>
      <c r="D233" s="74"/>
      <c r="E233" s="314"/>
      <c r="F233" s="370"/>
      <c r="G233" s="314"/>
      <c r="H233" s="74"/>
      <c r="I233" s="74"/>
      <c r="J233" s="74"/>
      <c r="K233" s="69"/>
      <c r="L233" s="69"/>
    </row>
    <row r="234" spans="1:13" x14ac:dyDescent="0.25">
      <c r="A234" s="41" t="s">
        <v>156</v>
      </c>
      <c r="B234" s="74"/>
      <c r="C234" s="372"/>
      <c r="D234" s="74"/>
      <c r="E234" s="314"/>
      <c r="F234" s="370"/>
      <c r="G234" s="314"/>
      <c r="H234" s="74"/>
      <c r="I234" s="74"/>
      <c r="J234" s="74"/>
      <c r="K234" s="69"/>
      <c r="L234" s="69"/>
    </row>
    <row r="235" spans="1:13" x14ac:dyDescent="0.25">
      <c r="A235" s="74"/>
      <c r="B235" s="74"/>
      <c r="C235" s="372"/>
      <c r="D235" s="74"/>
      <c r="E235" s="314"/>
      <c r="F235" s="370"/>
      <c r="G235" s="314"/>
      <c r="H235" s="74"/>
      <c r="I235" s="74"/>
      <c r="J235" s="74"/>
      <c r="K235" s="69"/>
      <c r="L235" s="69"/>
    </row>
    <row r="236" spans="1:13" x14ac:dyDescent="0.25">
      <c r="A236" s="74"/>
      <c r="B236" s="353" t="s">
        <v>47</v>
      </c>
      <c r="C236" s="373">
        <f ca="1">IF(imzatarihi&gt;0,imzatarihi,"")</f>
        <v>46027</v>
      </c>
      <c r="D236" s="530" t="s">
        <v>48</v>
      </c>
      <c r="E236" s="530"/>
      <c r="F236" s="542" t="str">
        <f>IF(kurulusyetkilisi&gt;0,kurulusyetkilisi,"")</f>
        <v/>
      </c>
      <c r="G236" s="542"/>
      <c r="H236" s="542"/>
      <c r="I236" s="542"/>
      <c r="J236" s="74"/>
      <c r="K236" s="69"/>
      <c r="L236" s="69"/>
    </row>
    <row r="237" spans="1:13" x14ac:dyDescent="0.25">
      <c r="A237" s="74"/>
      <c r="D237" s="530" t="s">
        <v>49</v>
      </c>
      <c r="E237" s="530"/>
      <c r="H237" s="261"/>
      <c r="I237" s="74"/>
      <c r="J237" s="74"/>
      <c r="K237" s="69"/>
      <c r="L237" s="69"/>
    </row>
    <row r="238" spans="1:13" x14ac:dyDescent="0.25">
      <c r="A238" s="74"/>
      <c r="B238" s="74"/>
      <c r="C238" s="372"/>
      <c r="D238" s="74"/>
      <c r="E238" s="314"/>
      <c r="F238" s="370"/>
      <c r="G238" s="314"/>
      <c r="H238" s="74"/>
      <c r="I238" s="74"/>
      <c r="J238" s="74"/>
      <c r="K238" s="69"/>
      <c r="L238" s="69"/>
    </row>
    <row r="239" spans="1:13" x14ac:dyDescent="0.25">
      <c r="A239" s="525" t="s">
        <v>125</v>
      </c>
      <c r="B239" s="525"/>
      <c r="C239" s="525"/>
      <c r="D239" s="525"/>
      <c r="E239" s="525"/>
      <c r="F239" s="525"/>
      <c r="G239" s="525"/>
      <c r="H239" s="525"/>
      <c r="I239" s="525"/>
      <c r="J239" s="150"/>
      <c r="K239" s="69"/>
      <c r="L239" s="69"/>
      <c r="M239" s="108"/>
    </row>
    <row r="240" spans="1:13" x14ac:dyDescent="0.25">
      <c r="A240" s="523" t="str">
        <f>IF(YilDonem&lt;&gt;"",CONCATENATE(YilDonem," dönemine aittir."),"")</f>
        <v/>
      </c>
      <c r="B240" s="523"/>
      <c r="C240" s="523"/>
      <c r="D240" s="523"/>
      <c r="E240" s="523"/>
      <c r="F240" s="523"/>
      <c r="G240" s="523"/>
      <c r="H240" s="523"/>
      <c r="I240" s="523"/>
      <c r="J240" s="150"/>
      <c r="K240" s="69"/>
      <c r="L240" s="69"/>
    </row>
    <row r="241" spans="1:14" ht="15.95" customHeight="1" thickBot="1" x14ac:dyDescent="0.3">
      <c r="A241" s="543" t="s">
        <v>148</v>
      </c>
      <c r="B241" s="543"/>
      <c r="C241" s="543"/>
      <c r="D241" s="543"/>
      <c r="E241" s="543"/>
      <c r="F241" s="543"/>
      <c r="G241" s="543"/>
      <c r="H241" s="543"/>
      <c r="I241" s="543"/>
      <c r="J241" s="150"/>
      <c r="K241" s="69"/>
      <c r="L241" s="69"/>
    </row>
    <row r="242" spans="1:14" ht="31.7" customHeight="1" thickBot="1" x14ac:dyDescent="0.3">
      <c r="A242" s="544" t="s">
        <v>1</v>
      </c>
      <c r="B242" s="545"/>
      <c r="C242" s="509" t="str">
        <f>IF(ProjeNo&gt;0,ProjeNo,"")</f>
        <v/>
      </c>
      <c r="D242" s="510"/>
      <c r="E242" s="510"/>
      <c r="F242" s="510"/>
      <c r="G242" s="510"/>
      <c r="H242" s="510"/>
      <c r="I242" s="511"/>
      <c r="J242" s="150"/>
      <c r="K242" s="69"/>
      <c r="L242" s="69"/>
    </row>
    <row r="243" spans="1:14" ht="45" customHeight="1" thickBot="1" x14ac:dyDescent="0.3">
      <c r="A243" s="540" t="s">
        <v>14</v>
      </c>
      <c r="B243" s="541"/>
      <c r="C243" s="514" t="str">
        <f>IF(ProjeAdi&gt;0,ProjeAdi,"")</f>
        <v/>
      </c>
      <c r="D243" s="515"/>
      <c r="E243" s="515"/>
      <c r="F243" s="515"/>
      <c r="G243" s="515"/>
      <c r="H243" s="515"/>
      <c r="I243" s="516"/>
      <c r="J243" s="150"/>
      <c r="K243" s="69"/>
      <c r="L243" s="69"/>
    </row>
    <row r="244" spans="1:14" s="44" customFormat="1" ht="37.15" customHeight="1" thickBot="1" x14ac:dyDescent="0.3">
      <c r="A244" s="517" t="s">
        <v>9</v>
      </c>
      <c r="B244" s="517" t="s">
        <v>122</v>
      </c>
      <c r="C244" s="517" t="s">
        <v>123</v>
      </c>
      <c r="D244" s="517" t="s">
        <v>124</v>
      </c>
      <c r="E244" s="519" t="s">
        <v>97</v>
      </c>
      <c r="F244" s="521" t="s">
        <v>98</v>
      </c>
      <c r="G244" s="519" t="s">
        <v>185</v>
      </c>
      <c r="H244" s="117" t="s">
        <v>99</v>
      </c>
      <c r="I244" s="117" t="s">
        <v>99</v>
      </c>
      <c r="J244" s="366"/>
      <c r="K244" s="70"/>
      <c r="L244" s="70"/>
      <c r="M244" s="109"/>
      <c r="N244" s="109"/>
    </row>
    <row r="245" spans="1:14" ht="18" customHeight="1" thickBot="1" x14ac:dyDescent="0.3">
      <c r="A245" s="526"/>
      <c r="B245" s="526"/>
      <c r="C245" s="526"/>
      <c r="D245" s="526"/>
      <c r="E245" s="527"/>
      <c r="F245" s="528"/>
      <c r="G245" s="520"/>
      <c r="H245" s="118" t="s">
        <v>100</v>
      </c>
      <c r="I245" s="118" t="s">
        <v>103</v>
      </c>
      <c r="J245" s="150"/>
      <c r="K245" s="69"/>
      <c r="L245" s="69"/>
    </row>
    <row r="246" spans="1:14" ht="31.9" customHeight="1" x14ac:dyDescent="0.25">
      <c r="A246" s="64">
        <v>141</v>
      </c>
      <c r="B246" s="52"/>
      <c r="C246" s="53"/>
      <c r="D246" s="71"/>
      <c r="E246" s="54"/>
      <c r="F246" s="330"/>
      <c r="G246" s="327"/>
      <c r="H246" s="262"/>
      <c r="I246" s="249"/>
      <c r="J246" s="368" t="str">
        <f>IF(AND(COUNTA(B246:D246)&gt;0,K246=1),"Belge Tarihi,Belge Numarası ve KDV Dahil Tutar doldurulduktan sonra KDV Hariç Tutar doldurulabilir.","")</f>
        <v/>
      </c>
      <c r="K246" s="177">
        <f>IF(COUNTA(E246:F246)+COUNTA(I246)=3,0,1)</f>
        <v>1</v>
      </c>
      <c r="L246" s="176">
        <f>IF(K246=1,0,100000000)</f>
        <v>0</v>
      </c>
    </row>
    <row r="247" spans="1:14" ht="31.9" customHeight="1" x14ac:dyDescent="0.25">
      <c r="A247" s="50">
        <v>142</v>
      </c>
      <c r="B247" s="35"/>
      <c r="C247" s="36"/>
      <c r="D247" s="37"/>
      <c r="E247" s="72"/>
      <c r="F247" s="332"/>
      <c r="G247" s="328"/>
      <c r="H247" s="263"/>
      <c r="I247" s="256"/>
      <c r="J247" s="368" t="str">
        <f t="shared" ref="J247:J265" si="21">IF(AND(COUNTA(B247:D247)&gt;0,K247=1),"Belge Tarihi,Belge Numarası ve KDV Dahil Tutar doldurulduktan sonra KDV Hariç Tutar doldurulabilir.","")</f>
        <v/>
      </c>
      <c r="K247" s="177">
        <f t="shared" ref="K247:K265" si="22">IF(COUNTA(E247:F247)+COUNTA(I247)=3,0,1)</f>
        <v>1</v>
      </c>
      <c r="L247" s="176">
        <f t="shared" ref="L247:L265" si="23">IF(K247=1,0,100000000)</f>
        <v>0</v>
      </c>
    </row>
    <row r="248" spans="1:14" ht="31.9" customHeight="1" x14ac:dyDescent="0.25">
      <c r="A248" s="50">
        <v>143</v>
      </c>
      <c r="B248" s="35"/>
      <c r="C248" s="36"/>
      <c r="D248" s="37"/>
      <c r="E248" s="72"/>
      <c r="F248" s="332"/>
      <c r="G248" s="328"/>
      <c r="H248" s="263"/>
      <c r="I248" s="256"/>
      <c r="J248" s="368" t="str">
        <f t="shared" si="21"/>
        <v/>
      </c>
      <c r="K248" s="177">
        <f t="shared" si="22"/>
        <v>1</v>
      </c>
      <c r="L248" s="176">
        <f t="shared" si="23"/>
        <v>0</v>
      </c>
    </row>
    <row r="249" spans="1:14" ht="31.9" customHeight="1" x14ac:dyDescent="0.25">
      <c r="A249" s="50">
        <v>144</v>
      </c>
      <c r="B249" s="35"/>
      <c r="C249" s="36"/>
      <c r="D249" s="37"/>
      <c r="E249" s="72"/>
      <c r="F249" s="332"/>
      <c r="G249" s="328"/>
      <c r="H249" s="263"/>
      <c r="I249" s="256"/>
      <c r="J249" s="368" t="str">
        <f t="shared" si="21"/>
        <v/>
      </c>
      <c r="K249" s="177">
        <f t="shared" si="22"/>
        <v>1</v>
      </c>
      <c r="L249" s="176">
        <f t="shared" si="23"/>
        <v>0</v>
      </c>
    </row>
    <row r="250" spans="1:14" ht="31.9" customHeight="1" x14ac:dyDescent="0.25">
      <c r="A250" s="50">
        <v>145</v>
      </c>
      <c r="B250" s="35"/>
      <c r="C250" s="36"/>
      <c r="D250" s="37"/>
      <c r="E250" s="72"/>
      <c r="F250" s="332"/>
      <c r="G250" s="328"/>
      <c r="H250" s="263"/>
      <c r="I250" s="256"/>
      <c r="J250" s="368" t="str">
        <f t="shared" si="21"/>
        <v/>
      </c>
      <c r="K250" s="177">
        <f t="shared" si="22"/>
        <v>1</v>
      </c>
      <c r="L250" s="176">
        <f t="shared" si="23"/>
        <v>0</v>
      </c>
    </row>
    <row r="251" spans="1:14" ht="31.9" customHeight="1" x14ac:dyDescent="0.25">
      <c r="A251" s="50">
        <v>146</v>
      </c>
      <c r="B251" s="35"/>
      <c r="C251" s="36"/>
      <c r="D251" s="37"/>
      <c r="E251" s="72"/>
      <c r="F251" s="332"/>
      <c r="G251" s="328"/>
      <c r="H251" s="263"/>
      <c r="I251" s="256"/>
      <c r="J251" s="368" t="str">
        <f t="shared" si="21"/>
        <v/>
      </c>
      <c r="K251" s="177">
        <f t="shared" si="22"/>
        <v>1</v>
      </c>
      <c r="L251" s="176">
        <f t="shared" si="23"/>
        <v>0</v>
      </c>
    </row>
    <row r="252" spans="1:14" ht="31.9" customHeight="1" x14ac:dyDescent="0.25">
      <c r="A252" s="50">
        <v>147</v>
      </c>
      <c r="B252" s="35"/>
      <c r="C252" s="36"/>
      <c r="D252" s="37"/>
      <c r="E252" s="72"/>
      <c r="F252" s="332"/>
      <c r="G252" s="328"/>
      <c r="H252" s="263"/>
      <c r="I252" s="256"/>
      <c r="J252" s="368" t="str">
        <f t="shared" si="21"/>
        <v/>
      </c>
      <c r="K252" s="177">
        <f t="shared" si="22"/>
        <v>1</v>
      </c>
      <c r="L252" s="176">
        <f t="shared" si="23"/>
        <v>0</v>
      </c>
      <c r="M252" s="110"/>
      <c r="N252" s="110"/>
    </row>
    <row r="253" spans="1:14" ht="31.9" customHeight="1" x14ac:dyDescent="0.25">
      <c r="A253" s="50">
        <v>148</v>
      </c>
      <c r="B253" s="35"/>
      <c r="C253" s="36"/>
      <c r="D253" s="37"/>
      <c r="E253" s="72"/>
      <c r="F253" s="332"/>
      <c r="G253" s="328"/>
      <c r="H253" s="263"/>
      <c r="I253" s="256"/>
      <c r="J253" s="368" t="str">
        <f t="shared" si="21"/>
        <v/>
      </c>
      <c r="K253" s="177">
        <f t="shared" si="22"/>
        <v>1</v>
      </c>
      <c r="L253" s="176">
        <f t="shared" si="23"/>
        <v>0</v>
      </c>
    </row>
    <row r="254" spans="1:14" ht="31.9" customHeight="1" x14ac:dyDescent="0.25">
      <c r="A254" s="50">
        <v>149</v>
      </c>
      <c r="B254" s="35"/>
      <c r="C254" s="36"/>
      <c r="D254" s="37"/>
      <c r="E254" s="72"/>
      <c r="F254" s="332"/>
      <c r="G254" s="328"/>
      <c r="H254" s="263"/>
      <c r="I254" s="256"/>
      <c r="J254" s="368" t="str">
        <f t="shared" si="21"/>
        <v/>
      </c>
      <c r="K254" s="177">
        <f t="shared" si="22"/>
        <v>1</v>
      </c>
      <c r="L254" s="176">
        <f t="shared" si="23"/>
        <v>0</v>
      </c>
    </row>
    <row r="255" spans="1:14" ht="31.9" customHeight="1" x14ac:dyDescent="0.25">
      <c r="A255" s="50">
        <v>150</v>
      </c>
      <c r="B255" s="35"/>
      <c r="C255" s="36"/>
      <c r="D255" s="37"/>
      <c r="E255" s="72"/>
      <c r="F255" s="332"/>
      <c r="G255" s="328"/>
      <c r="H255" s="263"/>
      <c r="I255" s="256"/>
      <c r="J255" s="368" t="str">
        <f t="shared" si="21"/>
        <v/>
      </c>
      <c r="K255" s="177">
        <f t="shared" si="22"/>
        <v>1</v>
      </c>
      <c r="L255" s="176">
        <f t="shared" si="23"/>
        <v>0</v>
      </c>
    </row>
    <row r="256" spans="1:14" ht="31.9" customHeight="1" x14ac:dyDescent="0.25">
      <c r="A256" s="50">
        <v>151</v>
      </c>
      <c r="B256" s="35"/>
      <c r="C256" s="36"/>
      <c r="D256" s="37"/>
      <c r="E256" s="72"/>
      <c r="F256" s="332"/>
      <c r="G256" s="328"/>
      <c r="H256" s="263"/>
      <c r="I256" s="256"/>
      <c r="J256" s="368" t="str">
        <f t="shared" si="21"/>
        <v/>
      </c>
      <c r="K256" s="177">
        <f t="shared" si="22"/>
        <v>1</v>
      </c>
      <c r="L256" s="176">
        <f t="shared" si="23"/>
        <v>0</v>
      </c>
    </row>
    <row r="257" spans="1:13" ht="31.9" customHeight="1" x14ac:dyDescent="0.25">
      <c r="A257" s="50">
        <v>152</v>
      </c>
      <c r="B257" s="35"/>
      <c r="C257" s="36"/>
      <c r="D257" s="37"/>
      <c r="E257" s="72"/>
      <c r="F257" s="332"/>
      <c r="G257" s="328"/>
      <c r="H257" s="263"/>
      <c r="I257" s="256"/>
      <c r="J257" s="368" t="str">
        <f t="shared" si="21"/>
        <v/>
      </c>
      <c r="K257" s="177">
        <f t="shared" si="22"/>
        <v>1</v>
      </c>
      <c r="L257" s="176">
        <f t="shared" si="23"/>
        <v>0</v>
      </c>
    </row>
    <row r="258" spans="1:13" ht="31.9" customHeight="1" x14ac:dyDescent="0.25">
      <c r="A258" s="50">
        <v>153</v>
      </c>
      <c r="B258" s="35"/>
      <c r="C258" s="36"/>
      <c r="D258" s="37"/>
      <c r="E258" s="72"/>
      <c r="F258" s="332"/>
      <c r="G258" s="328"/>
      <c r="H258" s="263"/>
      <c r="I258" s="256"/>
      <c r="J258" s="368" t="str">
        <f t="shared" si="21"/>
        <v/>
      </c>
      <c r="K258" s="177">
        <f t="shared" si="22"/>
        <v>1</v>
      </c>
      <c r="L258" s="176">
        <f t="shared" si="23"/>
        <v>0</v>
      </c>
    </row>
    <row r="259" spans="1:13" ht="31.9" customHeight="1" x14ac:dyDescent="0.25">
      <c r="A259" s="50">
        <v>154</v>
      </c>
      <c r="B259" s="35"/>
      <c r="C259" s="36"/>
      <c r="D259" s="37"/>
      <c r="E259" s="72"/>
      <c r="F259" s="332"/>
      <c r="G259" s="328"/>
      <c r="H259" s="263"/>
      <c r="I259" s="256"/>
      <c r="J259" s="368" t="str">
        <f t="shared" si="21"/>
        <v/>
      </c>
      <c r="K259" s="177">
        <f t="shared" si="22"/>
        <v>1</v>
      </c>
      <c r="L259" s="176">
        <f t="shared" si="23"/>
        <v>0</v>
      </c>
    </row>
    <row r="260" spans="1:13" ht="31.9" customHeight="1" x14ac:dyDescent="0.25">
      <c r="A260" s="50">
        <v>155</v>
      </c>
      <c r="B260" s="35"/>
      <c r="C260" s="36"/>
      <c r="D260" s="37"/>
      <c r="E260" s="72"/>
      <c r="F260" s="332"/>
      <c r="G260" s="328"/>
      <c r="H260" s="263"/>
      <c r="I260" s="256"/>
      <c r="J260" s="368" t="str">
        <f t="shared" si="21"/>
        <v/>
      </c>
      <c r="K260" s="177">
        <f t="shared" si="22"/>
        <v>1</v>
      </c>
      <c r="L260" s="176">
        <f t="shared" si="23"/>
        <v>0</v>
      </c>
    </row>
    <row r="261" spans="1:13" ht="31.9" customHeight="1" x14ac:dyDescent="0.25">
      <c r="A261" s="50">
        <v>156</v>
      </c>
      <c r="B261" s="35"/>
      <c r="C261" s="36"/>
      <c r="D261" s="37"/>
      <c r="E261" s="72"/>
      <c r="F261" s="332"/>
      <c r="G261" s="328"/>
      <c r="H261" s="263"/>
      <c r="I261" s="256"/>
      <c r="J261" s="368" t="str">
        <f t="shared" si="21"/>
        <v/>
      </c>
      <c r="K261" s="177">
        <f t="shared" si="22"/>
        <v>1</v>
      </c>
      <c r="L261" s="176">
        <f t="shared" si="23"/>
        <v>0</v>
      </c>
    </row>
    <row r="262" spans="1:13" ht="31.9" customHeight="1" x14ac:dyDescent="0.25">
      <c r="A262" s="50">
        <v>157</v>
      </c>
      <c r="B262" s="35"/>
      <c r="C262" s="36"/>
      <c r="D262" s="37"/>
      <c r="E262" s="72"/>
      <c r="F262" s="332"/>
      <c r="G262" s="328"/>
      <c r="H262" s="263"/>
      <c r="I262" s="256"/>
      <c r="J262" s="368" t="str">
        <f t="shared" si="21"/>
        <v/>
      </c>
      <c r="K262" s="177">
        <f t="shared" si="22"/>
        <v>1</v>
      </c>
      <c r="L262" s="176">
        <f t="shared" si="23"/>
        <v>0</v>
      </c>
    </row>
    <row r="263" spans="1:13" ht="31.9" customHeight="1" x14ac:dyDescent="0.25">
      <c r="A263" s="50">
        <v>158</v>
      </c>
      <c r="B263" s="35"/>
      <c r="C263" s="36"/>
      <c r="D263" s="37"/>
      <c r="E263" s="72"/>
      <c r="F263" s="332"/>
      <c r="G263" s="328"/>
      <c r="H263" s="263"/>
      <c r="I263" s="256"/>
      <c r="J263" s="368" t="str">
        <f t="shared" si="21"/>
        <v/>
      </c>
      <c r="K263" s="177">
        <f t="shared" si="22"/>
        <v>1</v>
      </c>
      <c r="L263" s="176">
        <f t="shared" si="23"/>
        <v>0</v>
      </c>
    </row>
    <row r="264" spans="1:13" ht="31.9" customHeight="1" x14ac:dyDescent="0.25">
      <c r="A264" s="50">
        <v>159</v>
      </c>
      <c r="B264" s="35"/>
      <c r="C264" s="36"/>
      <c r="D264" s="37"/>
      <c r="E264" s="72"/>
      <c r="F264" s="332"/>
      <c r="G264" s="328"/>
      <c r="H264" s="263"/>
      <c r="I264" s="256"/>
      <c r="J264" s="368" t="str">
        <f t="shared" si="21"/>
        <v/>
      </c>
      <c r="K264" s="177">
        <f t="shared" si="22"/>
        <v>1</v>
      </c>
      <c r="L264" s="176">
        <f t="shared" si="23"/>
        <v>0</v>
      </c>
    </row>
    <row r="265" spans="1:13" ht="31.9" customHeight="1" thickBot="1" x14ac:dyDescent="0.3">
      <c r="A265" s="65">
        <v>160</v>
      </c>
      <c r="B265" s="38"/>
      <c r="C265" s="39"/>
      <c r="D265" s="40"/>
      <c r="E265" s="73"/>
      <c r="F265" s="333"/>
      <c r="G265" s="329"/>
      <c r="H265" s="264"/>
      <c r="I265" s="257"/>
      <c r="J265" s="368" t="str">
        <f t="shared" si="21"/>
        <v/>
      </c>
      <c r="K265" s="177">
        <f t="shared" si="22"/>
        <v>1</v>
      </c>
      <c r="L265" s="176">
        <f t="shared" si="23"/>
        <v>0</v>
      </c>
    </row>
    <row r="266" spans="1:13" ht="37.15" customHeight="1" thickBot="1" x14ac:dyDescent="0.3">
      <c r="A266" s="74"/>
      <c r="B266" s="74"/>
      <c r="C266" s="372"/>
      <c r="D266" s="74"/>
      <c r="E266" s="314"/>
      <c r="F266" s="369"/>
      <c r="G266" s="334" t="s">
        <v>50</v>
      </c>
      <c r="H266" s="258">
        <f>SUM(H246:H265)+H232</f>
        <v>0</v>
      </c>
      <c r="I266" s="258">
        <f>SUM(I246:I265)+I232</f>
        <v>0</v>
      </c>
      <c r="J266" s="74"/>
      <c r="K266" s="175">
        <f>IF(H266&gt;H232,ROW(A272),0)</f>
        <v>0</v>
      </c>
      <c r="L266" s="69"/>
      <c r="M266" s="171">
        <f>IF(H266&gt;H232,ROW(A272),0)</f>
        <v>0</v>
      </c>
    </row>
    <row r="267" spans="1:13" x14ac:dyDescent="0.25">
      <c r="A267" s="74"/>
      <c r="B267" s="74"/>
      <c r="C267" s="372"/>
      <c r="D267" s="74"/>
      <c r="E267" s="314"/>
      <c r="F267" s="370"/>
      <c r="G267" s="314"/>
      <c r="H267" s="74"/>
      <c r="I267" s="74"/>
      <c r="J267" s="74"/>
      <c r="K267" s="69"/>
      <c r="L267" s="69"/>
    </row>
    <row r="268" spans="1:13" x14ac:dyDescent="0.25">
      <c r="A268" s="41" t="s">
        <v>156</v>
      </c>
      <c r="B268" s="74"/>
      <c r="C268" s="372"/>
      <c r="D268" s="74"/>
      <c r="E268" s="314"/>
      <c r="F268" s="370"/>
      <c r="G268" s="314"/>
      <c r="H268" s="74"/>
      <c r="I268" s="74"/>
      <c r="J268" s="74"/>
      <c r="K268" s="69"/>
      <c r="L268" s="69"/>
    </row>
    <row r="269" spans="1:13" x14ac:dyDescent="0.25">
      <c r="A269" s="74"/>
      <c r="B269" s="74"/>
      <c r="C269" s="372"/>
      <c r="D269" s="74"/>
      <c r="E269" s="314"/>
      <c r="F269" s="370"/>
      <c r="G269" s="314"/>
      <c r="H269" s="74"/>
      <c r="I269" s="74"/>
      <c r="J269" s="74"/>
      <c r="K269" s="69"/>
      <c r="L269" s="69"/>
    </row>
    <row r="270" spans="1:13" x14ac:dyDescent="0.25">
      <c r="A270" s="74"/>
      <c r="B270" s="353" t="s">
        <v>47</v>
      </c>
      <c r="C270" s="373">
        <f ca="1">IF(imzatarihi&gt;0,imzatarihi,"")</f>
        <v>46027</v>
      </c>
      <c r="D270" s="530" t="s">
        <v>48</v>
      </c>
      <c r="E270" s="530"/>
      <c r="F270" s="542" t="str">
        <f>IF(kurulusyetkilisi&gt;0,kurulusyetkilisi,"")</f>
        <v/>
      </c>
      <c r="G270" s="542"/>
      <c r="H270" s="542"/>
      <c r="I270" s="542"/>
      <c r="J270" s="74"/>
      <c r="K270" s="69"/>
      <c r="L270" s="69"/>
    </row>
    <row r="271" spans="1:13" x14ac:dyDescent="0.25">
      <c r="A271" s="74"/>
      <c r="D271" s="530" t="s">
        <v>49</v>
      </c>
      <c r="E271" s="530"/>
      <c r="H271" s="261"/>
      <c r="I271" s="74"/>
      <c r="J271" s="74"/>
      <c r="K271" s="69"/>
      <c r="L271" s="69"/>
    </row>
    <row r="272" spans="1:13" x14ac:dyDescent="0.25">
      <c r="A272" s="74"/>
      <c r="B272" s="74"/>
      <c r="C272" s="372"/>
      <c r="D272" s="74"/>
      <c r="E272" s="314"/>
      <c r="F272" s="370"/>
      <c r="G272" s="314"/>
      <c r="H272" s="74"/>
      <c r="I272" s="74"/>
      <c r="J272" s="74"/>
      <c r="K272" s="69"/>
      <c r="L272" s="69"/>
    </row>
    <row r="273" spans="1:14" x14ac:dyDescent="0.25">
      <c r="A273" s="525" t="s">
        <v>125</v>
      </c>
      <c r="B273" s="525"/>
      <c r="C273" s="525"/>
      <c r="D273" s="525"/>
      <c r="E273" s="525"/>
      <c r="F273" s="525"/>
      <c r="G273" s="525"/>
      <c r="H273" s="525"/>
      <c r="I273" s="525"/>
      <c r="J273" s="150"/>
      <c r="K273" s="69"/>
      <c r="L273" s="69"/>
    </row>
    <row r="274" spans="1:14" x14ac:dyDescent="0.25">
      <c r="A274" s="523" t="str">
        <f>IF(YilDonem&lt;&gt;"",CONCATENATE(YilDonem," dönemine aittir."),"")</f>
        <v/>
      </c>
      <c r="B274" s="523"/>
      <c r="C274" s="523"/>
      <c r="D274" s="523"/>
      <c r="E274" s="523"/>
      <c r="F274" s="523"/>
      <c r="G274" s="523"/>
      <c r="H274" s="523"/>
      <c r="I274" s="523"/>
      <c r="J274" s="150"/>
      <c r="K274" s="69"/>
      <c r="L274" s="69"/>
      <c r="M274" s="108"/>
    </row>
    <row r="275" spans="1:14" ht="15.95" customHeight="1" thickBot="1" x14ac:dyDescent="0.3">
      <c r="A275" s="543" t="s">
        <v>148</v>
      </c>
      <c r="B275" s="543"/>
      <c r="C275" s="543"/>
      <c r="D275" s="543"/>
      <c r="E275" s="543"/>
      <c r="F275" s="543"/>
      <c r="G275" s="543"/>
      <c r="H275" s="543"/>
      <c r="I275" s="543"/>
      <c r="J275" s="150"/>
      <c r="K275" s="69"/>
      <c r="L275" s="69"/>
    </row>
    <row r="276" spans="1:14" ht="31.7" customHeight="1" thickBot="1" x14ac:dyDescent="0.3">
      <c r="A276" s="544" t="s">
        <v>1</v>
      </c>
      <c r="B276" s="545"/>
      <c r="C276" s="509" t="str">
        <f>IF(ProjeNo&gt;0,ProjeNo,"")</f>
        <v/>
      </c>
      <c r="D276" s="510"/>
      <c r="E276" s="510"/>
      <c r="F276" s="510"/>
      <c r="G276" s="510"/>
      <c r="H276" s="510"/>
      <c r="I276" s="511"/>
      <c r="J276" s="150"/>
      <c r="K276" s="69"/>
      <c r="L276" s="69"/>
    </row>
    <row r="277" spans="1:14" ht="45" customHeight="1" thickBot="1" x14ac:dyDescent="0.3">
      <c r="A277" s="540" t="s">
        <v>14</v>
      </c>
      <c r="B277" s="541"/>
      <c r="C277" s="514" t="str">
        <f>IF(ProjeAdi&gt;0,ProjeAdi,"")</f>
        <v/>
      </c>
      <c r="D277" s="515"/>
      <c r="E277" s="515"/>
      <c r="F277" s="515"/>
      <c r="G277" s="515"/>
      <c r="H277" s="515"/>
      <c r="I277" s="516"/>
      <c r="J277" s="150"/>
      <c r="K277" s="69"/>
      <c r="L277" s="69"/>
    </row>
    <row r="278" spans="1:14" s="44" customFormat="1" ht="37.15" customHeight="1" thickBot="1" x14ac:dyDescent="0.3">
      <c r="A278" s="517" t="s">
        <v>9</v>
      </c>
      <c r="B278" s="517" t="s">
        <v>122</v>
      </c>
      <c r="C278" s="517" t="s">
        <v>123</v>
      </c>
      <c r="D278" s="517" t="s">
        <v>124</v>
      </c>
      <c r="E278" s="519" t="s">
        <v>97</v>
      </c>
      <c r="F278" s="521" t="s">
        <v>98</v>
      </c>
      <c r="G278" s="519" t="s">
        <v>185</v>
      </c>
      <c r="H278" s="117" t="s">
        <v>99</v>
      </c>
      <c r="I278" s="117" t="s">
        <v>99</v>
      </c>
      <c r="J278" s="366"/>
      <c r="K278" s="70"/>
      <c r="L278" s="70"/>
      <c r="M278" s="109"/>
      <c r="N278" s="109"/>
    </row>
    <row r="279" spans="1:14" ht="18" customHeight="1" thickBot="1" x14ac:dyDescent="0.3">
      <c r="A279" s="526"/>
      <c r="B279" s="526"/>
      <c r="C279" s="526"/>
      <c r="D279" s="526"/>
      <c r="E279" s="527"/>
      <c r="F279" s="528"/>
      <c r="G279" s="520"/>
      <c r="H279" s="118" t="s">
        <v>100</v>
      </c>
      <c r="I279" s="118" t="s">
        <v>103</v>
      </c>
      <c r="J279" s="150"/>
      <c r="K279" s="69"/>
      <c r="L279" s="69"/>
    </row>
    <row r="280" spans="1:14" ht="31.9" customHeight="1" x14ac:dyDescent="0.25">
      <c r="A280" s="64">
        <v>161</v>
      </c>
      <c r="B280" s="52"/>
      <c r="C280" s="53"/>
      <c r="D280" s="71"/>
      <c r="E280" s="54"/>
      <c r="F280" s="330"/>
      <c r="G280" s="327"/>
      <c r="H280" s="262"/>
      <c r="I280" s="249"/>
      <c r="J280" s="368" t="str">
        <f>IF(AND(COUNTA(B280:D280)&gt;0,K280=1),"Belge Tarihi,Belge Numarası ve KDV Dahil Tutar doldurulduktan sonra KDV Hariç Tutar doldurulabilir.","")</f>
        <v/>
      </c>
      <c r="K280" s="177">
        <f>IF(COUNTA(E280:F280)+COUNTA(I280)=3,0,1)</f>
        <v>1</v>
      </c>
      <c r="L280" s="176">
        <f>IF(K280=1,0,100000000)</f>
        <v>0</v>
      </c>
    </row>
    <row r="281" spans="1:14" ht="31.9" customHeight="1" x14ac:dyDescent="0.25">
      <c r="A281" s="50">
        <v>162</v>
      </c>
      <c r="B281" s="35"/>
      <c r="C281" s="36"/>
      <c r="D281" s="37"/>
      <c r="E281" s="72"/>
      <c r="F281" s="332"/>
      <c r="G281" s="328"/>
      <c r="H281" s="263"/>
      <c r="I281" s="256"/>
      <c r="J281" s="368" t="str">
        <f t="shared" ref="J281:J299" si="24">IF(AND(COUNTA(B281:D281)&gt;0,K281=1),"Belge Tarihi,Belge Numarası ve KDV Dahil Tutar doldurulduktan sonra KDV Hariç Tutar doldurulabilir.","")</f>
        <v/>
      </c>
      <c r="K281" s="177">
        <f t="shared" ref="K281:K299" si="25">IF(COUNTA(E281:F281)+COUNTA(I281)=3,0,1)</f>
        <v>1</v>
      </c>
      <c r="L281" s="176">
        <f t="shared" ref="L281:L299" si="26">IF(K281=1,0,100000000)</f>
        <v>0</v>
      </c>
    </row>
    <row r="282" spans="1:14" ht="31.9" customHeight="1" x14ac:dyDescent="0.25">
      <c r="A282" s="50">
        <v>163</v>
      </c>
      <c r="B282" s="35"/>
      <c r="C282" s="36"/>
      <c r="D282" s="37"/>
      <c r="E282" s="72"/>
      <c r="F282" s="332"/>
      <c r="G282" s="328"/>
      <c r="H282" s="263"/>
      <c r="I282" s="256"/>
      <c r="J282" s="368" t="str">
        <f t="shared" si="24"/>
        <v/>
      </c>
      <c r="K282" s="177">
        <f t="shared" si="25"/>
        <v>1</v>
      </c>
      <c r="L282" s="176">
        <f t="shared" si="26"/>
        <v>0</v>
      </c>
    </row>
    <row r="283" spans="1:14" ht="31.9" customHeight="1" x14ac:dyDescent="0.25">
      <c r="A283" s="50">
        <v>164</v>
      </c>
      <c r="B283" s="35"/>
      <c r="C283" s="36"/>
      <c r="D283" s="37"/>
      <c r="E283" s="72"/>
      <c r="F283" s="332"/>
      <c r="G283" s="328"/>
      <c r="H283" s="263"/>
      <c r="I283" s="256"/>
      <c r="J283" s="368" t="str">
        <f t="shared" si="24"/>
        <v/>
      </c>
      <c r="K283" s="177">
        <f t="shared" si="25"/>
        <v>1</v>
      </c>
      <c r="L283" s="176">
        <f t="shared" si="26"/>
        <v>0</v>
      </c>
    </row>
    <row r="284" spans="1:14" ht="31.9" customHeight="1" x14ac:dyDescent="0.25">
      <c r="A284" s="50">
        <v>165</v>
      </c>
      <c r="B284" s="35"/>
      <c r="C284" s="36"/>
      <c r="D284" s="37"/>
      <c r="E284" s="72"/>
      <c r="F284" s="332"/>
      <c r="G284" s="328"/>
      <c r="H284" s="263"/>
      <c r="I284" s="256"/>
      <c r="J284" s="368" t="str">
        <f t="shared" si="24"/>
        <v/>
      </c>
      <c r="K284" s="177">
        <f t="shared" si="25"/>
        <v>1</v>
      </c>
      <c r="L284" s="176">
        <f t="shared" si="26"/>
        <v>0</v>
      </c>
    </row>
    <row r="285" spans="1:14" ht="31.9" customHeight="1" x14ac:dyDescent="0.25">
      <c r="A285" s="50">
        <v>166</v>
      </c>
      <c r="B285" s="35"/>
      <c r="C285" s="36"/>
      <c r="D285" s="37"/>
      <c r="E285" s="72"/>
      <c r="F285" s="332"/>
      <c r="G285" s="328"/>
      <c r="H285" s="263"/>
      <c r="I285" s="256"/>
      <c r="J285" s="368" t="str">
        <f t="shared" si="24"/>
        <v/>
      </c>
      <c r="K285" s="177">
        <f t="shared" si="25"/>
        <v>1</v>
      </c>
      <c r="L285" s="176">
        <f t="shared" si="26"/>
        <v>0</v>
      </c>
    </row>
    <row r="286" spans="1:14" ht="31.9" customHeight="1" x14ac:dyDescent="0.25">
      <c r="A286" s="50">
        <v>167</v>
      </c>
      <c r="B286" s="35"/>
      <c r="C286" s="36"/>
      <c r="D286" s="37"/>
      <c r="E286" s="72"/>
      <c r="F286" s="332"/>
      <c r="G286" s="328"/>
      <c r="H286" s="263"/>
      <c r="I286" s="256"/>
      <c r="J286" s="368" t="str">
        <f t="shared" si="24"/>
        <v/>
      </c>
      <c r="K286" s="177">
        <f t="shared" si="25"/>
        <v>1</v>
      </c>
      <c r="L286" s="176">
        <f t="shared" si="26"/>
        <v>0</v>
      </c>
    </row>
    <row r="287" spans="1:14" ht="31.9" customHeight="1" x14ac:dyDescent="0.25">
      <c r="A287" s="50">
        <v>168</v>
      </c>
      <c r="B287" s="35"/>
      <c r="C287" s="36"/>
      <c r="D287" s="37"/>
      <c r="E287" s="72"/>
      <c r="F287" s="332"/>
      <c r="G287" s="328"/>
      <c r="H287" s="263"/>
      <c r="I287" s="256"/>
      <c r="J287" s="368" t="str">
        <f t="shared" si="24"/>
        <v/>
      </c>
      <c r="K287" s="177">
        <f t="shared" si="25"/>
        <v>1</v>
      </c>
      <c r="L287" s="176">
        <f t="shared" si="26"/>
        <v>0</v>
      </c>
      <c r="M287" s="110"/>
      <c r="N287" s="110"/>
    </row>
    <row r="288" spans="1:14" ht="31.9" customHeight="1" x14ac:dyDescent="0.25">
      <c r="A288" s="50">
        <v>169</v>
      </c>
      <c r="B288" s="35"/>
      <c r="C288" s="36"/>
      <c r="D288" s="37"/>
      <c r="E288" s="72"/>
      <c r="F288" s="332"/>
      <c r="G288" s="328"/>
      <c r="H288" s="263"/>
      <c r="I288" s="256"/>
      <c r="J288" s="368" t="str">
        <f t="shared" si="24"/>
        <v/>
      </c>
      <c r="K288" s="177">
        <f t="shared" si="25"/>
        <v>1</v>
      </c>
      <c r="L288" s="176">
        <f t="shared" si="26"/>
        <v>0</v>
      </c>
    </row>
    <row r="289" spans="1:13" ht="31.9" customHeight="1" x14ac:dyDescent="0.25">
      <c r="A289" s="50">
        <v>170</v>
      </c>
      <c r="B289" s="35"/>
      <c r="C289" s="36"/>
      <c r="D289" s="37"/>
      <c r="E289" s="72"/>
      <c r="F289" s="332"/>
      <c r="G289" s="328"/>
      <c r="H289" s="263"/>
      <c r="I289" s="256"/>
      <c r="J289" s="368" t="str">
        <f t="shared" si="24"/>
        <v/>
      </c>
      <c r="K289" s="177">
        <f t="shared" si="25"/>
        <v>1</v>
      </c>
      <c r="L289" s="176">
        <f t="shared" si="26"/>
        <v>0</v>
      </c>
    </row>
    <row r="290" spans="1:13" ht="31.9" customHeight="1" x14ac:dyDescent="0.25">
      <c r="A290" s="50">
        <v>171</v>
      </c>
      <c r="B290" s="35"/>
      <c r="C290" s="36"/>
      <c r="D290" s="37"/>
      <c r="E290" s="72"/>
      <c r="F290" s="332"/>
      <c r="G290" s="328"/>
      <c r="H290" s="263"/>
      <c r="I290" s="256"/>
      <c r="J290" s="368" t="str">
        <f t="shared" si="24"/>
        <v/>
      </c>
      <c r="K290" s="177">
        <f t="shared" si="25"/>
        <v>1</v>
      </c>
      <c r="L290" s="176">
        <f t="shared" si="26"/>
        <v>0</v>
      </c>
    </row>
    <row r="291" spans="1:13" ht="31.9" customHeight="1" x14ac:dyDescent="0.25">
      <c r="A291" s="50">
        <v>172</v>
      </c>
      <c r="B291" s="35"/>
      <c r="C291" s="36"/>
      <c r="D291" s="37"/>
      <c r="E291" s="72"/>
      <c r="F291" s="332"/>
      <c r="G291" s="328"/>
      <c r="H291" s="263"/>
      <c r="I291" s="256"/>
      <c r="J291" s="368" t="str">
        <f t="shared" si="24"/>
        <v/>
      </c>
      <c r="K291" s="177">
        <f t="shared" si="25"/>
        <v>1</v>
      </c>
      <c r="L291" s="176">
        <f t="shared" si="26"/>
        <v>0</v>
      </c>
    </row>
    <row r="292" spans="1:13" ht="31.9" customHeight="1" x14ac:dyDescent="0.25">
      <c r="A292" s="50">
        <v>173</v>
      </c>
      <c r="B292" s="35"/>
      <c r="C292" s="36"/>
      <c r="D292" s="37"/>
      <c r="E292" s="72"/>
      <c r="F292" s="332"/>
      <c r="G292" s="328"/>
      <c r="H292" s="263"/>
      <c r="I292" s="256"/>
      <c r="J292" s="368" t="str">
        <f t="shared" si="24"/>
        <v/>
      </c>
      <c r="K292" s="177">
        <f t="shared" si="25"/>
        <v>1</v>
      </c>
      <c r="L292" s="176">
        <f t="shared" si="26"/>
        <v>0</v>
      </c>
    </row>
    <row r="293" spans="1:13" ht="31.9" customHeight="1" x14ac:dyDescent="0.25">
      <c r="A293" s="50">
        <v>174</v>
      </c>
      <c r="B293" s="35"/>
      <c r="C293" s="36"/>
      <c r="D293" s="37"/>
      <c r="E293" s="72"/>
      <c r="F293" s="332"/>
      <c r="G293" s="328"/>
      <c r="H293" s="263"/>
      <c r="I293" s="256"/>
      <c r="J293" s="368" t="str">
        <f t="shared" si="24"/>
        <v/>
      </c>
      <c r="K293" s="177">
        <f t="shared" si="25"/>
        <v>1</v>
      </c>
      <c r="L293" s="176">
        <f t="shared" si="26"/>
        <v>0</v>
      </c>
    </row>
    <row r="294" spans="1:13" ht="31.9" customHeight="1" x14ac:dyDescent="0.25">
      <c r="A294" s="50">
        <v>175</v>
      </c>
      <c r="B294" s="35"/>
      <c r="C294" s="36"/>
      <c r="D294" s="37"/>
      <c r="E294" s="72"/>
      <c r="F294" s="332"/>
      <c r="G294" s="328"/>
      <c r="H294" s="263"/>
      <c r="I294" s="256"/>
      <c r="J294" s="368" t="str">
        <f t="shared" si="24"/>
        <v/>
      </c>
      <c r="K294" s="177">
        <f t="shared" si="25"/>
        <v>1</v>
      </c>
      <c r="L294" s="176">
        <f t="shared" si="26"/>
        <v>0</v>
      </c>
    </row>
    <row r="295" spans="1:13" ht="31.9" customHeight="1" x14ac:dyDescent="0.25">
      <c r="A295" s="50">
        <v>176</v>
      </c>
      <c r="B295" s="35"/>
      <c r="C295" s="36"/>
      <c r="D295" s="37"/>
      <c r="E295" s="72"/>
      <c r="F295" s="332"/>
      <c r="G295" s="328"/>
      <c r="H295" s="263"/>
      <c r="I295" s="256"/>
      <c r="J295" s="368" t="str">
        <f t="shared" si="24"/>
        <v/>
      </c>
      <c r="K295" s="177">
        <f t="shared" si="25"/>
        <v>1</v>
      </c>
      <c r="L295" s="176">
        <f t="shared" si="26"/>
        <v>0</v>
      </c>
    </row>
    <row r="296" spans="1:13" ht="31.9" customHeight="1" x14ac:dyDescent="0.25">
      <c r="A296" s="50">
        <v>177</v>
      </c>
      <c r="B296" s="35"/>
      <c r="C296" s="36"/>
      <c r="D296" s="37"/>
      <c r="E296" s="72"/>
      <c r="F296" s="332"/>
      <c r="G296" s="328"/>
      <c r="H296" s="263"/>
      <c r="I296" s="256"/>
      <c r="J296" s="368" t="str">
        <f t="shared" si="24"/>
        <v/>
      </c>
      <c r="K296" s="177">
        <f t="shared" si="25"/>
        <v>1</v>
      </c>
      <c r="L296" s="176">
        <f t="shared" si="26"/>
        <v>0</v>
      </c>
    </row>
    <row r="297" spans="1:13" ht="31.9" customHeight="1" x14ac:dyDescent="0.25">
      <c r="A297" s="50">
        <v>178</v>
      </c>
      <c r="B297" s="35"/>
      <c r="C297" s="36"/>
      <c r="D297" s="37"/>
      <c r="E297" s="72"/>
      <c r="F297" s="332"/>
      <c r="G297" s="328"/>
      <c r="H297" s="263"/>
      <c r="I297" s="256"/>
      <c r="J297" s="368" t="str">
        <f t="shared" si="24"/>
        <v/>
      </c>
      <c r="K297" s="177">
        <f t="shared" si="25"/>
        <v>1</v>
      </c>
      <c r="L297" s="176">
        <f t="shared" si="26"/>
        <v>0</v>
      </c>
    </row>
    <row r="298" spans="1:13" ht="31.9" customHeight="1" x14ac:dyDescent="0.25">
      <c r="A298" s="50">
        <v>179</v>
      </c>
      <c r="B298" s="35"/>
      <c r="C298" s="36"/>
      <c r="D298" s="37"/>
      <c r="E298" s="72"/>
      <c r="F298" s="332"/>
      <c r="G298" s="328"/>
      <c r="H298" s="263"/>
      <c r="I298" s="256"/>
      <c r="J298" s="368" t="str">
        <f t="shared" si="24"/>
        <v/>
      </c>
      <c r="K298" s="177">
        <f t="shared" si="25"/>
        <v>1</v>
      </c>
      <c r="L298" s="176">
        <f t="shared" si="26"/>
        <v>0</v>
      </c>
    </row>
    <row r="299" spans="1:13" ht="31.9" customHeight="1" thickBot="1" x14ac:dyDescent="0.3">
      <c r="A299" s="65">
        <v>180</v>
      </c>
      <c r="B299" s="38"/>
      <c r="C299" s="39"/>
      <c r="D299" s="40"/>
      <c r="E299" s="73"/>
      <c r="F299" s="333"/>
      <c r="G299" s="329"/>
      <c r="H299" s="264"/>
      <c r="I299" s="257"/>
      <c r="J299" s="368" t="str">
        <f t="shared" si="24"/>
        <v/>
      </c>
      <c r="K299" s="177">
        <f t="shared" si="25"/>
        <v>1</v>
      </c>
      <c r="L299" s="176">
        <f t="shared" si="26"/>
        <v>0</v>
      </c>
    </row>
    <row r="300" spans="1:13" ht="37.15" customHeight="1" thickBot="1" x14ac:dyDescent="0.3">
      <c r="A300" s="74"/>
      <c r="B300" s="74"/>
      <c r="C300" s="372"/>
      <c r="D300" s="74"/>
      <c r="E300" s="314"/>
      <c r="F300" s="369"/>
      <c r="G300" s="334" t="s">
        <v>50</v>
      </c>
      <c r="H300" s="258">
        <f>SUM(H280:H299)+H266</f>
        <v>0</v>
      </c>
      <c r="I300" s="258">
        <f>SUM(I280:I299)+I266</f>
        <v>0</v>
      </c>
      <c r="J300" s="74"/>
      <c r="K300" s="175">
        <f>IF(H300&gt;H266,ROW(A306),0)</f>
        <v>0</v>
      </c>
      <c r="L300" s="69"/>
      <c r="M300" s="171">
        <f>IF(H300&gt;H266,ROW(A306),0)</f>
        <v>0</v>
      </c>
    </row>
    <row r="301" spans="1:13" x14ac:dyDescent="0.25">
      <c r="A301" s="74"/>
      <c r="B301" s="74"/>
      <c r="C301" s="372"/>
      <c r="D301" s="74"/>
      <c r="E301" s="314"/>
      <c r="F301" s="370"/>
      <c r="G301" s="314"/>
      <c r="H301" s="74"/>
      <c r="I301" s="74"/>
      <c r="J301" s="74"/>
      <c r="K301" s="69"/>
      <c r="L301" s="69"/>
    </row>
    <row r="302" spans="1:13" x14ac:dyDescent="0.25">
      <c r="A302" s="41" t="s">
        <v>156</v>
      </c>
      <c r="B302" s="74"/>
      <c r="C302" s="372"/>
      <c r="D302" s="74"/>
      <c r="E302" s="314"/>
      <c r="F302" s="370"/>
      <c r="G302" s="314"/>
      <c r="H302" s="74"/>
      <c r="I302" s="74"/>
      <c r="J302" s="74"/>
      <c r="K302" s="69"/>
      <c r="L302" s="69"/>
    </row>
    <row r="303" spans="1:13" x14ac:dyDescent="0.25">
      <c r="A303" s="74"/>
      <c r="B303" s="74"/>
      <c r="C303" s="372"/>
      <c r="D303" s="74"/>
      <c r="E303" s="314"/>
      <c r="F303" s="370"/>
      <c r="G303" s="314"/>
      <c r="H303" s="74"/>
      <c r="I303" s="74"/>
      <c r="J303" s="74"/>
      <c r="K303" s="69"/>
      <c r="L303" s="69"/>
    </row>
    <row r="304" spans="1:13" x14ac:dyDescent="0.25">
      <c r="A304" s="74"/>
      <c r="B304" s="353" t="s">
        <v>47</v>
      </c>
      <c r="C304" s="373">
        <f ca="1">IF(imzatarihi&gt;0,imzatarihi,"")</f>
        <v>46027</v>
      </c>
      <c r="D304" s="530" t="s">
        <v>48</v>
      </c>
      <c r="E304" s="530"/>
      <c r="F304" s="542" t="str">
        <f>IF(kurulusyetkilisi&gt;0,kurulusyetkilisi,"")</f>
        <v/>
      </c>
      <c r="G304" s="542"/>
      <c r="H304" s="542"/>
      <c r="I304" s="542"/>
      <c r="J304" s="74"/>
      <c r="K304" s="69"/>
      <c r="L304" s="69"/>
    </row>
    <row r="305" spans="1:14" x14ac:dyDescent="0.25">
      <c r="A305" s="74"/>
      <c r="D305" s="530" t="s">
        <v>49</v>
      </c>
      <c r="E305" s="530"/>
      <c r="H305" s="261"/>
      <c r="I305" s="74"/>
      <c r="J305" s="74"/>
      <c r="K305" s="69"/>
      <c r="L305" s="69"/>
    </row>
    <row r="306" spans="1:14" x14ac:dyDescent="0.25">
      <c r="A306" s="74"/>
      <c r="B306" s="74"/>
      <c r="C306" s="372"/>
      <c r="D306" s="74"/>
      <c r="E306" s="314"/>
      <c r="F306" s="370"/>
      <c r="G306" s="314"/>
      <c r="H306" s="74"/>
      <c r="I306" s="74"/>
      <c r="J306" s="74"/>
      <c r="K306" s="69"/>
      <c r="L306" s="69"/>
    </row>
    <row r="307" spans="1:14" x14ac:dyDescent="0.25">
      <c r="A307" s="525" t="s">
        <v>125</v>
      </c>
      <c r="B307" s="525"/>
      <c r="C307" s="525"/>
      <c r="D307" s="525"/>
      <c r="E307" s="525"/>
      <c r="F307" s="525"/>
      <c r="G307" s="525"/>
      <c r="H307" s="525"/>
      <c r="I307" s="525"/>
      <c r="J307" s="150"/>
      <c r="K307" s="69"/>
      <c r="L307" s="69"/>
    </row>
    <row r="308" spans="1:14" x14ac:dyDescent="0.25">
      <c r="A308" s="523" t="str">
        <f>IF(YilDonem&lt;&gt;"",CONCATENATE(YilDonem," dönemine aittir."),"")</f>
        <v/>
      </c>
      <c r="B308" s="523"/>
      <c r="C308" s="523"/>
      <c r="D308" s="523"/>
      <c r="E308" s="523"/>
      <c r="F308" s="523"/>
      <c r="G308" s="523"/>
      <c r="H308" s="523"/>
      <c r="I308" s="523"/>
      <c r="J308" s="150"/>
      <c r="K308" s="69"/>
      <c r="L308" s="69"/>
    </row>
    <row r="309" spans="1:14" ht="15.95" customHeight="1" thickBot="1" x14ac:dyDescent="0.3">
      <c r="A309" s="543" t="s">
        <v>148</v>
      </c>
      <c r="B309" s="543"/>
      <c r="C309" s="543"/>
      <c r="D309" s="543"/>
      <c r="E309" s="543"/>
      <c r="F309" s="543"/>
      <c r="G309" s="543"/>
      <c r="H309" s="543"/>
      <c r="I309" s="543"/>
      <c r="J309" s="150"/>
      <c r="K309" s="69"/>
      <c r="L309" s="69"/>
      <c r="M309" s="108"/>
    </row>
    <row r="310" spans="1:14" ht="31.7" customHeight="1" thickBot="1" x14ac:dyDescent="0.3">
      <c r="A310" s="544" t="s">
        <v>1</v>
      </c>
      <c r="B310" s="545"/>
      <c r="C310" s="509" t="str">
        <f>IF(ProjeNo&gt;0,ProjeNo,"")</f>
        <v/>
      </c>
      <c r="D310" s="510"/>
      <c r="E310" s="510"/>
      <c r="F310" s="510"/>
      <c r="G310" s="510"/>
      <c r="H310" s="510"/>
      <c r="I310" s="511"/>
      <c r="J310" s="150"/>
      <c r="K310" s="69"/>
      <c r="L310" s="69"/>
    </row>
    <row r="311" spans="1:14" ht="45" customHeight="1" thickBot="1" x14ac:dyDescent="0.3">
      <c r="A311" s="540" t="s">
        <v>14</v>
      </c>
      <c r="B311" s="541"/>
      <c r="C311" s="514" t="str">
        <f>IF(ProjeAdi&gt;0,ProjeAdi,"")</f>
        <v/>
      </c>
      <c r="D311" s="515"/>
      <c r="E311" s="515"/>
      <c r="F311" s="515"/>
      <c r="G311" s="515"/>
      <c r="H311" s="515"/>
      <c r="I311" s="516"/>
      <c r="J311" s="150"/>
      <c r="K311" s="69"/>
      <c r="L311" s="69"/>
    </row>
    <row r="312" spans="1:14" s="44" customFormat="1" ht="37.15" customHeight="1" thickBot="1" x14ac:dyDescent="0.3">
      <c r="A312" s="517" t="s">
        <v>9</v>
      </c>
      <c r="B312" s="517" t="s">
        <v>122</v>
      </c>
      <c r="C312" s="517" t="s">
        <v>123</v>
      </c>
      <c r="D312" s="517" t="s">
        <v>124</v>
      </c>
      <c r="E312" s="519" t="s">
        <v>97</v>
      </c>
      <c r="F312" s="521" t="s">
        <v>98</v>
      </c>
      <c r="G312" s="519" t="s">
        <v>185</v>
      </c>
      <c r="H312" s="117" t="s">
        <v>99</v>
      </c>
      <c r="I312" s="117" t="s">
        <v>99</v>
      </c>
      <c r="J312" s="366"/>
      <c r="K312" s="70"/>
      <c r="L312" s="70"/>
      <c r="M312" s="109"/>
      <c r="N312" s="109"/>
    </row>
    <row r="313" spans="1:14" ht="18" customHeight="1" thickBot="1" x14ac:dyDescent="0.3">
      <c r="A313" s="526"/>
      <c r="B313" s="526"/>
      <c r="C313" s="526"/>
      <c r="D313" s="526"/>
      <c r="E313" s="527"/>
      <c r="F313" s="528"/>
      <c r="G313" s="520"/>
      <c r="H313" s="118" t="s">
        <v>100</v>
      </c>
      <c r="I313" s="118" t="s">
        <v>103</v>
      </c>
      <c r="J313" s="150"/>
      <c r="K313" s="69"/>
      <c r="L313" s="69"/>
    </row>
    <row r="314" spans="1:14" ht="31.9" customHeight="1" x14ac:dyDescent="0.25">
      <c r="A314" s="64">
        <v>181</v>
      </c>
      <c r="B314" s="52"/>
      <c r="C314" s="53"/>
      <c r="D314" s="71"/>
      <c r="E314" s="54"/>
      <c r="F314" s="330"/>
      <c r="G314" s="327"/>
      <c r="H314" s="262"/>
      <c r="I314" s="249"/>
      <c r="J314" s="368" t="str">
        <f>IF(AND(COUNTA(B314:D314)&gt;0,K314=1),"Belge Tarihi,Belge Numarası ve KDV Dahil Tutar doldurulduktan sonra KDV Hariç Tutar doldurulabilir.","")</f>
        <v/>
      </c>
      <c r="K314" s="177">
        <f>IF(COUNTA(E314:F314)+COUNTA(I314)=3,0,1)</f>
        <v>1</v>
      </c>
      <c r="L314" s="176">
        <f>IF(K314=1,0,100000000)</f>
        <v>0</v>
      </c>
    </row>
    <row r="315" spans="1:14" ht="31.9" customHeight="1" x14ac:dyDescent="0.25">
      <c r="A315" s="50">
        <v>182</v>
      </c>
      <c r="B315" s="35"/>
      <c r="C315" s="36"/>
      <c r="D315" s="37"/>
      <c r="E315" s="72"/>
      <c r="F315" s="332"/>
      <c r="G315" s="328"/>
      <c r="H315" s="263"/>
      <c r="I315" s="256"/>
      <c r="J315" s="368" t="str">
        <f t="shared" ref="J315:J333" si="27">IF(AND(COUNTA(B315:D315)&gt;0,K315=1),"Belge Tarihi,Belge Numarası ve KDV Dahil Tutar doldurulduktan sonra KDV Hariç Tutar doldurulabilir.","")</f>
        <v/>
      </c>
      <c r="K315" s="177">
        <f t="shared" ref="K315:K333" si="28">IF(COUNTA(E315:F315)+COUNTA(I315)=3,0,1)</f>
        <v>1</v>
      </c>
      <c r="L315" s="176">
        <f t="shared" ref="L315:L333" si="29">IF(K315=1,0,100000000)</f>
        <v>0</v>
      </c>
    </row>
    <row r="316" spans="1:14" ht="31.9" customHeight="1" x14ac:dyDescent="0.25">
      <c r="A316" s="50">
        <v>183</v>
      </c>
      <c r="B316" s="35"/>
      <c r="C316" s="36"/>
      <c r="D316" s="37"/>
      <c r="E316" s="72"/>
      <c r="F316" s="332"/>
      <c r="G316" s="328"/>
      <c r="H316" s="263"/>
      <c r="I316" s="256"/>
      <c r="J316" s="368" t="str">
        <f t="shared" si="27"/>
        <v/>
      </c>
      <c r="K316" s="177">
        <f t="shared" si="28"/>
        <v>1</v>
      </c>
      <c r="L316" s="176">
        <f t="shared" si="29"/>
        <v>0</v>
      </c>
    </row>
    <row r="317" spans="1:14" ht="31.9" customHeight="1" x14ac:dyDescent="0.25">
      <c r="A317" s="50">
        <v>184</v>
      </c>
      <c r="B317" s="35"/>
      <c r="C317" s="36"/>
      <c r="D317" s="37"/>
      <c r="E317" s="72"/>
      <c r="F317" s="332"/>
      <c r="G317" s="328"/>
      <c r="H317" s="263"/>
      <c r="I317" s="256"/>
      <c r="J317" s="368" t="str">
        <f t="shared" si="27"/>
        <v/>
      </c>
      <c r="K317" s="177">
        <f t="shared" si="28"/>
        <v>1</v>
      </c>
      <c r="L317" s="176">
        <f t="shared" si="29"/>
        <v>0</v>
      </c>
    </row>
    <row r="318" spans="1:14" ht="31.9" customHeight="1" x14ac:dyDescent="0.25">
      <c r="A318" s="50">
        <v>185</v>
      </c>
      <c r="B318" s="35"/>
      <c r="C318" s="36"/>
      <c r="D318" s="37"/>
      <c r="E318" s="72"/>
      <c r="F318" s="332"/>
      <c r="G318" s="328"/>
      <c r="H318" s="263"/>
      <c r="I318" s="256"/>
      <c r="J318" s="368" t="str">
        <f t="shared" si="27"/>
        <v/>
      </c>
      <c r="K318" s="177">
        <f t="shared" si="28"/>
        <v>1</v>
      </c>
      <c r="L318" s="176">
        <f t="shared" si="29"/>
        <v>0</v>
      </c>
    </row>
    <row r="319" spans="1:14" ht="31.9" customHeight="1" x14ac:dyDescent="0.25">
      <c r="A319" s="50">
        <v>186</v>
      </c>
      <c r="B319" s="35"/>
      <c r="C319" s="36"/>
      <c r="D319" s="37"/>
      <c r="E319" s="72"/>
      <c r="F319" s="332"/>
      <c r="G319" s="328"/>
      <c r="H319" s="263"/>
      <c r="I319" s="256"/>
      <c r="J319" s="368" t="str">
        <f t="shared" si="27"/>
        <v/>
      </c>
      <c r="K319" s="177">
        <f t="shared" si="28"/>
        <v>1</v>
      </c>
      <c r="L319" s="176">
        <f t="shared" si="29"/>
        <v>0</v>
      </c>
    </row>
    <row r="320" spans="1:14" ht="31.9" customHeight="1" x14ac:dyDescent="0.25">
      <c r="A320" s="50">
        <v>187</v>
      </c>
      <c r="B320" s="35"/>
      <c r="C320" s="36"/>
      <c r="D320" s="37"/>
      <c r="E320" s="72"/>
      <c r="F320" s="332"/>
      <c r="G320" s="328"/>
      <c r="H320" s="263"/>
      <c r="I320" s="256"/>
      <c r="J320" s="368" t="str">
        <f t="shared" si="27"/>
        <v/>
      </c>
      <c r="K320" s="177">
        <f t="shared" si="28"/>
        <v>1</v>
      </c>
      <c r="L320" s="176">
        <f t="shared" si="29"/>
        <v>0</v>
      </c>
    </row>
    <row r="321" spans="1:14" ht="31.9" customHeight="1" x14ac:dyDescent="0.25">
      <c r="A321" s="50">
        <v>188</v>
      </c>
      <c r="B321" s="35"/>
      <c r="C321" s="36"/>
      <c r="D321" s="37"/>
      <c r="E321" s="72"/>
      <c r="F321" s="332"/>
      <c r="G321" s="328"/>
      <c r="H321" s="263"/>
      <c r="I321" s="256"/>
      <c r="J321" s="368" t="str">
        <f t="shared" si="27"/>
        <v/>
      </c>
      <c r="K321" s="177">
        <f t="shared" si="28"/>
        <v>1</v>
      </c>
      <c r="L321" s="176">
        <f t="shared" si="29"/>
        <v>0</v>
      </c>
    </row>
    <row r="322" spans="1:14" ht="31.9" customHeight="1" x14ac:dyDescent="0.25">
      <c r="A322" s="50">
        <v>189</v>
      </c>
      <c r="B322" s="35"/>
      <c r="C322" s="36"/>
      <c r="D322" s="37"/>
      <c r="E322" s="72"/>
      <c r="F322" s="332"/>
      <c r="G322" s="328"/>
      <c r="H322" s="263"/>
      <c r="I322" s="256"/>
      <c r="J322" s="368" t="str">
        <f t="shared" si="27"/>
        <v/>
      </c>
      <c r="K322" s="177">
        <f t="shared" si="28"/>
        <v>1</v>
      </c>
      <c r="L322" s="176">
        <f t="shared" si="29"/>
        <v>0</v>
      </c>
      <c r="M322" s="110"/>
      <c r="N322" s="110"/>
    </row>
    <row r="323" spans="1:14" ht="31.9" customHeight="1" x14ac:dyDescent="0.25">
      <c r="A323" s="50">
        <v>190</v>
      </c>
      <c r="B323" s="35"/>
      <c r="C323" s="36"/>
      <c r="D323" s="37"/>
      <c r="E323" s="72"/>
      <c r="F323" s="332"/>
      <c r="G323" s="328"/>
      <c r="H323" s="263"/>
      <c r="I323" s="256"/>
      <c r="J323" s="368" t="str">
        <f t="shared" si="27"/>
        <v/>
      </c>
      <c r="K323" s="177">
        <f t="shared" si="28"/>
        <v>1</v>
      </c>
      <c r="L323" s="176">
        <f t="shared" si="29"/>
        <v>0</v>
      </c>
    </row>
    <row r="324" spans="1:14" ht="31.9" customHeight="1" x14ac:dyDescent="0.25">
      <c r="A324" s="50">
        <v>191</v>
      </c>
      <c r="B324" s="35"/>
      <c r="C324" s="36"/>
      <c r="D324" s="37"/>
      <c r="E324" s="72"/>
      <c r="F324" s="332"/>
      <c r="G324" s="328"/>
      <c r="H324" s="263"/>
      <c r="I324" s="256"/>
      <c r="J324" s="368" t="str">
        <f t="shared" si="27"/>
        <v/>
      </c>
      <c r="K324" s="177">
        <f t="shared" si="28"/>
        <v>1</v>
      </c>
      <c r="L324" s="176">
        <f t="shared" si="29"/>
        <v>0</v>
      </c>
    </row>
    <row r="325" spans="1:14" ht="31.9" customHeight="1" x14ac:dyDescent="0.25">
      <c r="A325" s="50">
        <v>192</v>
      </c>
      <c r="B325" s="35"/>
      <c r="C325" s="36"/>
      <c r="D325" s="37"/>
      <c r="E325" s="72"/>
      <c r="F325" s="332"/>
      <c r="G325" s="328"/>
      <c r="H325" s="263"/>
      <c r="I325" s="256"/>
      <c r="J325" s="368" t="str">
        <f t="shared" si="27"/>
        <v/>
      </c>
      <c r="K325" s="177">
        <f t="shared" si="28"/>
        <v>1</v>
      </c>
      <c r="L325" s="176">
        <f t="shared" si="29"/>
        <v>0</v>
      </c>
    </row>
    <row r="326" spans="1:14" ht="31.9" customHeight="1" x14ac:dyDescent="0.25">
      <c r="A326" s="50">
        <v>193</v>
      </c>
      <c r="B326" s="35"/>
      <c r="C326" s="36"/>
      <c r="D326" s="37"/>
      <c r="E326" s="72"/>
      <c r="F326" s="332"/>
      <c r="G326" s="328"/>
      <c r="H326" s="263"/>
      <c r="I326" s="256"/>
      <c r="J326" s="368" t="str">
        <f t="shared" si="27"/>
        <v/>
      </c>
      <c r="K326" s="177">
        <f t="shared" si="28"/>
        <v>1</v>
      </c>
      <c r="L326" s="176">
        <f t="shared" si="29"/>
        <v>0</v>
      </c>
    </row>
    <row r="327" spans="1:14" ht="31.9" customHeight="1" x14ac:dyDescent="0.25">
      <c r="A327" s="50">
        <v>194</v>
      </c>
      <c r="B327" s="35"/>
      <c r="C327" s="36"/>
      <c r="D327" s="37"/>
      <c r="E327" s="72"/>
      <c r="F327" s="332"/>
      <c r="G327" s="328"/>
      <c r="H327" s="263"/>
      <c r="I327" s="256"/>
      <c r="J327" s="368" t="str">
        <f t="shared" si="27"/>
        <v/>
      </c>
      <c r="K327" s="177">
        <f t="shared" si="28"/>
        <v>1</v>
      </c>
      <c r="L327" s="176">
        <f t="shared" si="29"/>
        <v>0</v>
      </c>
    </row>
    <row r="328" spans="1:14" ht="31.9" customHeight="1" x14ac:dyDescent="0.25">
      <c r="A328" s="50">
        <v>195</v>
      </c>
      <c r="B328" s="35"/>
      <c r="C328" s="36"/>
      <c r="D328" s="37"/>
      <c r="E328" s="72"/>
      <c r="F328" s="332"/>
      <c r="G328" s="328"/>
      <c r="H328" s="263"/>
      <c r="I328" s="256"/>
      <c r="J328" s="368" t="str">
        <f t="shared" si="27"/>
        <v/>
      </c>
      <c r="K328" s="177">
        <f t="shared" si="28"/>
        <v>1</v>
      </c>
      <c r="L328" s="176">
        <f t="shared" si="29"/>
        <v>0</v>
      </c>
    </row>
    <row r="329" spans="1:14" ht="31.9" customHeight="1" x14ac:dyDescent="0.25">
      <c r="A329" s="50">
        <v>196</v>
      </c>
      <c r="B329" s="35"/>
      <c r="C329" s="36"/>
      <c r="D329" s="37"/>
      <c r="E329" s="72"/>
      <c r="F329" s="332"/>
      <c r="G329" s="328"/>
      <c r="H329" s="263"/>
      <c r="I329" s="256"/>
      <c r="J329" s="368" t="str">
        <f t="shared" si="27"/>
        <v/>
      </c>
      <c r="K329" s="177">
        <f t="shared" si="28"/>
        <v>1</v>
      </c>
      <c r="L329" s="176">
        <f t="shared" si="29"/>
        <v>0</v>
      </c>
    </row>
    <row r="330" spans="1:14" ht="31.9" customHeight="1" x14ac:dyDescent="0.25">
      <c r="A330" s="50">
        <v>197</v>
      </c>
      <c r="B330" s="35"/>
      <c r="C330" s="36"/>
      <c r="D330" s="37"/>
      <c r="E330" s="72"/>
      <c r="F330" s="332"/>
      <c r="G330" s="328"/>
      <c r="H330" s="263"/>
      <c r="I330" s="256"/>
      <c r="J330" s="368" t="str">
        <f t="shared" si="27"/>
        <v/>
      </c>
      <c r="K330" s="177">
        <f t="shared" si="28"/>
        <v>1</v>
      </c>
      <c r="L330" s="176">
        <f t="shared" si="29"/>
        <v>0</v>
      </c>
    </row>
    <row r="331" spans="1:14" ht="31.9" customHeight="1" x14ac:dyDescent="0.25">
      <c r="A331" s="50">
        <v>198</v>
      </c>
      <c r="B331" s="35"/>
      <c r="C331" s="36"/>
      <c r="D331" s="37"/>
      <c r="E331" s="72"/>
      <c r="F331" s="332"/>
      <c r="G331" s="328"/>
      <c r="H331" s="263"/>
      <c r="I331" s="256"/>
      <c r="J331" s="368" t="str">
        <f t="shared" si="27"/>
        <v/>
      </c>
      <c r="K331" s="177">
        <f t="shared" si="28"/>
        <v>1</v>
      </c>
      <c r="L331" s="176">
        <f t="shared" si="29"/>
        <v>0</v>
      </c>
    </row>
    <row r="332" spans="1:14" ht="31.9" customHeight="1" x14ac:dyDescent="0.25">
      <c r="A332" s="50">
        <v>199</v>
      </c>
      <c r="B332" s="35"/>
      <c r="C332" s="36"/>
      <c r="D332" s="37"/>
      <c r="E332" s="72"/>
      <c r="F332" s="332"/>
      <c r="G332" s="328"/>
      <c r="H332" s="263"/>
      <c r="I332" s="256"/>
      <c r="J332" s="368" t="str">
        <f t="shared" si="27"/>
        <v/>
      </c>
      <c r="K332" s="177">
        <f t="shared" si="28"/>
        <v>1</v>
      </c>
      <c r="L332" s="176">
        <f t="shared" si="29"/>
        <v>0</v>
      </c>
    </row>
    <row r="333" spans="1:14" ht="31.9" customHeight="1" thickBot="1" x14ac:dyDescent="0.3">
      <c r="A333" s="65">
        <v>200</v>
      </c>
      <c r="B333" s="38"/>
      <c r="C333" s="39"/>
      <c r="D333" s="40"/>
      <c r="E333" s="73"/>
      <c r="F333" s="333"/>
      <c r="G333" s="329"/>
      <c r="H333" s="264"/>
      <c r="I333" s="257"/>
      <c r="J333" s="368" t="str">
        <f t="shared" si="27"/>
        <v/>
      </c>
      <c r="K333" s="177">
        <f t="shared" si="28"/>
        <v>1</v>
      </c>
      <c r="L333" s="176">
        <f t="shared" si="29"/>
        <v>0</v>
      </c>
    </row>
    <row r="334" spans="1:14" ht="37.15" customHeight="1" thickBot="1" x14ac:dyDescent="0.3">
      <c r="A334" s="74"/>
      <c r="B334" s="74"/>
      <c r="C334" s="372"/>
      <c r="D334" s="74"/>
      <c r="E334" s="314"/>
      <c r="F334" s="369"/>
      <c r="G334" s="334" t="s">
        <v>50</v>
      </c>
      <c r="H334" s="258">
        <f>SUM(H314:H333)+H300</f>
        <v>0</v>
      </c>
      <c r="I334" s="258">
        <f>SUM(I314:I333)+I300</f>
        <v>0</v>
      </c>
      <c r="J334" s="74"/>
      <c r="K334" s="175">
        <f>IF(H334&gt;H300,ROW(A340),0)</f>
        <v>0</v>
      </c>
      <c r="L334" s="69"/>
      <c r="M334" s="171">
        <f>IF(H334&gt;H300,ROW(A340),0)</f>
        <v>0</v>
      </c>
    </row>
    <row r="335" spans="1:14" x14ac:dyDescent="0.25">
      <c r="A335" s="74"/>
      <c r="B335" s="74"/>
      <c r="C335" s="372"/>
      <c r="D335" s="74"/>
      <c r="E335" s="314"/>
      <c r="F335" s="370"/>
      <c r="G335" s="314"/>
      <c r="H335" s="74"/>
      <c r="I335" s="74"/>
      <c r="J335" s="74"/>
      <c r="K335" s="69"/>
      <c r="L335" s="69"/>
    </row>
    <row r="336" spans="1:14" x14ac:dyDescent="0.25">
      <c r="A336" s="41" t="s">
        <v>156</v>
      </c>
      <c r="B336" s="74"/>
      <c r="C336" s="372"/>
      <c r="D336" s="74"/>
      <c r="E336" s="314"/>
      <c r="F336" s="370"/>
      <c r="G336" s="314"/>
      <c r="H336" s="74"/>
      <c r="I336" s="74"/>
      <c r="J336" s="74"/>
      <c r="K336" s="69"/>
      <c r="L336" s="69"/>
    </row>
    <row r="337" spans="1:14" x14ac:dyDescent="0.25">
      <c r="A337" s="74"/>
      <c r="B337" s="74"/>
      <c r="C337" s="372"/>
      <c r="D337" s="74"/>
      <c r="E337" s="314"/>
      <c r="F337" s="370"/>
      <c r="G337" s="314"/>
      <c r="H337" s="74"/>
      <c r="I337" s="74"/>
      <c r="J337" s="74"/>
      <c r="K337" s="69"/>
      <c r="L337" s="69"/>
    </row>
    <row r="338" spans="1:14" x14ac:dyDescent="0.25">
      <c r="A338" s="74"/>
      <c r="B338" s="353" t="s">
        <v>47</v>
      </c>
      <c r="C338" s="373">
        <f ca="1">IF(imzatarihi&gt;0,imzatarihi,"")</f>
        <v>46027</v>
      </c>
      <c r="D338" s="530" t="s">
        <v>48</v>
      </c>
      <c r="E338" s="530"/>
      <c r="F338" s="542" t="str">
        <f>IF(kurulusyetkilisi&gt;0,kurulusyetkilisi,"")</f>
        <v/>
      </c>
      <c r="G338" s="542"/>
      <c r="H338" s="542"/>
      <c r="I338" s="542"/>
      <c r="J338" s="74"/>
      <c r="K338" s="69"/>
      <c r="L338" s="69"/>
    </row>
    <row r="339" spans="1:14" x14ac:dyDescent="0.25">
      <c r="A339" s="74"/>
      <c r="D339" s="530" t="s">
        <v>49</v>
      </c>
      <c r="E339" s="530"/>
      <c r="H339" s="261"/>
      <c r="I339" s="74"/>
      <c r="J339" s="74"/>
      <c r="K339" s="69"/>
      <c r="L339" s="69"/>
    </row>
    <row r="340" spans="1:14" x14ac:dyDescent="0.25">
      <c r="A340" s="74"/>
      <c r="B340" s="74"/>
      <c r="C340" s="372"/>
      <c r="D340" s="74"/>
      <c r="E340" s="314"/>
      <c r="F340" s="370"/>
      <c r="G340" s="314"/>
      <c r="H340" s="74"/>
      <c r="I340" s="74"/>
      <c r="J340" s="74"/>
      <c r="K340" s="69"/>
      <c r="L340" s="69"/>
    </row>
    <row r="341" spans="1:14" x14ac:dyDescent="0.25">
      <c r="A341" s="525" t="s">
        <v>125</v>
      </c>
      <c r="B341" s="525"/>
      <c r="C341" s="525"/>
      <c r="D341" s="525"/>
      <c r="E341" s="525"/>
      <c r="F341" s="525"/>
      <c r="G341" s="525"/>
      <c r="H341" s="525"/>
      <c r="I341" s="525"/>
      <c r="J341" s="150"/>
      <c r="K341" s="69"/>
      <c r="L341" s="69"/>
    </row>
    <row r="342" spans="1:14" x14ac:dyDescent="0.25">
      <c r="A342" s="523" t="str">
        <f>IF(YilDonem&lt;&gt;"",CONCATENATE(YilDonem," dönemine aittir."),"")</f>
        <v/>
      </c>
      <c r="B342" s="523"/>
      <c r="C342" s="523"/>
      <c r="D342" s="523"/>
      <c r="E342" s="523"/>
      <c r="F342" s="523"/>
      <c r="G342" s="523"/>
      <c r="H342" s="523"/>
      <c r="I342" s="523"/>
      <c r="J342" s="150"/>
      <c r="K342" s="69"/>
      <c r="L342" s="69"/>
    </row>
    <row r="343" spans="1:14" ht="15.95" customHeight="1" thickBot="1" x14ac:dyDescent="0.3">
      <c r="A343" s="543" t="s">
        <v>148</v>
      </c>
      <c r="B343" s="543"/>
      <c r="C343" s="543"/>
      <c r="D343" s="543"/>
      <c r="E343" s="543"/>
      <c r="F343" s="543"/>
      <c r="G343" s="543"/>
      <c r="H343" s="543"/>
      <c r="I343" s="543"/>
      <c r="J343" s="150"/>
      <c r="K343" s="69"/>
      <c r="L343" s="69"/>
    </row>
    <row r="344" spans="1:14" ht="31.7" customHeight="1" thickBot="1" x14ac:dyDescent="0.3">
      <c r="A344" s="544" t="s">
        <v>1</v>
      </c>
      <c r="B344" s="545"/>
      <c r="C344" s="509" t="str">
        <f>IF(ProjeNo&gt;0,ProjeNo,"")</f>
        <v/>
      </c>
      <c r="D344" s="510"/>
      <c r="E344" s="510"/>
      <c r="F344" s="510"/>
      <c r="G344" s="510"/>
      <c r="H344" s="510"/>
      <c r="I344" s="511"/>
      <c r="J344" s="150"/>
      <c r="K344" s="69"/>
      <c r="L344" s="69"/>
      <c r="M344" s="108"/>
    </row>
    <row r="345" spans="1:14" ht="45" customHeight="1" thickBot="1" x14ac:dyDescent="0.3">
      <c r="A345" s="540" t="s">
        <v>14</v>
      </c>
      <c r="B345" s="541"/>
      <c r="C345" s="514" t="str">
        <f>IF(ProjeAdi&gt;0,ProjeAdi,"")</f>
        <v/>
      </c>
      <c r="D345" s="515"/>
      <c r="E345" s="515"/>
      <c r="F345" s="515"/>
      <c r="G345" s="515"/>
      <c r="H345" s="515"/>
      <c r="I345" s="516"/>
      <c r="J345" s="150"/>
      <c r="K345" s="69"/>
      <c r="L345" s="69"/>
    </row>
    <row r="346" spans="1:14" s="44" customFormat="1" ht="37.15" customHeight="1" thickBot="1" x14ac:dyDescent="0.3">
      <c r="A346" s="517" t="s">
        <v>9</v>
      </c>
      <c r="B346" s="517" t="s">
        <v>122</v>
      </c>
      <c r="C346" s="517" t="s">
        <v>123</v>
      </c>
      <c r="D346" s="517" t="s">
        <v>124</v>
      </c>
      <c r="E346" s="519" t="s">
        <v>97</v>
      </c>
      <c r="F346" s="521" t="s">
        <v>98</v>
      </c>
      <c r="G346" s="519" t="s">
        <v>185</v>
      </c>
      <c r="H346" s="117" t="s">
        <v>99</v>
      </c>
      <c r="I346" s="117" t="s">
        <v>99</v>
      </c>
      <c r="J346" s="366"/>
      <c r="K346" s="70"/>
      <c r="L346" s="70"/>
      <c r="M346" s="109"/>
      <c r="N346" s="109"/>
    </row>
    <row r="347" spans="1:14" ht="18" customHeight="1" thickBot="1" x14ac:dyDescent="0.3">
      <c r="A347" s="526"/>
      <c r="B347" s="526"/>
      <c r="C347" s="526"/>
      <c r="D347" s="526"/>
      <c r="E347" s="527"/>
      <c r="F347" s="528"/>
      <c r="G347" s="520"/>
      <c r="H347" s="118" t="s">
        <v>100</v>
      </c>
      <c r="I347" s="118" t="s">
        <v>103</v>
      </c>
      <c r="J347" s="150"/>
      <c r="K347" s="69"/>
      <c r="L347" s="69"/>
    </row>
    <row r="348" spans="1:14" ht="31.9" customHeight="1" x14ac:dyDescent="0.25">
      <c r="A348" s="64">
        <v>201</v>
      </c>
      <c r="B348" s="52"/>
      <c r="C348" s="53"/>
      <c r="D348" s="71"/>
      <c r="E348" s="54"/>
      <c r="F348" s="330"/>
      <c r="G348" s="327"/>
      <c r="H348" s="262"/>
      <c r="I348" s="249"/>
      <c r="J348" s="368" t="str">
        <f>IF(AND(COUNTA(B348:D348)&gt;0,K348=1),"Belge Tarihi,Belge Numarası ve KDV Dahil Tutar doldurulduktan sonra KDV Hariç Tutar doldurulabilir.","")</f>
        <v/>
      </c>
      <c r="K348" s="177">
        <f>IF(COUNTA(E348:F348)+COUNTA(I348)=3,0,1)</f>
        <v>1</v>
      </c>
      <c r="L348" s="176">
        <f>IF(K348=1,0,100000000)</f>
        <v>0</v>
      </c>
    </row>
    <row r="349" spans="1:14" ht="31.9" customHeight="1" x14ac:dyDescent="0.25">
      <c r="A349" s="50">
        <v>202</v>
      </c>
      <c r="B349" s="35"/>
      <c r="C349" s="36"/>
      <c r="D349" s="37"/>
      <c r="E349" s="72"/>
      <c r="F349" s="332"/>
      <c r="G349" s="328"/>
      <c r="H349" s="263"/>
      <c r="I349" s="256"/>
      <c r="J349" s="368" t="str">
        <f t="shared" ref="J349:J367" si="30">IF(AND(COUNTA(B349:D349)&gt;0,K349=1),"Belge Tarihi,Belge Numarası ve KDV Dahil Tutar doldurulduktan sonra KDV Hariç Tutar doldurulabilir.","")</f>
        <v/>
      </c>
      <c r="K349" s="177">
        <f t="shared" ref="K349:K367" si="31">IF(COUNTA(E349:F349)+COUNTA(I349)=3,0,1)</f>
        <v>1</v>
      </c>
      <c r="L349" s="176">
        <f t="shared" ref="L349:L367" si="32">IF(K349=1,0,100000000)</f>
        <v>0</v>
      </c>
    </row>
    <row r="350" spans="1:14" ht="31.9" customHeight="1" x14ac:dyDescent="0.25">
      <c r="A350" s="50">
        <v>203</v>
      </c>
      <c r="B350" s="35"/>
      <c r="C350" s="36"/>
      <c r="D350" s="37"/>
      <c r="E350" s="72"/>
      <c r="F350" s="332"/>
      <c r="G350" s="328"/>
      <c r="H350" s="263"/>
      <c r="I350" s="256"/>
      <c r="J350" s="368" t="str">
        <f t="shared" si="30"/>
        <v/>
      </c>
      <c r="K350" s="177">
        <f t="shared" si="31"/>
        <v>1</v>
      </c>
      <c r="L350" s="176">
        <f t="shared" si="32"/>
        <v>0</v>
      </c>
    </row>
    <row r="351" spans="1:14" ht="31.9" customHeight="1" x14ac:dyDescent="0.25">
      <c r="A351" s="50">
        <v>204</v>
      </c>
      <c r="B351" s="35"/>
      <c r="C351" s="36"/>
      <c r="D351" s="37"/>
      <c r="E351" s="72"/>
      <c r="F351" s="332"/>
      <c r="G351" s="328"/>
      <c r="H351" s="263"/>
      <c r="I351" s="256"/>
      <c r="J351" s="368" t="str">
        <f t="shared" si="30"/>
        <v/>
      </c>
      <c r="K351" s="177">
        <f t="shared" si="31"/>
        <v>1</v>
      </c>
      <c r="L351" s="176">
        <f t="shared" si="32"/>
        <v>0</v>
      </c>
    </row>
    <row r="352" spans="1:14" ht="31.9" customHeight="1" x14ac:dyDescent="0.25">
      <c r="A352" s="50">
        <v>205</v>
      </c>
      <c r="B352" s="35"/>
      <c r="C352" s="36"/>
      <c r="D352" s="37"/>
      <c r="E352" s="72"/>
      <c r="F352" s="332"/>
      <c r="G352" s="328"/>
      <c r="H352" s="263"/>
      <c r="I352" s="256"/>
      <c r="J352" s="368" t="str">
        <f t="shared" si="30"/>
        <v/>
      </c>
      <c r="K352" s="177">
        <f t="shared" si="31"/>
        <v>1</v>
      </c>
      <c r="L352" s="176">
        <f t="shared" si="32"/>
        <v>0</v>
      </c>
    </row>
    <row r="353" spans="1:14" ht="31.9" customHeight="1" x14ac:dyDescent="0.25">
      <c r="A353" s="50">
        <v>206</v>
      </c>
      <c r="B353" s="35"/>
      <c r="C353" s="36"/>
      <c r="D353" s="37"/>
      <c r="E353" s="72"/>
      <c r="F353" s="332"/>
      <c r="G353" s="328"/>
      <c r="H353" s="263"/>
      <c r="I353" s="256"/>
      <c r="J353" s="368" t="str">
        <f t="shared" si="30"/>
        <v/>
      </c>
      <c r="K353" s="177">
        <f t="shared" si="31"/>
        <v>1</v>
      </c>
      <c r="L353" s="176">
        <f t="shared" si="32"/>
        <v>0</v>
      </c>
    </row>
    <row r="354" spans="1:14" ht="31.9" customHeight="1" x14ac:dyDescent="0.25">
      <c r="A354" s="50">
        <v>207</v>
      </c>
      <c r="B354" s="35"/>
      <c r="C354" s="36"/>
      <c r="D354" s="37"/>
      <c r="E354" s="72"/>
      <c r="F354" s="332"/>
      <c r="G354" s="328"/>
      <c r="H354" s="263"/>
      <c r="I354" s="256"/>
      <c r="J354" s="368" t="str">
        <f t="shared" si="30"/>
        <v/>
      </c>
      <c r="K354" s="177">
        <f t="shared" si="31"/>
        <v>1</v>
      </c>
      <c r="L354" s="176">
        <f t="shared" si="32"/>
        <v>0</v>
      </c>
    </row>
    <row r="355" spans="1:14" ht="31.9" customHeight="1" x14ac:dyDescent="0.25">
      <c r="A355" s="50">
        <v>208</v>
      </c>
      <c r="B355" s="35"/>
      <c r="C355" s="36"/>
      <c r="D355" s="37"/>
      <c r="E355" s="72"/>
      <c r="F355" s="332"/>
      <c r="G355" s="328"/>
      <c r="H355" s="263"/>
      <c r="I355" s="256"/>
      <c r="J355" s="368" t="str">
        <f t="shared" si="30"/>
        <v/>
      </c>
      <c r="K355" s="177">
        <f t="shared" si="31"/>
        <v>1</v>
      </c>
      <c r="L355" s="176">
        <f t="shared" si="32"/>
        <v>0</v>
      </c>
    </row>
    <row r="356" spans="1:14" ht="31.9" customHeight="1" x14ac:dyDescent="0.25">
      <c r="A356" s="50">
        <v>209</v>
      </c>
      <c r="B356" s="35"/>
      <c r="C356" s="36"/>
      <c r="D356" s="37"/>
      <c r="E356" s="72"/>
      <c r="F356" s="332"/>
      <c r="G356" s="328"/>
      <c r="H356" s="263"/>
      <c r="I356" s="256"/>
      <c r="J356" s="368" t="str">
        <f t="shared" si="30"/>
        <v/>
      </c>
      <c r="K356" s="177">
        <f t="shared" si="31"/>
        <v>1</v>
      </c>
      <c r="L356" s="176">
        <f t="shared" si="32"/>
        <v>0</v>
      </c>
    </row>
    <row r="357" spans="1:14" ht="31.9" customHeight="1" x14ac:dyDescent="0.25">
      <c r="A357" s="50">
        <v>210</v>
      </c>
      <c r="B357" s="35"/>
      <c r="C357" s="36"/>
      <c r="D357" s="37"/>
      <c r="E357" s="72"/>
      <c r="F357" s="332"/>
      <c r="G357" s="328"/>
      <c r="H357" s="263"/>
      <c r="I357" s="256"/>
      <c r="J357" s="368" t="str">
        <f t="shared" si="30"/>
        <v/>
      </c>
      <c r="K357" s="177">
        <f t="shared" si="31"/>
        <v>1</v>
      </c>
      <c r="L357" s="176">
        <f t="shared" si="32"/>
        <v>0</v>
      </c>
      <c r="M357" s="110"/>
      <c r="N357" s="110"/>
    </row>
    <row r="358" spans="1:14" ht="31.9" customHeight="1" x14ac:dyDescent="0.25">
      <c r="A358" s="50">
        <v>211</v>
      </c>
      <c r="B358" s="35"/>
      <c r="C358" s="36"/>
      <c r="D358" s="37"/>
      <c r="E358" s="72"/>
      <c r="F358" s="332"/>
      <c r="G358" s="328"/>
      <c r="H358" s="263"/>
      <c r="I358" s="256"/>
      <c r="J358" s="368" t="str">
        <f t="shared" si="30"/>
        <v/>
      </c>
      <c r="K358" s="177">
        <f t="shared" si="31"/>
        <v>1</v>
      </c>
      <c r="L358" s="176">
        <f t="shared" si="32"/>
        <v>0</v>
      </c>
    </row>
    <row r="359" spans="1:14" ht="31.9" customHeight="1" x14ac:dyDescent="0.25">
      <c r="A359" s="50">
        <v>212</v>
      </c>
      <c r="B359" s="35"/>
      <c r="C359" s="36"/>
      <c r="D359" s="37"/>
      <c r="E359" s="72"/>
      <c r="F359" s="332"/>
      <c r="G359" s="328"/>
      <c r="H359" s="263"/>
      <c r="I359" s="256"/>
      <c r="J359" s="368" t="str">
        <f t="shared" si="30"/>
        <v/>
      </c>
      <c r="K359" s="177">
        <f t="shared" si="31"/>
        <v>1</v>
      </c>
      <c r="L359" s="176">
        <f t="shared" si="32"/>
        <v>0</v>
      </c>
    </row>
    <row r="360" spans="1:14" ht="31.9" customHeight="1" x14ac:dyDescent="0.25">
      <c r="A360" s="50">
        <v>213</v>
      </c>
      <c r="B360" s="35"/>
      <c r="C360" s="36"/>
      <c r="D360" s="37"/>
      <c r="E360" s="72"/>
      <c r="F360" s="332"/>
      <c r="G360" s="328"/>
      <c r="H360" s="263"/>
      <c r="I360" s="256"/>
      <c r="J360" s="368" t="str">
        <f t="shared" si="30"/>
        <v/>
      </c>
      <c r="K360" s="177">
        <f t="shared" si="31"/>
        <v>1</v>
      </c>
      <c r="L360" s="176">
        <f t="shared" si="32"/>
        <v>0</v>
      </c>
    </row>
    <row r="361" spans="1:14" ht="31.9" customHeight="1" x14ac:dyDescent="0.25">
      <c r="A361" s="50">
        <v>214</v>
      </c>
      <c r="B361" s="35"/>
      <c r="C361" s="36"/>
      <c r="D361" s="37"/>
      <c r="E361" s="72"/>
      <c r="F361" s="332"/>
      <c r="G361" s="328"/>
      <c r="H361" s="263"/>
      <c r="I361" s="256"/>
      <c r="J361" s="368" t="str">
        <f t="shared" si="30"/>
        <v/>
      </c>
      <c r="K361" s="177">
        <f t="shared" si="31"/>
        <v>1</v>
      </c>
      <c r="L361" s="176">
        <f t="shared" si="32"/>
        <v>0</v>
      </c>
    </row>
    <row r="362" spans="1:14" ht="31.9" customHeight="1" x14ac:dyDescent="0.25">
      <c r="A362" s="50">
        <v>215</v>
      </c>
      <c r="B362" s="35"/>
      <c r="C362" s="36"/>
      <c r="D362" s="37"/>
      <c r="E362" s="72"/>
      <c r="F362" s="332"/>
      <c r="G362" s="328"/>
      <c r="H362" s="263"/>
      <c r="I362" s="256"/>
      <c r="J362" s="368" t="str">
        <f t="shared" si="30"/>
        <v/>
      </c>
      <c r="K362" s="177">
        <f t="shared" si="31"/>
        <v>1</v>
      </c>
      <c r="L362" s="176">
        <f t="shared" si="32"/>
        <v>0</v>
      </c>
    </row>
    <row r="363" spans="1:14" ht="31.9" customHeight="1" x14ac:dyDescent="0.25">
      <c r="A363" s="50">
        <v>216</v>
      </c>
      <c r="B363" s="35"/>
      <c r="C363" s="36"/>
      <c r="D363" s="37"/>
      <c r="E363" s="72"/>
      <c r="F363" s="332"/>
      <c r="G363" s="328"/>
      <c r="H363" s="263"/>
      <c r="I363" s="256"/>
      <c r="J363" s="368" t="str">
        <f t="shared" si="30"/>
        <v/>
      </c>
      <c r="K363" s="177">
        <f t="shared" si="31"/>
        <v>1</v>
      </c>
      <c r="L363" s="176">
        <f t="shared" si="32"/>
        <v>0</v>
      </c>
    </row>
    <row r="364" spans="1:14" ht="31.9" customHeight="1" x14ac:dyDescent="0.25">
      <c r="A364" s="50">
        <v>217</v>
      </c>
      <c r="B364" s="35"/>
      <c r="C364" s="36"/>
      <c r="D364" s="37"/>
      <c r="E364" s="72"/>
      <c r="F364" s="332"/>
      <c r="G364" s="328"/>
      <c r="H364" s="263"/>
      <c r="I364" s="256"/>
      <c r="J364" s="368" t="str">
        <f t="shared" si="30"/>
        <v/>
      </c>
      <c r="K364" s="177">
        <f t="shared" si="31"/>
        <v>1</v>
      </c>
      <c r="L364" s="176">
        <f t="shared" si="32"/>
        <v>0</v>
      </c>
    </row>
    <row r="365" spans="1:14" ht="31.9" customHeight="1" x14ac:dyDescent="0.25">
      <c r="A365" s="50">
        <v>218</v>
      </c>
      <c r="B365" s="35"/>
      <c r="C365" s="36"/>
      <c r="D365" s="37"/>
      <c r="E365" s="72"/>
      <c r="F365" s="332"/>
      <c r="G365" s="328"/>
      <c r="H365" s="263"/>
      <c r="I365" s="256"/>
      <c r="J365" s="368" t="str">
        <f t="shared" si="30"/>
        <v/>
      </c>
      <c r="K365" s="177">
        <f t="shared" si="31"/>
        <v>1</v>
      </c>
      <c r="L365" s="176">
        <f t="shared" si="32"/>
        <v>0</v>
      </c>
    </row>
    <row r="366" spans="1:14" ht="31.9" customHeight="1" x14ac:dyDescent="0.25">
      <c r="A366" s="50">
        <v>219</v>
      </c>
      <c r="B366" s="35"/>
      <c r="C366" s="36"/>
      <c r="D366" s="37"/>
      <c r="E366" s="72"/>
      <c r="F366" s="332"/>
      <c r="G366" s="328"/>
      <c r="H366" s="263"/>
      <c r="I366" s="256"/>
      <c r="J366" s="368" t="str">
        <f t="shared" si="30"/>
        <v/>
      </c>
      <c r="K366" s="177">
        <f t="shared" si="31"/>
        <v>1</v>
      </c>
      <c r="L366" s="176">
        <f t="shared" si="32"/>
        <v>0</v>
      </c>
    </row>
    <row r="367" spans="1:14" ht="31.9" customHeight="1" thickBot="1" x14ac:dyDescent="0.3">
      <c r="A367" s="65">
        <v>220</v>
      </c>
      <c r="B367" s="38"/>
      <c r="C367" s="39"/>
      <c r="D367" s="40"/>
      <c r="E367" s="73"/>
      <c r="F367" s="333"/>
      <c r="G367" s="329"/>
      <c r="H367" s="264"/>
      <c r="I367" s="257"/>
      <c r="J367" s="368" t="str">
        <f t="shared" si="30"/>
        <v/>
      </c>
      <c r="K367" s="177">
        <f t="shared" si="31"/>
        <v>1</v>
      </c>
      <c r="L367" s="176">
        <f t="shared" si="32"/>
        <v>0</v>
      </c>
    </row>
    <row r="368" spans="1:14" ht="37.15" customHeight="1" thickBot="1" x14ac:dyDescent="0.3">
      <c r="A368" s="74"/>
      <c r="B368" s="74"/>
      <c r="C368" s="372"/>
      <c r="D368" s="74"/>
      <c r="E368" s="314"/>
      <c r="F368" s="369"/>
      <c r="G368" s="334" t="s">
        <v>50</v>
      </c>
      <c r="H368" s="258">
        <f>SUM(H348:H367)+H334</f>
        <v>0</v>
      </c>
      <c r="I368" s="258">
        <f>SUM(I348:I367)+I334</f>
        <v>0</v>
      </c>
      <c r="J368" s="74"/>
      <c r="K368" s="175">
        <f>IF(H368&gt;H334,ROW(A374),0)</f>
        <v>0</v>
      </c>
      <c r="L368" s="69"/>
      <c r="M368" s="171">
        <f>IF(H368&gt;H334,ROW(A374),0)</f>
        <v>0</v>
      </c>
    </row>
    <row r="369" spans="1:14" x14ac:dyDescent="0.25">
      <c r="A369" s="74"/>
      <c r="B369" s="74"/>
      <c r="C369" s="372"/>
      <c r="D369" s="74"/>
      <c r="E369" s="314"/>
      <c r="F369" s="370"/>
      <c r="G369" s="314"/>
      <c r="H369" s="74"/>
      <c r="I369" s="74"/>
      <c r="J369" s="74"/>
      <c r="K369" s="69"/>
      <c r="L369" s="69"/>
    </row>
    <row r="370" spans="1:14" x14ac:dyDescent="0.25">
      <c r="A370" s="41" t="s">
        <v>156</v>
      </c>
      <c r="B370" s="74"/>
      <c r="C370" s="372"/>
      <c r="D370" s="74"/>
      <c r="E370" s="314"/>
      <c r="F370" s="370"/>
      <c r="G370" s="314"/>
      <c r="H370" s="74"/>
      <c r="I370" s="74"/>
      <c r="J370" s="74"/>
      <c r="K370" s="69"/>
      <c r="L370" s="69"/>
    </row>
    <row r="371" spans="1:14" x14ac:dyDescent="0.25">
      <c r="A371" s="74"/>
      <c r="B371" s="74"/>
      <c r="C371" s="372"/>
      <c r="D371" s="74"/>
      <c r="E371" s="314"/>
      <c r="F371" s="370"/>
      <c r="G371" s="314"/>
      <c r="H371" s="74"/>
      <c r="I371" s="74"/>
      <c r="J371" s="74"/>
      <c r="K371" s="69"/>
      <c r="L371" s="69"/>
    </row>
    <row r="372" spans="1:14" x14ac:dyDescent="0.25">
      <c r="A372" s="74"/>
      <c r="B372" s="353" t="s">
        <v>47</v>
      </c>
      <c r="C372" s="373">
        <f ca="1">IF(imzatarihi&gt;0,imzatarihi,"")</f>
        <v>46027</v>
      </c>
      <c r="D372" s="530" t="s">
        <v>48</v>
      </c>
      <c r="E372" s="530"/>
      <c r="F372" s="542" t="str">
        <f>IF(kurulusyetkilisi&gt;0,kurulusyetkilisi,"")</f>
        <v/>
      </c>
      <c r="G372" s="542"/>
      <c r="H372" s="542"/>
      <c r="I372" s="542"/>
      <c r="J372" s="74"/>
      <c r="K372" s="69"/>
      <c r="L372" s="69"/>
    </row>
    <row r="373" spans="1:14" x14ac:dyDescent="0.25">
      <c r="A373" s="74"/>
      <c r="D373" s="530" t="s">
        <v>49</v>
      </c>
      <c r="E373" s="530"/>
      <c r="H373" s="261"/>
      <c r="I373" s="74"/>
      <c r="J373" s="74"/>
      <c r="K373" s="69"/>
      <c r="L373" s="69"/>
    </row>
    <row r="374" spans="1:14" x14ac:dyDescent="0.25">
      <c r="A374" s="74"/>
      <c r="B374" s="74"/>
      <c r="C374" s="372"/>
      <c r="D374" s="74"/>
      <c r="E374" s="314"/>
      <c r="F374" s="370"/>
      <c r="G374" s="314"/>
      <c r="H374" s="74"/>
      <c r="I374" s="74"/>
      <c r="J374" s="74"/>
      <c r="K374" s="69"/>
      <c r="L374" s="69"/>
    </row>
    <row r="375" spans="1:14" x14ac:dyDescent="0.25">
      <c r="A375" s="525" t="s">
        <v>125</v>
      </c>
      <c r="B375" s="525"/>
      <c r="C375" s="525"/>
      <c r="D375" s="525"/>
      <c r="E375" s="525"/>
      <c r="F375" s="525"/>
      <c r="G375" s="525"/>
      <c r="H375" s="525"/>
      <c r="I375" s="525"/>
      <c r="J375" s="150"/>
      <c r="K375" s="69"/>
      <c r="L375" s="69"/>
    </row>
    <row r="376" spans="1:14" x14ac:dyDescent="0.25">
      <c r="A376" s="523" t="str">
        <f>IF(YilDonem&lt;&gt;"",CONCATENATE(YilDonem," dönemine aittir."),"")</f>
        <v/>
      </c>
      <c r="B376" s="523"/>
      <c r="C376" s="523"/>
      <c r="D376" s="523"/>
      <c r="E376" s="523"/>
      <c r="F376" s="523"/>
      <c r="G376" s="523"/>
      <c r="H376" s="523"/>
      <c r="I376" s="523"/>
      <c r="J376" s="150"/>
      <c r="K376" s="69"/>
      <c r="L376" s="69"/>
    </row>
    <row r="377" spans="1:14" ht="15.95" customHeight="1" thickBot="1" x14ac:dyDescent="0.3">
      <c r="A377" s="543" t="s">
        <v>148</v>
      </c>
      <c r="B377" s="543"/>
      <c r="C377" s="543"/>
      <c r="D377" s="543"/>
      <c r="E377" s="543"/>
      <c r="F377" s="543"/>
      <c r="G377" s="543"/>
      <c r="H377" s="543"/>
      <c r="I377" s="543"/>
      <c r="J377" s="150"/>
      <c r="K377" s="69"/>
      <c r="L377" s="69"/>
    </row>
    <row r="378" spans="1:14" ht="31.7" customHeight="1" thickBot="1" x14ac:dyDescent="0.3">
      <c r="A378" s="544" t="s">
        <v>1</v>
      </c>
      <c r="B378" s="545"/>
      <c r="C378" s="509" t="str">
        <f>IF(ProjeNo&gt;0,ProjeNo,"")</f>
        <v/>
      </c>
      <c r="D378" s="510"/>
      <c r="E378" s="510"/>
      <c r="F378" s="510"/>
      <c r="G378" s="510"/>
      <c r="H378" s="510"/>
      <c r="I378" s="511"/>
      <c r="J378" s="150"/>
      <c r="K378" s="69"/>
      <c r="L378" s="69"/>
    </row>
    <row r="379" spans="1:14" ht="45" customHeight="1" thickBot="1" x14ac:dyDescent="0.3">
      <c r="A379" s="540" t="s">
        <v>14</v>
      </c>
      <c r="B379" s="541"/>
      <c r="C379" s="514" t="str">
        <f>IF(ProjeAdi&gt;0,ProjeAdi,"")</f>
        <v/>
      </c>
      <c r="D379" s="515"/>
      <c r="E379" s="515"/>
      <c r="F379" s="515"/>
      <c r="G379" s="515"/>
      <c r="H379" s="515"/>
      <c r="I379" s="516"/>
      <c r="J379" s="150"/>
      <c r="K379" s="69"/>
      <c r="L379" s="69"/>
      <c r="M379" s="108"/>
    </row>
    <row r="380" spans="1:14" s="44" customFormat="1" ht="37.15" customHeight="1" thickBot="1" x14ac:dyDescent="0.3">
      <c r="A380" s="517" t="s">
        <v>9</v>
      </c>
      <c r="B380" s="517" t="s">
        <v>122</v>
      </c>
      <c r="C380" s="517" t="s">
        <v>123</v>
      </c>
      <c r="D380" s="517" t="s">
        <v>124</v>
      </c>
      <c r="E380" s="519" t="s">
        <v>97</v>
      </c>
      <c r="F380" s="521" t="s">
        <v>98</v>
      </c>
      <c r="G380" s="519" t="s">
        <v>185</v>
      </c>
      <c r="H380" s="117" t="s">
        <v>99</v>
      </c>
      <c r="I380" s="117" t="s">
        <v>99</v>
      </c>
      <c r="J380" s="366"/>
      <c r="K380" s="70"/>
      <c r="L380" s="70"/>
      <c r="M380" s="109"/>
      <c r="N380" s="109"/>
    </row>
    <row r="381" spans="1:14" ht="18" customHeight="1" thickBot="1" x14ac:dyDescent="0.3">
      <c r="A381" s="526"/>
      <c r="B381" s="526"/>
      <c r="C381" s="526"/>
      <c r="D381" s="526"/>
      <c r="E381" s="527"/>
      <c r="F381" s="528"/>
      <c r="G381" s="520"/>
      <c r="H381" s="118" t="s">
        <v>100</v>
      </c>
      <c r="I381" s="118" t="s">
        <v>103</v>
      </c>
      <c r="J381" s="150"/>
      <c r="K381" s="69"/>
      <c r="L381" s="69"/>
    </row>
    <row r="382" spans="1:14" ht="31.9" customHeight="1" x14ac:dyDescent="0.25">
      <c r="A382" s="64">
        <v>221</v>
      </c>
      <c r="B382" s="52"/>
      <c r="C382" s="53"/>
      <c r="D382" s="71"/>
      <c r="E382" s="54"/>
      <c r="F382" s="330"/>
      <c r="G382" s="327"/>
      <c r="H382" s="262"/>
      <c r="I382" s="249"/>
      <c r="J382" s="368" t="str">
        <f>IF(AND(COUNTA(B382:D382)&gt;0,K382=1),"Belge Tarihi,Belge Numarası ve KDV Dahil Tutar doldurulduktan sonra KDV Hariç Tutar doldurulabilir.","")</f>
        <v/>
      </c>
      <c r="K382" s="177">
        <f>IF(COUNTA(E382:F382)+COUNTA(I382)=3,0,1)</f>
        <v>1</v>
      </c>
      <c r="L382" s="176">
        <f>IF(K382=1,0,100000000)</f>
        <v>0</v>
      </c>
    </row>
    <row r="383" spans="1:14" ht="31.9" customHeight="1" x14ac:dyDescent="0.25">
      <c r="A383" s="50">
        <v>222</v>
      </c>
      <c r="B383" s="35"/>
      <c r="C383" s="36"/>
      <c r="D383" s="37"/>
      <c r="E383" s="72"/>
      <c r="F383" s="332"/>
      <c r="G383" s="328"/>
      <c r="H383" s="263"/>
      <c r="I383" s="256"/>
      <c r="J383" s="368" t="str">
        <f t="shared" ref="J383:J401" si="33">IF(AND(COUNTA(B383:D383)&gt;0,K383=1),"Belge Tarihi,Belge Numarası ve KDV Dahil Tutar doldurulduktan sonra KDV Hariç Tutar doldurulabilir.","")</f>
        <v/>
      </c>
      <c r="K383" s="177">
        <f t="shared" ref="K383:K401" si="34">IF(COUNTA(E383:F383)+COUNTA(I383)=3,0,1)</f>
        <v>1</v>
      </c>
      <c r="L383" s="176">
        <f t="shared" ref="L383:L401" si="35">IF(K383=1,0,100000000)</f>
        <v>0</v>
      </c>
    </row>
    <row r="384" spans="1:14" ht="31.9" customHeight="1" x14ac:dyDescent="0.25">
      <c r="A384" s="50">
        <v>223</v>
      </c>
      <c r="B384" s="35"/>
      <c r="C384" s="36"/>
      <c r="D384" s="37"/>
      <c r="E384" s="72"/>
      <c r="F384" s="332"/>
      <c r="G384" s="328"/>
      <c r="H384" s="263"/>
      <c r="I384" s="256"/>
      <c r="J384" s="368" t="str">
        <f t="shared" si="33"/>
        <v/>
      </c>
      <c r="K384" s="177">
        <f t="shared" si="34"/>
        <v>1</v>
      </c>
      <c r="L384" s="176">
        <f t="shared" si="35"/>
        <v>0</v>
      </c>
    </row>
    <row r="385" spans="1:14" ht="31.9" customHeight="1" x14ac:dyDescent="0.25">
      <c r="A385" s="50">
        <v>224</v>
      </c>
      <c r="B385" s="35"/>
      <c r="C385" s="36"/>
      <c r="D385" s="37"/>
      <c r="E385" s="72"/>
      <c r="F385" s="332"/>
      <c r="G385" s="328"/>
      <c r="H385" s="263"/>
      <c r="I385" s="256"/>
      <c r="J385" s="368" t="str">
        <f t="shared" si="33"/>
        <v/>
      </c>
      <c r="K385" s="177">
        <f t="shared" si="34"/>
        <v>1</v>
      </c>
      <c r="L385" s="176">
        <f t="shared" si="35"/>
        <v>0</v>
      </c>
    </row>
    <row r="386" spans="1:14" ht="31.9" customHeight="1" x14ac:dyDescent="0.25">
      <c r="A386" s="50">
        <v>225</v>
      </c>
      <c r="B386" s="35"/>
      <c r="C386" s="36"/>
      <c r="D386" s="37"/>
      <c r="E386" s="72"/>
      <c r="F386" s="332"/>
      <c r="G386" s="328"/>
      <c r="H386" s="263"/>
      <c r="I386" s="256"/>
      <c r="J386" s="368" t="str">
        <f t="shared" si="33"/>
        <v/>
      </c>
      <c r="K386" s="177">
        <f t="shared" si="34"/>
        <v>1</v>
      </c>
      <c r="L386" s="176">
        <f t="shared" si="35"/>
        <v>0</v>
      </c>
    </row>
    <row r="387" spans="1:14" ht="31.9" customHeight="1" x14ac:dyDescent="0.25">
      <c r="A387" s="50">
        <v>226</v>
      </c>
      <c r="B387" s="35"/>
      <c r="C387" s="36"/>
      <c r="D387" s="37"/>
      <c r="E387" s="72"/>
      <c r="F387" s="332"/>
      <c r="G387" s="328"/>
      <c r="H387" s="263"/>
      <c r="I387" s="256"/>
      <c r="J387" s="368" t="str">
        <f t="shared" si="33"/>
        <v/>
      </c>
      <c r="K387" s="177">
        <f t="shared" si="34"/>
        <v>1</v>
      </c>
      <c r="L387" s="176">
        <f t="shared" si="35"/>
        <v>0</v>
      </c>
    </row>
    <row r="388" spans="1:14" ht="31.9" customHeight="1" x14ac:dyDescent="0.25">
      <c r="A388" s="50">
        <v>227</v>
      </c>
      <c r="B388" s="35"/>
      <c r="C388" s="36"/>
      <c r="D388" s="37"/>
      <c r="E388" s="72"/>
      <c r="F388" s="332"/>
      <c r="G388" s="328"/>
      <c r="H388" s="263"/>
      <c r="I388" s="256"/>
      <c r="J388" s="368" t="str">
        <f t="shared" si="33"/>
        <v/>
      </c>
      <c r="K388" s="177">
        <f t="shared" si="34"/>
        <v>1</v>
      </c>
      <c r="L388" s="176">
        <f t="shared" si="35"/>
        <v>0</v>
      </c>
    </row>
    <row r="389" spans="1:14" ht="31.9" customHeight="1" x14ac:dyDescent="0.25">
      <c r="A389" s="50">
        <v>228</v>
      </c>
      <c r="B389" s="35"/>
      <c r="C389" s="36"/>
      <c r="D389" s="37"/>
      <c r="E389" s="72"/>
      <c r="F389" s="332"/>
      <c r="G389" s="328"/>
      <c r="H389" s="263"/>
      <c r="I389" s="256"/>
      <c r="J389" s="368" t="str">
        <f t="shared" si="33"/>
        <v/>
      </c>
      <c r="K389" s="177">
        <f t="shared" si="34"/>
        <v>1</v>
      </c>
      <c r="L389" s="176">
        <f t="shared" si="35"/>
        <v>0</v>
      </c>
    </row>
    <row r="390" spans="1:14" ht="31.9" customHeight="1" x14ac:dyDescent="0.25">
      <c r="A390" s="50">
        <v>229</v>
      </c>
      <c r="B390" s="35"/>
      <c r="C390" s="36"/>
      <c r="D390" s="37"/>
      <c r="E390" s="72"/>
      <c r="F390" s="332"/>
      <c r="G390" s="328"/>
      <c r="H390" s="263"/>
      <c r="I390" s="256"/>
      <c r="J390" s="368" t="str">
        <f t="shared" si="33"/>
        <v/>
      </c>
      <c r="K390" s="177">
        <f t="shared" si="34"/>
        <v>1</v>
      </c>
      <c r="L390" s="176">
        <f t="shared" si="35"/>
        <v>0</v>
      </c>
    </row>
    <row r="391" spans="1:14" ht="31.9" customHeight="1" x14ac:dyDescent="0.25">
      <c r="A391" s="50">
        <v>230</v>
      </c>
      <c r="B391" s="35"/>
      <c r="C391" s="36"/>
      <c r="D391" s="37"/>
      <c r="E391" s="72"/>
      <c r="F391" s="332"/>
      <c r="G391" s="328"/>
      <c r="H391" s="263"/>
      <c r="I391" s="256"/>
      <c r="J391" s="368" t="str">
        <f t="shared" si="33"/>
        <v/>
      </c>
      <c r="K391" s="177">
        <f t="shared" si="34"/>
        <v>1</v>
      </c>
      <c r="L391" s="176">
        <f t="shared" si="35"/>
        <v>0</v>
      </c>
    </row>
    <row r="392" spans="1:14" ht="31.9" customHeight="1" x14ac:dyDescent="0.25">
      <c r="A392" s="50">
        <v>231</v>
      </c>
      <c r="B392" s="35"/>
      <c r="C392" s="36"/>
      <c r="D392" s="37"/>
      <c r="E392" s="72"/>
      <c r="F392" s="332"/>
      <c r="G392" s="328"/>
      <c r="H392" s="263"/>
      <c r="I392" s="256"/>
      <c r="J392" s="368" t="str">
        <f t="shared" si="33"/>
        <v/>
      </c>
      <c r="K392" s="177">
        <f t="shared" si="34"/>
        <v>1</v>
      </c>
      <c r="L392" s="176">
        <f t="shared" si="35"/>
        <v>0</v>
      </c>
      <c r="M392" s="110"/>
      <c r="N392" s="110"/>
    </row>
    <row r="393" spans="1:14" ht="31.9" customHeight="1" x14ac:dyDescent="0.25">
      <c r="A393" s="50">
        <v>232</v>
      </c>
      <c r="B393" s="35"/>
      <c r="C393" s="36"/>
      <c r="D393" s="37"/>
      <c r="E393" s="72"/>
      <c r="F393" s="332"/>
      <c r="G393" s="328"/>
      <c r="H393" s="263"/>
      <c r="I393" s="256"/>
      <c r="J393" s="368" t="str">
        <f t="shared" si="33"/>
        <v/>
      </c>
      <c r="K393" s="177">
        <f t="shared" si="34"/>
        <v>1</v>
      </c>
      <c r="L393" s="176">
        <f t="shared" si="35"/>
        <v>0</v>
      </c>
    </row>
    <row r="394" spans="1:14" ht="31.9" customHeight="1" x14ac:dyDescent="0.25">
      <c r="A394" s="50">
        <v>233</v>
      </c>
      <c r="B394" s="35"/>
      <c r="C394" s="36"/>
      <c r="D394" s="37"/>
      <c r="E394" s="72"/>
      <c r="F394" s="332"/>
      <c r="G394" s="328"/>
      <c r="H394" s="263"/>
      <c r="I394" s="256"/>
      <c r="J394" s="368" t="str">
        <f t="shared" si="33"/>
        <v/>
      </c>
      <c r="K394" s="177">
        <f t="shared" si="34"/>
        <v>1</v>
      </c>
      <c r="L394" s="176">
        <f t="shared" si="35"/>
        <v>0</v>
      </c>
    </row>
    <row r="395" spans="1:14" ht="31.9" customHeight="1" x14ac:dyDescent="0.25">
      <c r="A395" s="50">
        <v>234</v>
      </c>
      <c r="B395" s="35"/>
      <c r="C395" s="36"/>
      <c r="D395" s="37"/>
      <c r="E395" s="72"/>
      <c r="F395" s="332"/>
      <c r="G395" s="328"/>
      <c r="H395" s="263"/>
      <c r="I395" s="256"/>
      <c r="J395" s="368" t="str">
        <f t="shared" si="33"/>
        <v/>
      </c>
      <c r="K395" s="177">
        <f t="shared" si="34"/>
        <v>1</v>
      </c>
      <c r="L395" s="176">
        <f t="shared" si="35"/>
        <v>0</v>
      </c>
    </row>
    <row r="396" spans="1:14" ht="31.9" customHeight="1" x14ac:dyDescent="0.25">
      <c r="A396" s="50">
        <v>235</v>
      </c>
      <c r="B396" s="35"/>
      <c r="C396" s="36"/>
      <c r="D396" s="37"/>
      <c r="E396" s="72"/>
      <c r="F396" s="332"/>
      <c r="G396" s="328"/>
      <c r="H396" s="263"/>
      <c r="I396" s="256"/>
      <c r="J396" s="368" t="str">
        <f t="shared" si="33"/>
        <v/>
      </c>
      <c r="K396" s="177">
        <f t="shared" si="34"/>
        <v>1</v>
      </c>
      <c r="L396" s="176">
        <f t="shared" si="35"/>
        <v>0</v>
      </c>
    </row>
    <row r="397" spans="1:14" ht="31.9" customHeight="1" x14ac:dyDescent="0.25">
      <c r="A397" s="50">
        <v>236</v>
      </c>
      <c r="B397" s="35"/>
      <c r="C397" s="36"/>
      <c r="D397" s="37"/>
      <c r="E397" s="72"/>
      <c r="F397" s="332"/>
      <c r="G397" s="328"/>
      <c r="H397" s="263"/>
      <c r="I397" s="256"/>
      <c r="J397" s="368" t="str">
        <f t="shared" si="33"/>
        <v/>
      </c>
      <c r="K397" s="177">
        <f t="shared" si="34"/>
        <v>1</v>
      </c>
      <c r="L397" s="176">
        <f t="shared" si="35"/>
        <v>0</v>
      </c>
    </row>
    <row r="398" spans="1:14" ht="31.9" customHeight="1" x14ac:dyDescent="0.25">
      <c r="A398" s="50">
        <v>237</v>
      </c>
      <c r="B398" s="35"/>
      <c r="C398" s="36"/>
      <c r="D398" s="37"/>
      <c r="E398" s="72"/>
      <c r="F398" s="332"/>
      <c r="G398" s="328"/>
      <c r="H398" s="263"/>
      <c r="I398" s="256"/>
      <c r="J398" s="368" t="str">
        <f t="shared" si="33"/>
        <v/>
      </c>
      <c r="K398" s="177">
        <f t="shared" si="34"/>
        <v>1</v>
      </c>
      <c r="L398" s="176">
        <f t="shared" si="35"/>
        <v>0</v>
      </c>
    </row>
    <row r="399" spans="1:14" ht="31.9" customHeight="1" x14ac:dyDescent="0.25">
      <c r="A399" s="50">
        <v>238</v>
      </c>
      <c r="B399" s="35"/>
      <c r="C399" s="36"/>
      <c r="D399" s="37"/>
      <c r="E399" s="72"/>
      <c r="F399" s="332"/>
      <c r="G399" s="328"/>
      <c r="H399" s="263"/>
      <c r="I399" s="256"/>
      <c r="J399" s="368" t="str">
        <f t="shared" si="33"/>
        <v/>
      </c>
      <c r="K399" s="177">
        <f t="shared" si="34"/>
        <v>1</v>
      </c>
      <c r="L399" s="176">
        <f t="shared" si="35"/>
        <v>0</v>
      </c>
    </row>
    <row r="400" spans="1:14" ht="31.9" customHeight="1" x14ac:dyDescent="0.25">
      <c r="A400" s="50">
        <v>239</v>
      </c>
      <c r="B400" s="35"/>
      <c r="C400" s="36"/>
      <c r="D400" s="37"/>
      <c r="E400" s="72"/>
      <c r="F400" s="332"/>
      <c r="G400" s="328"/>
      <c r="H400" s="263"/>
      <c r="I400" s="256"/>
      <c r="J400" s="368" t="str">
        <f t="shared" si="33"/>
        <v/>
      </c>
      <c r="K400" s="177">
        <f t="shared" si="34"/>
        <v>1</v>
      </c>
      <c r="L400" s="176">
        <f t="shared" si="35"/>
        <v>0</v>
      </c>
    </row>
    <row r="401" spans="1:14" ht="31.9" customHeight="1" thickBot="1" x14ac:dyDescent="0.3">
      <c r="A401" s="65">
        <v>240</v>
      </c>
      <c r="B401" s="38"/>
      <c r="C401" s="39"/>
      <c r="D401" s="40"/>
      <c r="E401" s="73"/>
      <c r="F401" s="333"/>
      <c r="G401" s="329"/>
      <c r="H401" s="264"/>
      <c r="I401" s="257"/>
      <c r="J401" s="368" t="str">
        <f t="shared" si="33"/>
        <v/>
      </c>
      <c r="K401" s="177">
        <f t="shared" si="34"/>
        <v>1</v>
      </c>
      <c r="L401" s="176">
        <f t="shared" si="35"/>
        <v>0</v>
      </c>
    </row>
    <row r="402" spans="1:14" ht="37.15" customHeight="1" thickBot="1" x14ac:dyDescent="0.3">
      <c r="A402" s="74"/>
      <c r="B402" s="74"/>
      <c r="C402" s="372"/>
      <c r="D402" s="74"/>
      <c r="E402" s="314"/>
      <c r="F402" s="369"/>
      <c r="G402" s="334" t="s">
        <v>50</v>
      </c>
      <c r="H402" s="258">
        <f>SUM(H382:H401)+H368</f>
        <v>0</v>
      </c>
      <c r="I402" s="258">
        <f>SUM(I382:I401)+I368</f>
        <v>0</v>
      </c>
      <c r="J402" s="74"/>
      <c r="K402" s="175">
        <f>IF(H402&gt;H368,ROW(A408),0)</f>
        <v>0</v>
      </c>
      <c r="L402" s="69"/>
      <c r="M402" s="171">
        <f>IF(H402&gt;H368,ROW(A408),0)</f>
        <v>0</v>
      </c>
    </row>
    <row r="403" spans="1:14" x14ac:dyDescent="0.25">
      <c r="A403" s="74"/>
      <c r="B403" s="74"/>
      <c r="C403" s="372"/>
      <c r="D403" s="74"/>
      <c r="E403" s="314"/>
      <c r="F403" s="370"/>
      <c r="G403" s="314"/>
      <c r="H403" s="74"/>
      <c r="I403" s="74"/>
      <c r="J403" s="74"/>
      <c r="K403" s="69"/>
      <c r="L403" s="69"/>
    </row>
    <row r="404" spans="1:14" x14ac:dyDescent="0.25">
      <c r="A404" s="41" t="s">
        <v>156</v>
      </c>
      <c r="B404" s="74"/>
      <c r="C404" s="372"/>
      <c r="D404" s="74"/>
      <c r="E404" s="314"/>
      <c r="F404" s="370"/>
      <c r="G404" s="314"/>
      <c r="H404" s="74"/>
      <c r="I404" s="74"/>
      <c r="J404" s="74"/>
      <c r="K404" s="69"/>
      <c r="L404" s="69"/>
    </row>
    <row r="405" spans="1:14" x14ac:dyDescent="0.25">
      <c r="A405" s="74"/>
      <c r="B405" s="74"/>
      <c r="C405" s="372"/>
      <c r="D405" s="74"/>
      <c r="E405" s="314"/>
      <c r="F405" s="370"/>
      <c r="G405" s="314"/>
      <c r="H405" s="74"/>
      <c r="I405" s="74"/>
      <c r="J405" s="74"/>
      <c r="K405" s="69"/>
      <c r="L405" s="69"/>
    </row>
    <row r="406" spans="1:14" x14ac:dyDescent="0.25">
      <c r="A406" s="74"/>
      <c r="B406" s="353" t="s">
        <v>47</v>
      </c>
      <c r="C406" s="373">
        <f ca="1">IF(imzatarihi&gt;0,imzatarihi,"")</f>
        <v>46027</v>
      </c>
      <c r="D406" s="530" t="s">
        <v>48</v>
      </c>
      <c r="E406" s="530"/>
      <c r="F406" s="542" t="str">
        <f>IF(kurulusyetkilisi&gt;0,kurulusyetkilisi,"")</f>
        <v/>
      </c>
      <c r="G406" s="542"/>
      <c r="H406" s="542"/>
      <c r="I406" s="542"/>
      <c r="J406" s="74"/>
      <c r="K406" s="69"/>
      <c r="L406" s="69"/>
    </row>
    <row r="407" spans="1:14" x14ac:dyDescent="0.25">
      <c r="A407" s="74"/>
      <c r="D407" s="530" t="s">
        <v>49</v>
      </c>
      <c r="E407" s="530"/>
      <c r="H407" s="261"/>
      <c r="I407" s="74"/>
      <c r="J407" s="74"/>
      <c r="K407" s="69"/>
      <c r="L407" s="69"/>
    </row>
    <row r="408" spans="1:14" x14ac:dyDescent="0.25">
      <c r="A408" s="74"/>
      <c r="B408" s="74"/>
      <c r="C408" s="372"/>
      <c r="D408" s="74"/>
      <c r="E408" s="314"/>
      <c r="F408" s="370"/>
      <c r="G408" s="314"/>
      <c r="H408" s="74"/>
      <c r="I408" s="74"/>
      <c r="J408" s="74"/>
      <c r="K408" s="69"/>
      <c r="L408" s="69"/>
    </row>
    <row r="409" spans="1:14" x14ac:dyDescent="0.25">
      <c r="A409" s="525" t="s">
        <v>125</v>
      </c>
      <c r="B409" s="525"/>
      <c r="C409" s="525"/>
      <c r="D409" s="525"/>
      <c r="E409" s="525"/>
      <c r="F409" s="525"/>
      <c r="G409" s="525"/>
      <c r="H409" s="525"/>
      <c r="I409" s="525"/>
      <c r="J409" s="150"/>
      <c r="K409" s="69"/>
      <c r="L409" s="69"/>
    </row>
    <row r="410" spans="1:14" x14ac:dyDescent="0.25">
      <c r="A410" s="523" t="str">
        <f>IF(YilDonem&lt;&gt;"",CONCATENATE(YilDonem," dönemine aittir."),"")</f>
        <v/>
      </c>
      <c r="B410" s="523"/>
      <c r="C410" s="523"/>
      <c r="D410" s="523"/>
      <c r="E410" s="523"/>
      <c r="F410" s="523"/>
      <c r="G410" s="523"/>
      <c r="H410" s="523"/>
      <c r="I410" s="523"/>
      <c r="J410" s="150"/>
      <c r="K410" s="69"/>
      <c r="L410" s="69"/>
    </row>
    <row r="411" spans="1:14" ht="15.95" customHeight="1" thickBot="1" x14ac:dyDescent="0.3">
      <c r="A411" s="543" t="s">
        <v>148</v>
      </c>
      <c r="B411" s="543"/>
      <c r="C411" s="543"/>
      <c r="D411" s="543"/>
      <c r="E411" s="543"/>
      <c r="F411" s="543"/>
      <c r="G411" s="543"/>
      <c r="H411" s="543"/>
      <c r="I411" s="543"/>
      <c r="J411" s="150"/>
      <c r="K411" s="69"/>
      <c r="L411" s="69"/>
    </row>
    <row r="412" spans="1:14" ht="31.7" customHeight="1" thickBot="1" x14ac:dyDescent="0.3">
      <c r="A412" s="544" t="s">
        <v>1</v>
      </c>
      <c r="B412" s="545"/>
      <c r="C412" s="509" t="str">
        <f>IF(ProjeNo&gt;0,ProjeNo,"")</f>
        <v/>
      </c>
      <c r="D412" s="510"/>
      <c r="E412" s="510"/>
      <c r="F412" s="510"/>
      <c r="G412" s="510"/>
      <c r="H412" s="510"/>
      <c r="I412" s="511"/>
      <c r="J412" s="150"/>
      <c r="K412" s="69"/>
      <c r="L412" s="69"/>
    </row>
    <row r="413" spans="1:14" ht="45" customHeight="1" thickBot="1" x14ac:dyDescent="0.3">
      <c r="A413" s="540" t="s">
        <v>14</v>
      </c>
      <c r="B413" s="541"/>
      <c r="C413" s="514" t="str">
        <f>IF(ProjeAdi&gt;0,ProjeAdi,"")</f>
        <v/>
      </c>
      <c r="D413" s="515"/>
      <c r="E413" s="515"/>
      <c r="F413" s="515"/>
      <c r="G413" s="515"/>
      <c r="H413" s="515"/>
      <c r="I413" s="516"/>
      <c r="J413" s="150"/>
      <c r="K413" s="69"/>
      <c r="L413" s="69"/>
    </row>
    <row r="414" spans="1:14" s="44" customFormat="1" ht="37.15" customHeight="1" thickBot="1" x14ac:dyDescent="0.3">
      <c r="A414" s="517" t="s">
        <v>9</v>
      </c>
      <c r="B414" s="517" t="s">
        <v>122</v>
      </c>
      <c r="C414" s="517" t="s">
        <v>123</v>
      </c>
      <c r="D414" s="517" t="s">
        <v>124</v>
      </c>
      <c r="E414" s="519" t="s">
        <v>97</v>
      </c>
      <c r="F414" s="521" t="s">
        <v>98</v>
      </c>
      <c r="G414" s="519" t="s">
        <v>185</v>
      </c>
      <c r="H414" s="117" t="s">
        <v>99</v>
      </c>
      <c r="I414" s="117" t="s">
        <v>99</v>
      </c>
      <c r="J414" s="366"/>
      <c r="K414" s="70"/>
      <c r="L414" s="70"/>
      <c r="M414" s="108"/>
      <c r="N414" s="109"/>
    </row>
    <row r="415" spans="1:14" ht="18" customHeight="1" thickBot="1" x14ac:dyDescent="0.3">
      <c r="A415" s="526"/>
      <c r="B415" s="526"/>
      <c r="C415" s="526"/>
      <c r="D415" s="526"/>
      <c r="E415" s="527"/>
      <c r="F415" s="528"/>
      <c r="G415" s="520"/>
      <c r="H415" s="118" t="s">
        <v>100</v>
      </c>
      <c r="I415" s="118" t="s">
        <v>103</v>
      </c>
      <c r="J415" s="150"/>
      <c r="K415" s="69"/>
      <c r="L415" s="69"/>
    </row>
    <row r="416" spans="1:14" ht="31.9" customHeight="1" x14ac:dyDescent="0.25">
      <c r="A416" s="64">
        <v>241</v>
      </c>
      <c r="B416" s="52"/>
      <c r="C416" s="53"/>
      <c r="D416" s="71"/>
      <c r="E416" s="54"/>
      <c r="F416" s="330"/>
      <c r="G416" s="327"/>
      <c r="H416" s="262"/>
      <c r="I416" s="249"/>
      <c r="J416" s="368" t="str">
        <f>IF(AND(COUNTA(B416:D416)&gt;0,K416=1),"Belge Tarihi,Belge Numarası ve KDV Dahil Tutar doldurulduktan sonra KDV Hariç Tutar doldurulabilir.","")</f>
        <v/>
      </c>
      <c r="K416" s="177">
        <f>IF(COUNTA(E416:F416)+COUNTA(I416)=3,0,1)</f>
        <v>1</v>
      </c>
      <c r="L416" s="176">
        <f>IF(K416=1,0,100000000)</f>
        <v>0</v>
      </c>
    </row>
    <row r="417" spans="1:14" ht="31.9" customHeight="1" x14ac:dyDescent="0.25">
      <c r="A417" s="50">
        <v>242</v>
      </c>
      <c r="B417" s="35"/>
      <c r="C417" s="36"/>
      <c r="D417" s="37"/>
      <c r="E417" s="72"/>
      <c r="F417" s="332"/>
      <c r="G417" s="328"/>
      <c r="H417" s="263"/>
      <c r="I417" s="256"/>
      <c r="J417" s="368" t="str">
        <f t="shared" ref="J417:J435" si="36">IF(AND(COUNTA(B417:D417)&gt;0,K417=1),"Belge Tarihi,Belge Numarası ve KDV Dahil Tutar doldurulduktan sonra KDV Hariç Tutar doldurulabilir.","")</f>
        <v/>
      </c>
      <c r="K417" s="177">
        <f t="shared" ref="K417:K435" si="37">IF(COUNTA(E417:F417)+COUNTA(I417)=3,0,1)</f>
        <v>1</v>
      </c>
      <c r="L417" s="176">
        <f t="shared" ref="L417:L435" si="38">IF(K417=1,0,100000000)</f>
        <v>0</v>
      </c>
    </row>
    <row r="418" spans="1:14" ht="31.9" customHeight="1" x14ac:dyDescent="0.25">
      <c r="A418" s="50">
        <v>243</v>
      </c>
      <c r="B418" s="35"/>
      <c r="C418" s="36"/>
      <c r="D418" s="37"/>
      <c r="E418" s="72"/>
      <c r="F418" s="332"/>
      <c r="G418" s="328"/>
      <c r="H418" s="263"/>
      <c r="I418" s="256"/>
      <c r="J418" s="368" t="str">
        <f t="shared" si="36"/>
        <v/>
      </c>
      <c r="K418" s="177">
        <f t="shared" si="37"/>
        <v>1</v>
      </c>
      <c r="L418" s="176">
        <f t="shared" si="38"/>
        <v>0</v>
      </c>
    </row>
    <row r="419" spans="1:14" ht="31.9" customHeight="1" x14ac:dyDescent="0.25">
      <c r="A419" s="50">
        <v>244</v>
      </c>
      <c r="B419" s="35"/>
      <c r="C419" s="36"/>
      <c r="D419" s="37"/>
      <c r="E419" s="72"/>
      <c r="F419" s="332"/>
      <c r="G419" s="328"/>
      <c r="H419" s="263"/>
      <c r="I419" s="256"/>
      <c r="J419" s="368" t="str">
        <f t="shared" si="36"/>
        <v/>
      </c>
      <c r="K419" s="177">
        <f t="shared" si="37"/>
        <v>1</v>
      </c>
      <c r="L419" s="176">
        <f t="shared" si="38"/>
        <v>0</v>
      </c>
    </row>
    <row r="420" spans="1:14" ht="31.9" customHeight="1" x14ac:dyDescent="0.25">
      <c r="A420" s="50">
        <v>245</v>
      </c>
      <c r="B420" s="35"/>
      <c r="C420" s="36"/>
      <c r="D420" s="37"/>
      <c r="E420" s="72"/>
      <c r="F420" s="332"/>
      <c r="G420" s="328"/>
      <c r="H420" s="263"/>
      <c r="I420" s="256"/>
      <c r="J420" s="368" t="str">
        <f t="shared" si="36"/>
        <v/>
      </c>
      <c r="K420" s="177">
        <f t="shared" si="37"/>
        <v>1</v>
      </c>
      <c r="L420" s="176">
        <f t="shared" si="38"/>
        <v>0</v>
      </c>
    </row>
    <row r="421" spans="1:14" ht="31.9" customHeight="1" x14ac:dyDescent="0.25">
      <c r="A421" s="50">
        <v>246</v>
      </c>
      <c r="B421" s="35"/>
      <c r="C421" s="36"/>
      <c r="D421" s="37"/>
      <c r="E421" s="72"/>
      <c r="F421" s="332"/>
      <c r="G421" s="328"/>
      <c r="H421" s="263"/>
      <c r="I421" s="256"/>
      <c r="J421" s="368" t="str">
        <f t="shared" si="36"/>
        <v/>
      </c>
      <c r="K421" s="177">
        <f t="shared" si="37"/>
        <v>1</v>
      </c>
      <c r="L421" s="176">
        <f t="shared" si="38"/>
        <v>0</v>
      </c>
    </row>
    <row r="422" spans="1:14" ht="31.9" customHeight="1" x14ac:dyDescent="0.25">
      <c r="A422" s="50">
        <v>247</v>
      </c>
      <c r="B422" s="35"/>
      <c r="C422" s="36"/>
      <c r="D422" s="37"/>
      <c r="E422" s="72"/>
      <c r="F422" s="332"/>
      <c r="G422" s="328"/>
      <c r="H422" s="263"/>
      <c r="I422" s="256"/>
      <c r="J422" s="368" t="str">
        <f t="shared" si="36"/>
        <v/>
      </c>
      <c r="K422" s="177">
        <f t="shared" si="37"/>
        <v>1</v>
      </c>
      <c r="L422" s="176">
        <f t="shared" si="38"/>
        <v>0</v>
      </c>
    </row>
    <row r="423" spans="1:14" ht="31.9" customHeight="1" x14ac:dyDescent="0.25">
      <c r="A423" s="50">
        <v>248</v>
      </c>
      <c r="B423" s="35"/>
      <c r="C423" s="36"/>
      <c r="D423" s="37"/>
      <c r="E423" s="72"/>
      <c r="F423" s="332"/>
      <c r="G423" s="328"/>
      <c r="H423" s="263"/>
      <c r="I423" s="256"/>
      <c r="J423" s="368" t="str">
        <f t="shared" si="36"/>
        <v/>
      </c>
      <c r="K423" s="177">
        <f t="shared" si="37"/>
        <v>1</v>
      </c>
      <c r="L423" s="176">
        <f t="shared" si="38"/>
        <v>0</v>
      </c>
    </row>
    <row r="424" spans="1:14" ht="31.9" customHeight="1" x14ac:dyDescent="0.25">
      <c r="A424" s="50">
        <v>249</v>
      </c>
      <c r="B424" s="35"/>
      <c r="C424" s="36"/>
      <c r="D424" s="37"/>
      <c r="E424" s="72"/>
      <c r="F424" s="332"/>
      <c r="G424" s="328"/>
      <c r="H424" s="263"/>
      <c r="I424" s="256"/>
      <c r="J424" s="368" t="str">
        <f t="shared" si="36"/>
        <v/>
      </c>
      <c r="K424" s="177">
        <f t="shared" si="37"/>
        <v>1</v>
      </c>
      <c r="L424" s="176">
        <f t="shared" si="38"/>
        <v>0</v>
      </c>
    </row>
    <row r="425" spans="1:14" ht="31.9" customHeight="1" x14ac:dyDescent="0.25">
      <c r="A425" s="50">
        <v>250</v>
      </c>
      <c r="B425" s="35"/>
      <c r="C425" s="36"/>
      <c r="D425" s="37"/>
      <c r="E425" s="72"/>
      <c r="F425" s="332"/>
      <c r="G425" s="328"/>
      <c r="H425" s="263"/>
      <c r="I425" s="256"/>
      <c r="J425" s="368" t="str">
        <f t="shared" si="36"/>
        <v/>
      </c>
      <c r="K425" s="177">
        <f t="shared" si="37"/>
        <v>1</v>
      </c>
      <c r="L425" s="176">
        <f t="shared" si="38"/>
        <v>0</v>
      </c>
    </row>
    <row r="426" spans="1:14" ht="31.9" customHeight="1" x14ac:dyDescent="0.25">
      <c r="A426" s="50">
        <v>251</v>
      </c>
      <c r="B426" s="35"/>
      <c r="C426" s="36"/>
      <c r="D426" s="37"/>
      <c r="E426" s="72"/>
      <c r="F426" s="332"/>
      <c r="G426" s="328"/>
      <c r="H426" s="263"/>
      <c r="I426" s="256"/>
      <c r="J426" s="368" t="str">
        <f t="shared" si="36"/>
        <v/>
      </c>
      <c r="K426" s="177">
        <f t="shared" si="37"/>
        <v>1</v>
      </c>
      <c r="L426" s="176">
        <f t="shared" si="38"/>
        <v>0</v>
      </c>
    </row>
    <row r="427" spans="1:14" ht="31.9" customHeight="1" x14ac:dyDescent="0.25">
      <c r="A427" s="50">
        <v>252</v>
      </c>
      <c r="B427" s="35"/>
      <c r="C427" s="36"/>
      <c r="D427" s="37"/>
      <c r="E427" s="72"/>
      <c r="F427" s="332"/>
      <c r="G427" s="328"/>
      <c r="H427" s="263"/>
      <c r="I427" s="256"/>
      <c r="J427" s="368" t="str">
        <f t="shared" si="36"/>
        <v/>
      </c>
      <c r="K427" s="177">
        <f t="shared" si="37"/>
        <v>1</v>
      </c>
      <c r="L427" s="176">
        <f t="shared" si="38"/>
        <v>0</v>
      </c>
      <c r="M427" s="110"/>
      <c r="N427" s="110"/>
    </row>
    <row r="428" spans="1:14" ht="31.9" customHeight="1" x14ac:dyDescent="0.25">
      <c r="A428" s="50">
        <v>253</v>
      </c>
      <c r="B428" s="35"/>
      <c r="C428" s="36"/>
      <c r="D428" s="37"/>
      <c r="E428" s="72"/>
      <c r="F428" s="332"/>
      <c r="G428" s="328"/>
      <c r="H428" s="263"/>
      <c r="I428" s="256"/>
      <c r="J428" s="368" t="str">
        <f t="shared" si="36"/>
        <v/>
      </c>
      <c r="K428" s="177">
        <f t="shared" si="37"/>
        <v>1</v>
      </c>
      <c r="L428" s="176">
        <f t="shared" si="38"/>
        <v>0</v>
      </c>
    </row>
    <row r="429" spans="1:14" ht="31.9" customHeight="1" x14ac:dyDescent="0.25">
      <c r="A429" s="50">
        <v>254</v>
      </c>
      <c r="B429" s="35"/>
      <c r="C429" s="36"/>
      <c r="D429" s="37"/>
      <c r="E429" s="72"/>
      <c r="F429" s="332"/>
      <c r="G429" s="328"/>
      <c r="H429" s="263"/>
      <c r="I429" s="256"/>
      <c r="J429" s="368" t="str">
        <f t="shared" si="36"/>
        <v/>
      </c>
      <c r="K429" s="177">
        <f t="shared" si="37"/>
        <v>1</v>
      </c>
      <c r="L429" s="176">
        <f t="shared" si="38"/>
        <v>0</v>
      </c>
    </row>
    <row r="430" spans="1:14" ht="31.9" customHeight="1" x14ac:dyDescent="0.25">
      <c r="A430" s="50">
        <v>255</v>
      </c>
      <c r="B430" s="35"/>
      <c r="C430" s="36"/>
      <c r="D430" s="37"/>
      <c r="E430" s="72"/>
      <c r="F430" s="332"/>
      <c r="G430" s="328"/>
      <c r="H430" s="263"/>
      <c r="I430" s="256"/>
      <c r="J430" s="368" t="str">
        <f t="shared" si="36"/>
        <v/>
      </c>
      <c r="K430" s="177">
        <f t="shared" si="37"/>
        <v>1</v>
      </c>
      <c r="L430" s="176">
        <f t="shared" si="38"/>
        <v>0</v>
      </c>
    </row>
    <row r="431" spans="1:14" ht="31.9" customHeight="1" x14ac:dyDescent="0.25">
      <c r="A431" s="50">
        <v>256</v>
      </c>
      <c r="B431" s="35"/>
      <c r="C431" s="36"/>
      <c r="D431" s="37"/>
      <c r="E431" s="72"/>
      <c r="F431" s="332"/>
      <c r="G431" s="328"/>
      <c r="H431" s="263"/>
      <c r="I431" s="256"/>
      <c r="J431" s="368" t="str">
        <f t="shared" si="36"/>
        <v/>
      </c>
      <c r="K431" s="177">
        <f t="shared" si="37"/>
        <v>1</v>
      </c>
      <c r="L431" s="176">
        <f t="shared" si="38"/>
        <v>0</v>
      </c>
    </row>
    <row r="432" spans="1:14" ht="31.9" customHeight="1" x14ac:dyDescent="0.25">
      <c r="A432" s="50">
        <v>257</v>
      </c>
      <c r="B432" s="35"/>
      <c r="C432" s="36"/>
      <c r="D432" s="37"/>
      <c r="E432" s="72"/>
      <c r="F432" s="332"/>
      <c r="G432" s="328"/>
      <c r="H432" s="263"/>
      <c r="I432" s="256"/>
      <c r="J432" s="368" t="str">
        <f t="shared" si="36"/>
        <v/>
      </c>
      <c r="K432" s="177">
        <f t="shared" si="37"/>
        <v>1</v>
      </c>
      <c r="L432" s="176">
        <f t="shared" si="38"/>
        <v>0</v>
      </c>
    </row>
    <row r="433" spans="1:14" ht="31.9" customHeight="1" x14ac:dyDescent="0.25">
      <c r="A433" s="50">
        <v>258</v>
      </c>
      <c r="B433" s="35"/>
      <c r="C433" s="36"/>
      <c r="D433" s="37"/>
      <c r="E433" s="72"/>
      <c r="F433" s="332"/>
      <c r="G433" s="328"/>
      <c r="H433" s="263"/>
      <c r="I433" s="256"/>
      <c r="J433" s="368" t="str">
        <f t="shared" si="36"/>
        <v/>
      </c>
      <c r="K433" s="177">
        <f t="shared" si="37"/>
        <v>1</v>
      </c>
      <c r="L433" s="176">
        <f t="shared" si="38"/>
        <v>0</v>
      </c>
    </row>
    <row r="434" spans="1:14" ht="31.9" customHeight="1" x14ac:dyDescent="0.25">
      <c r="A434" s="50">
        <v>259</v>
      </c>
      <c r="B434" s="35"/>
      <c r="C434" s="36"/>
      <c r="D434" s="37"/>
      <c r="E434" s="72"/>
      <c r="F434" s="332"/>
      <c r="G434" s="328"/>
      <c r="H434" s="263"/>
      <c r="I434" s="256"/>
      <c r="J434" s="368" t="str">
        <f t="shared" si="36"/>
        <v/>
      </c>
      <c r="K434" s="177">
        <f t="shared" si="37"/>
        <v>1</v>
      </c>
      <c r="L434" s="176">
        <f t="shared" si="38"/>
        <v>0</v>
      </c>
    </row>
    <row r="435" spans="1:14" ht="31.9" customHeight="1" thickBot="1" x14ac:dyDescent="0.3">
      <c r="A435" s="65">
        <v>260</v>
      </c>
      <c r="B435" s="38"/>
      <c r="C435" s="39"/>
      <c r="D435" s="40"/>
      <c r="E435" s="73"/>
      <c r="F435" s="333"/>
      <c r="G435" s="329"/>
      <c r="H435" s="264"/>
      <c r="I435" s="257"/>
      <c r="J435" s="368" t="str">
        <f t="shared" si="36"/>
        <v/>
      </c>
      <c r="K435" s="177">
        <f t="shared" si="37"/>
        <v>1</v>
      </c>
      <c r="L435" s="176">
        <f t="shared" si="38"/>
        <v>0</v>
      </c>
    </row>
    <row r="436" spans="1:14" ht="37.15" customHeight="1" thickBot="1" x14ac:dyDescent="0.3">
      <c r="A436" s="74"/>
      <c r="B436" s="74"/>
      <c r="C436" s="372"/>
      <c r="D436" s="74"/>
      <c r="E436" s="314"/>
      <c r="F436" s="369"/>
      <c r="G436" s="334" t="s">
        <v>50</v>
      </c>
      <c r="H436" s="258">
        <f>SUM(H416:H435)+H402</f>
        <v>0</v>
      </c>
      <c r="I436" s="258">
        <f>SUM(I416:I435)+I402</f>
        <v>0</v>
      </c>
      <c r="J436" s="74"/>
      <c r="K436" s="175">
        <f>IF(H436&gt;H402,ROW(A442),0)</f>
        <v>0</v>
      </c>
      <c r="L436" s="69"/>
      <c r="M436" s="171">
        <f>IF(H436&gt;H402,ROW(A442),0)</f>
        <v>0</v>
      </c>
    </row>
    <row r="437" spans="1:14" x14ac:dyDescent="0.25">
      <c r="A437" s="74"/>
      <c r="B437" s="74"/>
      <c r="C437" s="372"/>
      <c r="D437" s="74"/>
      <c r="E437" s="314"/>
      <c r="F437" s="370"/>
      <c r="G437" s="314"/>
      <c r="H437" s="74"/>
      <c r="I437" s="74"/>
      <c r="J437" s="74"/>
      <c r="K437" s="69"/>
      <c r="L437" s="69"/>
    </row>
    <row r="438" spans="1:14" x14ac:dyDescent="0.25">
      <c r="A438" s="41" t="s">
        <v>156</v>
      </c>
      <c r="B438" s="74"/>
      <c r="C438" s="372"/>
      <c r="D438" s="74"/>
      <c r="E438" s="314"/>
      <c r="F438" s="370"/>
      <c r="G438" s="314"/>
      <c r="H438" s="74"/>
      <c r="I438" s="74"/>
      <c r="J438" s="74"/>
      <c r="K438" s="69"/>
      <c r="L438" s="69"/>
    </row>
    <row r="439" spans="1:14" x14ac:dyDescent="0.25">
      <c r="A439" s="74"/>
      <c r="B439" s="74"/>
      <c r="C439" s="372"/>
      <c r="D439" s="74"/>
      <c r="E439" s="314"/>
      <c r="F439" s="370"/>
      <c r="G439" s="314"/>
      <c r="H439" s="74"/>
      <c r="I439" s="74"/>
      <c r="J439" s="74"/>
      <c r="K439" s="69"/>
      <c r="L439" s="69"/>
    </row>
    <row r="440" spans="1:14" x14ac:dyDescent="0.25">
      <c r="A440" s="74"/>
      <c r="B440" s="353" t="s">
        <v>47</v>
      </c>
      <c r="C440" s="373">
        <f ca="1">IF(imzatarihi&gt;0,imzatarihi,"")</f>
        <v>46027</v>
      </c>
      <c r="D440" s="530" t="s">
        <v>48</v>
      </c>
      <c r="E440" s="530"/>
      <c r="F440" s="542" t="str">
        <f>IF(kurulusyetkilisi&gt;0,kurulusyetkilisi,"")</f>
        <v/>
      </c>
      <c r="G440" s="542"/>
      <c r="H440" s="542"/>
      <c r="I440" s="542"/>
      <c r="J440" s="74"/>
      <c r="K440" s="69"/>
      <c r="L440" s="69"/>
    </row>
    <row r="441" spans="1:14" x14ac:dyDescent="0.25">
      <c r="A441" s="74"/>
      <c r="D441" s="530" t="s">
        <v>49</v>
      </c>
      <c r="E441" s="530"/>
      <c r="H441" s="261"/>
      <c r="I441" s="74"/>
      <c r="J441" s="74"/>
      <c r="K441" s="69"/>
      <c r="L441" s="69"/>
    </row>
    <row r="442" spans="1:14" x14ac:dyDescent="0.25">
      <c r="A442" s="74"/>
      <c r="B442" s="74"/>
      <c r="C442" s="372"/>
      <c r="D442" s="74"/>
      <c r="E442" s="314"/>
      <c r="F442" s="370"/>
      <c r="G442" s="314"/>
      <c r="H442" s="74"/>
      <c r="I442" s="74"/>
      <c r="J442" s="74"/>
      <c r="K442" s="69"/>
      <c r="L442" s="69"/>
    </row>
    <row r="443" spans="1:14" x14ac:dyDescent="0.25">
      <c r="A443" s="525" t="s">
        <v>125</v>
      </c>
      <c r="B443" s="525"/>
      <c r="C443" s="525"/>
      <c r="D443" s="525"/>
      <c r="E443" s="525"/>
      <c r="F443" s="525"/>
      <c r="G443" s="525"/>
      <c r="H443" s="525"/>
      <c r="I443" s="525"/>
      <c r="J443" s="150"/>
      <c r="K443" s="69"/>
      <c r="L443" s="69"/>
    </row>
    <row r="444" spans="1:14" x14ac:dyDescent="0.25">
      <c r="A444" s="523" t="str">
        <f>IF(YilDonem&lt;&gt;"",CONCATENATE(YilDonem," dönemine aittir."),"")</f>
        <v/>
      </c>
      <c r="B444" s="523"/>
      <c r="C444" s="523"/>
      <c r="D444" s="523"/>
      <c r="E444" s="523"/>
      <c r="F444" s="523"/>
      <c r="G444" s="523"/>
      <c r="H444" s="523"/>
      <c r="I444" s="523"/>
      <c r="J444" s="150"/>
      <c r="K444" s="69"/>
      <c r="L444" s="69"/>
    </row>
    <row r="445" spans="1:14" ht="15.95" customHeight="1" thickBot="1" x14ac:dyDescent="0.3">
      <c r="A445" s="543" t="s">
        <v>148</v>
      </c>
      <c r="B445" s="543"/>
      <c r="C445" s="543"/>
      <c r="D445" s="543"/>
      <c r="E445" s="543"/>
      <c r="F445" s="543"/>
      <c r="G445" s="543"/>
      <c r="H445" s="543"/>
      <c r="I445" s="543"/>
      <c r="J445" s="150"/>
      <c r="K445" s="69"/>
      <c r="L445" s="69"/>
    </row>
    <row r="446" spans="1:14" ht="31.7" customHeight="1" thickBot="1" x14ac:dyDescent="0.3">
      <c r="A446" s="544" t="s">
        <v>1</v>
      </c>
      <c r="B446" s="545"/>
      <c r="C446" s="509" t="str">
        <f>IF(ProjeNo&gt;0,ProjeNo,"")</f>
        <v/>
      </c>
      <c r="D446" s="510"/>
      <c r="E446" s="510"/>
      <c r="F446" s="510"/>
      <c r="G446" s="510"/>
      <c r="H446" s="510"/>
      <c r="I446" s="511"/>
      <c r="J446" s="150"/>
      <c r="K446" s="69"/>
      <c r="L446" s="69"/>
    </row>
    <row r="447" spans="1:14" ht="45" customHeight="1" thickBot="1" x14ac:dyDescent="0.3">
      <c r="A447" s="540" t="s">
        <v>14</v>
      </c>
      <c r="B447" s="541"/>
      <c r="C447" s="514" t="str">
        <f>IF(ProjeAdi&gt;0,ProjeAdi,"")</f>
        <v/>
      </c>
      <c r="D447" s="515"/>
      <c r="E447" s="515"/>
      <c r="F447" s="515"/>
      <c r="G447" s="515"/>
      <c r="H447" s="515"/>
      <c r="I447" s="516"/>
      <c r="J447" s="150"/>
      <c r="K447" s="69"/>
      <c r="L447" s="69"/>
    </row>
    <row r="448" spans="1:14" s="44" customFormat="1" ht="37.15" customHeight="1" thickBot="1" x14ac:dyDescent="0.3">
      <c r="A448" s="517" t="s">
        <v>9</v>
      </c>
      <c r="B448" s="517" t="s">
        <v>122</v>
      </c>
      <c r="C448" s="517" t="s">
        <v>123</v>
      </c>
      <c r="D448" s="517" t="s">
        <v>124</v>
      </c>
      <c r="E448" s="519" t="s">
        <v>97</v>
      </c>
      <c r="F448" s="521" t="s">
        <v>98</v>
      </c>
      <c r="G448" s="519" t="s">
        <v>185</v>
      </c>
      <c r="H448" s="117" t="s">
        <v>99</v>
      </c>
      <c r="I448" s="117" t="s">
        <v>99</v>
      </c>
      <c r="J448" s="366"/>
      <c r="K448" s="70"/>
      <c r="L448" s="70"/>
      <c r="M448" s="109"/>
      <c r="N448" s="109"/>
    </row>
    <row r="449" spans="1:14" ht="18" customHeight="1" thickBot="1" x14ac:dyDescent="0.3">
      <c r="A449" s="526"/>
      <c r="B449" s="526"/>
      <c r="C449" s="526"/>
      <c r="D449" s="526"/>
      <c r="E449" s="527"/>
      <c r="F449" s="528"/>
      <c r="G449" s="520"/>
      <c r="H449" s="118" t="s">
        <v>100</v>
      </c>
      <c r="I449" s="118" t="s">
        <v>103</v>
      </c>
      <c r="J449" s="150"/>
      <c r="K449" s="69"/>
      <c r="L449" s="69"/>
      <c r="M449" s="108"/>
    </row>
    <row r="450" spans="1:14" ht="31.9" customHeight="1" x14ac:dyDescent="0.25">
      <c r="A450" s="64">
        <v>261</v>
      </c>
      <c r="B450" s="52"/>
      <c r="C450" s="53"/>
      <c r="D450" s="71"/>
      <c r="E450" s="54"/>
      <c r="F450" s="330"/>
      <c r="G450" s="327"/>
      <c r="H450" s="262"/>
      <c r="I450" s="249"/>
      <c r="J450" s="368" t="str">
        <f>IF(AND(COUNTA(B450:D450)&gt;0,K450=1),"Belge Tarihi,Belge Numarası ve KDV Dahil Tutar doldurulduktan sonra KDV Hariç Tutar doldurulabilir.","")</f>
        <v/>
      </c>
      <c r="K450" s="177">
        <f>IF(COUNTA(E450:F450)+COUNTA(I450)=3,0,1)</f>
        <v>1</v>
      </c>
      <c r="L450" s="176">
        <f>IF(K450=1,0,100000000)</f>
        <v>0</v>
      </c>
    </row>
    <row r="451" spans="1:14" ht="31.9" customHeight="1" x14ac:dyDescent="0.25">
      <c r="A451" s="50">
        <v>262</v>
      </c>
      <c r="B451" s="35"/>
      <c r="C451" s="36"/>
      <c r="D451" s="37"/>
      <c r="E451" s="72"/>
      <c r="F451" s="332"/>
      <c r="G451" s="328"/>
      <c r="H451" s="263"/>
      <c r="I451" s="256"/>
      <c r="J451" s="368" t="str">
        <f t="shared" ref="J451:J469" si="39">IF(AND(COUNTA(B451:D451)&gt;0,K451=1),"Belge Tarihi,Belge Numarası ve KDV Dahil Tutar doldurulduktan sonra KDV Hariç Tutar doldurulabilir.","")</f>
        <v/>
      </c>
      <c r="K451" s="177">
        <f t="shared" ref="K451:K469" si="40">IF(COUNTA(E451:F451)+COUNTA(I451)=3,0,1)</f>
        <v>1</v>
      </c>
      <c r="L451" s="176">
        <f t="shared" ref="L451:L469" si="41">IF(K451=1,0,100000000)</f>
        <v>0</v>
      </c>
    </row>
    <row r="452" spans="1:14" ht="31.9" customHeight="1" x14ac:dyDescent="0.25">
      <c r="A452" s="50">
        <v>263</v>
      </c>
      <c r="B452" s="35"/>
      <c r="C452" s="36"/>
      <c r="D452" s="37"/>
      <c r="E452" s="72"/>
      <c r="F452" s="332"/>
      <c r="G452" s="328"/>
      <c r="H452" s="263"/>
      <c r="I452" s="256"/>
      <c r="J452" s="368" t="str">
        <f t="shared" si="39"/>
        <v/>
      </c>
      <c r="K452" s="177">
        <f t="shared" si="40"/>
        <v>1</v>
      </c>
      <c r="L452" s="176">
        <f t="shared" si="41"/>
        <v>0</v>
      </c>
    </row>
    <row r="453" spans="1:14" ht="31.9" customHeight="1" x14ac:dyDescent="0.25">
      <c r="A453" s="50">
        <v>264</v>
      </c>
      <c r="B453" s="35"/>
      <c r="C453" s="36"/>
      <c r="D453" s="37"/>
      <c r="E453" s="72"/>
      <c r="F453" s="332"/>
      <c r="G453" s="328"/>
      <c r="H453" s="263"/>
      <c r="I453" s="256"/>
      <c r="J453" s="368" t="str">
        <f t="shared" si="39"/>
        <v/>
      </c>
      <c r="K453" s="177">
        <f t="shared" si="40"/>
        <v>1</v>
      </c>
      <c r="L453" s="176">
        <f t="shared" si="41"/>
        <v>0</v>
      </c>
    </row>
    <row r="454" spans="1:14" ht="31.9" customHeight="1" x14ac:dyDescent="0.25">
      <c r="A454" s="50">
        <v>265</v>
      </c>
      <c r="B454" s="35"/>
      <c r="C454" s="36"/>
      <c r="D454" s="37"/>
      <c r="E454" s="72"/>
      <c r="F454" s="332"/>
      <c r="G454" s="328"/>
      <c r="H454" s="263"/>
      <c r="I454" s="256"/>
      <c r="J454" s="368" t="str">
        <f t="shared" si="39"/>
        <v/>
      </c>
      <c r="K454" s="177">
        <f t="shared" si="40"/>
        <v>1</v>
      </c>
      <c r="L454" s="176">
        <f t="shared" si="41"/>
        <v>0</v>
      </c>
    </row>
    <row r="455" spans="1:14" ht="31.9" customHeight="1" x14ac:dyDescent="0.25">
      <c r="A455" s="50">
        <v>266</v>
      </c>
      <c r="B455" s="35"/>
      <c r="C455" s="36"/>
      <c r="D455" s="37"/>
      <c r="E455" s="72"/>
      <c r="F455" s="332"/>
      <c r="G455" s="328"/>
      <c r="H455" s="263"/>
      <c r="I455" s="256"/>
      <c r="J455" s="368" t="str">
        <f t="shared" si="39"/>
        <v/>
      </c>
      <c r="K455" s="177">
        <f t="shared" si="40"/>
        <v>1</v>
      </c>
      <c r="L455" s="176">
        <f t="shared" si="41"/>
        <v>0</v>
      </c>
    </row>
    <row r="456" spans="1:14" ht="31.9" customHeight="1" x14ac:dyDescent="0.25">
      <c r="A456" s="50">
        <v>267</v>
      </c>
      <c r="B456" s="35"/>
      <c r="C456" s="36"/>
      <c r="D456" s="37"/>
      <c r="E456" s="72"/>
      <c r="F456" s="332"/>
      <c r="G456" s="328"/>
      <c r="H456" s="263"/>
      <c r="I456" s="256"/>
      <c r="J456" s="368" t="str">
        <f t="shared" si="39"/>
        <v/>
      </c>
      <c r="K456" s="177">
        <f t="shared" si="40"/>
        <v>1</v>
      </c>
      <c r="L456" s="176">
        <f t="shared" si="41"/>
        <v>0</v>
      </c>
    </row>
    <row r="457" spans="1:14" ht="31.9" customHeight="1" x14ac:dyDescent="0.25">
      <c r="A457" s="50">
        <v>268</v>
      </c>
      <c r="B457" s="35"/>
      <c r="C457" s="36"/>
      <c r="D457" s="37"/>
      <c r="E457" s="72"/>
      <c r="F457" s="332"/>
      <c r="G457" s="328"/>
      <c r="H457" s="263"/>
      <c r="I457" s="256"/>
      <c r="J457" s="368" t="str">
        <f t="shared" si="39"/>
        <v/>
      </c>
      <c r="K457" s="177">
        <f t="shared" si="40"/>
        <v>1</v>
      </c>
      <c r="L457" s="176">
        <f t="shared" si="41"/>
        <v>0</v>
      </c>
    </row>
    <row r="458" spans="1:14" ht="31.9" customHeight="1" x14ac:dyDescent="0.25">
      <c r="A458" s="50">
        <v>269</v>
      </c>
      <c r="B458" s="35"/>
      <c r="C458" s="36"/>
      <c r="D458" s="37"/>
      <c r="E458" s="72"/>
      <c r="F458" s="332"/>
      <c r="G458" s="328"/>
      <c r="H458" s="263"/>
      <c r="I458" s="256"/>
      <c r="J458" s="368" t="str">
        <f t="shared" si="39"/>
        <v/>
      </c>
      <c r="K458" s="177">
        <f t="shared" si="40"/>
        <v>1</v>
      </c>
      <c r="L458" s="176">
        <f t="shared" si="41"/>
        <v>0</v>
      </c>
    </row>
    <row r="459" spans="1:14" ht="31.9" customHeight="1" x14ac:dyDescent="0.25">
      <c r="A459" s="50">
        <v>270</v>
      </c>
      <c r="B459" s="35"/>
      <c r="C459" s="36"/>
      <c r="D459" s="37"/>
      <c r="E459" s="72"/>
      <c r="F459" s="332"/>
      <c r="G459" s="328"/>
      <c r="H459" s="263"/>
      <c r="I459" s="256"/>
      <c r="J459" s="368" t="str">
        <f t="shared" si="39"/>
        <v/>
      </c>
      <c r="K459" s="177">
        <f t="shared" si="40"/>
        <v>1</v>
      </c>
      <c r="L459" s="176">
        <f t="shared" si="41"/>
        <v>0</v>
      </c>
    </row>
    <row r="460" spans="1:14" ht="31.9" customHeight="1" x14ac:dyDescent="0.25">
      <c r="A460" s="50">
        <v>271</v>
      </c>
      <c r="B460" s="35"/>
      <c r="C460" s="36"/>
      <c r="D460" s="37"/>
      <c r="E460" s="72"/>
      <c r="F460" s="332"/>
      <c r="G460" s="328"/>
      <c r="H460" s="263"/>
      <c r="I460" s="256"/>
      <c r="J460" s="368" t="str">
        <f t="shared" si="39"/>
        <v/>
      </c>
      <c r="K460" s="177">
        <f t="shared" si="40"/>
        <v>1</v>
      </c>
      <c r="L460" s="176">
        <f t="shared" si="41"/>
        <v>0</v>
      </c>
    </row>
    <row r="461" spans="1:14" ht="31.9" customHeight="1" x14ac:dyDescent="0.25">
      <c r="A461" s="50">
        <v>272</v>
      </c>
      <c r="B461" s="35"/>
      <c r="C461" s="36"/>
      <c r="D461" s="37"/>
      <c r="E461" s="72"/>
      <c r="F461" s="332"/>
      <c r="G461" s="328"/>
      <c r="H461" s="263"/>
      <c r="I461" s="256"/>
      <c r="J461" s="368" t="str">
        <f t="shared" si="39"/>
        <v/>
      </c>
      <c r="K461" s="177">
        <f t="shared" si="40"/>
        <v>1</v>
      </c>
      <c r="L461" s="176">
        <f t="shared" si="41"/>
        <v>0</v>
      </c>
    </row>
    <row r="462" spans="1:14" ht="31.9" customHeight="1" x14ac:dyDescent="0.25">
      <c r="A462" s="50">
        <v>273</v>
      </c>
      <c r="B462" s="35"/>
      <c r="C462" s="36"/>
      <c r="D462" s="37"/>
      <c r="E462" s="72"/>
      <c r="F462" s="332"/>
      <c r="G462" s="328"/>
      <c r="H462" s="263"/>
      <c r="I462" s="256"/>
      <c r="J462" s="368" t="str">
        <f t="shared" si="39"/>
        <v/>
      </c>
      <c r="K462" s="177">
        <f t="shared" si="40"/>
        <v>1</v>
      </c>
      <c r="L462" s="176">
        <f t="shared" si="41"/>
        <v>0</v>
      </c>
      <c r="M462" s="110"/>
      <c r="N462" s="110"/>
    </row>
    <row r="463" spans="1:14" ht="31.9" customHeight="1" x14ac:dyDescent="0.25">
      <c r="A463" s="50">
        <v>274</v>
      </c>
      <c r="B463" s="35"/>
      <c r="C463" s="36"/>
      <c r="D463" s="37"/>
      <c r="E463" s="72"/>
      <c r="F463" s="332"/>
      <c r="G463" s="328"/>
      <c r="H463" s="263"/>
      <c r="I463" s="256"/>
      <c r="J463" s="368" t="str">
        <f t="shared" si="39"/>
        <v/>
      </c>
      <c r="K463" s="177">
        <f t="shared" si="40"/>
        <v>1</v>
      </c>
      <c r="L463" s="176">
        <f t="shared" si="41"/>
        <v>0</v>
      </c>
    </row>
    <row r="464" spans="1:14" ht="31.9" customHeight="1" x14ac:dyDescent="0.25">
      <c r="A464" s="50">
        <v>275</v>
      </c>
      <c r="B464" s="35"/>
      <c r="C464" s="36"/>
      <c r="D464" s="37"/>
      <c r="E464" s="72"/>
      <c r="F464" s="332"/>
      <c r="G464" s="328"/>
      <c r="H464" s="263"/>
      <c r="I464" s="256"/>
      <c r="J464" s="368" t="str">
        <f t="shared" si="39"/>
        <v/>
      </c>
      <c r="K464" s="177">
        <f t="shared" si="40"/>
        <v>1</v>
      </c>
      <c r="L464" s="176">
        <f t="shared" si="41"/>
        <v>0</v>
      </c>
    </row>
    <row r="465" spans="1:13" ht="31.9" customHeight="1" x14ac:dyDescent="0.25">
      <c r="A465" s="50">
        <v>276</v>
      </c>
      <c r="B465" s="35"/>
      <c r="C465" s="36"/>
      <c r="D465" s="37"/>
      <c r="E465" s="72"/>
      <c r="F465" s="332"/>
      <c r="G465" s="328"/>
      <c r="H465" s="263"/>
      <c r="I465" s="256"/>
      <c r="J465" s="368" t="str">
        <f t="shared" si="39"/>
        <v/>
      </c>
      <c r="K465" s="177">
        <f t="shared" si="40"/>
        <v>1</v>
      </c>
      <c r="L465" s="176">
        <f t="shared" si="41"/>
        <v>0</v>
      </c>
    </row>
    <row r="466" spans="1:13" ht="31.9" customHeight="1" x14ac:dyDescent="0.25">
      <c r="A466" s="50">
        <v>277</v>
      </c>
      <c r="B466" s="35"/>
      <c r="C466" s="36"/>
      <c r="D466" s="37"/>
      <c r="E466" s="72"/>
      <c r="F466" s="332"/>
      <c r="G466" s="328"/>
      <c r="H466" s="263"/>
      <c r="I466" s="256"/>
      <c r="J466" s="368" t="str">
        <f t="shared" si="39"/>
        <v/>
      </c>
      <c r="K466" s="177">
        <f t="shared" si="40"/>
        <v>1</v>
      </c>
      <c r="L466" s="176">
        <f t="shared" si="41"/>
        <v>0</v>
      </c>
    </row>
    <row r="467" spans="1:13" ht="31.9" customHeight="1" x14ac:dyDescent="0.25">
      <c r="A467" s="50">
        <v>278</v>
      </c>
      <c r="B467" s="35"/>
      <c r="C467" s="36"/>
      <c r="D467" s="37"/>
      <c r="E467" s="72"/>
      <c r="F467" s="332"/>
      <c r="G467" s="328"/>
      <c r="H467" s="263"/>
      <c r="I467" s="256"/>
      <c r="J467" s="368" t="str">
        <f t="shared" si="39"/>
        <v/>
      </c>
      <c r="K467" s="177">
        <f t="shared" si="40"/>
        <v>1</v>
      </c>
      <c r="L467" s="176">
        <f t="shared" si="41"/>
        <v>0</v>
      </c>
    </row>
    <row r="468" spans="1:13" ht="31.9" customHeight="1" x14ac:dyDescent="0.25">
      <c r="A468" s="50">
        <v>279</v>
      </c>
      <c r="B468" s="35"/>
      <c r="C468" s="36"/>
      <c r="D468" s="37"/>
      <c r="E468" s="72"/>
      <c r="F468" s="332"/>
      <c r="G468" s="328"/>
      <c r="H468" s="263"/>
      <c r="I468" s="256"/>
      <c r="J468" s="368" t="str">
        <f t="shared" si="39"/>
        <v/>
      </c>
      <c r="K468" s="177">
        <f t="shared" si="40"/>
        <v>1</v>
      </c>
      <c r="L468" s="176">
        <f t="shared" si="41"/>
        <v>0</v>
      </c>
    </row>
    <row r="469" spans="1:13" ht="31.9" customHeight="1" thickBot="1" x14ac:dyDescent="0.3">
      <c r="A469" s="65">
        <v>280</v>
      </c>
      <c r="B469" s="38"/>
      <c r="C469" s="39"/>
      <c r="D469" s="40"/>
      <c r="E469" s="73"/>
      <c r="F469" s="333"/>
      <c r="G469" s="329"/>
      <c r="H469" s="264"/>
      <c r="I469" s="257"/>
      <c r="J469" s="368" t="str">
        <f t="shared" si="39"/>
        <v/>
      </c>
      <c r="K469" s="177">
        <f t="shared" si="40"/>
        <v>1</v>
      </c>
      <c r="L469" s="176">
        <f t="shared" si="41"/>
        <v>0</v>
      </c>
    </row>
    <row r="470" spans="1:13" ht="37.15" customHeight="1" thickBot="1" x14ac:dyDescent="0.3">
      <c r="A470" s="74"/>
      <c r="B470" s="74"/>
      <c r="C470" s="372"/>
      <c r="D470" s="74"/>
      <c r="E470" s="314"/>
      <c r="F470" s="369"/>
      <c r="G470" s="334" t="s">
        <v>50</v>
      </c>
      <c r="H470" s="258">
        <f>SUM(H450:H469)+H436</f>
        <v>0</v>
      </c>
      <c r="I470" s="258">
        <f>SUM(I450:I469)+I436</f>
        <v>0</v>
      </c>
      <c r="J470" s="74"/>
      <c r="K470" s="175">
        <f>IF(H470&gt;H436,ROW(A476),0)</f>
        <v>0</v>
      </c>
      <c r="L470" s="69"/>
      <c r="M470" s="171">
        <f>IF(H470&gt;H436,ROW(A476),0)</f>
        <v>0</v>
      </c>
    </row>
    <row r="471" spans="1:13" x14ac:dyDescent="0.25">
      <c r="A471" s="74"/>
      <c r="B471" s="74"/>
      <c r="C471" s="372"/>
      <c r="D471" s="74"/>
      <c r="E471" s="314"/>
      <c r="F471" s="370"/>
      <c r="G471" s="314"/>
      <c r="H471" s="74"/>
      <c r="I471" s="74"/>
      <c r="J471" s="74"/>
      <c r="K471" s="69"/>
      <c r="L471" s="69"/>
    </row>
    <row r="472" spans="1:13" x14ac:dyDescent="0.25">
      <c r="A472" s="41" t="s">
        <v>156</v>
      </c>
      <c r="B472" s="74"/>
      <c r="C472" s="372"/>
      <c r="D472" s="74"/>
      <c r="E472" s="314"/>
      <c r="F472" s="370"/>
      <c r="G472" s="314"/>
      <c r="H472" s="74"/>
      <c r="I472" s="74"/>
      <c r="J472" s="74"/>
      <c r="K472" s="69"/>
      <c r="L472" s="69"/>
    </row>
    <row r="473" spans="1:13" x14ac:dyDescent="0.25">
      <c r="A473" s="74"/>
      <c r="B473" s="74"/>
      <c r="C473" s="372"/>
      <c r="D473" s="74"/>
      <c r="E473" s="314"/>
      <c r="F473" s="370"/>
      <c r="G473" s="314"/>
      <c r="H473" s="74"/>
      <c r="I473" s="74"/>
      <c r="J473" s="74"/>
      <c r="K473" s="69"/>
      <c r="L473" s="69"/>
    </row>
    <row r="474" spans="1:13" x14ac:dyDescent="0.25">
      <c r="A474" s="74"/>
      <c r="B474" s="353" t="s">
        <v>47</v>
      </c>
      <c r="C474" s="373">
        <f ca="1">IF(imzatarihi&gt;0,imzatarihi,"")</f>
        <v>46027</v>
      </c>
      <c r="D474" s="530" t="s">
        <v>48</v>
      </c>
      <c r="E474" s="530"/>
      <c r="F474" s="542" t="str">
        <f>IF(kurulusyetkilisi&gt;0,kurulusyetkilisi,"")</f>
        <v/>
      </c>
      <c r="G474" s="542"/>
      <c r="H474" s="542"/>
      <c r="I474" s="542"/>
      <c r="J474" s="74"/>
      <c r="K474" s="69"/>
      <c r="L474" s="69"/>
    </row>
    <row r="475" spans="1:13" x14ac:dyDescent="0.25">
      <c r="A475" s="74"/>
      <c r="D475" s="530" t="s">
        <v>49</v>
      </c>
      <c r="E475" s="530"/>
      <c r="H475" s="261"/>
      <c r="I475" s="74"/>
      <c r="J475" s="74"/>
      <c r="K475" s="69"/>
      <c r="L475" s="69"/>
    </row>
    <row r="476" spans="1:13" x14ac:dyDescent="0.25">
      <c r="A476" s="74"/>
      <c r="B476" s="74"/>
      <c r="C476" s="372"/>
      <c r="D476" s="74"/>
      <c r="E476" s="314"/>
      <c r="F476" s="370"/>
      <c r="G476" s="314"/>
      <c r="H476" s="74"/>
      <c r="I476" s="74"/>
      <c r="J476" s="74"/>
      <c r="K476" s="69"/>
      <c r="L476" s="69"/>
    </row>
    <row r="477" spans="1:13" x14ac:dyDescent="0.25">
      <c r="A477" s="525" t="s">
        <v>125</v>
      </c>
      <c r="B477" s="525"/>
      <c r="C477" s="525"/>
      <c r="D477" s="525"/>
      <c r="E477" s="525"/>
      <c r="F477" s="525"/>
      <c r="G477" s="525"/>
      <c r="H477" s="525"/>
      <c r="I477" s="525"/>
      <c r="J477" s="150"/>
      <c r="K477" s="69"/>
      <c r="L477" s="69"/>
    </row>
    <row r="478" spans="1:13" x14ac:dyDescent="0.25">
      <c r="A478" s="523" t="str">
        <f>IF(YilDonem&lt;&gt;"",CONCATENATE(YilDonem," dönemine aittir."),"")</f>
        <v/>
      </c>
      <c r="B478" s="523"/>
      <c r="C478" s="523"/>
      <c r="D478" s="523"/>
      <c r="E478" s="523"/>
      <c r="F478" s="523"/>
      <c r="G478" s="523"/>
      <c r="H478" s="523"/>
      <c r="I478" s="523"/>
      <c r="J478" s="150"/>
      <c r="K478" s="69"/>
      <c r="L478" s="69"/>
    </row>
    <row r="479" spans="1:13" ht="15.95" customHeight="1" thickBot="1" x14ac:dyDescent="0.3">
      <c r="A479" s="543" t="s">
        <v>148</v>
      </c>
      <c r="B479" s="543"/>
      <c r="C479" s="543"/>
      <c r="D479" s="543"/>
      <c r="E479" s="543"/>
      <c r="F479" s="543"/>
      <c r="G479" s="543"/>
      <c r="H479" s="543"/>
      <c r="I479" s="543"/>
      <c r="J479" s="150"/>
      <c r="K479" s="69"/>
      <c r="L479" s="69"/>
    </row>
    <row r="480" spans="1:13" ht="31.7" customHeight="1" thickBot="1" x14ac:dyDescent="0.3">
      <c r="A480" s="544" t="s">
        <v>1</v>
      </c>
      <c r="B480" s="545"/>
      <c r="C480" s="509" t="str">
        <f>IF(ProjeNo&gt;0,ProjeNo,"")</f>
        <v/>
      </c>
      <c r="D480" s="510"/>
      <c r="E480" s="510"/>
      <c r="F480" s="510"/>
      <c r="G480" s="510"/>
      <c r="H480" s="510"/>
      <c r="I480" s="511"/>
      <c r="J480" s="150"/>
      <c r="K480" s="69"/>
      <c r="L480" s="69"/>
    </row>
    <row r="481" spans="1:14" ht="45" customHeight="1" thickBot="1" x14ac:dyDescent="0.3">
      <c r="A481" s="540" t="s">
        <v>14</v>
      </c>
      <c r="B481" s="541"/>
      <c r="C481" s="514" t="str">
        <f>IF(ProjeAdi&gt;0,ProjeAdi,"")</f>
        <v/>
      </c>
      <c r="D481" s="515"/>
      <c r="E481" s="515"/>
      <c r="F481" s="515"/>
      <c r="G481" s="515"/>
      <c r="H481" s="515"/>
      <c r="I481" s="516"/>
      <c r="J481" s="150"/>
      <c r="K481" s="69"/>
      <c r="L481" s="69"/>
    </row>
    <row r="482" spans="1:14" s="44" customFormat="1" ht="37.15" customHeight="1" thickBot="1" x14ac:dyDescent="0.3">
      <c r="A482" s="517" t="s">
        <v>9</v>
      </c>
      <c r="B482" s="517" t="s">
        <v>122</v>
      </c>
      <c r="C482" s="517" t="s">
        <v>123</v>
      </c>
      <c r="D482" s="517" t="s">
        <v>124</v>
      </c>
      <c r="E482" s="519" t="s">
        <v>97</v>
      </c>
      <c r="F482" s="521" t="s">
        <v>98</v>
      </c>
      <c r="G482" s="519" t="s">
        <v>185</v>
      </c>
      <c r="H482" s="117" t="s">
        <v>99</v>
      </c>
      <c r="I482" s="117" t="s">
        <v>99</v>
      </c>
      <c r="J482" s="366"/>
      <c r="K482" s="70"/>
      <c r="L482" s="70"/>
      <c r="M482" s="109"/>
      <c r="N482" s="109"/>
    </row>
    <row r="483" spans="1:14" ht="18" customHeight="1" thickBot="1" x14ac:dyDescent="0.3">
      <c r="A483" s="526"/>
      <c r="B483" s="526"/>
      <c r="C483" s="526"/>
      <c r="D483" s="526"/>
      <c r="E483" s="527"/>
      <c r="F483" s="528"/>
      <c r="G483" s="520"/>
      <c r="H483" s="118" t="s">
        <v>100</v>
      </c>
      <c r="I483" s="118" t="s">
        <v>103</v>
      </c>
      <c r="J483" s="150"/>
      <c r="K483" s="69"/>
      <c r="L483" s="69"/>
    </row>
    <row r="484" spans="1:14" ht="31.9" customHeight="1" x14ac:dyDescent="0.25">
      <c r="A484" s="64">
        <v>281</v>
      </c>
      <c r="B484" s="52"/>
      <c r="C484" s="53"/>
      <c r="D484" s="71"/>
      <c r="E484" s="54"/>
      <c r="F484" s="330"/>
      <c r="G484" s="327"/>
      <c r="H484" s="262"/>
      <c r="I484" s="249"/>
      <c r="J484" s="368" t="str">
        <f>IF(AND(COUNTA(B484:D484)&gt;0,K484=1),"Belge Tarihi,Belge Numarası ve KDV Dahil Tutar doldurulduktan sonra KDV Hariç Tutar doldurulabilir.","")</f>
        <v/>
      </c>
      <c r="K484" s="177">
        <f>IF(COUNTA(E484:F484)+COUNTA(I484)=3,0,1)</f>
        <v>1</v>
      </c>
      <c r="L484" s="176">
        <f>IF(K484=1,0,100000000)</f>
        <v>0</v>
      </c>
      <c r="M484" s="108"/>
    </row>
    <row r="485" spans="1:14" ht="31.9" customHeight="1" x14ac:dyDescent="0.25">
      <c r="A485" s="50">
        <v>282</v>
      </c>
      <c r="B485" s="35"/>
      <c r="C485" s="36"/>
      <c r="D485" s="37"/>
      <c r="E485" s="72"/>
      <c r="F485" s="332"/>
      <c r="G485" s="328"/>
      <c r="H485" s="263"/>
      <c r="I485" s="256"/>
      <c r="J485" s="368" t="str">
        <f t="shared" ref="J485:J503" si="42">IF(AND(COUNTA(B485:D485)&gt;0,K485=1),"Belge Tarihi,Belge Numarası ve KDV Dahil Tutar doldurulduktan sonra KDV Hariç Tutar doldurulabilir.","")</f>
        <v/>
      </c>
      <c r="K485" s="177">
        <f t="shared" ref="K485:K503" si="43">IF(COUNTA(E485:F485)+COUNTA(I485)=3,0,1)</f>
        <v>1</v>
      </c>
      <c r="L485" s="176">
        <f t="shared" ref="L485:L503" si="44">IF(K485=1,0,100000000)</f>
        <v>0</v>
      </c>
    </row>
    <row r="486" spans="1:14" ht="31.9" customHeight="1" x14ac:dyDescent="0.25">
      <c r="A486" s="50">
        <v>283</v>
      </c>
      <c r="B486" s="35"/>
      <c r="C486" s="36"/>
      <c r="D486" s="37"/>
      <c r="E486" s="72"/>
      <c r="F486" s="332"/>
      <c r="G486" s="328"/>
      <c r="H486" s="263"/>
      <c r="I486" s="256"/>
      <c r="J486" s="368" t="str">
        <f t="shared" si="42"/>
        <v/>
      </c>
      <c r="K486" s="177">
        <f t="shared" si="43"/>
        <v>1</v>
      </c>
      <c r="L486" s="176">
        <f t="shared" si="44"/>
        <v>0</v>
      </c>
    </row>
    <row r="487" spans="1:14" ht="31.9" customHeight="1" x14ac:dyDescent="0.25">
      <c r="A487" s="50">
        <v>284</v>
      </c>
      <c r="B487" s="35"/>
      <c r="C487" s="36"/>
      <c r="D487" s="37"/>
      <c r="E487" s="72"/>
      <c r="F487" s="332"/>
      <c r="G487" s="328"/>
      <c r="H487" s="263"/>
      <c r="I487" s="256"/>
      <c r="J487" s="368" t="str">
        <f t="shared" si="42"/>
        <v/>
      </c>
      <c r="K487" s="177">
        <f t="shared" si="43"/>
        <v>1</v>
      </c>
      <c r="L487" s="176">
        <f t="shared" si="44"/>
        <v>0</v>
      </c>
    </row>
    <row r="488" spans="1:14" ht="31.9" customHeight="1" x14ac:dyDescent="0.25">
      <c r="A488" s="50">
        <v>285</v>
      </c>
      <c r="B488" s="35"/>
      <c r="C488" s="36"/>
      <c r="D488" s="37"/>
      <c r="E488" s="72"/>
      <c r="F488" s="332"/>
      <c r="G488" s="328"/>
      <c r="H488" s="263"/>
      <c r="I488" s="256"/>
      <c r="J488" s="368" t="str">
        <f t="shared" si="42"/>
        <v/>
      </c>
      <c r="K488" s="177">
        <f t="shared" si="43"/>
        <v>1</v>
      </c>
      <c r="L488" s="176">
        <f t="shared" si="44"/>
        <v>0</v>
      </c>
    </row>
    <row r="489" spans="1:14" ht="31.9" customHeight="1" x14ac:dyDescent="0.25">
      <c r="A489" s="50">
        <v>286</v>
      </c>
      <c r="B489" s="35"/>
      <c r="C489" s="36"/>
      <c r="D489" s="37"/>
      <c r="E489" s="72"/>
      <c r="F489" s="332"/>
      <c r="G489" s="328"/>
      <c r="H489" s="263"/>
      <c r="I489" s="256"/>
      <c r="J489" s="368" t="str">
        <f t="shared" si="42"/>
        <v/>
      </c>
      <c r="K489" s="177">
        <f t="shared" si="43"/>
        <v>1</v>
      </c>
      <c r="L489" s="176">
        <f t="shared" si="44"/>
        <v>0</v>
      </c>
    </row>
    <row r="490" spans="1:14" ht="31.9" customHeight="1" x14ac:dyDescent="0.25">
      <c r="A490" s="50">
        <v>287</v>
      </c>
      <c r="B490" s="35"/>
      <c r="C490" s="36"/>
      <c r="D490" s="37"/>
      <c r="E490" s="72"/>
      <c r="F490" s="332"/>
      <c r="G490" s="328"/>
      <c r="H490" s="263"/>
      <c r="I490" s="256"/>
      <c r="J490" s="368" t="str">
        <f t="shared" si="42"/>
        <v/>
      </c>
      <c r="K490" s="177">
        <f t="shared" si="43"/>
        <v>1</v>
      </c>
      <c r="L490" s="176">
        <f t="shared" si="44"/>
        <v>0</v>
      </c>
    </row>
    <row r="491" spans="1:14" ht="31.9" customHeight="1" x14ac:dyDescent="0.25">
      <c r="A491" s="50">
        <v>288</v>
      </c>
      <c r="B491" s="35"/>
      <c r="C491" s="36"/>
      <c r="D491" s="37"/>
      <c r="E491" s="72"/>
      <c r="F491" s="332"/>
      <c r="G491" s="328"/>
      <c r="H491" s="263"/>
      <c r="I491" s="256"/>
      <c r="J491" s="368" t="str">
        <f t="shared" si="42"/>
        <v/>
      </c>
      <c r="K491" s="177">
        <f t="shared" si="43"/>
        <v>1</v>
      </c>
      <c r="L491" s="176">
        <f t="shared" si="44"/>
        <v>0</v>
      </c>
    </row>
    <row r="492" spans="1:14" ht="31.9" customHeight="1" x14ac:dyDescent="0.25">
      <c r="A492" s="50">
        <v>289</v>
      </c>
      <c r="B492" s="35"/>
      <c r="C492" s="36"/>
      <c r="D492" s="37"/>
      <c r="E492" s="72"/>
      <c r="F492" s="332"/>
      <c r="G492" s="328"/>
      <c r="H492" s="263"/>
      <c r="I492" s="256"/>
      <c r="J492" s="368" t="str">
        <f t="shared" si="42"/>
        <v/>
      </c>
      <c r="K492" s="177">
        <f t="shared" si="43"/>
        <v>1</v>
      </c>
      <c r="L492" s="176">
        <f t="shared" si="44"/>
        <v>0</v>
      </c>
    </row>
    <row r="493" spans="1:14" ht="31.9" customHeight="1" x14ac:dyDescent="0.25">
      <c r="A493" s="50">
        <v>290</v>
      </c>
      <c r="B493" s="35"/>
      <c r="C493" s="36"/>
      <c r="D493" s="37"/>
      <c r="E493" s="72"/>
      <c r="F493" s="332"/>
      <c r="G493" s="328"/>
      <c r="H493" s="263"/>
      <c r="I493" s="256"/>
      <c r="J493" s="368" t="str">
        <f t="shared" si="42"/>
        <v/>
      </c>
      <c r="K493" s="177">
        <f t="shared" si="43"/>
        <v>1</v>
      </c>
      <c r="L493" s="176">
        <f t="shared" si="44"/>
        <v>0</v>
      </c>
    </row>
    <row r="494" spans="1:14" ht="31.9" customHeight="1" x14ac:dyDescent="0.25">
      <c r="A494" s="50">
        <v>291</v>
      </c>
      <c r="B494" s="35"/>
      <c r="C494" s="36"/>
      <c r="D494" s="37"/>
      <c r="E494" s="72"/>
      <c r="F494" s="332"/>
      <c r="G494" s="328"/>
      <c r="H494" s="263"/>
      <c r="I494" s="256"/>
      <c r="J494" s="368" t="str">
        <f t="shared" si="42"/>
        <v/>
      </c>
      <c r="K494" s="177">
        <f t="shared" si="43"/>
        <v>1</v>
      </c>
      <c r="L494" s="176">
        <f t="shared" si="44"/>
        <v>0</v>
      </c>
    </row>
    <row r="495" spans="1:14" ht="31.9" customHeight="1" x14ac:dyDescent="0.25">
      <c r="A495" s="50">
        <v>292</v>
      </c>
      <c r="B495" s="35"/>
      <c r="C495" s="36"/>
      <c r="D495" s="37"/>
      <c r="E495" s="72"/>
      <c r="F495" s="332"/>
      <c r="G495" s="328"/>
      <c r="H495" s="263"/>
      <c r="I495" s="256"/>
      <c r="J495" s="368" t="str">
        <f t="shared" si="42"/>
        <v/>
      </c>
      <c r="K495" s="177">
        <f t="shared" si="43"/>
        <v>1</v>
      </c>
      <c r="L495" s="176">
        <f t="shared" si="44"/>
        <v>0</v>
      </c>
    </row>
    <row r="496" spans="1:14" ht="31.9" customHeight="1" x14ac:dyDescent="0.25">
      <c r="A496" s="50">
        <v>293</v>
      </c>
      <c r="B496" s="35"/>
      <c r="C496" s="36"/>
      <c r="D496" s="37"/>
      <c r="E496" s="72"/>
      <c r="F496" s="332"/>
      <c r="G496" s="328"/>
      <c r="H496" s="263"/>
      <c r="I496" s="256"/>
      <c r="J496" s="368" t="str">
        <f t="shared" si="42"/>
        <v/>
      </c>
      <c r="K496" s="177">
        <f t="shared" si="43"/>
        <v>1</v>
      </c>
      <c r="L496" s="176">
        <f t="shared" si="44"/>
        <v>0</v>
      </c>
    </row>
    <row r="497" spans="1:14" ht="31.9" customHeight="1" x14ac:dyDescent="0.25">
      <c r="A497" s="50">
        <v>294</v>
      </c>
      <c r="B497" s="35"/>
      <c r="C497" s="36"/>
      <c r="D497" s="37"/>
      <c r="E497" s="72"/>
      <c r="F497" s="332"/>
      <c r="G497" s="328"/>
      <c r="H497" s="263"/>
      <c r="I497" s="256"/>
      <c r="J497" s="368" t="str">
        <f t="shared" si="42"/>
        <v/>
      </c>
      <c r="K497" s="177">
        <f t="shared" si="43"/>
        <v>1</v>
      </c>
      <c r="L497" s="176">
        <f t="shared" si="44"/>
        <v>0</v>
      </c>
      <c r="M497" s="110"/>
      <c r="N497" s="110"/>
    </row>
    <row r="498" spans="1:14" ht="31.9" customHeight="1" x14ac:dyDescent="0.25">
      <c r="A498" s="50">
        <v>295</v>
      </c>
      <c r="B498" s="35"/>
      <c r="C498" s="36"/>
      <c r="D498" s="37"/>
      <c r="E498" s="72"/>
      <c r="F498" s="332"/>
      <c r="G498" s="328"/>
      <c r="H498" s="263"/>
      <c r="I498" s="256"/>
      <c r="J498" s="368" t="str">
        <f t="shared" si="42"/>
        <v/>
      </c>
      <c r="K498" s="177">
        <f t="shared" si="43"/>
        <v>1</v>
      </c>
      <c r="L498" s="176">
        <f t="shared" si="44"/>
        <v>0</v>
      </c>
    </row>
    <row r="499" spans="1:14" ht="31.9" customHeight="1" x14ac:dyDescent="0.25">
      <c r="A499" s="50">
        <v>296</v>
      </c>
      <c r="B499" s="35"/>
      <c r="C499" s="36"/>
      <c r="D499" s="37"/>
      <c r="E499" s="72"/>
      <c r="F499" s="332"/>
      <c r="G499" s="328"/>
      <c r="H499" s="263"/>
      <c r="I499" s="256"/>
      <c r="J499" s="368" t="str">
        <f t="shared" si="42"/>
        <v/>
      </c>
      <c r="K499" s="177">
        <f t="shared" si="43"/>
        <v>1</v>
      </c>
      <c r="L499" s="176">
        <f t="shared" si="44"/>
        <v>0</v>
      </c>
    </row>
    <row r="500" spans="1:14" ht="31.9" customHeight="1" x14ac:dyDescent="0.25">
      <c r="A500" s="50">
        <v>297</v>
      </c>
      <c r="B500" s="35"/>
      <c r="C500" s="36"/>
      <c r="D500" s="37"/>
      <c r="E500" s="72"/>
      <c r="F500" s="332"/>
      <c r="G500" s="328"/>
      <c r="H500" s="263"/>
      <c r="I500" s="256"/>
      <c r="J500" s="368" t="str">
        <f t="shared" si="42"/>
        <v/>
      </c>
      <c r="K500" s="177">
        <f t="shared" si="43"/>
        <v>1</v>
      </c>
      <c r="L500" s="176">
        <f t="shared" si="44"/>
        <v>0</v>
      </c>
    </row>
    <row r="501" spans="1:14" ht="31.9" customHeight="1" x14ac:dyDescent="0.25">
      <c r="A501" s="50">
        <v>298</v>
      </c>
      <c r="B501" s="35"/>
      <c r="C501" s="36"/>
      <c r="D501" s="37"/>
      <c r="E501" s="72"/>
      <c r="F501" s="332"/>
      <c r="G501" s="328"/>
      <c r="H501" s="263"/>
      <c r="I501" s="256"/>
      <c r="J501" s="368" t="str">
        <f t="shared" si="42"/>
        <v/>
      </c>
      <c r="K501" s="177">
        <f t="shared" si="43"/>
        <v>1</v>
      </c>
      <c r="L501" s="176">
        <f t="shared" si="44"/>
        <v>0</v>
      </c>
    </row>
    <row r="502" spans="1:14" ht="31.9" customHeight="1" x14ac:dyDescent="0.25">
      <c r="A502" s="50">
        <v>299</v>
      </c>
      <c r="B502" s="35"/>
      <c r="C502" s="36"/>
      <c r="D502" s="37"/>
      <c r="E502" s="72"/>
      <c r="F502" s="332"/>
      <c r="G502" s="328"/>
      <c r="H502" s="263"/>
      <c r="I502" s="256"/>
      <c r="J502" s="368" t="str">
        <f t="shared" si="42"/>
        <v/>
      </c>
      <c r="K502" s="177">
        <f t="shared" si="43"/>
        <v>1</v>
      </c>
      <c r="L502" s="176">
        <f t="shared" si="44"/>
        <v>0</v>
      </c>
    </row>
    <row r="503" spans="1:14" ht="31.9" customHeight="1" thickBot="1" x14ac:dyDescent="0.3">
      <c r="A503" s="65">
        <v>300</v>
      </c>
      <c r="B503" s="38"/>
      <c r="C503" s="39"/>
      <c r="D503" s="40"/>
      <c r="E503" s="73"/>
      <c r="F503" s="333"/>
      <c r="G503" s="329"/>
      <c r="H503" s="264"/>
      <c r="I503" s="257"/>
      <c r="J503" s="368" t="str">
        <f t="shared" si="42"/>
        <v/>
      </c>
      <c r="K503" s="177">
        <f t="shared" si="43"/>
        <v>1</v>
      </c>
      <c r="L503" s="176">
        <f t="shared" si="44"/>
        <v>0</v>
      </c>
    </row>
    <row r="504" spans="1:14" ht="37.15" customHeight="1" thickBot="1" x14ac:dyDescent="0.3">
      <c r="A504" s="74"/>
      <c r="B504" s="74"/>
      <c r="C504" s="372"/>
      <c r="D504" s="74"/>
      <c r="E504" s="314"/>
      <c r="F504" s="369"/>
      <c r="G504" s="334" t="s">
        <v>50</v>
      </c>
      <c r="H504" s="258">
        <f>SUM(H484:H503)+H470</f>
        <v>0</v>
      </c>
      <c r="I504" s="258">
        <f>SUM(I484:I503)+I470</f>
        <v>0</v>
      </c>
      <c r="J504" s="74"/>
      <c r="K504" s="175">
        <f>IF(H504&gt;H470,ROW(A510),0)</f>
        <v>0</v>
      </c>
      <c r="L504" s="69"/>
      <c r="M504" s="171">
        <f>IF(H504&gt;H470,ROW(A510),0)</f>
        <v>0</v>
      </c>
    </row>
    <row r="505" spans="1:14" x14ac:dyDescent="0.25">
      <c r="A505" s="74"/>
      <c r="B505" s="74"/>
      <c r="C505" s="372"/>
      <c r="D505" s="74"/>
      <c r="E505" s="314"/>
      <c r="F505" s="370"/>
      <c r="G505" s="314"/>
      <c r="H505" s="74"/>
      <c r="I505" s="74"/>
      <c r="J505" s="74"/>
      <c r="K505" s="69"/>
      <c r="L505" s="69"/>
    </row>
    <row r="506" spans="1:14" x14ac:dyDescent="0.25">
      <c r="A506" s="41" t="s">
        <v>156</v>
      </c>
      <c r="B506" s="74"/>
      <c r="C506" s="372"/>
      <c r="D506" s="74"/>
      <c r="E506" s="314"/>
      <c r="F506" s="370"/>
      <c r="G506" s="314"/>
      <c r="H506" s="74"/>
      <c r="I506" s="74"/>
      <c r="J506" s="74"/>
      <c r="K506" s="69"/>
      <c r="L506" s="69"/>
    </row>
    <row r="507" spans="1:14" x14ac:dyDescent="0.25">
      <c r="A507" s="74"/>
      <c r="B507" s="74"/>
      <c r="C507" s="372"/>
      <c r="D507" s="74"/>
      <c r="E507" s="314"/>
      <c r="F507" s="370"/>
      <c r="G507" s="314"/>
      <c r="H507" s="74"/>
      <c r="I507" s="74"/>
      <c r="J507" s="74"/>
      <c r="K507" s="69"/>
      <c r="L507" s="69"/>
    </row>
    <row r="508" spans="1:14" x14ac:dyDescent="0.25">
      <c r="A508" s="74"/>
      <c r="B508" s="353" t="s">
        <v>47</v>
      </c>
      <c r="C508" s="373">
        <f ca="1">IF(imzatarihi&gt;0,imzatarihi,"")</f>
        <v>46027</v>
      </c>
      <c r="D508" s="530" t="s">
        <v>48</v>
      </c>
      <c r="E508" s="530"/>
      <c r="F508" s="542" t="str">
        <f>IF(kurulusyetkilisi&gt;0,kurulusyetkilisi,"")</f>
        <v/>
      </c>
      <c r="G508" s="542"/>
      <c r="H508" s="542"/>
      <c r="I508" s="542"/>
      <c r="J508" s="74"/>
      <c r="K508" s="69"/>
      <c r="L508" s="69"/>
    </row>
    <row r="509" spans="1:14" x14ac:dyDescent="0.25">
      <c r="A509" s="74"/>
      <c r="D509" s="530" t="s">
        <v>49</v>
      </c>
      <c r="E509" s="530"/>
      <c r="H509" s="261"/>
      <c r="I509" s="74"/>
      <c r="J509" s="74"/>
      <c r="K509" s="69"/>
      <c r="L509" s="69"/>
    </row>
    <row r="510" spans="1:14" x14ac:dyDescent="0.25">
      <c r="A510" s="74"/>
      <c r="B510" s="74"/>
      <c r="C510" s="372"/>
      <c r="D510" s="74"/>
      <c r="E510" s="314"/>
      <c r="F510" s="370"/>
      <c r="G510" s="314"/>
      <c r="H510" s="74"/>
      <c r="I510" s="74"/>
      <c r="J510" s="74"/>
      <c r="K510" s="69"/>
      <c r="L510" s="69"/>
    </row>
    <row r="511" spans="1:14" x14ac:dyDescent="0.25">
      <c r="A511" s="525" t="s">
        <v>125</v>
      </c>
      <c r="B511" s="525"/>
      <c r="C511" s="525"/>
      <c r="D511" s="525"/>
      <c r="E511" s="525"/>
      <c r="F511" s="525"/>
      <c r="G511" s="525"/>
      <c r="H511" s="525"/>
      <c r="I511" s="525"/>
      <c r="J511" s="150"/>
      <c r="K511" s="69"/>
      <c r="L511" s="69"/>
    </row>
    <row r="512" spans="1:14" x14ac:dyDescent="0.25">
      <c r="A512" s="523" t="str">
        <f>IF(YilDonem&lt;&gt;"",CONCATENATE(YilDonem," dönemine aittir."),"")</f>
        <v/>
      </c>
      <c r="B512" s="523"/>
      <c r="C512" s="523"/>
      <c r="D512" s="523"/>
      <c r="E512" s="523"/>
      <c r="F512" s="523"/>
      <c r="G512" s="523"/>
      <c r="H512" s="523"/>
      <c r="I512" s="523"/>
      <c r="J512" s="150"/>
      <c r="K512" s="69"/>
      <c r="L512" s="69"/>
    </row>
    <row r="513" spans="1:14" ht="15.95" customHeight="1" thickBot="1" x14ac:dyDescent="0.3">
      <c r="A513" s="543" t="s">
        <v>148</v>
      </c>
      <c r="B513" s="543"/>
      <c r="C513" s="543"/>
      <c r="D513" s="543"/>
      <c r="E513" s="543"/>
      <c r="F513" s="543"/>
      <c r="G513" s="543"/>
      <c r="H513" s="543"/>
      <c r="I513" s="543"/>
      <c r="J513" s="150"/>
      <c r="K513" s="69"/>
      <c r="L513" s="69"/>
    </row>
    <row r="514" spans="1:14" ht="31.7" customHeight="1" thickBot="1" x14ac:dyDescent="0.3">
      <c r="A514" s="544" t="s">
        <v>1</v>
      </c>
      <c r="B514" s="545"/>
      <c r="C514" s="509" t="str">
        <f>IF(ProjeNo&gt;0,ProjeNo,"")</f>
        <v/>
      </c>
      <c r="D514" s="510"/>
      <c r="E514" s="510"/>
      <c r="F514" s="510"/>
      <c r="G514" s="510"/>
      <c r="H514" s="510"/>
      <c r="I514" s="511"/>
      <c r="J514" s="150"/>
      <c r="K514" s="69"/>
      <c r="L514" s="69"/>
    </row>
    <row r="515" spans="1:14" ht="45" customHeight="1" thickBot="1" x14ac:dyDescent="0.3">
      <c r="A515" s="540" t="s">
        <v>14</v>
      </c>
      <c r="B515" s="541"/>
      <c r="C515" s="514" t="str">
        <f>IF(ProjeAdi&gt;0,ProjeAdi,"")</f>
        <v/>
      </c>
      <c r="D515" s="515"/>
      <c r="E515" s="515"/>
      <c r="F515" s="515"/>
      <c r="G515" s="515"/>
      <c r="H515" s="515"/>
      <c r="I515" s="516"/>
      <c r="J515" s="150"/>
      <c r="K515" s="69"/>
      <c r="L515" s="69"/>
    </row>
    <row r="516" spans="1:14" s="44" customFormat="1" ht="37.15" customHeight="1" thickBot="1" x14ac:dyDescent="0.3">
      <c r="A516" s="517" t="s">
        <v>9</v>
      </c>
      <c r="B516" s="517" t="s">
        <v>122</v>
      </c>
      <c r="C516" s="517" t="s">
        <v>123</v>
      </c>
      <c r="D516" s="517" t="s">
        <v>124</v>
      </c>
      <c r="E516" s="519" t="s">
        <v>97</v>
      </c>
      <c r="F516" s="521" t="s">
        <v>98</v>
      </c>
      <c r="G516" s="519" t="s">
        <v>185</v>
      </c>
      <c r="H516" s="117" t="s">
        <v>99</v>
      </c>
      <c r="I516" s="117" t="s">
        <v>99</v>
      </c>
      <c r="J516" s="366"/>
      <c r="K516" s="70"/>
      <c r="L516" s="70"/>
      <c r="M516" s="109"/>
      <c r="N516" s="109"/>
    </row>
    <row r="517" spans="1:14" ht="18" customHeight="1" thickBot="1" x14ac:dyDescent="0.3">
      <c r="A517" s="526"/>
      <c r="B517" s="526"/>
      <c r="C517" s="526"/>
      <c r="D517" s="526"/>
      <c r="E517" s="527"/>
      <c r="F517" s="528"/>
      <c r="G517" s="520"/>
      <c r="H517" s="118" t="s">
        <v>100</v>
      </c>
      <c r="I517" s="118" t="s">
        <v>103</v>
      </c>
      <c r="J517" s="150"/>
      <c r="K517" s="69"/>
      <c r="L517" s="69"/>
    </row>
    <row r="518" spans="1:14" ht="31.9" customHeight="1" x14ac:dyDescent="0.25">
      <c r="A518" s="64">
        <v>301</v>
      </c>
      <c r="B518" s="52"/>
      <c r="C518" s="53"/>
      <c r="D518" s="71"/>
      <c r="E518" s="54"/>
      <c r="F518" s="330"/>
      <c r="G518" s="327"/>
      <c r="H518" s="262"/>
      <c r="I518" s="249"/>
      <c r="J518" s="368" t="str">
        <f>IF(AND(COUNTA(B518:D518)&gt;0,K518=1),"Belge Tarihi,Belge Numarası ve KDV Dahil Tutar doldurulduktan sonra KDV Hariç Tutar doldurulabilir.","")</f>
        <v/>
      </c>
      <c r="K518" s="177">
        <f>IF(COUNTA(E518:F518)+COUNTA(I518)=3,0,1)</f>
        <v>1</v>
      </c>
      <c r="L518" s="176">
        <f>IF(K518=1,0,100000000)</f>
        <v>0</v>
      </c>
    </row>
    <row r="519" spans="1:14" ht="31.9" customHeight="1" x14ac:dyDescent="0.25">
      <c r="A519" s="50">
        <v>302</v>
      </c>
      <c r="B519" s="35"/>
      <c r="C519" s="36"/>
      <c r="D519" s="37"/>
      <c r="E519" s="72"/>
      <c r="F519" s="332"/>
      <c r="G519" s="328"/>
      <c r="H519" s="263"/>
      <c r="I519" s="256"/>
      <c r="J519" s="368" t="str">
        <f t="shared" ref="J519:J537" si="45">IF(AND(COUNTA(B519:D519)&gt;0,K519=1),"Belge Tarihi,Belge Numarası ve KDV Dahil Tutar doldurulduktan sonra KDV Hariç Tutar doldurulabilir.","")</f>
        <v/>
      </c>
      <c r="K519" s="177">
        <f t="shared" ref="K519:K537" si="46">IF(COUNTA(E519:F519)+COUNTA(I519)=3,0,1)</f>
        <v>1</v>
      </c>
      <c r="L519" s="176">
        <f t="shared" ref="L519:L537" si="47">IF(K519=1,0,100000000)</f>
        <v>0</v>
      </c>
      <c r="M519" s="108"/>
    </row>
    <row r="520" spans="1:14" ht="31.9" customHeight="1" x14ac:dyDescent="0.25">
      <c r="A520" s="50">
        <v>303</v>
      </c>
      <c r="B520" s="35"/>
      <c r="C520" s="36"/>
      <c r="D520" s="37"/>
      <c r="E520" s="72"/>
      <c r="F520" s="332"/>
      <c r="G520" s="328"/>
      <c r="H520" s="263"/>
      <c r="I520" s="256"/>
      <c r="J520" s="368" t="str">
        <f t="shared" si="45"/>
        <v/>
      </c>
      <c r="K520" s="177">
        <f t="shared" si="46"/>
        <v>1</v>
      </c>
      <c r="L520" s="176">
        <f t="shared" si="47"/>
        <v>0</v>
      </c>
    </row>
    <row r="521" spans="1:14" ht="31.9" customHeight="1" x14ac:dyDescent="0.25">
      <c r="A521" s="50">
        <v>304</v>
      </c>
      <c r="B521" s="35"/>
      <c r="C521" s="36"/>
      <c r="D521" s="37"/>
      <c r="E521" s="72"/>
      <c r="F521" s="332"/>
      <c r="G521" s="328"/>
      <c r="H521" s="263"/>
      <c r="I521" s="256"/>
      <c r="J521" s="368" t="str">
        <f t="shared" si="45"/>
        <v/>
      </c>
      <c r="K521" s="177">
        <f t="shared" si="46"/>
        <v>1</v>
      </c>
      <c r="L521" s="176">
        <f t="shared" si="47"/>
        <v>0</v>
      </c>
    </row>
    <row r="522" spans="1:14" ht="31.9" customHeight="1" x14ac:dyDescent="0.25">
      <c r="A522" s="50">
        <v>305</v>
      </c>
      <c r="B522" s="35"/>
      <c r="C522" s="36"/>
      <c r="D522" s="37"/>
      <c r="E522" s="72"/>
      <c r="F522" s="332"/>
      <c r="G522" s="328"/>
      <c r="H522" s="263"/>
      <c r="I522" s="256"/>
      <c r="J522" s="368" t="str">
        <f t="shared" si="45"/>
        <v/>
      </c>
      <c r="K522" s="177">
        <f t="shared" si="46"/>
        <v>1</v>
      </c>
      <c r="L522" s="176">
        <f t="shared" si="47"/>
        <v>0</v>
      </c>
    </row>
    <row r="523" spans="1:14" ht="31.9" customHeight="1" x14ac:dyDescent="0.25">
      <c r="A523" s="50">
        <v>306</v>
      </c>
      <c r="B523" s="35"/>
      <c r="C523" s="36"/>
      <c r="D523" s="37"/>
      <c r="E523" s="72"/>
      <c r="F523" s="332"/>
      <c r="G523" s="328"/>
      <c r="H523" s="263"/>
      <c r="I523" s="256"/>
      <c r="J523" s="368" t="str">
        <f t="shared" si="45"/>
        <v/>
      </c>
      <c r="K523" s="177">
        <f t="shared" si="46"/>
        <v>1</v>
      </c>
      <c r="L523" s="176">
        <f t="shared" si="47"/>
        <v>0</v>
      </c>
    </row>
    <row r="524" spans="1:14" ht="31.9" customHeight="1" x14ac:dyDescent="0.25">
      <c r="A524" s="50">
        <v>307</v>
      </c>
      <c r="B524" s="35"/>
      <c r="C524" s="36"/>
      <c r="D524" s="37"/>
      <c r="E524" s="72"/>
      <c r="F524" s="332"/>
      <c r="G524" s="328"/>
      <c r="H524" s="263"/>
      <c r="I524" s="256"/>
      <c r="J524" s="368" t="str">
        <f t="shared" si="45"/>
        <v/>
      </c>
      <c r="K524" s="177">
        <f t="shared" si="46"/>
        <v>1</v>
      </c>
      <c r="L524" s="176">
        <f t="shared" si="47"/>
        <v>0</v>
      </c>
    </row>
    <row r="525" spans="1:14" ht="31.9" customHeight="1" x14ac:dyDescent="0.25">
      <c r="A525" s="50">
        <v>308</v>
      </c>
      <c r="B525" s="35"/>
      <c r="C525" s="36"/>
      <c r="D525" s="37"/>
      <c r="E525" s="72"/>
      <c r="F525" s="332"/>
      <c r="G525" s="328"/>
      <c r="H525" s="263"/>
      <c r="I525" s="256"/>
      <c r="J525" s="368" t="str">
        <f t="shared" si="45"/>
        <v/>
      </c>
      <c r="K525" s="177">
        <f t="shared" si="46"/>
        <v>1</v>
      </c>
      <c r="L525" s="176">
        <f t="shared" si="47"/>
        <v>0</v>
      </c>
    </row>
    <row r="526" spans="1:14" ht="31.9" customHeight="1" x14ac:dyDescent="0.25">
      <c r="A526" s="50">
        <v>309</v>
      </c>
      <c r="B526" s="35"/>
      <c r="C526" s="36"/>
      <c r="D526" s="37"/>
      <c r="E526" s="72"/>
      <c r="F526" s="332"/>
      <c r="G526" s="328"/>
      <c r="H526" s="263"/>
      <c r="I526" s="256"/>
      <c r="J526" s="368" t="str">
        <f t="shared" si="45"/>
        <v/>
      </c>
      <c r="K526" s="177">
        <f t="shared" si="46"/>
        <v>1</v>
      </c>
      <c r="L526" s="176">
        <f t="shared" si="47"/>
        <v>0</v>
      </c>
    </row>
    <row r="527" spans="1:14" ht="31.9" customHeight="1" x14ac:dyDescent="0.25">
      <c r="A527" s="50">
        <v>310</v>
      </c>
      <c r="B527" s="35"/>
      <c r="C527" s="36"/>
      <c r="D527" s="37"/>
      <c r="E527" s="72"/>
      <c r="F527" s="332"/>
      <c r="G527" s="328"/>
      <c r="H527" s="263"/>
      <c r="I527" s="256"/>
      <c r="J527" s="368" t="str">
        <f t="shared" si="45"/>
        <v/>
      </c>
      <c r="K527" s="177">
        <f t="shared" si="46"/>
        <v>1</v>
      </c>
      <c r="L527" s="176">
        <f t="shared" si="47"/>
        <v>0</v>
      </c>
    </row>
    <row r="528" spans="1:14" ht="31.9" customHeight="1" x14ac:dyDescent="0.25">
      <c r="A528" s="50">
        <v>311</v>
      </c>
      <c r="B528" s="35"/>
      <c r="C528" s="36"/>
      <c r="D528" s="37"/>
      <c r="E528" s="72"/>
      <c r="F528" s="332"/>
      <c r="G528" s="328"/>
      <c r="H528" s="263"/>
      <c r="I528" s="256"/>
      <c r="J528" s="368" t="str">
        <f t="shared" si="45"/>
        <v/>
      </c>
      <c r="K528" s="177">
        <f t="shared" si="46"/>
        <v>1</v>
      </c>
      <c r="L528" s="176">
        <f t="shared" si="47"/>
        <v>0</v>
      </c>
    </row>
    <row r="529" spans="1:14" ht="31.9" customHeight="1" x14ac:dyDescent="0.25">
      <c r="A529" s="50">
        <v>312</v>
      </c>
      <c r="B529" s="35"/>
      <c r="C529" s="36"/>
      <c r="D529" s="37"/>
      <c r="E529" s="72"/>
      <c r="F529" s="332"/>
      <c r="G529" s="328"/>
      <c r="H529" s="263"/>
      <c r="I529" s="256"/>
      <c r="J529" s="368" t="str">
        <f t="shared" si="45"/>
        <v/>
      </c>
      <c r="K529" s="177">
        <f t="shared" si="46"/>
        <v>1</v>
      </c>
      <c r="L529" s="176">
        <f t="shared" si="47"/>
        <v>0</v>
      </c>
    </row>
    <row r="530" spans="1:14" ht="31.9" customHeight="1" x14ac:dyDescent="0.25">
      <c r="A530" s="50">
        <v>313</v>
      </c>
      <c r="B530" s="35"/>
      <c r="C530" s="36"/>
      <c r="D530" s="37"/>
      <c r="E530" s="72"/>
      <c r="F530" s="332"/>
      <c r="G530" s="328"/>
      <c r="H530" s="263"/>
      <c r="I530" s="256"/>
      <c r="J530" s="368" t="str">
        <f t="shared" si="45"/>
        <v/>
      </c>
      <c r="K530" s="177">
        <f t="shared" si="46"/>
        <v>1</v>
      </c>
      <c r="L530" s="176">
        <f t="shared" si="47"/>
        <v>0</v>
      </c>
    </row>
    <row r="531" spans="1:14" ht="31.9" customHeight="1" x14ac:dyDescent="0.25">
      <c r="A531" s="50">
        <v>314</v>
      </c>
      <c r="B531" s="35"/>
      <c r="C531" s="36"/>
      <c r="D531" s="37"/>
      <c r="E531" s="72"/>
      <c r="F531" s="332"/>
      <c r="G531" s="328"/>
      <c r="H531" s="263"/>
      <c r="I531" s="256"/>
      <c r="J531" s="368" t="str">
        <f t="shared" si="45"/>
        <v/>
      </c>
      <c r="K531" s="177">
        <f t="shared" si="46"/>
        <v>1</v>
      </c>
      <c r="L531" s="176">
        <f t="shared" si="47"/>
        <v>0</v>
      </c>
    </row>
    <row r="532" spans="1:14" ht="31.9" customHeight="1" x14ac:dyDescent="0.25">
      <c r="A532" s="50">
        <v>315</v>
      </c>
      <c r="B532" s="35"/>
      <c r="C532" s="36"/>
      <c r="D532" s="37"/>
      <c r="E532" s="72"/>
      <c r="F532" s="332"/>
      <c r="G532" s="328"/>
      <c r="H532" s="263"/>
      <c r="I532" s="256"/>
      <c r="J532" s="368" t="str">
        <f t="shared" si="45"/>
        <v/>
      </c>
      <c r="K532" s="177">
        <f t="shared" si="46"/>
        <v>1</v>
      </c>
      <c r="L532" s="176">
        <f t="shared" si="47"/>
        <v>0</v>
      </c>
      <c r="M532" s="110"/>
      <c r="N532" s="110"/>
    </row>
    <row r="533" spans="1:14" ht="31.9" customHeight="1" x14ac:dyDescent="0.25">
      <c r="A533" s="50">
        <v>316</v>
      </c>
      <c r="B533" s="35"/>
      <c r="C533" s="36"/>
      <c r="D533" s="37"/>
      <c r="E533" s="72"/>
      <c r="F533" s="332"/>
      <c r="G533" s="328"/>
      <c r="H533" s="263"/>
      <c r="I533" s="256"/>
      <c r="J533" s="368" t="str">
        <f t="shared" si="45"/>
        <v/>
      </c>
      <c r="K533" s="177">
        <f t="shared" si="46"/>
        <v>1</v>
      </c>
      <c r="L533" s="176">
        <f t="shared" si="47"/>
        <v>0</v>
      </c>
    </row>
    <row r="534" spans="1:14" ht="31.9" customHeight="1" x14ac:dyDescent="0.25">
      <c r="A534" s="50">
        <v>317</v>
      </c>
      <c r="B534" s="35"/>
      <c r="C534" s="36"/>
      <c r="D534" s="37"/>
      <c r="E534" s="72"/>
      <c r="F534" s="332"/>
      <c r="G534" s="328"/>
      <c r="H534" s="263"/>
      <c r="I534" s="256"/>
      <c r="J534" s="368" t="str">
        <f t="shared" si="45"/>
        <v/>
      </c>
      <c r="K534" s="177">
        <f t="shared" si="46"/>
        <v>1</v>
      </c>
      <c r="L534" s="176">
        <f t="shared" si="47"/>
        <v>0</v>
      </c>
    </row>
    <row r="535" spans="1:14" ht="31.9" customHeight="1" x14ac:dyDescent="0.25">
      <c r="A535" s="50">
        <v>318</v>
      </c>
      <c r="B535" s="35"/>
      <c r="C535" s="36"/>
      <c r="D535" s="37"/>
      <c r="E535" s="72"/>
      <c r="F535" s="332"/>
      <c r="G535" s="328"/>
      <c r="H535" s="263"/>
      <c r="I535" s="256"/>
      <c r="J535" s="368" t="str">
        <f t="shared" si="45"/>
        <v/>
      </c>
      <c r="K535" s="177">
        <f t="shared" si="46"/>
        <v>1</v>
      </c>
      <c r="L535" s="176">
        <f t="shared" si="47"/>
        <v>0</v>
      </c>
    </row>
    <row r="536" spans="1:14" ht="31.9" customHeight="1" x14ac:dyDescent="0.25">
      <c r="A536" s="50">
        <v>319</v>
      </c>
      <c r="B536" s="35"/>
      <c r="C536" s="36"/>
      <c r="D536" s="37"/>
      <c r="E536" s="72"/>
      <c r="F536" s="332"/>
      <c r="G536" s="328"/>
      <c r="H536" s="263"/>
      <c r="I536" s="256"/>
      <c r="J536" s="368" t="str">
        <f t="shared" si="45"/>
        <v/>
      </c>
      <c r="K536" s="177">
        <f t="shared" si="46"/>
        <v>1</v>
      </c>
      <c r="L536" s="176">
        <f t="shared" si="47"/>
        <v>0</v>
      </c>
    </row>
    <row r="537" spans="1:14" ht="31.9" customHeight="1" thickBot="1" x14ac:dyDescent="0.3">
      <c r="A537" s="65">
        <v>320</v>
      </c>
      <c r="B537" s="38"/>
      <c r="C537" s="39"/>
      <c r="D537" s="40"/>
      <c r="E537" s="73"/>
      <c r="F537" s="333"/>
      <c r="G537" s="329"/>
      <c r="H537" s="264"/>
      <c r="I537" s="257"/>
      <c r="J537" s="368" t="str">
        <f t="shared" si="45"/>
        <v/>
      </c>
      <c r="K537" s="177">
        <f t="shared" si="46"/>
        <v>1</v>
      </c>
      <c r="L537" s="176">
        <f t="shared" si="47"/>
        <v>0</v>
      </c>
    </row>
    <row r="538" spans="1:14" ht="37.15" customHeight="1" thickBot="1" x14ac:dyDescent="0.3">
      <c r="A538" s="74"/>
      <c r="B538" s="74"/>
      <c r="C538" s="372"/>
      <c r="D538" s="74"/>
      <c r="E538" s="314"/>
      <c r="F538" s="369"/>
      <c r="G538" s="334" t="s">
        <v>50</v>
      </c>
      <c r="H538" s="258">
        <f>SUM(H518:H537)+H504</f>
        <v>0</v>
      </c>
      <c r="I538" s="258">
        <f>SUM(I518:I537)+I504</f>
        <v>0</v>
      </c>
      <c r="J538" s="74"/>
      <c r="K538" s="175">
        <f>IF(H538&gt;H504,ROW(A544),0)</f>
        <v>0</v>
      </c>
      <c r="L538" s="69"/>
      <c r="M538" s="171">
        <f>IF(H538&gt;H504,ROW(A544),0)</f>
        <v>0</v>
      </c>
    </row>
    <row r="539" spans="1:14" x14ac:dyDescent="0.25">
      <c r="A539" s="74"/>
      <c r="B539" s="74"/>
      <c r="C539" s="372"/>
      <c r="D539" s="74"/>
      <c r="E539" s="314"/>
      <c r="F539" s="370"/>
      <c r="G539" s="314"/>
      <c r="H539" s="74"/>
      <c r="I539" s="74"/>
      <c r="J539" s="74"/>
      <c r="K539" s="69"/>
      <c r="L539" s="69"/>
    </row>
    <row r="540" spans="1:14" x14ac:dyDescent="0.25">
      <c r="A540" s="41" t="s">
        <v>156</v>
      </c>
      <c r="B540" s="74"/>
      <c r="C540" s="372"/>
      <c r="D540" s="74"/>
      <c r="E540" s="314"/>
      <c r="F540" s="370"/>
      <c r="G540" s="314"/>
      <c r="H540" s="74"/>
      <c r="I540" s="74"/>
      <c r="J540" s="74"/>
      <c r="K540" s="69"/>
      <c r="L540" s="69"/>
    </row>
    <row r="541" spans="1:14" x14ac:dyDescent="0.25">
      <c r="A541" s="74"/>
      <c r="B541" s="74"/>
      <c r="C541" s="372"/>
      <c r="D541" s="74"/>
      <c r="E541" s="314"/>
      <c r="F541" s="370"/>
      <c r="G541" s="314"/>
      <c r="H541" s="74"/>
      <c r="I541" s="74"/>
      <c r="J541" s="74"/>
      <c r="K541" s="69"/>
      <c r="L541" s="69"/>
    </row>
    <row r="542" spans="1:14" x14ac:dyDescent="0.25">
      <c r="A542" s="74"/>
      <c r="B542" s="353" t="s">
        <v>47</v>
      </c>
      <c r="C542" s="373">
        <f ca="1">IF(imzatarihi&gt;0,imzatarihi,"")</f>
        <v>46027</v>
      </c>
      <c r="D542" s="530" t="s">
        <v>48</v>
      </c>
      <c r="E542" s="530"/>
      <c r="F542" s="542" t="str">
        <f>IF(kurulusyetkilisi&gt;0,kurulusyetkilisi,"")</f>
        <v/>
      </c>
      <c r="G542" s="542"/>
      <c r="H542" s="542"/>
      <c r="I542" s="542"/>
      <c r="J542" s="74"/>
      <c r="K542" s="69"/>
      <c r="L542" s="69"/>
    </row>
    <row r="543" spans="1:14" x14ac:dyDescent="0.25">
      <c r="A543" s="74"/>
      <c r="D543" s="530" t="s">
        <v>49</v>
      </c>
      <c r="E543" s="530"/>
      <c r="H543" s="261"/>
      <c r="I543" s="74"/>
      <c r="J543" s="74"/>
      <c r="K543" s="69"/>
      <c r="L543" s="69"/>
    </row>
    <row r="544" spans="1:14" x14ac:dyDescent="0.25">
      <c r="A544" s="74"/>
      <c r="B544" s="74"/>
      <c r="C544" s="372"/>
      <c r="D544" s="74"/>
      <c r="E544" s="314"/>
      <c r="F544" s="370"/>
      <c r="G544" s="314"/>
      <c r="H544" s="74"/>
      <c r="I544" s="74"/>
      <c r="J544" s="74"/>
      <c r="K544" s="69"/>
      <c r="L544" s="69"/>
    </row>
    <row r="545" spans="1:14" x14ac:dyDescent="0.25">
      <c r="A545" s="525" t="s">
        <v>125</v>
      </c>
      <c r="B545" s="525"/>
      <c r="C545" s="525"/>
      <c r="D545" s="525"/>
      <c r="E545" s="525"/>
      <c r="F545" s="525"/>
      <c r="G545" s="525"/>
      <c r="H545" s="525"/>
      <c r="I545" s="525"/>
      <c r="J545" s="150"/>
      <c r="K545" s="69"/>
      <c r="L545" s="69"/>
    </row>
    <row r="546" spans="1:14" x14ac:dyDescent="0.25">
      <c r="A546" s="523" t="str">
        <f>IF(YilDonem&lt;&gt;"",CONCATENATE(YilDonem," dönemine aittir."),"")</f>
        <v/>
      </c>
      <c r="B546" s="523"/>
      <c r="C546" s="523"/>
      <c r="D546" s="523"/>
      <c r="E546" s="523"/>
      <c r="F546" s="523"/>
      <c r="G546" s="523"/>
      <c r="H546" s="523"/>
      <c r="I546" s="523"/>
      <c r="J546" s="150"/>
      <c r="K546" s="69"/>
      <c r="L546" s="69"/>
    </row>
    <row r="547" spans="1:14" ht="15.95" customHeight="1" thickBot="1" x14ac:dyDescent="0.3">
      <c r="A547" s="543" t="s">
        <v>148</v>
      </c>
      <c r="B547" s="543"/>
      <c r="C547" s="543"/>
      <c r="D547" s="543"/>
      <c r="E547" s="543"/>
      <c r="F547" s="543"/>
      <c r="G547" s="543"/>
      <c r="H547" s="543"/>
      <c r="I547" s="543"/>
      <c r="J547" s="150"/>
      <c r="K547" s="69"/>
      <c r="L547" s="69"/>
    </row>
    <row r="548" spans="1:14" ht="31.7" customHeight="1" thickBot="1" x14ac:dyDescent="0.3">
      <c r="A548" s="544" t="s">
        <v>1</v>
      </c>
      <c r="B548" s="545"/>
      <c r="C548" s="509" t="str">
        <f>IF(ProjeNo&gt;0,ProjeNo,"")</f>
        <v/>
      </c>
      <c r="D548" s="510"/>
      <c r="E548" s="510"/>
      <c r="F548" s="510"/>
      <c r="G548" s="510"/>
      <c r="H548" s="510"/>
      <c r="I548" s="511"/>
      <c r="J548" s="150"/>
      <c r="K548" s="69"/>
      <c r="L548" s="69"/>
    </row>
    <row r="549" spans="1:14" ht="45" customHeight="1" thickBot="1" x14ac:dyDescent="0.3">
      <c r="A549" s="540" t="s">
        <v>14</v>
      </c>
      <c r="B549" s="541"/>
      <c r="C549" s="514" t="str">
        <f>IF(ProjeAdi&gt;0,ProjeAdi,"")</f>
        <v/>
      </c>
      <c r="D549" s="515"/>
      <c r="E549" s="515"/>
      <c r="F549" s="515"/>
      <c r="G549" s="515"/>
      <c r="H549" s="515"/>
      <c r="I549" s="516"/>
      <c r="J549" s="150"/>
      <c r="K549" s="69"/>
      <c r="L549" s="69"/>
    </row>
    <row r="550" spans="1:14" s="44" customFormat="1" ht="37.15" customHeight="1" thickBot="1" x14ac:dyDescent="0.3">
      <c r="A550" s="517" t="s">
        <v>9</v>
      </c>
      <c r="B550" s="517" t="s">
        <v>122</v>
      </c>
      <c r="C550" s="517" t="s">
        <v>123</v>
      </c>
      <c r="D550" s="517" t="s">
        <v>124</v>
      </c>
      <c r="E550" s="519" t="s">
        <v>97</v>
      </c>
      <c r="F550" s="521" t="s">
        <v>98</v>
      </c>
      <c r="G550" s="519" t="s">
        <v>185</v>
      </c>
      <c r="H550" s="117" t="s">
        <v>99</v>
      </c>
      <c r="I550" s="117" t="s">
        <v>99</v>
      </c>
      <c r="J550" s="366"/>
      <c r="K550" s="70"/>
      <c r="L550" s="70"/>
      <c r="M550" s="109"/>
      <c r="N550" s="109"/>
    </row>
    <row r="551" spans="1:14" ht="18" customHeight="1" thickBot="1" x14ac:dyDescent="0.3">
      <c r="A551" s="526"/>
      <c r="B551" s="526"/>
      <c r="C551" s="526"/>
      <c r="D551" s="526"/>
      <c r="E551" s="527"/>
      <c r="F551" s="528"/>
      <c r="G551" s="520"/>
      <c r="H551" s="118" t="s">
        <v>100</v>
      </c>
      <c r="I551" s="118" t="s">
        <v>103</v>
      </c>
      <c r="J551" s="150"/>
      <c r="K551" s="69"/>
      <c r="L551" s="69"/>
    </row>
    <row r="552" spans="1:14" ht="31.9" customHeight="1" x14ac:dyDescent="0.25">
      <c r="A552" s="64">
        <v>321</v>
      </c>
      <c r="B552" s="52"/>
      <c r="C552" s="53"/>
      <c r="D552" s="71"/>
      <c r="E552" s="54"/>
      <c r="F552" s="330"/>
      <c r="G552" s="327"/>
      <c r="H552" s="262"/>
      <c r="I552" s="249"/>
      <c r="J552" s="368" t="str">
        <f>IF(AND(COUNTA(B552:D552)&gt;0,K552=1),"Belge Tarihi,Belge Numarası ve KDV Dahil Tutar doldurulduktan sonra KDV Hariç Tutar doldurulabilir.","")</f>
        <v/>
      </c>
      <c r="K552" s="177">
        <f>IF(COUNTA(E552:F552)+COUNTA(I552)=3,0,1)</f>
        <v>1</v>
      </c>
      <c r="L552" s="176">
        <f>IF(K552=1,0,100000000)</f>
        <v>0</v>
      </c>
    </row>
    <row r="553" spans="1:14" ht="31.9" customHeight="1" x14ac:dyDescent="0.25">
      <c r="A553" s="50">
        <v>322</v>
      </c>
      <c r="B553" s="35"/>
      <c r="C553" s="36"/>
      <c r="D553" s="37"/>
      <c r="E553" s="72"/>
      <c r="F553" s="332"/>
      <c r="G553" s="328"/>
      <c r="H553" s="263"/>
      <c r="I553" s="256"/>
      <c r="J553" s="368" t="str">
        <f t="shared" ref="J553:J571" si="48">IF(AND(COUNTA(B553:D553)&gt;0,K553=1),"Belge Tarihi,Belge Numarası ve KDV Dahil Tutar doldurulduktan sonra KDV Hariç Tutar doldurulabilir.","")</f>
        <v/>
      </c>
      <c r="K553" s="177">
        <f t="shared" ref="K553:K571" si="49">IF(COUNTA(E553:F553)+COUNTA(I553)=3,0,1)</f>
        <v>1</v>
      </c>
      <c r="L553" s="176">
        <f t="shared" ref="L553:L571" si="50">IF(K553=1,0,100000000)</f>
        <v>0</v>
      </c>
    </row>
    <row r="554" spans="1:14" ht="31.9" customHeight="1" x14ac:dyDescent="0.25">
      <c r="A554" s="50">
        <v>323</v>
      </c>
      <c r="B554" s="35"/>
      <c r="C554" s="36"/>
      <c r="D554" s="37"/>
      <c r="E554" s="72"/>
      <c r="F554" s="332"/>
      <c r="G554" s="328"/>
      <c r="H554" s="263"/>
      <c r="I554" s="256"/>
      <c r="J554" s="368" t="str">
        <f t="shared" si="48"/>
        <v/>
      </c>
      <c r="K554" s="177">
        <f t="shared" si="49"/>
        <v>1</v>
      </c>
      <c r="L554" s="176">
        <f t="shared" si="50"/>
        <v>0</v>
      </c>
      <c r="M554" s="108"/>
    </row>
    <row r="555" spans="1:14" ht="31.9" customHeight="1" x14ac:dyDescent="0.25">
      <c r="A555" s="50">
        <v>324</v>
      </c>
      <c r="B555" s="35"/>
      <c r="C555" s="36"/>
      <c r="D555" s="37"/>
      <c r="E555" s="72"/>
      <c r="F555" s="332"/>
      <c r="G555" s="328"/>
      <c r="H555" s="263"/>
      <c r="I555" s="256"/>
      <c r="J555" s="368" t="str">
        <f t="shared" si="48"/>
        <v/>
      </c>
      <c r="K555" s="177">
        <f t="shared" si="49"/>
        <v>1</v>
      </c>
      <c r="L555" s="176">
        <f t="shared" si="50"/>
        <v>0</v>
      </c>
    </row>
    <row r="556" spans="1:14" ht="31.9" customHeight="1" x14ac:dyDescent="0.25">
      <c r="A556" s="50">
        <v>325</v>
      </c>
      <c r="B556" s="35"/>
      <c r="C556" s="36"/>
      <c r="D556" s="37"/>
      <c r="E556" s="72"/>
      <c r="F556" s="332"/>
      <c r="G556" s="328"/>
      <c r="H556" s="263"/>
      <c r="I556" s="256"/>
      <c r="J556" s="368" t="str">
        <f t="shared" si="48"/>
        <v/>
      </c>
      <c r="K556" s="177">
        <f t="shared" si="49"/>
        <v>1</v>
      </c>
      <c r="L556" s="176">
        <f t="shared" si="50"/>
        <v>0</v>
      </c>
    </row>
    <row r="557" spans="1:14" ht="31.9" customHeight="1" x14ac:dyDescent="0.25">
      <c r="A557" s="50">
        <v>326</v>
      </c>
      <c r="B557" s="35"/>
      <c r="C557" s="36"/>
      <c r="D557" s="37"/>
      <c r="E557" s="72"/>
      <c r="F557" s="332"/>
      <c r="G557" s="328"/>
      <c r="H557" s="263"/>
      <c r="I557" s="256"/>
      <c r="J557" s="368" t="str">
        <f t="shared" si="48"/>
        <v/>
      </c>
      <c r="K557" s="177">
        <f t="shared" si="49"/>
        <v>1</v>
      </c>
      <c r="L557" s="176">
        <f t="shared" si="50"/>
        <v>0</v>
      </c>
    </row>
    <row r="558" spans="1:14" ht="31.9" customHeight="1" x14ac:dyDescent="0.25">
      <c r="A558" s="50">
        <v>327</v>
      </c>
      <c r="B558" s="35"/>
      <c r="C558" s="36"/>
      <c r="D558" s="37"/>
      <c r="E558" s="72"/>
      <c r="F558" s="332"/>
      <c r="G558" s="328"/>
      <c r="H558" s="263"/>
      <c r="I558" s="256"/>
      <c r="J558" s="368" t="str">
        <f t="shared" si="48"/>
        <v/>
      </c>
      <c r="K558" s="177">
        <f t="shared" si="49"/>
        <v>1</v>
      </c>
      <c r="L558" s="176">
        <f t="shared" si="50"/>
        <v>0</v>
      </c>
    </row>
    <row r="559" spans="1:14" ht="31.9" customHeight="1" x14ac:dyDescent="0.25">
      <c r="A559" s="50">
        <v>328</v>
      </c>
      <c r="B559" s="35"/>
      <c r="C559" s="36"/>
      <c r="D559" s="37"/>
      <c r="E559" s="72"/>
      <c r="F559" s="332"/>
      <c r="G559" s="328"/>
      <c r="H559" s="263"/>
      <c r="I559" s="256"/>
      <c r="J559" s="368" t="str">
        <f t="shared" si="48"/>
        <v/>
      </c>
      <c r="K559" s="177">
        <f t="shared" si="49"/>
        <v>1</v>
      </c>
      <c r="L559" s="176">
        <f t="shared" si="50"/>
        <v>0</v>
      </c>
    </row>
    <row r="560" spans="1:14" ht="31.9" customHeight="1" x14ac:dyDescent="0.25">
      <c r="A560" s="50">
        <v>329</v>
      </c>
      <c r="B560" s="35"/>
      <c r="C560" s="36"/>
      <c r="D560" s="37"/>
      <c r="E560" s="72"/>
      <c r="F560" s="332"/>
      <c r="G560" s="328"/>
      <c r="H560" s="263"/>
      <c r="I560" s="256"/>
      <c r="J560" s="368" t="str">
        <f t="shared" si="48"/>
        <v/>
      </c>
      <c r="K560" s="177">
        <f t="shared" si="49"/>
        <v>1</v>
      </c>
      <c r="L560" s="176">
        <f t="shared" si="50"/>
        <v>0</v>
      </c>
    </row>
    <row r="561" spans="1:14" ht="31.9" customHeight="1" x14ac:dyDescent="0.25">
      <c r="A561" s="50">
        <v>330</v>
      </c>
      <c r="B561" s="35"/>
      <c r="C561" s="36"/>
      <c r="D561" s="37"/>
      <c r="E561" s="72"/>
      <c r="F561" s="332"/>
      <c r="G561" s="328"/>
      <c r="H561" s="263"/>
      <c r="I561" s="256"/>
      <c r="J561" s="368" t="str">
        <f t="shared" si="48"/>
        <v/>
      </c>
      <c r="K561" s="177">
        <f t="shared" si="49"/>
        <v>1</v>
      </c>
      <c r="L561" s="176">
        <f t="shared" si="50"/>
        <v>0</v>
      </c>
    </row>
    <row r="562" spans="1:14" ht="31.9" customHeight="1" x14ac:dyDescent="0.25">
      <c r="A562" s="50">
        <v>331</v>
      </c>
      <c r="B562" s="35"/>
      <c r="C562" s="36"/>
      <c r="D562" s="37"/>
      <c r="E562" s="72"/>
      <c r="F562" s="332"/>
      <c r="G562" s="328"/>
      <c r="H562" s="263"/>
      <c r="I562" s="256"/>
      <c r="J562" s="368" t="str">
        <f t="shared" si="48"/>
        <v/>
      </c>
      <c r="K562" s="177">
        <f t="shared" si="49"/>
        <v>1</v>
      </c>
      <c r="L562" s="176">
        <f t="shared" si="50"/>
        <v>0</v>
      </c>
    </row>
    <row r="563" spans="1:14" ht="31.9" customHeight="1" x14ac:dyDescent="0.25">
      <c r="A563" s="50">
        <v>332</v>
      </c>
      <c r="B563" s="35"/>
      <c r="C563" s="36"/>
      <c r="D563" s="37"/>
      <c r="E563" s="72"/>
      <c r="F563" s="332"/>
      <c r="G563" s="328"/>
      <c r="H563" s="263"/>
      <c r="I563" s="256"/>
      <c r="J563" s="368" t="str">
        <f t="shared" si="48"/>
        <v/>
      </c>
      <c r="K563" s="177">
        <f t="shared" si="49"/>
        <v>1</v>
      </c>
      <c r="L563" s="176">
        <f t="shared" si="50"/>
        <v>0</v>
      </c>
    </row>
    <row r="564" spans="1:14" ht="31.9" customHeight="1" x14ac:dyDescent="0.25">
      <c r="A564" s="50">
        <v>333</v>
      </c>
      <c r="B564" s="35"/>
      <c r="C564" s="36"/>
      <c r="D564" s="37"/>
      <c r="E564" s="72"/>
      <c r="F564" s="332"/>
      <c r="G564" s="328"/>
      <c r="H564" s="263"/>
      <c r="I564" s="256"/>
      <c r="J564" s="368" t="str">
        <f t="shared" si="48"/>
        <v/>
      </c>
      <c r="K564" s="177">
        <f t="shared" si="49"/>
        <v>1</v>
      </c>
      <c r="L564" s="176">
        <f t="shared" si="50"/>
        <v>0</v>
      </c>
    </row>
    <row r="565" spans="1:14" ht="31.9" customHeight="1" x14ac:dyDescent="0.25">
      <c r="A565" s="50">
        <v>334</v>
      </c>
      <c r="B565" s="35"/>
      <c r="C565" s="36"/>
      <c r="D565" s="37"/>
      <c r="E565" s="72"/>
      <c r="F565" s="332"/>
      <c r="G565" s="328"/>
      <c r="H565" s="263"/>
      <c r="I565" s="256"/>
      <c r="J565" s="368" t="str">
        <f t="shared" si="48"/>
        <v/>
      </c>
      <c r="K565" s="177">
        <f t="shared" si="49"/>
        <v>1</v>
      </c>
      <c r="L565" s="176">
        <f t="shared" si="50"/>
        <v>0</v>
      </c>
    </row>
    <row r="566" spans="1:14" ht="31.9" customHeight="1" x14ac:dyDescent="0.25">
      <c r="A566" s="50">
        <v>335</v>
      </c>
      <c r="B566" s="35"/>
      <c r="C566" s="36"/>
      <c r="D566" s="37"/>
      <c r="E566" s="72"/>
      <c r="F566" s="332"/>
      <c r="G566" s="328"/>
      <c r="H566" s="263"/>
      <c r="I566" s="256"/>
      <c r="J566" s="368" t="str">
        <f t="shared" si="48"/>
        <v/>
      </c>
      <c r="K566" s="177">
        <f t="shared" si="49"/>
        <v>1</v>
      </c>
      <c r="L566" s="176">
        <f t="shared" si="50"/>
        <v>0</v>
      </c>
    </row>
    <row r="567" spans="1:14" ht="31.9" customHeight="1" x14ac:dyDescent="0.25">
      <c r="A567" s="50">
        <v>336</v>
      </c>
      <c r="B567" s="35"/>
      <c r="C567" s="36"/>
      <c r="D567" s="37"/>
      <c r="E567" s="72"/>
      <c r="F567" s="332"/>
      <c r="G567" s="328"/>
      <c r="H567" s="263"/>
      <c r="I567" s="256"/>
      <c r="J567" s="368" t="str">
        <f t="shared" si="48"/>
        <v/>
      </c>
      <c r="K567" s="177">
        <f t="shared" si="49"/>
        <v>1</v>
      </c>
      <c r="L567" s="176">
        <f t="shared" si="50"/>
        <v>0</v>
      </c>
      <c r="M567" s="110"/>
      <c r="N567" s="110"/>
    </row>
    <row r="568" spans="1:14" ht="31.9" customHeight="1" x14ac:dyDescent="0.25">
      <c r="A568" s="50">
        <v>337</v>
      </c>
      <c r="B568" s="35"/>
      <c r="C568" s="36"/>
      <c r="D568" s="37"/>
      <c r="E568" s="72"/>
      <c r="F568" s="332"/>
      <c r="G568" s="328"/>
      <c r="H568" s="263"/>
      <c r="I568" s="256"/>
      <c r="J568" s="368" t="str">
        <f t="shared" si="48"/>
        <v/>
      </c>
      <c r="K568" s="177">
        <f t="shared" si="49"/>
        <v>1</v>
      </c>
      <c r="L568" s="176">
        <f t="shared" si="50"/>
        <v>0</v>
      </c>
    </row>
    <row r="569" spans="1:14" ht="31.9" customHeight="1" x14ac:dyDescent="0.25">
      <c r="A569" s="50">
        <v>338</v>
      </c>
      <c r="B569" s="35"/>
      <c r="C569" s="36"/>
      <c r="D569" s="37"/>
      <c r="E569" s="72"/>
      <c r="F569" s="332"/>
      <c r="G569" s="328"/>
      <c r="H569" s="263"/>
      <c r="I569" s="256"/>
      <c r="J569" s="368" t="str">
        <f t="shared" si="48"/>
        <v/>
      </c>
      <c r="K569" s="177">
        <f t="shared" si="49"/>
        <v>1</v>
      </c>
      <c r="L569" s="176">
        <f t="shared" si="50"/>
        <v>0</v>
      </c>
    </row>
    <row r="570" spans="1:14" ht="31.9" customHeight="1" x14ac:dyDescent="0.25">
      <c r="A570" s="50">
        <v>339</v>
      </c>
      <c r="B570" s="35"/>
      <c r="C570" s="36"/>
      <c r="D570" s="37"/>
      <c r="E570" s="72"/>
      <c r="F570" s="332"/>
      <c r="G570" s="328"/>
      <c r="H570" s="263"/>
      <c r="I570" s="256"/>
      <c r="J570" s="368" t="str">
        <f t="shared" si="48"/>
        <v/>
      </c>
      <c r="K570" s="177">
        <f t="shared" si="49"/>
        <v>1</v>
      </c>
      <c r="L570" s="176">
        <f t="shared" si="50"/>
        <v>0</v>
      </c>
    </row>
    <row r="571" spans="1:14" ht="31.9" customHeight="1" thickBot="1" x14ac:dyDescent="0.3">
      <c r="A571" s="65">
        <v>340</v>
      </c>
      <c r="B571" s="38"/>
      <c r="C571" s="39"/>
      <c r="D571" s="40"/>
      <c r="E571" s="73"/>
      <c r="F571" s="333"/>
      <c r="G571" s="329"/>
      <c r="H571" s="264"/>
      <c r="I571" s="257"/>
      <c r="J571" s="368" t="str">
        <f t="shared" si="48"/>
        <v/>
      </c>
      <c r="K571" s="177">
        <f t="shared" si="49"/>
        <v>1</v>
      </c>
      <c r="L571" s="176">
        <f t="shared" si="50"/>
        <v>0</v>
      </c>
    </row>
    <row r="572" spans="1:14" ht="37.15" customHeight="1" thickBot="1" x14ac:dyDescent="0.3">
      <c r="A572" s="74"/>
      <c r="B572" s="74"/>
      <c r="C572" s="372"/>
      <c r="D572" s="74"/>
      <c r="E572" s="314"/>
      <c r="F572" s="369"/>
      <c r="G572" s="334" t="s">
        <v>50</v>
      </c>
      <c r="H572" s="258">
        <f>SUM(H552:H571)+H538</f>
        <v>0</v>
      </c>
      <c r="I572" s="258">
        <f>SUM(I552:I571)+I538</f>
        <v>0</v>
      </c>
      <c r="J572" s="74"/>
      <c r="K572" s="175">
        <f>IF(H572&gt;H538,ROW(A578),0)</f>
        <v>0</v>
      </c>
      <c r="L572" s="69"/>
      <c r="M572" s="171">
        <f>IF(H572&gt;H538,ROW(A578),0)</f>
        <v>0</v>
      </c>
    </row>
    <row r="573" spans="1:14" x14ac:dyDescent="0.25">
      <c r="A573" s="74"/>
      <c r="B573" s="74"/>
      <c r="C573" s="372"/>
      <c r="D573" s="74"/>
      <c r="E573" s="314"/>
      <c r="F573" s="370"/>
      <c r="G573" s="314"/>
      <c r="H573" s="74"/>
      <c r="I573" s="74"/>
      <c r="J573" s="74"/>
      <c r="K573" s="69"/>
      <c r="L573" s="69"/>
    </row>
    <row r="574" spans="1:14" x14ac:dyDescent="0.25">
      <c r="A574" s="41" t="s">
        <v>156</v>
      </c>
      <c r="B574" s="74"/>
      <c r="C574" s="372"/>
      <c r="D574" s="74"/>
      <c r="E574" s="314"/>
      <c r="F574" s="370"/>
      <c r="G574" s="314"/>
      <c r="H574" s="74"/>
      <c r="I574" s="74"/>
      <c r="J574" s="74"/>
      <c r="K574" s="69"/>
      <c r="L574" s="69"/>
    </row>
    <row r="575" spans="1:14" x14ac:dyDescent="0.25">
      <c r="A575" s="74"/>
      <c r="B575" s="74"/>
      <c r="C575" s="372"/>
      <c r="D575" s="74"/>
      <c r="E575" s="314"/>
      <c r="F575" s="370"/>
      <c r="G575" s="314"/>
      <c r="H575" s="74"/>
      <c r="I575" s="74"/>
      <c r="J575" s="74"/>
      <c r="K575" s="69"/>
      <c r="L575" s="69"/>
    </row>
    <row r="576" spans="1:14" x14ac:dyDescent="0.25">
      <c r="A576" s="74"/>
      <c r="B576" s="353" t="s">
        <v>47</v>
      </c>
      <c r="C576" s="373">
        <f ca="1">IF(imzatarihi&gt;0,imzatarihi,"")</f>
        <v>46027</v>
      </c>
      <c r="D576" s="530" t="s">
        <v>48</v>
      </c>
      <c r="E576" s="530"/>
      <c r="F576" s="542" t="str">
        <f>IF(kurulusyetkilisi&gt;0,kurulusyetkilisi,"")</f>
        <v/>
      </c>
      <c r="G576" s="542"/>
      <c r="H576" s="542"/>
      <c r="I576" s="542"/>
      <c r="J576" s="74"/>
      <c r="K576" s="69"/>
      <c r="L576" s="69"/>
    </row>
    <row r="577" spans="1:14" x14ac:dyDescent="0.25">
      <c r="A577" s="74"/>
      <c r="D577" s="530" t="s">
        <v>49</v>
      </c>
      <c r="E577" s="530"/>
      <c r="H577" s="261"/>
      <c r="I577" s="74"/>
      <c r="J577" s="74"/>
      <c r="K577" s="69"/>
      <c r="L577" s="69"/>
    </row>
    <row r="578" spans="1:14" x14ac:dyDescent="0.25">
      <c r="A578" s="74"/>
      <c r="B578" s="74"/>
      <c r="C578" s="372"/>
      <c r="D578" s="74"/>
      <c r="E578" s="314"/>
      <c r="F578" s="370"/>
      <c r="G578" s="314"/>
      <c r="H578" s="74"/>
      <c r="I578" s="74"/>
      <c r="J578" s="74"/>
      <c r="K578" s="69"/>
      <c r="L578" s="69"/>
    </row>
    <row r="579" spans="1:14" x14ac:dyDescent="0.25">
      <c r="A579" s="525" t="s">
        <v>125</v>
      </c>
      <c r="B579" s="525"/>
      <c r="C579" s="525"/>
      <c r="D579" s="525"/>
      <c r="E579" s="525"/>
      <c r="F579" s="525"/>
      <c r="G579" s="525"/>
      <c r="H579" s="525"/>
      <c r="I579" s="525"/>
      <c r="J579" s="150"/>
      <c r="K579" s="69"/>
      <c r="L579" s="69"/>
    </row>
    <row r="580" spans="1:14" x14ac:dyDescent="0.25">
      <c r="A580" s="523" t="str">
        <f>IF(YilDonem&lt;&gt;"",CONCATENATE(YilDonem," dönemine aittir."),"")</f>
        <v/>
      </c>
      <c r="B580" s="523"/>
      <c r="C580" s="523"/>
      <c r="D580" s="523"/>
      <c r="E580" s="523"/>
      <c r="F580" s="523"/>
      <c r="G580" s="523"/>
      <c r="H580" s="523"/>
      <c r="I580" s="523"/>
      <c r="J580" s="150"/>
      <c r="K580" s="69"/>
      <c r="L580" s="69"/>
    </row>
    <row r="581" spans="1:14" ht="15.95" customHeight="1" thickBot="1" x14ac:dyDescent="0.3">
      <c r="A581" s="543" t="s">
        <v>148</v>
      </c>
      <c r="B581" s="543"/>
      <c r="C581" s="543"/>
      <c r="D581" s="543"/>
      <c r="E581" s="543"/>
      <c r="F581" s="543"/>
      <c r="G581" s="543"/>
      <c r="H581" s="543"/>
      <c r="I581" s="543"/>
      <c r="J581" s="150"/>
      <c r="K581" s="69"/>
      <c r="L581" s="69"/>
    </row>
    <row r="582" spans="1:14" ht="31.7" customHeight="1" thickBot="1" x14ac:dyDescent="0.3">
      <c r="A582" s="544" t="s">
        <v>1</v>
      </c>
      <c r="B582" s="545"/>
      <c r="C582" s="509" t="str">
        <f>IF(ProjeNo&gt;0,ProjeNo,"")</f>
        <v/>
      </c>
      <c r="D582" s="510"/>
      <c r="E582" s="510"/>
      <c r="F582" s="510"/>
      <c r="G582" s="510"/>
      <c r="H582" s="510"/>
      <c r="I582" s="511"/>
      <c r="J582" s="150"/>
      <c r="K582" s="69"/>
      <c r="L582" s="69"/>
    </row>
    <row r="583" spans="1:14" ht="45" customHeight="1" thickBot="1" x14ac:dyDescent="0.3">
      <c r="A583" s="540" t="s">
        <v>14</v>
      </c>
      <c r="B583" s="541"/>
      <c r="C583" s="514" t="str">
        <f>IF(ProjeAdi&gt;0,ProjeAdi,"")</f>
        <v/>
      </c>
      <c r="D583" s="515"/>
      <c r="E583" s="515"/>
      <c r="F583" s="515"/>
      <c r="G583" s="515"/>
      <c r="H583" s="515"/>
      <c r="I583" s="516"/>
      <c r="J583" s="150"/>
      <c r="K583" s="69"/>
      <c r="L583" s="69"/>
    </row>
    <row r="584" spans="1:14" s="44" customFormat="1" ht="37.15" customHeight="1" thickBot="1" x14ac:dyDescent="0.3">
      <c r="A584" s="517" t="s">
        <v>9</v>
      </c>
      <c r="B584" s="517" t="s">
        <v>122</v>
      </c>
      <c r="C584" s="517" t="s">
        <v>123</v>
      </c>
      <c r="D584" s="517" t="s">
        <v>124</v>
      </c>
      <c r="E584" s="519" t="s">
        <v>97</v>
      </c>
      <c r="F584" s="521" t="s">
        <v>98</v>
      </c>
      <c r="G584" s="519" t="s">
        <v>185</v>
      </c>
      <c r="H584" s="117" t="s">
        <v>99</v>
      </c>
      <c r="I584" s="117" t="s">
        <v>99</v>
      </c>
      <c r="J584" s="366"/>
      <c r="K584" s="70"/>
      <c r="L584" s="70"/>
      <c r="M584" s="109"/>
      <c r="N584" s="109"/>
    </row>
    <row r="585" spans="1:14" ht="18" customHeight="1" thickBot="1" x14ac:dyDescent="0.3">
      <c r="A585" s="526"/>
      <c r="B585" s="526"/>
      <c r="C585" s="526"/>
      <c r="D585" s="526"/>
      <c r="E585" s="527"/>
      <c r="F585" s="528"/>
      <c r="G585" s="520"/>
      <c r="H585" s="118" t="s">
        <v>100</v>
      </c>
      <c r="I585" s="118" t="s">
        <v>103</v>
      </c>
      <c r="J585" s="150"/>
      <c r="K585" s="69"/>
      <c r="L585" s="69"/>
    </row>
    <row r="586" spans="1:14" ht="31.9" customHeight="1" x14ac:dyDescent="0.25">
      <c r="A586" s="64">
        <v>341</v>
      </c>
      <c r="B586" s="52"/>
      <c r="C586" s="53"/>
      <c r="D586" s="71"/>
      <c r="E586" s="54"/>
      <c r="F586" s="330"/>
      <c r="G586" s="327"/>
      <c r="H586" s="262"/>
      <c r="I586" s="249"/>
      <c r="J586" s="368" t="str">
        <f>IF(AND(COUNTA(B586:D586)&gt;0,K586=1),"Belge Tarihi,Belge Numarası ve KDV Dahil Tutar doldurulduktan sonra KDV Hariç Tutar doldurulabilir.","")</f>
        <v/>
      </c>
      <c r="K586" s="177">
        <f>IF(COUNTA(E586:F586)+COUNTA(I586)=3,0,1)</f>
        <v>1</v>
      </c>
      <c r="L586" s="176">
        <f>IF(K586=1,0,100000000)</f>
        <v>0</v>
      </c>
    </row>
    <row r="587" spans="1:14" ht="31.9" customHeight="1" x14ac:dyDescent="0.25">
      <c r="A587" s="50">
        <v>342</v>
      </c>
      <c r="B587" s="35"/>
      <c r="C587" s="36"/>
      <c r="D587" s="37"/>
      <c r="E587" s="72"/>
      <c r="F587" s="332"/>
      <c r="G587" s="328"/>
      <c r="H587" s="263"/>
      <c r="I587" s="256"/>
      <c r="J587" s="368" t="str">
        <f t="shared" ref="J587:J605" si="51">IF(AND(COUNTA(B587:D587)&gt;0,K587=1),"Belge Tarihi,Belge Numarası ve KDV Dahil Tutar doldurulduktan sonra KDV Hariç Tutar doldurulabilir.","")</f>
        <v/>
      </c>
      <c r="K587" s="177">
        <f t="shared" ref="K587:K605" si="52">IF(COUNTA(E587:F587)+COUNTA(I587)=3,0,1)</f>
        <v>1</v>
      </c>
      <c r="L587" s="176">
        <f t="shared" ref="L587:L605" si="53">IF(K587=1,0,100000000)</f>
        <v>0</v>
      </c>
    </row>
    <row r="588" spans="1:14" ht="31.9" customHeight="1" x14ac:dyDescent="0.25">
      <c r="A588" s="50">
        <v>343</v>
      </c>
      <c r="B588" s="35"/>
      <c r="C588" s="36"/>
      <c r="D588" s="37"/>
      <c r="E588" s="72"/>
      <c r="F588" s="332"/>
      <c r="G588" s="328"/>
      <c r="H588" s="263"/>
      <c r="I588" s="256"/>
      <c r="J588" s="368" t="str">
        <f t="shared" si="51"/>
        <v/>
      </c>
      <c r="K588" s="177">
        <f t="shared" si="52"/>
        <v>1</v>
      </c>
      <c r="L588" s="176">
        <f t="shared" si="53"/>
        <v>0</v>
      </c>
    </row>
    <row r="589" spans="1:14" ht="31.9" customHeight="1" x14ac:dyDescent="0.25">
      <c r="A589" s="50">
        <v>344</v>
      </c>
      <c r="B589" s="35"/>
      <c r="C589" s="36"/>
      <c r="D589" s="37"/>
      <c r="E589" s="72"/>
      <c r="F589" s="332"/>
      <c r="G589" s="328"/>
      <c r="H589" s="263"/>
      <c r="I589" s="256"/>
      <c r="J589" s="368" t="str">
        <f t="shared" si="51"/>
        <v/>
      </c>
      <c r="K589" s="177">
        <f t="shared" si="52"/>
        <v>1</v>
      </c>
      <c r="L589" s="176">
        <f t="shared" si="53"/>
        <v>0</v>
      </c>
      <c r="M589" s="108"/>
    </row>
    <row r="590" spans="1:14" ht="31.9" customHeight="1" x14ac:dyDescent="0.25">
      <c r="A590" s="50">
        <v>345</v>
      </c>
      <c r="B590" s="35"/>
      <c r="C590" s="36"/>
      <c r="D590" s="37"/>
      <c r="E590" s="72"/>
      <c r="F590" s="332"/>
      <c r="G590" s="328"/>
      <c r="H590" s="263"/>
      <c r="I590" s="256"/>
      <c r="J590" s="368" t="str">
        <f t="shared" si="51"/>
        <v/>
      </c>
      <c r="K590" s="177">
        <f t="shared" si="52"/>
        <v>1</v>
      </c>
      <c r="L590" s="176">
        <f t="shared" si="53"/>
        <v>0</v>
      </c>
    </row>
    <row r="591" spans="1:14" ht="31.9" customHeight="1" x14ac:dyDescent="0.25">
      <c r="A591" s="50">
        <v>346</v>
      </c>
      <c r="B591" s="35"/>
      <c r="C591" s="36"/>
      <c r="D591" s="37"/>
      <c r="E591" s="72"/>
      <c r="F591" s="332"/>
      <c r="G591" s="328"/>
      <c r="H591" s="263"/>
      <c r="I591" s="256"/>
      <c r="J591" s="368" t="str">
        <f t="shared" si="51"/>
        <v/>
      </c>
      <c r="K591" s="177">
        <f t="shared" si="52"/>
        <v>1</v>
      </c>
      <c r="L591" s="176">
        <f t="shared" si="53"/>
        <v>0</v>
      </c>
    </row>
    <row r="592" spans="1:14" ht="31.9" customHeight="1" x14ac:dyDescent="0.25">
      <c r="A592" s="50">
        <v>347</v>
      </c>
      <c r="B592" s="35"/>
      <c r="C592" s="36"/>
      <c r="D592" s="37"/>
      <c r="E592" s="72"/>
      <c r="F592" s="332"/>
      <c r="G592" s="328"/>
      <c r="H592" s="263"/>
      <c r="I592" s="256"/>
      <c r="J592" s="368" t="str">
        <f t="shared" si="51"/>
        <v/>
      </c>
      <c r="K592" s="177">
        <f t="shared" si="52"/>
        <v>1</v>
      </c>
      <c r="L592" s="176">
        <f t="shared" si="53"/>
        <v>0</v>
      </c>
    </row>
    <row r="593" spans="1:14" ht="31.9" customHeight="1" x14ac:dyDescent="0.25">
      <c r="A593" s="50">
        <v>348</v>
      </c>
      <c r="B593" s="35"/>
      <c r="C593" s="36"/>
      <c r="D593" s="37"/>
      <c r="E593" s="72"/>
      <c r="F593" s="332"/>
      <c r="G593" s="328"/>
      <c r="H593" s="263"/>
      <c r="I593" s="256"/>
      <c r="J593" s="368" t="str">
        <f t="shared" si="51"/>
        <v/>
      </c>
      <c r="K593" s="177">
        <f t="shared" si="52"/>
        <v>1</v>
      </c>
      <c r="L593" s="176">
        <f t="shared" si="53"/>
        <v>0</v>
      </c>
    </row>
    <row r="594" spans="1:14" ht="31.9" customHeight="1" x14ac:dyDescent="0.25">
      <c r="A594" s="50">
        <v>349</v>
      </c>
      <c r="B594" s="35"/>
      <c r="C594" s="36"/>
      <c r="D594" s="37"/>
      <c r="E594" s="72"/>
      <c r="F594" s="332"/>
      <c r="G594" s="328"/>
      <c r="H594" s="263"/>
      <c r="I594" s="256"/>
      <c r="J594" s="368" t="str">
        <f t="shared" si="51"/>
        <v/>
      </c>
      <c r="K594" s="177">
        <f t="shared" si="52"/>
        <v>1</v>
      </c>
      <c r="L594" s="176">
        <f t="shared" si="53"/>
        <v>0</v>
      </c>
    </row>
    <row r="595" spans="1:14" ht="31.9" customHeight="1" x14ac:dyDescent="0.25">
      <c r="A595" s="50">
        <v>350</v>
      </c>
      <c r="B595" s="35"/>
      <c r="C595" s="36"/>
      <c r="D595" s="37"/>
      <c r="E595" s="72"/>
      <c r="F595" s="332"/>
      <c r="G595" s="328"/>
      <c r="H595" s="263"/>
      <c r="I595" s="256"/>
      <c r="J595" s="368" t="str">
        <f t="shared" si="51"/>
        <v/>
      </c>
      <c r="K595" s="177">
        <f t="shared" si="52"/>
        <v>1</v>
      </c>
      <c r="L595" s="176">
        <f t="shared" si="53"/>
        <v>0</v>
      </c>
    </row>
    <row r="596" spans="1:14" ht="31.9" customHeight="1" x14ac:dyDescent="0.25">
      <c r="A596" s="50">
        <v>351</v>
      </c>
      <c r="B596" s="35"/>
      <c r="C596" s="36"/>
      <c r="D596" s="37"/>
      <c r="E596" s="72"/>
      <c r="F596" s="332"/>
      <c r="G596" s="328"/>
      <c r="H596" s="263"/>
      <c r="I596" s="256"/>
      <c r="J596" s="368" t="str">
        <f t="shared" si="51"/>
        <v/>
      </c>
      <c r="K596" s="177">
        <f t="shared" si="52"/>
        <v>1</v>
      </c>
      <c r="L596" s="176">
        <f t="shared" si="53"/>
        <v>0</v>
      </c>
    </row>
    <row r="597" spans="1:14" ht="31.9" customHeight="1" x14ac:dyDescent="0.25">
      <c r="A597" s="50">
        <v>352</v>
      </c>
      <c r="B597" s="35"/>
      <c r="C597" s="36"/>
      <c r="D597" s="37"/>
      <c r="E597" s="72"/>
      <c r="F597" s="332"/>
      <c r="G597" s="328"/>
      <c r="H597" s="263"/>
      <c r="I597" s="256"/>
      <c r="J597" s="368" t="str">
        <f t="shared" si="51"/>
        <v/>
      </c>
      <c r="K597" s="177">
        <f t="shared" si="52"/>
        <v>1</v>
      </c>
      <c r="L597" s="176">
        <f t="shared" si="53"/>
        <v>0</v>
      </c>
    </row>
    <row r="598" spans="1:14" ht="31.9" customHeight="1" x14ac:dyDescent="0.25">
      <c r="A598" s="50">
        <v>353</v>
      </c>
      <c r="B598" s="35"/>
      <c r="C598" s="36"/>
      <c r="D598" s="37"/>
      <c r="E598" s="72"/>
      <c r="F598" s="332"/>
      <c r="G598" s="328"/>
      <c r="H598" s="263"/>
      <c r="I598" s="256"/>
      <c r="J598" s="368" t="str">
        <f t="shared" si="51"/>
        <v/>
      </c>
      <c r="K598" s="177">
        <f t="shared" si="52"/>
        <v>1</v>
      </c>
      <c r="L598" s="176">
        <f t="shared" si="53"/>
        <v>0</v>
      </c>
    </row>
    <row r="599" spans="1:14" ht="31.9" customHeight="1" x14ac:dyDescent="0.25">
      <c r="A599" s="50">
        <v>354</v>
      </c>
      <c r="B599" s="35"/>
      <c r="C599" s="36"/>
      <c r="D599" s="37"/>
      <c r="E599" s="72"/>
      <c r="F599" s="332"/>
      <c r="G599" s="328"/>
      <c r="H599" s="263"/>
      <c r="I599" s="256"/>
      <c r="J599" s="368" t="str">
        <f t="shared" si="51"/>
        <v/>
      </c>
      <c r="K599" s="177">
        <f t="shared" si="52"/>
        <v>1</v>
      </c>
      <c r="L599" s="176">
        <f t="shared" si="53"/>
        <v>0</v>
      </c>
    </row>
    <row r="600" spans="1:14" ht="31.9" customHeight="1" x14ac:dyDescent="0.25">
      <c r="A600" s="50">
        <v>355</v>
      </c>
      <c r="B600" s="35"/>
      <c r="C600" s="36"/>
      <c r="D600" s="37"/>
      <c r="E600" s="72"/>
      <c r="F600" s="332"/>
      <c r="G600" s="328"/>
      <c r="H600" s="263"/>
      <c r="I600" s="256"/>
      <c r="J600" s="368" t="str">
        <f t="shared" si="51"/>
        <v/>
      </c>
      <c r="K600" s="177">
        <f t="shared" si="52"/>
        <v>1</v>
      </c>
      <c r="L600" s="176">
        <f t="shared" si="53"/>
        <v>0</v>
      </c>
    </row>
    <row r="601" spans="1:14" ht="31.9" customHeight="1" x14ac:dyDescent="0.25">
      <c r="A601" s="50">
        <v>356</v>
      </c>
      <c r="B601" s="35"/>
      <c r="C601" s="36"/>
      <c r="D601" s="37"/>
      <c r="E601" s="72"/>
      <c r="F601" s="332"/>
      <c r="G601" s="328"/>
      <c r="H601" s="263"/>
      <c r="I601" s="256"/>
      <c r="J601" s="368" t="str">
        <f t="shared" si="51"/>
        <v/>
      </c>
      <c r="K601" s="177">
        <f t="shared" si="52"/>
        <v>1</v>
      </c>
      <c r="L601" s="176">
        <f t="shared" si="53"/>
        <v>0</v>
      </c>
    </row>
    <row r="602" spans="1:14" ht="31.9" customHeight="1" x14ac:dyDescent="0.25">
      <c r="A602" s="50">
        <v>357</v>
      </c>
      <c r="B602" s="35"/>
      <c r="C602" s="36"/>
      <c r="D602" s="37"/>
      <c r="E602" s="72"/>
      <c r="F602" s="332"/>
      <c r="G602" s="328"/>
      <c r="H602" s="263"/>
      <c r="I602" s="256"/>
      <c r="J602" s="368" t="str">
        <f t="shared" si="51"/>
        <v/>
      </c>
      <c r="K602" s="177">
        <f t="shared" si="52"/>
        <v>1</v>
      </c>
      <c r="L602" s="176">
        <f t="shared" si="53"/>
        <v>0</v>
      </c>
      <c r="M602" s="110"/>
      <c r="N602" s="110"/>
    </row>
    <row r="603" spans="1:14" ht="31.9" customHeight="1" x14ac:dyDescent="0.25">
      <c r="A603" s="50">
        <v>358</v>
      </c>
      <c r="B603" s="35"/>
      <c r="C603" s="36"/>
      <c r="D603" s="37"/>
      <c r="E603" s="72"/>
      <c r="F603" s="332"/>
      <c r="G603" s="328"/>
      <c r="H603" s="263"/>
      <c r="I603" s="256"/>
      <c r="J603" s="368" t="str">
        <f t="shared" si="51"/>
        <v/>
      </c>
      <c r="K603" s="177">
        <f t="shared" si="52"/>
        <v>1</v>
      </c>
      <c r="L603" s="176">
        <f t="shared" si="53"/>
        <v>0</v>
      </c>
    </row>
    <row r="604" spans="1:14" ht="31.9" customHeight="1" x14ac:dyDescent="0.25">
      <c r="A604" s="50">
        <v>359</v>
      </c>
      <c r="B604" s="35"/>
      <c r="C604" s="36"/>
      <c r="D604" s="37"/>
      <c r="E604" s="72"/>
      <c r="F604" s="332"/>
      <c r="G604" s="328"/>
      <c r="H604" s="263"/>
      <c r="I604" s="256"/>
      <c r="J604" s="368" t="str">
        <f t="shared" si="51"/>
        <v/>
      </c>
      <c r="K604" s="177">
        <f t="shared" si="52"/>
        <v>1</v>
      </c>
      <c r="L604" s="176">
        <f t="shared" si="53"/>
        <v>0</v>
      </c>
    </row>
    <row r="605" spans="1:14" ht="31.9" customHeight="1" thickBot="1" x14ac:dyDescent="0.3">
      <c r="A605" s="65">
        <v>360</v>
      </c>
      <c r="B605" s="38"/>
      <c r="C605" s="39"/>
      <c r="D605" s="40"/>
      <c r="E605" s="73"/>
      <c r="F605" s="333"/>
      <c r="G605" s="329"/>
      <c r="H605" s="264"/>
      <c r="I605" s="257"/>
      <c r="J605" s="368" t="str">
        <f t="shared" si="51"/>
        <v/>
      </c>
      <c r="K605" s="177">
        <f t="shared" si="52"/>
        <v>1</v>
      </c>
      <c r="L605" s="176">
        <f t="shared" si="53"/>
        <v>0</v>
      </c>
    </row>
    <row r="606" spans="1:14" ht="37.15" customHeight="1" thickBot="1" x14ac:dyDescent="0.3">
      <c r="A606" s="74"/>
      <c r="B606" s="74"/>
      <c r="C606" s="372"/>
      <c r="D606" s="74"/>
      <c r="E606" s="314"/>
      <c r="F606" s="369"/>
      <c r="G606" s="334" t="s">
        <v>50</v>
      </c>
      <c r="H606" s="258">
        <f>SUM(H586:H605)+H572</f>
        <v>0</v>
      </c>
      <c r="I606" s="258">
        <f>SUM(I586:I605)+I572</f>
        <v>0</v>
      </c>
      <c r="J606" s="74"/>
      <c r="K606" s="175">
        <f>IF(H606&gt;H572,ROW(A612),0)</f>
        <v>0</v>
      </c>
      <c r="L606" s="69"/>
      <c r="M606" s="171">
        <f>IF(H606&gt;H572,ROW(A612),0)</f>
        <v>0</v>
      </c>
    </row>
    <row r="607" spans="1:14" x14ac:dyDescent="0.25">
      <c r="A607" s="74"/>
      <c r="B607" s="74"/>
      <c r="C607" s="372"/>
      <c r="D607" s="74"/>
      <c r="E607" s="314"/>
      <c r="F607" s="370"/>
      <c r="G607" s="314"/>
      <c r="H607" s="74"/>
      <c r="I607" s="74"/>
      <c r="J607" s="74"/>
      <c r="K607" s="69"/>
      <c r="L607" s="69"/>
    </row>
    <row r="608" spans="1:14" x14ac:dyDescent="0.25">
      <c r="A608" s="41" t="s">
        <v>156</v>
      </c>
      <c r="B608" s="74"/>
      <c r="C608" s="372"/>
      <c r="D608" s="74"/>
      <c r="E608" s="314"/>
      <c r="F608" s="370"/>
      <c r="G608" s="314"/>
      <c r="H608" s="74"/>
      <c r="I608" s="74"/>
      <c r="J608" s="74"/>
      <c r="K608" s="69"/>
      <c r="L608" s="69"/>
    </row>
    <row r="609" spans="1:14" x14ac:dyDescent="0.25">
      <c r="A609" s="74"/>
      <c r="B609" s="74"/>
      <c r="C609" s="372"/>
      <c r="D609" s="74"/>
      <c r="E609" s="314"/>
      <c r="F609" s="370"/>
      <c r="G609" s="314"/>
      <c r="H609" s="74"/>
      <c r="I609" s="74"/>
      <c r="J609" s="74"/>
      <c r="K609" s="69"/>
      <c r="L609" s="69"/>
    </row>
    <row r="610" spans="1:14" x14ac:dyDescent="0.25">
      <c r="A610" s="74"/>
      <c r="B610" s="353" t="s">
        <v>47</v>
      </c>
      <c r="C610" s="373">
        <f ca="1">IF(imzatarihi&gt;0,imzatarihi,"")</f>
        <v>46027</v>
      </c>
      <c r="D610" s="530" t="s">
        <v>48</v>
      </c>
      <c r="E610" s="530"/>
      <c r="F610" s="542" t="str">
        <f>IF(kurulusyetkilisi&gt;0,kurulusyetkilisi,"")</f>
        <v/>
      </c>
      <c r="G610" s="542"/>
      <c r="H610" s="542"/>
      <c r="I610" s="542"/>
      <c r="J610" s="74"/>
      <c r="K610" s="69"/>
      <c r="L610" s="69"/>
    </row>
    <row r="611" spans="1:14" x14ac:dyDescent="0.25">
      <c r="A611" s="74"/>
      <c r="D611" s="530" t="s">
        <v>49</v>
      </c>
      <c r="E611" s="530"/>
      <c r="H611" s="261"/>
      <c r="I611" s="74"/>
      <c r="J611" s="74"/>
      <c r="K611" s="69"/>
      <c r="L611" s="69"/>
    </row>
    <row r="612" spans="1:14" x14ac:dyDescent="0.25">
      <c r="A612" s="74"/>
      <c r="B612" s="74"/>
      <c r="C612" s="372"/>
      <c r="D612" s="74"/>
      <c r="E612" s="314"/>
      <c r="F612" s="370"/>
      <c r="G612" s="314"/>
      <c r="H612" s="74"/>
      <c r="I612" s="74"/>
      <c r="J612" s="74"/>
      <c r="K612" s="69"/>
      <c r="L612" s="69"/>
    </row>
    <row r="613" spans="1:14" x14ac:dyDescent="0.25">
      <c r="A613" s="525" t="s">
        <v>125</v>
      </c>
      <c r="B613" s="525"/>
      <c r="C613" s="525"/>
      <c r="D613" s="525"/>
      <c r="E613" s="525"/>
      <c r="F613" s="525"/>
      <c r="G613" s="525"/>
      <c r="H613" s="525"/>
      <c r="I613" s="525"/>
      <c r="J613" s="150"/>
      <c r="K613" s="69"/>
      <c r="L613" s="69"/>
    </row>
    <row r="614" spans="1:14" x14ac:dyDescent="0.25">
      <c r="A614" s="523" t="str">
        <f>IF(YilDonem&lt;&gt;"",CONCATENATE(YilDonem," dönemine aittir."),"")</f>
        <v/>
      </c>
      <c r="B614" s="523"/>
      <c r="C614" s="523"/>
      <c r="D614" s="523"/>
      <c r="E614" s="523"/>
      <c r="F614" s="523"/>
      <c r="G614" s="523"/>
      <c r="H614" s="523"/>
      <c r="I614" s="523"/>
      <c r="J614" s="150"/>
      <c r="K614" s="69"/>
      <c r="L614" s="69"/>
    </row>
    <row r="615" spans="1:14" ht="15.95" customHeight="1" thickBot="1" x14ac:dyDescent="0.3">
      <c r="A615" s="543" t="s">
        <v>148</v>
      </c>
      <c r="B615" s="543"/>
      <c r="C615" s="543"/>
      <c r="D615" s="543"/>
      <c r="E615" s="543"/>
      <c r="F615" s="543"/>
      <c r="G615" s="543"/>
      <c r="H615" s="543"/>
      <c r="I615" s="543"/>
      <c r="J615" s="150"/>
      <c r="K615" s="69"/>
      <c r="L615" s="69"/>
    </row>
    <row r="616" spans="1:14" ht="31.7" customHeight="1" thickBot="1" x14ac:dyDescent="0.3">
      <c r="A616" s="544" t="s">
        <v>1</v>
      </c>
      <c r="B616" s="545"/>
      <c r="C616" s="509" t="str">
        <f>IF(ProjeNo&gt;0,ProjeNo,"")</f>
        <v/>
      </c>
      <c r="D616" s="510"/>
      <c r="E616" s="510"/>
      <c r="F616" s="510"/>
      <c r="G616" s="510"/>
      <c r="H616" s="510"/>
      <c r="I616" s="511"/>
      <c r="J616" s="150"/>
      <c r="K616" s="69"/>
      <c r="L616" s="69"/>
    </row>
    <row r="617" spans="1:14" ht="45" customHeight="1" thickBot="1" x14ac:dyDescent="0.3">
      <c r="A617" s="540" t="s">
        <v>14</v>
      </c>
      <c r="B617" s="541"/>
      <c r="C617" s="514" t="str">
        <f>IF(ProjeAdi&gt;0,ProjeAdi,"")</f>
        <v/>
      </c>
      <c r="D617" s="515"/>
      <c r="E617" s="515"/>
      <c r="F617" s="515"/>
      <c r="G617" s="515"/>
      <c r="H617" s="515"/>
      <c r="I617" s="516"/>
      <c r="J617" s="150"/>
      <c r="K617" s="69"/>
      <c r="L617" s="69"/>
    </row>
    <row r="618" spans="1:14" s="44" customFormat="1" ht="37.15" customHeight="1" thickBot="1" x14ac:dyDescent="0.3">
      <c r="A618" s="517" t="s">
        <v>9</v>
      </c>
      <c r="B618" s="517" t="s">
        <v>122</v>
      </c>
      <c r="C618" s="517" t="s">
        <v>123</v>
      </c>
      <c r="D618" s="517" t="s">
        <v>124</v>
      </c>
      <c r="E618" s="519" t="s">
        <v>97</v>
      </c>
      <c r="F618" s="521" t="s">
        <v>98</v>
      </c>
      <c r="G618" s="519" t="s">
        <v>185</v>
      </c>
      <c r="H618" s="117" t="s">
        <v>99</v>
      </c>
      <c r="I618" s="117" t="s">
        <v>99</v>
      </c>
      <c r="J618" s="366"/>
      <c r="K618" s="70"/>
      <c r="L618" s="70"/>
      <c r="M618" s="109"/>
      <c r="N618" s="109"/>
    </row>
    <row r="619" spans="1:14" ht="18" customHeight="1" thickBot="1" x14ac:dyDescent="0.3">
      <c r="A619" s="526"/>
      <c r="B619" s="526"/>
      <c r="C619" s="526"/>
      <c r="D619" s="526"/>
      <c r="E619" s="527"/>
      <c r="F619" s="528"/>
      <c r="G619" s="520"/>
      <c r="H619" s="118" t="s">
        <v>100</v>
      </c>
      <c r="I619" s="118" t="s">
        <v>103</v>
      </c>
      <c r="J619" s="150"/>
      <c r="K619" s="69"/>
      <c r="L619" s="69"/>
    </row>
    <row r="620" spans="1:14" ht="31.9" customHeight="1" x14ac:dyDescent="0.25">
      <c r="A620" s="64">
        <v>361</v>
      </c>
      <c r="B620" s="52"/>
      <c r="C620" s="53"/>
      <c r="D620" s="71"/>
      <c r="E620" s="54"/>
      <c r="F620" s="330"/>
      <c r="G620" s="327"/>
      <c r="H620" s="262"/>
      <c r="I620" s="249"/>
      <c r="J620" s="368" t="str">
        <f>IF(AND(COUNTA(B620:D620)&gt;0,K620=1),"Belge Tarihi,Belge Numarası ve KDV Dahil Tutar doldurulduktan sonra KDV Hariç Tutar doldurulabilir.","")</f>
        <v/>
      </c>
      <c r="K620" s="177">
        <f>IF(COUNTA(E620:F620)+COUNTA(I620)=3,0,1)</f>
        <v>1</v>
      </c>
      <c r="L620" s="176">
        <f>IF(K620=1,0,100000000)</f>
        <v>0</v>
      </c>
    </row>
    <row r="621" spans="1:14" ht="31.9" customHeight="1" x14ac:dyDescent="0.25">
      <c r="A621" s="50">
        <v>362</v>
      </c>
      <c r="B621" s="35"/>
      <c r="C621" s="36"/>
      <c r="D621" s="37"/>
      <c r="E621" s="72"/>
      <c r="F621" s="332"/>
      <c r="G621" s="328"/>
      <c r="H621" s="263"/>
      <c r="I621" s="256"/>
      <c r="J621" s="368" t="str">
        <f t="shared" ref="J621:J639" si="54">IF(AND(COUNTA(B621:D621)&gt;0,K621=1),"Belge Tarihi,Belge Numarası ve KDV Dahil Tutar doldurulduktan sonra KDV Hariç Tutar doldurulabilir.","")</f>
        <v/>
      </c>
      <c r="K621" s="177">
        <f t="shared" ref="K621:K639" si="55">IF(COUNTA(E621:F621)+COUNTA(I621)=3,0,1)</f>
        <v>1</v>
      </c>
      <c r="L621" s="176">
        <f t="shared" ref="L621:L639" si="56">IF(K621=1,0,100000000)</f>
        <v>0</v>
      </c>
    </row>
    <row r="622" spans="1:14" ht="31.9" customHeight="1" x14ac:dyDescent="0.25">
      <c r="A622" s="50">
        <v>363</v>
      </c>
      <c r="B622" s="35"/>
      <c r="C622" s="36"/>
      <c r="D622" s="37"/>
      <c r="E622" s="72"/>
      <c r="F622" s="332"/>
      <c r="G622" s="328"/>
      <c r="H622" s="263"/>
      <c r="I622" s="256"/>
      <c r="J622" s="368" t="str">
        <f t="shared" si="54"/>
        <v/>
      </c>
      <c r="K622" s="177">
        <f t="shared" si="55"/>
        <v>1</v>
      </c>
      <c r="L622" s="176">
        <f t="shared" si="56"/>
        <v>0</v>
      </c>
    </row>
    <row r="623" spans="1:14" ht="31.9" customHeight="1" x14ac:dyDescent="0.25">
      <c r="A623" s="50">
        <v>364</v>
      </c>
      <c r="B623" s="35"/>
      <c r="C623" s="36"/>
      <c r="D623" s="37"/>
      <c r="E623" s="72"/>
      <c r="F623" s="332"/>
      <c r="G623" s="328"/>
      <c r="H623" s="263"/>
      <c r="I623" s="256"/>
      <c r="J623" s="368" t="str">
        <f t="shared" si="54"/>
        <v/>
      </c>
      <c r="K623" s="177">
        <f t="shared" si="55"/>
        <v>1</v>
      </c>
      <c r="L623" s="176">
        <f t="shared" si="56"/>
        <v>0</v>
      </c>
    </row>
    <row r="624" spans="1:14" ht="31.9" customHeight="1" x14ac:dyDescent="0.25">
      <c r="A624" s="50">
        <v>365</v>
      </c>
      <c r="B624" s="35"/>
      <c r="C624" s="36"/>
      <c r="D624" s="37"/>
      <c r="E624" s="72"/>
      <c r="F624" s="332"/>
      <c r="G624" s="328"/>
      <c r="H624" s="263"/>
      <c r="I624" s="256"/>
      <c r="J624" s="368" t="str">
        <f t="shared" si="54"/>
        <v/>
      </c>
      <c r="K624" s="177">
        <f t="shared" si="55"/>
        <v>1</v>
      </c>
      <c r="L624" s="176">
        <f t="shared" si="56"/>
        <v>0</v>
      </c>
      <c r="M624" s="108"/>
    </row>
    <row r="625" spans="1:14" ht="31.9" customHeight="1" x14ac:dyDescent="0.25">
      <c r="A625" s="50">
        <v>366</v>
      </c>
      <c r="B625" s="35"/>
      <c r="C625" s="36"/>
      <c r="D625" s="37"/>
      <c r="E625" s="72"/>
      <c r="F625" s="332"/>
      <c r="G625" s="328"/>
      <c r="H625" s="263"/>
      <c r="I625" s="256"/>
      <c r="J625" s="368" t="str">
        <f t="shared" si="54"/>
        <v/>
      </c>
      <c r="K625" s="177">
        <f t="shared" si="55"/>
        <v>1</v>
      </c>
      <c r="L625" s="176">
        <f t="shared" si="56"/>
        <v>0</v>
      </c>
    </row>
    <row r="626" spans="1:14" ht="31.9" customHeight="1" x14ac:dyDescent="0.25">
      <c r="A626" s="50">
        <v>367</v>
      </c>
      <c r="B626" s="35"/>
      <c r="C626" s="36"/>
      <c r="D626" s="37"/>
      <c r="E626" s="72"/>
      <c r="F626" s="332"/>
      <c r="G626" s="328"/>
      <c r="H626" s="263"/>
      <c r="I626" s="256"/>
      <c r="J626" s="368" t="str">
        <f t="shared" si="54"/>
        <v/>
      </c>
      <c r="K626" s="177">
        <f t="shared" si="55"/>
        <v>1</v>
      </c>
      <c r="L626" s="176">
        <f t="shared" si="56"/>
        <v>0</v>
      </c>
    </row>
    <row r="627" spans="1:14" ht="31.9" customHeight="1" x14ac:dyDescent="0.25">
      <c r="A627" s="50">
        <v>368</v>
      </c>
      <c r="B627" s="35"/>
      <c r="C627" s="36"/>
      <c r="D627" s="37"/>
      <c r="E627" s="72"/>
      <c r="F627" s="332"/>
      <c r="G627" s="328"/>
      <c r="H627" s="263"/>
      <c r="I627" s="256"/>
      <c r="J627" s="368" t="str">
        <f t="shared" si="54"/>
        <v/>
      </c>
      <c r="K627" s="177">
        <f t="shared" si="55"/>
        <v>1</v>
      </c>
      <c r="L627" s="176">
        <f t="shared" si="56"/>
        <v>0</v>
      </c>
    </row>
    <row r="628" spans="1:14" ht="31.9" customHeight="1" x14ac:dyDescent="0.25">
      <c r="A628" s="50">
        <v>369</v>
      </c>
      <c r="B628" s="35"/>
      <c r="C628" s="36"/>
      <c r="D628" s="37"/>
      <c r="E628" s="72"/>
      <c r="F628" s="332"/>
      <c r="G628" s="328"/>
      <c r="H628" s="263"/>
      <c r="I628" s="256"/>
      <c r="J628" s="368" t="str">
        <f t="shared" si="54"/>
        <v/>
      </c>
      <c r="K628" s="177">
        <f t="shared" si="55"/>
        <v>1</v>
      </c>
      <c r="L628" s="176">
        <f t="shared" si="56"/>
        <v>0</v>
      </c>
    </row>
    <row r="629" spans="1:14" ht="31.9" customHeight="1" x14ac:dyDescent="0.25">
      <c r="A629" s="50">
        <v>370</v>
      </c>
      <c r="B629" s="35"/>
      <c r="C629" s="36"/>
      <c r="D629" s="37"/>
      <c r="E629" s="72"/>
      <c r="F629" s="332"/>
      <c r="G629" s="328"/>
      <c r="H629" s="263"/>
      <c r="I629" s="256"/>
      <c r="J629" s="368" t="str">
        <f t="shared" si="54"/>
        <v/>
      </c>
      <c r="K629" s="177">
        <f t="shared" si="55"/>
        <v>1</v>
      </c>
      <c r="L629" s="176">
        <f t="shared" si="56"/>
        <v>0</v>
      </c>
    </row>
    <row r="630" spans="1:14" ht="31.9" customHeight="1" x14ac:dyDescent="0.25">
      <c r="A630" s="50">
        <v>371</v>
      </c>
      <c r="B630" s="35"/>
      <c r="C630" s="36"/>
      <c r="D630" s="37"/>
      <c r="E630" s="72"/>
      <c r="F630" s="332"/>
      <c r="G630" s="328"/>
      <c r="H630" s="263"/>
      <c r="I630" s="256"/>
      <c r="J630" s="368" t="str">
        <f t="shared" si="54"/>
        <v/>
      </c>
      <c r="K630" s="177">
        <f t="shared" si="55"/>
        <v>1</v>
      </c>
      <c r="L630" s="176">
        <f t="shared" si="56"/>
        <v>0</v>
      </c>
    </row>
    <row r="631" spans="1:14" ht="31.9" customHeight="1" x14ac:dyDescent="0.25">
      <c r="A631" s="50">
        <v>372</v>
      </c>
      <c r="B631" s="35"/>
      <c r="C631" s="36"/>
      <c r="D631" s="37"/>
      <c r="E631" s="72"/>
      <c r="F631" s="332"/>
      <c r="G631" s="328"/>
      <c r="H631" s="263"/>
      <c r="I631" s="256"/>
      <c r="J631" s="368" t="str">
        <f t="shared" si="54"/>
        <v/>
      </c>
      <c r="K631" s="177">
        <f t="shared" si="55"/>
        <v>1</v>
      </c>
      <c r="L631" s="176">
        <f t="shared" si="56"/>
        <v>0</v>
      </c>
    </row>
    <row r="632" spans="1:14" ht="31.9" customHeight="1" x14ac:dyDescent="0.25">
      <c r="A632" s="50">
        <v>373</v>
      </c>
      <c r="B632" s="35"/>
      <c r="C632" s="36"/>
      <c r="D632" s="37"/>
      <c r="E632" s="72"/>
      <c r="F632" s="332"/>
      <c r="G632" s="328"/>
      <c r="H632" s="263"/>
      <c r="I632" s="256"/>
      <c r="J632" s="368" t="str">
        <f t="shared" si="54"/>
        <v/>
      </c>
      <c r="K632" s="177">
        <f t="shared" si="55"/>
        <v>1</v>
      </c>
      <c r="L632" s="176">
        <f t="shared" si="56"/>
        <v>0</v>
      </c>
    </row>
    <row r="633" spans="1:14" ht="31.9" customHeight="1" x14ac:dyDescent="0.25">
      <c r="A633" s="50">
        <v>374</v>
      </c>
      <c r="B633" s="35"/>
      <c r="C633" s="36"/>
      <c r="D633" s="37"/>
      <c r="E633" s="72"/>
      <c r="F633" s="332"/>
      <c r="G633" s="328"/>
      <c r="H633" s="263"/>
      <c r="I633" s="256"/>
      <c r="J633" s="368" t="str">
        <f t="shared" si="54"/>
        <v/>
      </c>
      <c r="K633" s="177">
        <f t="shared" si="55"/>
        <v>1</v>
      </c>
      <c r="L633" s="176">
        <f t="shared" si="56"/>
        <v>0</v>
      </c>
    </row>
    <row r="634" spans="1:14" ht="31.9" customHeight="1" x14ac:dyDescent="0.25">
      <c r="A634" s="50">
        <v>375</v>
      </c>
      <c r="B634" s="35"/>
      <c r="C634" s="36"/>
      <c r="D634" s="37"/>
      <c r="E634" s="72"/>
      <c r="F634" s="332"/>
      <c r="G634" s="328"/>
      <c r="H634" s="263"/>
      <c r="I634" s="256"/>
      <c r="J634" s="368" t="str">
        <f t="shared" si="54"/>
        <v/>
      </c>
      <c r="K634" s="177">
        <f t="shared" si="55"/>
        <v>1</v>
      </c>
      <c r="L634" s="176">
        <f t="shared" si="56"/>
        <v>0</v>
      </c>
    </row>
    <row r="635" spans="1:14" ht="31.9" customHeight="1" x14ac:dyDescent="0.25">
      <c r="A635" s="50">
        <v>376</v>
      </c>
      <c r="B635" s="35"/>
      <c r="C635" s="36"/>
      <c r="D635" s="37"/>
      <c r="E635" s="72"/>
      <c r="F635" s="332"/>
      <c r="G635" s="328"/>
      <c r="H635" s="263"/>
      <c r="I635" s="256"/>
      <c r="J635" s="368" t="str">
        <f t="shared" si="54"/>
        <v/>
      </c>
      <c r="K635" s="177">
        <f t="shared" si="55"/>
        <v>1</v>
      </c>
      <c r="L635" s="176">
        <f t="shared" si="56"/>
        <v>0</v>
      </c>
    </row>
    <row r="636" spans="1:14" ht="31.9" customHeight="1" x14ac:dyDescent="0.25">
      <c r="A636" s="50">
        <v>377</v>
      </c>
      <c r="B636" s="35"/>
      <c r="C636" s="36"/>
      <c r="D636" s="37"/>
      <c r="E636" s="72"/>
      <c r="F636" s="332"/>
      <c r="G636" s="328"/>
      <c r="H636" s="263"/>
      <c r="I636" s="256"/>
      <c r="J636" s="368" t="str">
        <f t="shared" si="54"/>
        <v/>
      </c>
      <c r="K636" s="177">
        <f t="shared" si="55"/>
        <v>1</v>
      </c>
      <c r="L636" s="176">
        <f t="shared" si="56"/>
        <v>0</v>
      </c>
    </row>
    <row r="637" spans="1:14" ht="31.9" customHeight="1" x14ac:dyDescent="0.25">
      <c r="A637" s="50">
        <v>378</v>
      </c>
      <c r="B637" s="35"/>
      <c r="C637" s="36"/>
      <c r="D637" s="37"/>
      <c r="E637" s="72"/>
      <c r="F637" s="332"/>
      <c r="G637" s="328"/>
      <c r="H637" s="263"/>
      <c r="I637" s="256"/>
      <c r="J637" s="368" t="str">
        <f t="shared" si="54"/>
        <v/>
      </c>
      <c r="K637" s="177">
        <f t="shared" si="55"/>
        <v>1</v>
      </c>
      <c r="L637" s="176">
        <f t="shared" si="56"/>
        <v>0</v>
      </c>
      <c r="M637" s="110"/>
      <c r="N637" s="110"/>
    </row>
    <row r="638" spans="1:14" ht="31.9" customHeight="1" x14ac:dyDescent="0.25">
      <c r="A638" s="50">
        <v>379</v>
      </c>
      <c r="B638" s="35"/>
      <c r="C638" s="36"/>
      <c r="D638" s="37"/>
      <c r="E638" s="72"/>
      <c r="F638" s="332"/>
      <c r="G638" s="328"/>
      <c r="H638" s="263"/>
      <c r="I638" s="256"/>
      <c r="J638" s="368" t="str">
        <f t="shared" si="54"/>
        <v/>
      </c>
      <c r="K638" s="177">
        <f t="shared" si="55"/>
        <v>1</v>
      </c>
      <c r="L638" s="176">
        <f t="shared" si="56"/>
        <v>0</v>
      </c>
    </row>
    <row r="639" spans="1:14" ht="31.9" customHeight="1" thickBot="1" x14ac:dyDescent="0.3">
      <c r="A639" s="65">
        <v>380</v>
      </c>
      <c r="B639" s="38"/>
      <c r="C639" s="39"/>
      <c r="D639" s="40"/>
      <c r="E639" s="73"/>
      <c r="F639" s="333"/>
      <c r="G639" s="329"/>
      <c r="H639" s="264"/>
      <c r="I639" s="257"/>
      <c r="J639" s="368" t="str">
        <f t="shared" si="54"/>
        <v/>
      </c>
      <c r="K639" s="177">
        <f t="shared" si="55"/>
        <v>1</v>
      </c>
      <c r="L639" s="176">
        <f t="shared" si="56"/>
        <v>0</v>
      </c>
    </row>
    <row r="640" spans="1:14" ht="37.15" customHeight="1" thickBot="1" x14ac:dyDescent="0.3">
      <c r="A640" s="74"/>
      <c r="B640" s="74"/>
      <c r="C640" s="372"/>
      <c r="D640" s="74"/>
      <c r="E640" s="314"/>
      <c r="F640" s="369"/>
      <c r="G640" s="334" t="s">
        <v>50</v>
      </c>
      <c r="H640" s="258">
        <f>SUM(H620:H639)+H606</f>
        <v>0</v>
      </c>
      <c r="I640" s="258">
        <f>SUM(I620:I639)+I606</f>
        <v>0</v>
      </c>
      <c r="J640" s="74"/>
      <c r="K640" s="175">
        <f>IF(H640&gt;H606,ROW(A646),0)</f>
        <v>0</v>
      </c>
      <c r="L640" s="69"/>
      <c r="M640" s="171">
        <f>IF(H640&gt;H606,ROW(A646),0)</f>
        <v>0</v>
      </c>
    </row>
    <row r="641" spans="1:14" x14ac:dyDescent="0.25">
      <c r="A641" s="74"/>
      <c r="B641" s="74"/>
      <c r="C641" s="372"/>
      <c r="D641" s="74"/>
      <c r="E641" s="314"/>
      <c r="F641" s="370"/>
      <c r="G641" s="314"/>
      <c r="H641" s="74"/>
      <c r="I641" s="74"/>
      <c r="J641" s="74"/>
      <c r="K641" s="69"/>
      <c r="L641" s="69"/>
    </row>
    <row r="642" spans="1:14" x14ac:dyDescent="0.25">
      <c r="A642" s="41" t="s">
        <v>156</v>
      </c>
      <c r="B642" s="74"/>
      <c r="C642" s="372"/>
      <c r="D642" s="74"/>
      <c r="E642" s="314"/>
      <c r="F642" s="370"/>
      <c r="G642" s="314"/>
      <c r="H642" s="74"/>
      <c r="I642" s="74"/>
      <c r="J642" s="74"/>
      <c r="K642" s="69"/>
      <c r="L642" s="69"/>
    </row>
    <row r="643" spans="1:14" x14ac:dyDescent="0.25">
      <c r="A643" s="74"/>
      <c r="B643" s="74"/>
      <c r="C643" s="372"/>
      <c r="D643" s="74"/>
      <c r="E643" s="314"/>
      <c r="F643" s="370"/>
      <c r="G643" s="314"/>
      <c r="H643" s="74"/>
      <c r="I643" s="74"/>
      <c r="J643" s="74"/>
      <c r="K643" s="69"/>
      <c r="L643" s="69"/>
    </row>
    <row r="644" spans="1:14" x14ac:dyDescent="0.25">
      <c r="A644" s="74"/>
      <c r="B644" s="353" t="s">
        <v>47</v>
      </c>
      <c r="C644" s="373">
        <f ca="1">IF(imzatarihi&gt;0,imzatarihi,"")</f>
        <v>46027</v>
      </c>
      <c r="D644" s="530" t="s">
        <v>48</v>
      </c>
      <c r="E644" s="530"/>
      <c r="F644" s="542" t="str">
        <f>IF(kurulusyetkilisi&gt;0,kurulusyetkilisi,"")</f>
        <v/>
      </c>
      <c r="G644" s="542"/>
      <c r="H644" s="542"/>
      <c r="I644" s="542"/>
      <c r="J644" s="74"/>
      <c r="K644" s="69"/>
      <c r="L644" s="69"/>
    </row>
    <row r="645" spans="1:14" x14ac:dyDescent="0.25">
      <c r="A645" s="74"/>
      <c r="D645" s="530" t="s">
        <v>49</v>
      </c>
      <c r="E645" s="530"/>
      <c r="H645" s="261"/>
      <c r="I645" s="74"/>
      <c r="J645" s="74"/>
      <c r="K645" s="69"/>
      <c r="L645" s="69"/>
    </row>
    <row r="646" spans="1:14" x14ac:dyDescent="0.25">
      <c r="A646" s="74"/>
      <c r="B646" s="74"/>
      <c r="C646" s="372"/>
      <c r="D646" s="74"/>
      <c r="E646" s="314"/>
      <c r="F646" s="370"/>
      <c r="G646" s="314"/>
      <c r="H646" s="74"/>
      <c r="I646" s="74"/>
      <c r="J646" s="74"/>
      <c r="K646" s="69"/>
      <c r="L646" s="69"/>
    </row>
    <row r="647" spans="1:14" x14ac:dyDescent="0.25">
      <c r="A647" s="525" t="s">
        <v>125</v>
      </c>
      <c r="B647" s="525"/>
      <c r="C647" s="525"/>
      <c r="D647" s="525"/>
      <c r="E647" s="525"/>
      <c r="F647" s="525"/>
      <c r="G647" s="525"/>
      <c r="H647" s="525"/>
      <c r="I647" s="525"/>
      <c r="J647" s="150"/>
      <c r="K647" s="69"/>
      <c r="L647" s="69"/>
    </row>
    <row r="648" spans="1:14" x14ac:dyDescent="0.25">
      <c r="A648" s="523" t="str">
        <f>IF(YilDonem&lt;&gt;"",CONCATENATE(YilDonem," dönemine aittir."),"")</f>
        <v/>
      </c>
      <c r="B648" s="523"/>
      <c r="C648" s="523"/>
      <c r="D648" s="523"/>
      <c r="E648" s="523"/>
      <c r="F648" s="523"/>
      <c r="G648" s="523"/>
      <c r="H648" s="523"/>
      <c r="I648" s="523"/>
      <c r="J648" s="150"/>
      <c r="K648" s="69"/>
      <c r="L648" s="69"/>
    </row>
    <row r="649" spans="1:14" ht="15.95" customHeight="1" thickBot="1" x14ac:dyDescent="0.3">
      <c r="A649" s="543" t="s">
        <v>148</v>
      </c>
      <c r="B649" s="543"/>
      <c r="C649" s="543"/>
      <c r="D649" s="543"/>
      <c r="E649" s="543"/>
      <c r="F649" s="543"/>
      <c r="G649" s="543"/>
      <c r="H649" s="543"/>
      <c r="I649" s="543"/>
      <c r="J649" s="150"/>
      <c r="K649" s="69"/>
      <c r="L649" s="69"/>
    </row>
    <row r="650" spans="1:14" ht="31.7" customHeight="1" thickBot="1" x14ac:dyDescent="0.3">
      <c r="A650" s="544" t="s">
        <v>1</v>
      </c>
      <c r="B650" s="545"/>
      <c r="C650" s="509" t="str">
        <f>IF(ProjeNo&gt;0,ProjeNo,"")</f>
        <v/>
      </c>
      <c r="D650" s="510"/>
      <c r="E650" s="510"/>
      <c r="F650" s="510"/>
      <c r="G650" s="510"/>
      <c r="H650" s="510"/>
      <c r="I650" s="511"/>
      <c r="J650" s="150"/>
      <c r="K650" s="69"/>
      <c r="L650" s="69"/>
    </row>
    <row r="651" spans="1:14" ht="45" customHeight="1" thickBot="1" x14ac:dyDescent="0.3">
      <c r="A651" s="540" t="s">
        <v>14</v>
      </c>
      <c r="B651" s="541"/>
      <c r="C651" s="514" t="str">
        <f>IF(ProjeAdi&gt;0,ProjeAdi,"")</f>
        <v/>
      </c>
      <c r="D651" s="515"/>
      <c r="E651" s="515"/>
      <c r="F651" s="515"/>
      <c r="G651" s="515"/>
      <c r="H651" s="515"/>
      <c r="I651" s="516"/>
      <c r="J651" s="150"/>
      <c r="K651" s="69"/>
      <c r="L651" s="69"/>
    </row>
    <row r="652" spans="1:14" s="44" customFormat="1" ht="37.15" customHeight="1" thickBot="1" x14ac:dyDescent="0.3">
      <c r="A652" s="517" t="s">
        <v>9</v>
      </c>
      <c r="B652" s="517" t="s">
        <v>122</v>
      </c>
      <c r="C652" s="517" t="s">
        <v>123</v>
      </c>
      <c r="D652" s="517" t="s">
        <v>124</v>
      </c>
      <c r="E652" s="519" t="s">
        <v>97</v>
      </c>
      <c r="F652" s="521" t="s">
        <v>98</v>
      </c>
      <c r="G652" s="519" t="s">
        <v>185</v>
      </c>
      <c r="H652" s="117" t="s">
        <v>99</v>
      </c>
      <c r="I652" s="117" t="s">
        <v>99</v>
      </c>
      <c r="J652" s="366"/>
      <c r="K652" s="70"/>
      <c r="L652" s="70"/>
      <c r="M652" s="109"/>
      <c r="N652" s="109"/>
    </row>
    <row r="653" spans="1:14" ht="18" customHeight="1" thickBot="1" x14ac:dyDescent="0.3">
      <c r="A653" s="526"/>
      <c r="B653" s="526"/>
      <c r="C653" s="526"/>
      <c r="D653" s="526"/>
      <c r="E653" s="527"/>
      <c r="F653" s="528"/>
      <c r="G653" s="520"/>
      <c r="H653" s="118" t="s">
        <v>100</v>
      </c>
      <c r="I653" s="118" t="s">
        <v>103</v>
      </c>
      <c r="J653" s="150"/>
      <c r="K653" s="69"/>
      <c r="L653" s="69"/>
    </row>
    <row r="654" spans="1:14" ht="31.9" customHeight="1" x14ac:dyDescent="0.25">
      <c r="A654" s="64">
        <v>381</v>
      </c>
      <c r="B654" s="52"/>
      <c r="C654" s="53"/>
      <c r="D654" s="71"/>
      <c r="E654" s="54"/>
      <c r="F654" s="330"/>
      <c r="G654" s="327"/>
      <c r="H654" s="262"/>
      <c r="I654" s="249"/>
      <c r="J654" s="368" t="str">
        <f>IF(AND(COUNTA(B654:D654)&gt;0,K654=1),"Belge Tarihi,Belge Numarası ve KDV Dahil Tutar doldurulduktan sonra KDV Hariç Tutar doldurulabilir.","")</f>
        <v/>
      </c>
      <c r="K654" s="177">
        <f>IF(COUNTA(E654:F654)+COUNTA(I654)=3,0,1)</f>
        <v>1</v>
      </c>
      <c r="L654" s="176">
        <f>IF(K654=1,0,100000000)</f>
        <v>0</v>
      </c>
    </row>
    <row r="655" spans="1:14" ht="31.9" customHeight="1" x14ac:dyDescent="0.25">
      <c r="A655" s="50">
        <v>382</v>
      </c>
      <c r="B655" s="35"/>
      <c r="C655" s="36"/>
      <c r="D655" s="37"/>
      <c r="E655" s="72"/>
      <c r="F655" s="332"/>
      <c r="G655" s="328"/>
      <c r="H655" s="263"/>
      <c r="I655" s="256"/>
      <c r="J655" s="368" t="str">
        <f t="shared" ref="J655:J673" si="57">IF(AND(COUNTA(B655:D655)&gt;0,K655=1),"Belge Tarihi,Belge Numarası ve KDV Dahil Tutar doldurulduktan sonra KDV Hariç Tutar doldurulabilir.","")</f>
        <v/>
      </c>
      <c r="K655" s="177">
        <f t="shared" ref="K655:K673" si="58">IF(COUNTA(E655:F655)+COUNTA(I655)=3,0,1)</f>
        <v>1</v>
      </c>
      <c r="L655" s="176">
        <f t="shared" ref="L655:L673" si="59">IF(K655=1,0,100000000)</f>
        <v>0</v>
      </c>
    </row>
    <row r="656" spans="1:14" ht="31.9" customHeight="1" x14ac:dyDescent="0.25">
      <c r="A656" s="50">
        <v>383</v>
      </c>
      <c r="B656" s="35"/>
      <c r="C656" s="36"/>
      <c r="D656" s="37"/>
      <c r="E656" s="72"/>
      <c r="F656" s="332"/>
      <c r="G656" s="328"/>
      <c r="H656" s="263"/>
      <c r="I656" s="256"/>
      <c r="J656" s="368" t="str">
        <f t="shared" si="57"/>
        <v/>
      </c>
      <c r="K656" s="177">
        <f t="shared" si="58"/>
        <v>1</v>
      </c>
      <c r="L656" s="176">
        <f t="shared" si="59"/>
        <v>0</v>
      </c>
    </row>
    <row r="657" spans="1:14" ht="31.9" customHeight="1" x14ac:dyDescent="0.25">
      <c r="A657" s="50">
        <v>384</v>
      </c>
      <c r="B657" s="35"/>
      <c r="C657" s="36"/>
      <c r="D657" s="37"/>
      <c r="E657" s="72"/>
      <c r="F657" s="332"/>
      <c r="G657" s="328"/>
      <c r="H657" s="263"/>
      <c r="I657" s="256"/>
      <c r="J657" s="368" t="str">
        <f t="shared" si="57"/>
        <v/>
      </c>
      <c r="K657" s="177">
        <f t="shared" si="58"/>
        <v>1</v>
      </c>
      <c r="L657" s="176">
        <f t="shared" si="59"/>
        <v>0</v>
      </c>
    </row>
    <row r="658" spans="1:14" ht="31.9" customHeight="1" x14ac:dyDescent="0.25">
      <c r="A658" s="50">
        <v>385</v>
      </c>
      <c r="B658" s="35"/>
      <c r="C658" s="36"/>
      <c r="D658" s="37"/>
      <c r="E658" s="72"/>
      <c r="F658" s="332"/>
      <c r="G658" s="328"/>
      <c r="H658" s="263"/>
      <c r="I658" s="256"/>
      <c r="J658" s="368" t="str">
        <f t="shared" si="57"/>
        <v/>
      </c>
      <c r="K658" s="177">
        <f t="shared" si="58"/>
        <v>1</v>
      </c>
      <c r="L658" s="176">
        <f t="shared" si="59"/>
        <v>0</v>
      </c>
    </row>
    <row r="659" spans="1:14" ht="31.9" customHeight="1" x14ac:dyDescent="0.25">
      <c r="A659" s="50">
        <v>386</v>
      </c>
      <c r="B659" s="35"/>
      <c r="C659" s="36"/>
      <c r="D659" s="37"/>
      <c r="E659" s="72"/>
      <c r="F659" s="332"/>
      <c r="G659" s="328"/>
      <c r="H659" s="263"/>
      <c r="I659" s="256"/>
      <c r="J659" s="368" t="str">
        <f t="shared" si="57"/>
        <v/>
      </c>
      <c r="K659" s="177">
        <f t="shared" si="58"/>
        <v>1</v>
      </c>
      <c r="L659" s="176">
        <f t="shared" si="59"/>
        <v>0</v>
      </c>
      <c r="M659" s="108"/>
    </row>
    <row r="660" spans="1:14" ht="31.9" customHeight="1" x14ac:dyDescent="0.25">
      <c r="A660" s="50">
        <v>387</v>
      </c>
      <c r="B660" s="35"/>
      <c r="C660" s="36"/>
      <c r="D660" s="37"/>
      <c r="E660" s="72"/>
      <c r="F660" s="332"/>
      <c r="G660" s="328"/>
      <c r="H660" s="263"/>
      <c r="I660" s="256"/>
      <c r="J660" s="368" t="str">
        <f t="shared" si="57"/>
        <v/>
      </c>
      <c r="K660" s="177">
        <f t="shared" si="58"/>
        <v>1</v>
      </c>
      <c r="L660" s="176">
        <f t="shared" si="59"/>
        <v>0</v>
      </c>
    </row>
    <row r="661" spans="1:14" ht="31.9" customHeight="1" x14ac:dyDescent="0.25">
      <c r="A661" s="50">
        <v>388</v>
      </c>
      <c r="B661" s="35"/>
      <c r="C661" s="36"/>
      <c r="D661" s="37"/>
      <c r="E661" s="72"/>
      <c r="F661" s="332"/>
      <c r="G661" s="328"/>
      <c r="H661" s="263"/>
      <c r="I661" s="256"/>
      <c r="J661" s="368" t="str">
        <f t="shared" si="57"/>
        <v/>
      </c>
      <c r="K661" s="177">
        <f t="shared" si="58"/>
        <v>1</v>
      </c>
      <c r="L661" s="176">
        <f t="shared" si="59"/>
        <v>0</v>
      </c>
    </row>
    <row r="662" spans="1:14" ht="31.9" customHeight="1" x14ac:dyDescent="0.25">
      <c r="A662" s="50">
        <v>389</v>
      </c>
      <c r="B662" s="35"/>
      <c r="C662" s="36"/>
      <c r="D662" s="37"/>
      <c r="E662" s="72"/>
      <c r="F662" s="332"/>
      <c r="G662" s="328"/>
      <c r="H662" s="263"/>
      <c r="I662" s="256"/>
      <c r="J662" s="368" t="str">
        <f t="shared" si="57"/>
        <v/>
      </c>
      <c r="K662" s="177">
        <f t="shared" si="58"/>
        <v>1</v>
      </c>
      <c r="L662" s="176">
        <f t="shared" si="59"/>
        <v>0</v>
      </c>
    </row>
    <row r="663" spans="1:14" ht="31.9" customHeight="1" x14ac:dyDescent="0.25">
      <c r="A663" s="50">
        <v>390</v>
      </c>
      <c r="B663" s="35"/>
      <c r="C663" s="36"/>
      <c r="D663" s="37"/>
      <c r="E663" s="72"/>
      <c r="F663" s="332"/>
      <c r="G663" s="328"/>
      <c r="H663" s="263"/>
      <c r="I663" s="256"/>
      <c r="J663" s="368" t="str">
        <f t="shared" si="57"/>
        <v/>
      </c>
      <c r="K663" s="177">
        <f t="shared" si="58"/>
        <v>1</v>
      </c>
      <c r="L663" s="176">
        <f t="shared" si="59"/>
        <v>0</v>
      </c>
    </row>
    <row r="664" spans="1:14" ht="31.9" customHeight="1" x14ac:dyDescent="0.25">
      <c r="A664" s="50">
        <v>391</v>
      </c>
      <c r="B664" s="35"/>
      <c r="C664" s="36"/>
      <c r="D664" s="37"/>
      <c r="E664" s="72"/>
      <c r="F664" s="332"/>
      <c r="G664" s="328"/>
      <c r="H664" s="263"/>
      <c r="I664" s="256"/>
      <c r="J664" s="368" t="str">
        <f t="shared" si="57"/>
        <v/>
      </c>
      <c r="K664" s="177">
        <f t="shared" si="58"/>
        <v>1</v>
      </c>
      <c r="L664" s="176">
        <f t="shared" si="59"/>
        <v>0</v>
      </c>
    </row>
    <row r="665" spans="1:14" ht="31.9" customHeight="1" x14ac:dyDescent="0.25">
      <c r="A665" s="50">
        <v>392</v>
      </c>
      <c r="B665" s="35"/>
      <c r="C665" s="36"/>
      <c r="D665" s="37"/>
      <c r="E665" s="72"/>
      <c r="F665" s="332"/>
      <c r="G665" s="328"/>
      <c r="H665" s="263"/>
      <c r="I665" s="256"/>
      <c r="J665" s="368" t="str">
        <f t="shared" si="57"/>
        <v/>
      </c>
      <c r="K665" s="177">
        <f t="shared" si="58"/>
        <v>1</v>
      </c>
      <c r="L665" s="176">
        <f t="shared" si="59"/>
        <v>0</v>
      </c>
    </row>
    <row r="666" spans="1:14" ht="31.9" customHeight="1" x14ac:dyDescent="0.25">
      <c r="A666" s="50">
        <v>393</v>
      </c>
      <c r="B666" s="35"/>
      <c r="C666" s="36"/>
      <c r="D666" s="37"/>
      <c r="E666" s="72"/>
      <c r="F666" s="332"/>
      <c r="G666" s="328"/>
      <c r="H666" s="263"/>
      <c r="I666" s="256"/>
      <c r="J666" s="368" t="str">
        <f t="shared" si="57"/>
        <v/>
      </c>
      <c r="K666" s="177">
        <f t="shared" si="58"/>
        <v>1</v>
      </c>
      <c r="L666" s="176">
        <f t="shared" si="59"/>
        <v>0</v>
      </c>
    </row>
    <row r="667" spans="1:14" ht="31.9" customHeight="1" x14ac:dyDescent="0.25">
      <c r="A667" s="50">
        <v>394</v>
      </c>
      <c r="B667" s="35"/>
      <c r="C667" s="36"/>
      <c r="D667" s="37"/>
      <c r="E667" s="72"/>
      <c r="F667" s="332"/>
      <c r="G667" s="328"/>
      <c r="H667" s="263"/>
      <c r="I667" s="256"/>
      <c r="J667" s="368" t="str">
        <f t="shared" si="57"/>
        <v/>
      </c>
      <c r="K667" s="177">
        <f t="shared" si="58"/>
        <v>1</v>
      </c>
      <c r="L667" s="176">
        <f t="shared" si="59"/>
        <v>0</v>
      </c>
    </row>
    <row r="668" spans="1:14" ht="31.9" customHeight="1" x14ac:dyDescent="0.25">
      <c r="A668" s="50">
        <v>395</v>
      </c>
      <c r="B668" s="35"/>
      <c r="C668" s="36"/>
      <c r="D668" s="37"/>
      <c r="E668" s="72"/>
      <c r="F668" s="332"/>
      <c r="G668" s="328"/>
      <c r="H668" s="263"/>
      <c r="I668" s="256"/>
      <c r="J668" s="368" t="str">
        <f t="shared" si="57"/>
        <v/>
      </c>
      <c r="K668" s="177">
        <f t="shared" si="58"/>
        <v>1</v>
      </c>
      <c r="L668" s="176">
        <f t="shared" si="59"/>
        <v>0</v>
      </c>
    </row>
    <row r="669" spans="1:14" ht="31.9" customHeight="1" x14ac:dyDescent="0.25">
      <c r="A669" s="50">
        <v>396</v>
      </c>
      <c r="B669" s="35"/>
      <c r="C669" s="36"/>
      <c r="D669" s="37"/>
      <c r="E669" s="72"/>
      <c r="F669" s="332"/>
      <c r="G669" s="328"/>
      <c r="H669" s="263"/>
      <c r="I669" s="256"/>
      <c r="J669" s="368" t="str">
        <f t="shared" si="57"/>
        <v/>
      </c>
      <c r="K669" s="177">
        <f t="shared" si="58"/>
        <v>1</v>
      </c>
      <c r="L669" s="176">
        <f t="shared" si="59"/>
        <v>0</v>
      </c>
    </row>
    <row r="670" spans="1:14" ht="31.9" customHeight="1" x14ac:dyDescent="0.25">
      <c r="A670" s="50">
        <v>397</v>
      </c>
      <c r="B670" s="35"/>
      <c r="C670" s="36"/>
      <c r="D670" s="37"/>
      <c r="E670" s="72"/>
      <c r="F670" s="332"/>
      <c r="G670" s="328"/>
      <c r="H670" s="263"/>
      <c r="I670" s="256"/>
      <c r="J670" s="368" t="str">
        <f t="shared" si="57"/>
        <v/>
      </c>
      <c r="K670" s="177">
        <f t="shared" si="58"/>
        <v>1</v>
      </c>
      <c r="L670" s="176">
        <f t="shared" si="59"/>
        <v>0</v>
      </c>
    </row>
    <row r="671" spans="1:14" ht="31.9" customHeight="1" x14ac:dyDescent="0.25">
      <c r="A671" s="50">
        <v>398</v>
      </c>
      <c r="B671" s="35"/>
      <c r="C671" s="36"/>
      <c r="D671" s="37"/>
      <c r="E671" s="72"/>
      <c r="F671" s="332"/>
      <c r="G671" s="328"/>
      <c r="H671" s="263"/>
      <c r="I671" s="256"/>
      <c r="J671" s="368" t="str">
        <f t="shared" si="57"/>
        <v/>
      </c>
      <c r="K671" s="177">
        <f t="shared" si="58"/>
        <v>1</v>
      </c>
      <c r="L671" s="176">
        <f t="shared" si="59"/>
        <v>0</v>
      </c>
    </row>
    <row r="672" spans="1:14" ht="31.9" customHeight="1" x14ac:dyDescent="0.25">
      <c r="A672" s="50">
        <v>399</v>
      </c>
      <c r="B672" s="35"/>
      <c r="C672" s="36"/>
      <c r="D672" s="37"/>
      <c r="E672" s="72"/>
      <c r="F672" s="332"/>
      <c r="G672" s="328"/>
      <c r="H672" s="263"/>
      <c r="I672" s="256"/>
      <c r="J672" s="368" t="str">
        <f t="shared" si="57"/>
        <v/>
      </c>
      <c r="K672" s="177">
        <f t="shared" si="58"/>
        <v>1</v>
      </c>
      <c r="L672" s="176">
        <f t="shared" si="59"/>
        <v>0</v>
      </c>
      <c r="M672" s="110"/>
      <c r="N672" s="110"/>
    </row>
    <row r="673" spans="1:14" ht="31.9" customHeight="1" thickBot="1" x14ac:dyDescent="0.3">
      <c r="A673" s="65">
        <v>400</v>
      </c>
      <c r="B673" s="38"/>
      <c r="C673" s="39"/>
      <c r="D673" s="40"/>
      <c r="E673" s="73"/>
      <c r="F673" s="333"/>
      <c r="G673" s="329"/>
      <c r="H673" s="264"/>
      <c r="I673" s="257"/>
      <c r="J673" s="368" t="str">
        <f t="shared" si="57"/>
        <v/>
      </c>
      <c r="K673" s="177">
        <f t="shared" si="58"/>
        <v>1</v>
      </c>
      <c r="L673" s="176">
        <f t="shared" si="59"/>
        <v>0</v>
      </c>
    </row>
    <row r="674" spans="1:14" ht="37.15" customHeight="1" thickBot="1" x14ac:dyDescent="0.3">
      <c r="A674" s="74"/>
      <c r="B674" s="74"/>
      <c r="C674" s="372"/>
      <c r="D674" s="74"/>
      <c r="E674" s="314"/>
      <c r="F674" s="369"/>
      <c r="G674" s="334" t="s">
        <v>50</v>
      </c>
      <c r="H674" s="258">
        <f>SUM(H654:H673)+H640</f>
        <v>0</v>
      </c>
      <c r="I674" s="258">
        <f>SUM(I654:I673)+I640</f>
        <v>0</v>
      </c>
      <c r="J674" s="74"/>
      <c r="K674" s="175">
        <f>IF(H674&gt;H640,ROW(A680),0)</f>
        <v>0</v>
      </c>
      <c r="L674" s="69"/>
      <c r="M674" s="171">
        <f>IF(H674&gt;H640,ROW(A680),0)</f>
        <v>0</v>
      </c>
    </row>
    <row r="675" spans="1:14" x14ac:dyDescent="0.25">
      <c r="A675" s="74"/>
      <c r="B675" s="74"/>
      <c r="C675" s="372"/>
      <c r="D675" s="74"/>
      <c r="E675" s="314"/>
      <c r="F675" s="370"/>
      <c r="G675" s="314"/>
      <c r="H675" s="74"/>
      <c r="I675" s="74"/>
      <c r="J675" s="74"/>
      <c r="K675" s="69"/>
      <c r="L675" s="69"/>
    </row>
    <row r="676" spans="1:14" x14ac:dyDescent="0.25">
      <c r="A676" s="41" t="s">
        <v>156</v>
      </c>
      <c r="B676" s="74"/>
      <c r="C676" s="372"/>
      <c r="D676" s="74"/>
      <c r="E676" s="314"/>
      <c r="F676" s="370"/>
      <c r="G676" s="314"/>
      <c r="H676" s="74"/>
      <c r="I676" s="74"/>
      <c r="J676" s="74"/>
      <c r="K676" s="69"/>
      <c r="L676" s="69"/>
    </row>
    <row r="677" spans="1:14" x14ac:dyDescent="0.25">
      <c r="A677" s="74"/>
      <c r="B677" s="74"/>
      <c r="C677" s="372"/>
      <c r="D677" s="74"/>
      <c r="E677" s="314"/>
      <c r="F677" s="370"/>
      <c r="G677" s="314"/>
      <c r="H677" s="74"/>
      <c r="I677" s="74"/>
      <c r="J677" s="74"/>
      <c r="K677" s="69"/>
      <c r="L677" s="69"/>
    </row>
    <row r="678" spans="1:14" x14ac:dyDescent="0.25">
      <c r="A678" s="74"/>
      <c r="B678" s="353" t="s">
        <v>47</v>
      </c>
      <c r="C678" s="373">
        <f ca="1">IF(imzatarihi&gt;0,imzatarihi,"")</f>
        <v>46027</v>
      </c>
      <c r="D678" s="530" t="s">
        <v>48</v>
      </c>
      <c r="E678" s="530"/>
      <c r="F678" s="542" t="str">
        <f>IF(kurulusyetkilisi&gt;0,kurulusyetkilisi,"")</f>
        <v/>
      </c>
      <c r="G678" s="542"/>
      <c r="H678" s="542"/>
      <c r="I678" s="542"/>
      <c r="J678" s="74"/>
      <c r="K678" s="69"/>
      <c r="L678" s="69"/>
    </row>
    <row r="679" spans="1:14" x14ac:dyDescent="0.25">
      <c r="A679" s="74"/>
      <c r="D679" s="530" t="s">
        <v>49</v>
      </c>
      <c r="E679" s="530"/>
      <c r="H679" s="261"/>
      <c r="I679" s="74"/>
      <c r="J679" s="74"/>
      <c r="K679" s="69"/>
      <c r="L679" s="69"/>
    </row>
    <row r="680" spans="1:14" x14ac:dyDescent="0.25">
      <c r="A680" s="74"/>
      <c r="B680" s="74"/>
      <c r="C680" s="372"/>
      <c r="D680" s="74"/>
      <c r="E680" s="314"/>
      <c r="F680" s="370"/>
      <c r="G680" s="314"/>
      <c r="H680" s="74"/>
      <c r="I680" s="74"/>
      <c r="J680" s="74"/>
      <c r="K680" s="69"/>
      <c r="L680" s="69"/>
    </row>
    <row r="681" spans="1:14" x14ac:dyDescent="0.25">
      <c r="A681" s="525" t="s">
        <v>125</v>
      </c>
      <c r="B681" s="525"/>
      <c r="C681" s="525"/>
      <c r="D681" s="525"/>
      <c r="E681" s="525"/>
      <c r="F681" s="525"/>
      <c r="G681" s="525"/>
      <c r="H681" s="525"/>
      <c r="I681" s="525"/>
      <c r="J681" s="150"/>
      <c r="K681" s="69"/>
      <c r="L681" s="69"/>
    </row>
    <row r="682" spans="1:14" x14ac:dyDescent="0.25">
      <c r="A682" s="523" t="str">
        <f>IF(YilDonem&lt;&gt;"",CONCATENATE(YilDonem," dönemine aittir."),"")</f>
        <v/>
      </c>
      <c r="B682" s="523"/>
      <c r="C682" s="523"/>
      <c r="D682" s="523"/>
      <c r="E682" s="523"/>
      <c r="F682" s="523"/>
      <c r="G682" s="523"/>
      <c r="H682" s="523"/>
      <c r="I682" s="523"/>
      <c r="J682" s="150"/>
      <c r="K682" s="69"/>
      <c r="L682" s="69"/>
    </row>
    <row r="683" spans="1:14" ht="15.95" customHeight="1" thickBot="1" x14ac:dyDescent="0.3">
      <c r="A683" s="543" t="s">
        <v>148</v>
      </c>
      <c r="B683" s="543"/>
      <c r="C683" s="543"/>
      <c r="D683" s="543"/>
      <c r="E683" s="543"/>
      <c r="F683" s="543"/>
      <c r="G683" s="543"/>
      <c r="H683" s="543"/>
      <c r="I683" s="543"/>
      <c r="J683" s="150"/>
      <c r="K683" s="69"/>
      <c r="L683" s="69"/>
    </row>
    <row r="684" spans="1:14" ht="31.7" customHeight="1" thickBot="1" x14ac:dyDescent="0.3">
      <c r="A684" s="544" t="s">
        <v>1</v>
      </c>
      <c r="B684" s="545"/>
      <c r="C684" s="509" t="str">
        <f>IF(ProjeNo&gt;0,ProjeNo,"")</f>
        <v/>
      </c>
      <c r="D684" s="510"/>
      <c r="E684" s="510"/>
      <c r="F684" s="510"/>
      <c r="G684" s="510"/>
      <c r="H684" s="510"/>
      <c r="I684" s="511"/>
      <c r="J684" s="150"/>
      <c r="K684" s="69"/>
      <c r="L684" s="69"/>
    </row>
    <row r="685" spans="1:14" ht="45" customHeight="1" thickBot="1" x14ac:dyDescent="0.3">
      <c r="A685" s="540" t="s">
        <v>14</v>
      </c>
      <c r="B685" s="541"/>
      <c r="C685" s="514" t="str">
        <f>IF(ProjeAdi&gt;0,ProjeAdi,"")</f>
        <v/>
      </c>
      <c r="D685" s="515"/>
      <c r="E685" s="515"/>
      <c r="F685" s="515"/>
      <c r="G685" s="515"/>
      <c r="H685" s="515"/>
      <c r="I685" s="516"/>
      <c r="J685" s="150"/>
      <c r="K685" s="69"/>
      <c r="L685" s="69"/>
    </row>
    <row r="686" spans="1:14" s="44" customFormat="1" ht="37.15" customHeight="1" thickBot="1" x14ac:dyDescent="0.3">
      <c r="A686" s="517" t="s">
        <v>9</v>
      </c>
      <c r="B686" s="517" t="s">
        <v>122</v>
      </c>
      <c r="C686" s="517" t="s">
        <v>123</v>
      </c>
      <c r="D686" s="517" t="s">
        <v>124</v>
      </c>
      <c r="E686" s="519" t="s">
        <v>97</v>
      </c>
      <c r="F686" s="521" t="s">
        <v>98</v>
      </c>
      <c r="G686" s="519" t="s">
        <v>185</v>
      </c>
      <c r="H686" s="117" t="s">
        <v>99</v>
      </c>
      <c r="I686" s="117" t="s">
        <v>99</v>
      </c>
      <c r="J686" s="366"/>
      <c r="K686" s="70"/>
      <c r="L686" s="70"/>
      <c r="M686" s="109"/>
      <c r="N686" s="109"/>
    </row>
    <row r="687" spans="1:14" ht="18" customHeight="1" thickBot="1" x14ac:dyDescent="0.3">
      <c r="A687" s="526"/>
      <c r="B687" s="526"/>
      <c r="C687" s="526"/>
      <c r="D687" s="526"/>
      <c r="E687" s="527"/>
      <c r="F687" s="528"/>
      <c r="G687" s="520"/>
      <c r="H687" s="118" t="s">
        <v>100</v>
      </c>
      <c r="I687" s="118" t="s">
        <v>103</v>
      </c>
      <c r="J687" s="150"/>
      <c r="K687" s="69"/>
      <c r="L687" s="69"/>
    </row>
    <row r="688" spans="1:14" ht="31.9" customHeight="1" x14ac:dyDescent="0.25">
      <c r="A688" s="64">
        <v>401</v>
      </c>
      <c r="B688" s="52"/>
      <c r="C688" s="53"/>
      <c r="D688" s="71"/>
      <c r="E688" s="54"/>
      <c r="F688" s="330"/>
      <c r="G688" s="327"/>
      <c r="H688" s="262"/>
      <c r="I688" s="249"/>
      <c r="J688" s="368" t="str">
        <f>IF(AND(COUNTA(B688:D688)&gt;0,K688=1),"Belge Tarihi,Belge Numarası ve KDV Dahil Tutar doldurulduktan sonra KDV Hariç Tutar doldurulabilir.","")</f>
        <v/>
      </c>
      <c r="K688" s="177">
        <f>IF(COUNTA(E688:F688)+COUNTA(I688)=3,0,1)</f>
        <v>1</v>
      </c>
      <c r="L688" s="176">
        <f>IF(K688=1,0,100000000)</f>
        <v>0</v>
      </c>
    </row>
    <row r="689" spans="1:13" ht="31.9" customHeight="1" x14ac:dyDescent="0.25">
      <c r="A689" s="50">
        <v>402</v>
      </c>
      <c r="B689" s="35"/>
      <c r="C689" s="36"/>
      <c r="D689" s="37"/>
      <c r="E689" s="72"/>
      <c r="F689" s="332"/>
      <c r="G689" s="328"/>
      <c r="H689" s="263"/>
      <c r="I689" s="256"/>
      <c r="J689" s="368" t="str">
        <f t="shared" ref="J689:J707" si="60">IF(AND(COUNTA(B689:D689)&gt;0,K689=1),"Belge Tarihi,Belge Numarası ve KDV Dahil Tutar doldurulduktan sonra KDV Hariç Tutar doldurulabilir.","")</f>
        <v/>
      </c>
      <c r="K689" s="177">
        <f t="shared" ref="K689:K707" si="61">IF(COUNTA(E689:F689)+COUNTA(I689)=3,0,1)</f>
        <v>1</v>
      </c>
      <c r="L689" s="176">
        <f t="shared" ref="L689:L707" si="62">IF(K689=1,0,100000000)</f>
        <v>0</v>
      </c>
    </row>
    <row r="690" spans="1:13" ht="31.9" customHeight="1" x14ac:dyDescent="0.25">
      <c r="A690" s="50">
        <v>403</v>
      </c>
      <c r="B690" s="35"/>
      <c r="C690" s="36"/>
      <c r="D690" s="37"/>
      <c r="E690" s="72"/>
      <c r="F690" s="332"/>
      <c r="G690" s="328"/>
      <c r="H690" s="263"/>
      <c r="I690" s="256"/>
      <c r="J690" s="368" t="str">
        <f t="shared" si="60"/>
        <v/>
      </c>
      <c r="K690" s="177">
        <f t="shared" si="61"/>
        <v>1</v>
      </c>
      <c r="L690" s="176">
        <f t="shared" si="62"/>
        <v>0</v>
      </c>
    </row>
    <row r="691" spans="1:13" ht="31.9" customHeight="1" x14ac:dyDescent="0.25">
      <c r="A691" s="50">
        <v>404</v>
      </c>
      <c r="B691" s="35"/>
      <c r="C691" s="36"/>
      <c r="D691" s="37"/>
      <c r="E691" s="72"/>
      <c r="F691" s="332"/>
      <c r="G691" s="328"/>
      <c r="H691" s="263"/>
      <c r="I691" s="256"/>
      <c r="J691" s="368" t="str">
        <f t="shared" si="60"/>
        <v/>
      </c>
      <c r="K691" s="177">
        <f t="shared" si="61"/>
        <v>1</v>
      </c>
      <c r="L691" s="176">
        <f t="shared" si="62"/>
        <v>0</v>
      </c>
    </row>
    <row r="692" spans="1:13" ht="31.9" customHeight="1" x14ac:dyDescent="0.25">
      <c r="A692" s="50">
        <v>405</v>
      </c>
      <c r="B692" s="35"/>
      <c r="C692" s="36"/>
      <c r="D692" s="37"/>
      <c r="E692" s="72"/>
      <c r="F692" s="332"/>
      <c r="G692" s="328"/>
      <c r="H692" s="263"/>
      <c r="I692" s="256"/>
      <c r="J692" s="368" t="str">
        <f t="shared" si="60"/>
        <v/>
      </c>
      <c r="K692" s="177">
        <f t="shared" si="61"/>
        <v>1</v>
      </c>
      <c r="L692" s="176">
        <f t="shared" si="62"/>
        <v>0</v>
      </c>
    </row>
    <row r="693" spans="1:13" ht="31.9" customHeight="1" x14ac:dyDescent="0.25">
      <c r="A693" s="50">
        <v>406</v>
      </c>
      <c r="B693" s="35"/>
      <c r="C693" s="36"/>
      <c r="D693" s="37"/>
      <c r="E693" s="72"/>
      <c r="F693" s="332"/>
      <c r="G693" s="328"/>
      <c r="H693" s="263"/>
      <c r="I693" s="256"/>
      <c r="J693" s="368" t="str">
        <f t="shared" si="60"/>
        <v/>
      </c>
      <c r="K693" s="177">
        <f t="shared" si="61"/>
        <v>1</v>
      </c>
      <c r="L693" s="176">
        <f t="shared" si="62"/>
        <v>0</v>
      </c>
    </row>
    <row r="694" spans="1:13" ht="31.9" customHeight="1" x14ac:dyDescent="0.25">
      <c r="A694" s="50">
        <v>407</v>
      </c>
      <c r="B694" s="35"/>
      <c r="C694" s="36"/>
      <c r="D694" s="37"/>
      <c r="E694" s="72"/>
      <c r="F694" s="332"/>
      <c r="G694" s="328"/>
      <c r="H694" s="263"/>
      <c r="I694" s="256"/>
      <c r="J694" s="368" t="str">
        <f t="shared" si="60"/>
        <v/>
      </c>
      <c r="K694" s="177">
        <f t="shared" si="61"/>
        <v>1</v>
      </c>
      <c r="L694" s="176">
        <f t="shared" si="62"/>
        <v>0</v>
      </c>
      <c r="M694" s="108"/>
    </row>
    <row r="695" spans="1:13" ht="31.9" customHeight="1" x14ac:dyDescent="0.25">
      <c r="A695" s="50">
        <v>408</v>
      </c>
      <c r="B695" s="35"/>
      <c r="C695" s="36"/>
      <c r="D695" s="37"/>
      <c r="E695" s="72"/>
      <c r="F695" s="332"/>
      <c r="G695" s="328"/>
      <c r="H695" s="263"/>
      <c r="I695" s="256"/>
      <c r="J695" s="368" t="str">
        <f t="shared" si="60"/>
        <v/>
      </c>
      <c r="K695" s="177">
        <f t="shared" si="61"/>
        <v>1</v>
      </c>
      <c r="L695" s="176">
        <f t="shared" si="62"/>
        <v>0</v>
      </c>
    </row>
    <row r="696" spans="1:13" ht="31.9" customHeight="1" x14ac:dyDescent="0.25">
      <c r="A696" s="50">
        <v>409</v>
      </c>
      <c r="B696" s="35"/>
      <c r="C696" s="36"/>
      <c r="D696" s="37"/>
      <c r="E696" s="72"/>
      <c r="F696" s="332"/>
      <c r="G696" s="328"/>
      <c r="H696" s="263"/>
      <c r="I696" s="256"/>
      <c r="J696" s="368" t="str">
        <f t="shared" si="60"/>
        <v/>
      </c>
      <c r="K696" s="177">
        <f t="shared" si="61"/>
        <v>1</v>
      </c>
      <c r="L696" s="176">
        <f t="shared" si="62"/>
        <v>0</v>
      </c>
    </row>
    <row r="697" spans="1:13" ht="31.9" customHeight="1" x14ac:dyDescent="0.25">
      <c r="A697" s="50">
        <v>410</v>
      </c>
      <c r="B697" s="35"/>
      <c r="C697" s="36"/>
      <c r="D697" s="37"/>
      <c r="E697" s="72"/>
      <c r="F697" s="332"/>
      <c r="G697" s="328"/>
      <c r="H697" s="263"/>
      <c r="I697" s="256"/>
      <c r="J697" s="368" t="str">
        <f t="shared" si="60"/>
        <v/>
      </c>
      <c r="K697" s="177">
        <f t="shared" si="61"/>
        <v>1</v>
      </c>
      <c r="L697" s="176">
        <f t="shared" si="62"/>
        <v>0</v>
      </c>
    </row>
    <row r="698" spans="1:13" ht="31.9" customHeight="1" x14ac:dyDescent="0.25">
      <c r="A698" s="50">
        <v>411</v>
      </c>
      <c r="B698" s="35"/>
      <c r="C698" s="36"/>
      <c r="D698" s="37"/>
      <c r="E698" s="72"/>
      <c r="F698" s="332"/>
      <c r="G698" s="328"/>
      <c r="H698" s="263"/>
      <c r="I698" s="256"/>
      <c r="J698" s="368" t="str">
        <f t="shared" si="60"/>
        <v/>
      </c>
      <c r="K698" s="177">
        <f t="shared" si="61"/>
        <v>1</v>
      </c>
      <c r="L698" s="176">
        <f t="shared" si="62"/>
        <v>0</v>
      </c>
    </row>
    <row r="699" spans="1:13" ht="31.9" customHeight="1" x14ac:dyDescent="0.25">
      <c r="A699" s="50">
        <v>412</v>
      </c>
      <c r="B699" s="35"/>
      <c r="C699" s="36"/>
      <c r="D699" s="37"/>
      <c r="E699" s="72"/>
      <c r="F699" s="332"/>
      <c r="G699" s="328"/>
      <c r="H699" s="263"/>
      <c r="I699" s="256"/>
      <c r="J699" s="368" t="str">
        <f t="shared" si="60"/>
        <v/>
      </c>
      <c r="K699" s="177">
        <f t="shared" si="61"/>
        <v>1</v>
      </c>
      <c r="L699" s="176">
        <f t="shared" si="62"/>
        <v>0</v>
      </c>
    </row>
    <row r="700" spans="1:13" ht="31.9" customHeight="1" x14ac:dyDescent="0.25">
      <c r="A700" s="50">
        <v>413</v>
      </c>
      <c r="B700" s="35"/>
      <c r="C700" s="36"/>
      <c r="D700" s="37"/>
      <c r="E700" s="72"/>
      <c r="F700" s="332"/>
      <c r="G700" s="328"/>
      <c r="H700" s="263"/>
      <c r="I700" s="256"/>
      <c r="J700" s="368" t="str">
        <f t="shared" si="60"/>
        <v/>
      </c>
      <c r="K700" s="177">
        <f t="shared" si="61"/>
        <v>1</v>
      </c>
      <c r="L700" s="176">
        <f t="shared" si="62"/>
        <v>0</v>
      </c>
    </row>
    <row r="701" spans="1:13" ht="31.9" customHeight="1" x14ac:dyDescent="0.25">
      <c r="A701" s="50">
        <v>414</v>
      </c>
      <c r="B701" s="35"/>
      <c r="C701" s="36"/>
      <c r="D701" s="37"/>
      <c r="E701" s="72"/>
      <c r="F701" s="332"/>
      <c r="G701" s="328"/>
      <c r="H701" s="263"/>
      <c r="I701" s="256"/>
      <c r="J701" s="368" t="str">
        <f t="shared" si="60"/>
        <v/>
      </c>
      <c r="K701" s="177">
        <f t="shared" si="61"/>
        <v>1</v>
      </c>
      <c r="L701" s="176">
        <f t="shared" si="62"/>
        <v>0</v>
      </c>
    </row>
    <row r="702" spans="1:13" ht="31.9" customHeight="1" x14ac:dyDescent="0.25">
      <c r="A702" s="50">
        <v>415</v>
      </c>
      <c r="B702" s="35"/>
      <c r="C702" s="36"/>
      <c r="D702" s="37"/>
      <c r="E702" s="72"/>
      <c r="F702" s="332"/>
      <c r="G702" s="328"/>
      <c r="H702" s="263"/>
      <c r="I702" s="256"/>
      <c r="J702" s="368" t="str">
        <f t="shared" si="60"/>
        <v/>
      </c>
      <c r="K702" s="177">
        <f t="shared" si="61"/>
        <v>1</v>
      </c>
      <c r="L702" s="176">
        <f t="shared" si="62"/>
        <v>0</v>
      </c>
    </row>
    <row r="703" spans="1:13" ht="31.9" customHeight="1" x14ac:dyDescent="0.25">
      <c r="A703" s="50">
        <v>416</v>
      </c>
      <c r="B703" s="35"/>
      <c r="C703" s="36"/>
      <c r="D703" s="37"/>
      <c r="E703" s="72"/>
      <c r="F703" s="332"/>
      <c r="G703" s="328"/>
      <c r="H703" s="263"/>
      <c r="I703" s="256"/>
      <c r="J703" s="368" t="str">
        <f t="shared" si="60"/>
        <v/>
      </c>
      <c r="K703" s="177">
        <f t="shared" si="61"/>
        <v>1</v>
      </c>
      <c r="L703" s="176">
        <f t="shared" si="62"/>
        <v>0</v>
      </c>
    </row>
    <row r="704" spans="1:13" ht="31.9" customHeight="1" x14ac:dyDescent="0.25">
      <c r="A704" s="50">
        <v>417</v>
      </c>
      <c r="B704" s="35"/>
      <c r="C704" s="36"/>
      <c r="D704" s="37"/>
      <c r="E704" s="72"/>
      <c r="F704" s="332"/>
      <c r="G704" s="328"/>
      <c r="H704" s="263"/>
      <c r="I704" s="256"/>
      <c r="J704" s="368" t="str">
        <f t="shared" si="60"/>
        <v/>
      </c>
      <c r="K704" s="177">
        <f t="shared" si="61"/>
        <v>1</v>
      </c>
      <c r="L704" s="176">
        <f t="shared" si="62"/>
        <v>0</v>
      </c>
    </row>
    <row r="705" spans="1:14" ht="31.9" customHeight="1" x14ac:dyDescent="0.25">
      <c r="A705" s="50">
        <v>418</v>
      </c>
      <c r="B705" s="35"/>
      <c r="C705" s="36"/>
      <c r="D705" s="37"/>
      <c r="E705" s="72"/>
      <c r="F705" s="332"/>
      <c r="G705" s="328"/>
      <c r="H705" s="263"/>
      <c r="I705" s="256"/>
      <c r="J705" s="368" t="str">
        <f t="shared" si="60"/>
        <v/>
      </c>
      <c r="K705" s="177">
        <f t="shared" si="61"/>
        <v>1</v>
      </c>
      <c r="L705" s="176">
        <f t="shared" si="62"/>
        <v>0</v>
      </c>
    </row>
    <row r="706" spans="1:14" ht="31.9" customHeight="1" x14ac:dyDescent="0.25">
      <c r="A706" s="50">
        <v>419</v>
      </c>
      <c r="B706" s="35"/>
      <c r="C706" s="36"/>
      <c r="D706" s="37"/>
      <c r="E706" s="72"/>
      <c r="F706" s="332"/>
      <c r="G706" s="328"/>
      <c r="H706" s="263"/>
      <c r="I706" s="256"/>
      <c r="J706" s="368" t="str">
        <f t="shared" si="60"/>
        <v/>
      </c>
      <c r="K706" s="177">
        <f t="shared" si="61"/>
        <v>1</v>
      </c>
      <c r="L706" s="176">
        <f t="shared" si="62"/>
        <v>0</v>
      </c>
    </row>
    <row r="707" spans="1:14" ht="31.9" customHeight="1" thickBot="1" x14ac:dyDescent="0.3">
      <c r="A707" s="65">
        <v>420</v>
      </c>
      <c r="B707" s="38"/>
      <c r="C707" s="39"/>
      <c r="D707" s="40"/>
      <c r="E707" s="73"/>
      <c r="F707" s="333"/>
      <c r="G707" s="329"/>
      <c r="H707" s="264"/>
      <c r="I707" s="257"/>
      <c r="J707" s="368" t="str">
        <f t="shared" si="60"/>
        <v/>
      </c>
      <c r="K707" s="177">
        <f t="shared" si="61"/>
        <v>1</v>
      </c>
      <c r="L707" s="176">
        <f t="shared" si="62"/>
        <v>0</v>
      </c>
      <c r="M707" s="110"/>
      <c r="N707" s="110"/>
    </row>
    <row r="708" spans="1:14" ht="37.15" customHeight="1" thickBot="1" x14ac:dyDescent="0.3">
      <c r="A708" s="74"/>
      <c r="B708" s="74"/>
      <c r="C708" s="372"/>
      <c r="D708" s="74"/>
      <c r="E708" s="314"/>
      <c r="F708" s="369"/>
      <c r="G708" s="334" t="s">
        <v>50</v>
      </c>
      <c r="H708" s="258">
        <f>SUM(H688:H707)+H674</f>
        <v>0</v>
      </c>
      <c r="I708" s="258">
        <f>SUM(I688:I707)+I674</f>
        <v>0</v>
      </c>
      <c r="J708" s="74"/>
      <c r="K708" s="175">
        <f>IF(H708&gt;H674,ROW(A714),0)</f>
        <v>0</v>
      </c>
      <c r="L708" s="69"/>
      <c r="M708" s="171">
        <f>IF(H708&gt;H674,ROW(A714),0)</f>
        <v>0</v>
      </c>
    </row>
    <row r="709" spans="1:14" x14ac:dyDescent="0.25">
      <c r="A709" s="74"/>
      <c r="B709" s="74"/>
      <c r="C709" s="372"/>
      <c r="D709" s="74"/>
      <c r="E709" s="314"/>
      <c r="F709" s="370"/>
      <c r="G709" s="314"/>
      <c r="H709" s="74"/>
      <c r="I709" s="74"/>
      <c r="J709" s="74"/>
      <c r="K709" s="69"/>
      <c r="L709" s="69"/>
    </row>
    <row r="710" spans="1:14" x14ac:dyDescent="0.25">
      <c r="A710" s="41" t="s">
        <v>156</v>
      </c>
      <c r="B710" s="74"/>
      <c r="C710" s="372"/>
      <c r="D710" s="74"/>
      <c r="E710" s="314"/>
      <c r="F710" s="370"/>
      <c r="G710" s="314"/>
      <c r="H710" s="74"/>
      <c r="I710" s="74"/>
      <c r="J710" s="74"/>
      <c r="K710" s="69"/>
      <c r="L710" s="69"/>
    </row>
    <row r="711" spans="1:14" x14ac:dyDescent="0.25">
      <c r="A711" s="74"/>
      <c r="B711" s="74"/>
      <c r="C711" s="372"/>
      <c r="D711" s="74"/>
      <c r="E711" s="314"/>
      <c r="F711" s="370"/>
      <c r="G711" s="314"/>
      <c r="H711" s="74"/>
      <c r="I711" s="74"/>
      <c r="J711" s="74"/>
      <c r="K711" s="69"/>
      <c r="L711" s="69"/>
    </row>
    <row r="712" spans="1:14" x14ac:dyDescent="0.25">
      <c r="A712" s="74"/>
      <c r="B712" s="353" t="s">
        <v>47</v>
      </c>
      <c r="C712" s="373">
        <f ca="1">IF(imzatarihi&gt;0,imzatarihi,"")</f>
        <v>46027</v>
      </c>
      <c r="D712" s="530" t="s">
        <v>48</v>
      </c>
      <c r="E712" s="530"/>
      <c r="F712" s="542" t="str">
        <f>IF(kurulusyetkilisi&gt;0,kurulusyetkilisi,"")</f>
        <v/>
      </c>
      <c r="G712" s="542"/>
      <c r="H712" s="542"/>
      <c r="I712" s="542"/>
      <c r="J712" s="74"/>
      <c r="K712" s="69"/>
      <c r="L712" s="69"/>
    </row>
    <row r="713" spans="1:14" x14ac:dyDescent="0.25">
      <c r="A713" s="74"/>
      <c r="D713" s="530" t="s">
        <v>49</v>
      </c>
      <c r="E713" s="530"/>
      <c r="H713" s="261"/>
      <c r="I713" s="74"/>
      <c r="J713" s="74"/>
      <c r="K713" s="69"/>
      <c r="L713" s="69"/>
    </row>
    <row r="714" spans="1:14" x14ac:dyDescent="0.25">
      <c r="A714" s="74"/>
      <c r="B714" s="74"/>
      <c r="C714" s="372"/>
      <c r="D714" s="74"/>
      <c r="E714" s="314"/>
      <c r="F714" s="370"/>
      <c r="G714" s="314"/>
      <c r="H714" s="74"/>
      <c r="I714" s="74"/>
      <c r="J714" s="74"/>
      <c r="K714" s="69"/>
      <c r="L714" s="69"/>
    </row>
    <row r="715" spans="1:14" x14ac:dyDescent="0.25">
      <c r="A715" s="525" t="s">
        <v>125</v>
      </c>
      <c r="B715" s="525"/>
      <c r="C715" s="525"/>
      <c r="D715" s="525"/>
      <c r="E715" s="525"/>
      <c r="F715" s="525"/>
      <c r="G715" s="525"/>
      <c r="H715" s="525"/>
      <c r="I715" s="525"/>
      <c r="J715" s="150"/>
      <c r="K715" s="69"/>
      <c r="L715" s="69"/>
    </row>
    <row r="716" spans="1:14" x14ac:dyDescent="0.25">
      <c r="A716" s="523" t="str">
        <f>IF(YilDonem&lt;&gt;"",CONCATENATE(YilDonem," dönemine aittir."),"")</f>
        <v/>
      </c>
      <c r="B716" s="523"/>
      <c r="C716" s="523"/>
      <c r="D716" s="523"/>
      <c r="E716" s="523"/>
      <c r="F716" s="523"/>
      <c r="G716" s="523"/>
      <c r="H716" s="523"/>
      <c r="I716" s="523"/>
      <c r="J716" s="150"/>
      <c r="K716" s="69"/>
      <c r="L716" s="69"/>
    </row>
    <row r="717" spans="1:14" ht="15.95" customHeight="1" thickBot="1" x14ac:dyDescent="0.3">
      <c r="A717" s="543" t="s">
        <v>148</v>
      </c>
      <c r="B717" s="543"/>
      <c r="C717" s="543"/>
      <c r="D717" s="543"/>
      <c r="E717" s="543"/>
      <c r="F717" s="543"/>
      <c r="G717" s="543"/>
      <c r="H717" s="543"/>
      <c r="I717" s="543"/>
      <c r="J717" s="150"/>
      <c r="K717" s="69"/>
      <c r="L717" s="69"/>
    </row>
    <row r="718" spans="1:14" ht="31.7" customHeight="1" thickBot="1" x14ac:dyDescent="0.3">
      <c r="A718" s="544" t="s">
        <v>1</v>
      </c>
      <c r="B718" s="545"/>
      <c r="C718" s="509" t="str">
        <f>IF(ProjeNo&gt;0,ProjeNo,"")</f>
        <v/>
      </c>
      <c r="D718" s="510"/>
      <c r="E718" s="510"/>
      <c r="F718" s="510"/>
      <c r="G718" s="510"/>
      <c r="H718" s="510"/>
      <c r="I718" s="511"/>
      <c r="J718" s="150"/>
      <c r="K718" s="69"/>
      <c r="L718" s="69"/>
    </row>
    <row r="719" spans="1:14" ht="45" customHeight="1" thickBot="1" x14ac:dyDescent="0.3">
      <c r="A719" s="540" t="s">
        <v>14</v>
      </c>
      <c r="B719" s="541"/>
      <c r="C719" s="514" t="str">
        <f>IF(ProjeAdi&gt;0,ProjeAdi,"")</f>
        <v/>
      </c>
      <c r="D719" s="515"/>
      <c r="E719" s="515"/>
      <c r="F719" s="515"/>
      <c r="G719" s="515"/>
      <c r="H719" s="515"/>
      <c r="I719" s="516"/>
      <c r="J719" s="150"/>
      <c r="K719" s="69"/>
      <c r="L719" s="69"/>
    </row>
    <row r="720" spans="1:14" s="44" customFormat="1" ht="37.15" customHeight="1" thickBot="1" x14ac:dyDescent="0.3">
      <c r="A720" s="517" t="s">
        <v>9</v>
      </c>
      <c r="B720" s="517" t="s">
        <v>122</v>
      </c>
      <c r="C720" s="517" t="s">
        <v>123</v>
      </c>
      <c r="D720" s="517" t="s">
        <v>124</v>
      </c>
      <c r="E720" s="519" t="s">
        <v>97</v>
      </c>
      <c r="F720" s="521" t="s">
        <v>98</v>
      </c>
      <c r="G720" s="519" t="s">
        <v>185</v>
      </c>
      <c r="H720" s="117" t="s">
        <v>99</v>
      </c>
      <c r="I720" s="117" t="s">
        <v>99</v>
      </c>
      <c r="J720" s="366"/>
      <c r="K720" s="70"/>
      <c r="L720" s="70"/>
      <c r="M720" s="109"/>
      <c r="N720" s="109"/>
    </row>
    <row r="721" spans="1:13" ht="18" customHeight="1" thickBot="1" x14ac:dyDescent="0.3">
      <c r="A721" s="526"/>
      <c r="B721" s="526"/>
      <c r="C721" s="526"/>
      <c r="D721" s="526"/>
      <c r="E721" s="527"/>
      <c r="F721" s="528"/>
      <c r="G721" s="520"/>
      <c r="H721" s="118" t="s">
        <v>100</v>
      </c>
      <c r="I721" s="118" t="s">
        <v>103</v>
      </c>
      <c r="J721" s="150"/>
      <c r="K721" s="69"/>
      <c r="L721" s="69"/>
    </row>
    <row r="722" spans="1:13" ht="31.9" customHeight="1" x14ac:dyDescent="0.25">
      <c r="A722" s="64">
        <v>421</v>
      </c>
      <c r="B722" s="52"/>
      <c r="C722" s="53"/>
      <c r="D722" s="71"/>
      <c r="E722" s="54"/>
      <c r="F722" s="330"/>
      <c r="G722" s="327"/>
      <c r="H722" s="262"/>
      <c r="I722" s="249"/>
      <c r="J722" s="368" t="str">
        <f>IF(AND(COUNTA(B722:D722)&gt;0,K722=1),"Belge Tarihi,Belge Numarası ve KDV Dahil Tutar doldurulduktan sonra KDV Hariç Tutar doldurulabilir.","")</f>
        <v/>
      </c>
      <c r="K722" s="177">
        <f>IF(COUNTA(E722:F722)+COUNTA(I722)=3,0,1)</f>
        <v>1</v>
      </c>
      <c r="L722" s="176">
        <f>IF(K722=1,0,100000000)</f>
        <v>0</v>
      </c>
    </row>
    <row r="723" spans="1:13" ht="31.9" customHeight="1" x14ac:dyDescent="0.25">
      <c r="A723" s="50">
        <v>422</v>
      </c>
      <c r="B723" s="35"/>
      <c r="C723" s="36"/>
      <c r="D723" s="37"/>
      <c r="E723" s="72"/>
      <c r="F723" s="332"/>
      <c r="G723" s="328"/>
      <c r="H723" s="263"/>
      <c r="I723" s="256"/>
      <c r="J723" s="368" t="str">
        <f t="shared" ref="J723:J741" si="63">IF(AND(COUNTA(B723:D723)&gt;0,K723=1),"Belge Tarihi,Belge Numarası ve KDV Dahil Tutar doldurulduktan sonra KDV Hariç Tutar doldurulabilir.","")</f>
        <v/>
      </c>
      <c r="K723" s="177">
        <f t="shared" ref="K723:K741" si="64">IF(COUNTA(E723:F723)+COUNTA(I723)=3,0,1)</f>
        <v>1</v>
      </c>
      <c r="L723" s="176">
        <f t="shared" ref="L723:L741" si="65">IF(K723=1,0,100000000)</f>
        <v>0</v>
      </c>
    </row>
    <row r="724" spans="1:13" ht="31.9" customHeight="1" x14ac:dyDescent="0.25">
      <c r="A724" s="50">
        <v>423</v>
      </c>
      <c r="B724" s="35"/>
      <c r="C724" s="36"/>
      <c r="D724" s="37"/>
      <c r="E724" s="72"/>
      <c r="F724" s="332"/>
      <c r="G724" s="328"/>
      <c r="H724" s="263"/>
      <c r="I724" s="256"/>
      <c r="J724" s="368" t="str">
        <f t="shared" si="63"/>
        <v/>
      </c>
      <c r="K724" s="177">
        <f t="shared" si="64"/>
        <v>1</v>
      </c>
      <c r="L724" s="176">
        <f t="shared" si="65"/>
        <v>0</v>
      </c>
    </row>
    <row r="725" spans="1:13" ht="31.9" customHeight="1" x14ac:dyDescent="0.25">
      <c r="A725" s="50">
        <v>424</v>
      </c>
      <c r="B725" s="35"/>
      <c r="C725" s="36"/>
      <c r="D725" s="37"/>
      <c r="E725" s="72"/>
      <c r="F725" s="332"/>
      <c r="G725" s="328"/>
      <c r="H725" s="263"/>
      <c r="I725" s="256"/>
      <c r="J725" s="368" t="str">
        <f t="shared" si="63"/>
        <v/>
      </c>
      <c r="K725" s="177">
        <f t="shared" si="64"/>
        <v>1</v>
      </c>
      <c r="L725" s="176">
        <f t="shared" si="65"/>
        <v>0</v>
      </c>
    </row>
    <row r="726" spans="1:13" ht="31.9" customHeight="1" x14ac:dyDescent="0.25">
      <c r="A726" s="50">
        <v>425</v>
      </c>
      <c r="B726" s="35"/>
      <c r="C726" s="36"/>
      <c r="D726" s="37"/>
      <c r="E726" s="72"/>
      <c r="F726" s="332"/>
      <c r="G726" s="328"/>
      <c r="H726" s="263"/>
      <c r="I726" s="256"/>
      <c r="J726" s="368" t="str">
        <f t="shared" si="63"/>
        <v/>
      </c>
      <c r="K726" s="177">
        <f t="shared" si="64"/>
        <v>1</v>
      </c>
      <c r="L726" s="176">
        <f t="shared" si="65"/>
        <v>0</v>
      </c>
    </row>
    <row r="727" spans="1:13" ht="31.9" customHeight="1" x14ac:dyDescent="0.25">
      <c r="A727" s="50">
        <v>426</v>
      </c>
      <c r="B727" s="35"/>
      <c r="C727" s="36"/>
      <c r="D727" s="37"/>
      <c r="E727" s="72"/>
      <c r="F727" s="332"/>
      <c r="G727" s="328"/>
      <c r="H727" s="263"/>
      <c r="I727" s="256"/>
      <c r="J727" s="368" t="str">
        <f t="shared" si="63"/>
        <v/>
      </c>
      <c r="K727" s="177">
        <f t="shared" si="64"/>
        <v>1</v>
      </c>
      <c r="L727" s="176">
        <f t="shared" si="65"/>
        <v>0</v>
      </c>
    </row>
    <row r="728" spans="1:13" ht="31.9" customHeight="1" x14ac:dyDescent="0.25">
      <c r="A728" s="50">
        <v>427</v>
      </c>
      <c r="B728" s="35"/>
      <c r="C728" s="36"/>
      <c r="D728" s="37"/>
      <c r="E728" s="72"/>
      <c r="F728" s="332"/>
      <c r="G728" s="328"/>
      <c r="H728" s="263"/>
      <c r="I728" s="256"/>
      <c r="J728" s="368" t="str">
        <f t="shared" si="63"/>
        <v/>
      </c>
      <c r="K728" s="177">
        <f t="shared" si="64"/>
        <v>1</v>
      </c>
      <c r="L728" s="176">
        <f t="shared" si="65"/>
        <v>0</v>
      </c>
    </row>
    <row r="729" spans="1:13" ht="31.9" customHeight="1" x14ac:dyDescent="0.25">
      <c r="A729" s="50">
        <v>428</v>
      </c>
      <c r="B729" s="35"/>
      <c r="C729" s="36"/>
      <c r="D729" s="37"/>
      <c r="E729" s="72"/>
      <c r="F729" s="332"/>
      <c r="G729" s="328"/>
      <c r="H729" s="263"/>
      <c r="I729" s="256"/>
      <c r="J729" s="368" t="str">
        <f t="shared" si="63"/>
        <v/>
      </c>
      <c r="K729" s="177">
        <f t="shared" si="64"/>
        <v>1</v>
      </c>
      <c r="L729" s="176">
        <f t="shared" si="65"/>
        <v>0</v>
      </c>
      <c r="M729" s="108"/>
    </row>
    <row r="730" spans="1:13" ht="31.9" customHeight="1" x14ac:dyDescent="0.25">
      <c r="A730" s="50">
        <v>429</v>
      </c>
      <c r="B730" s="35"/>
      <c r="C730" s="36"/>
      <c r="D730" s="37"/>
      <c r="E730" s="72"/>
      <c r="F730" s="332"/>
      <c r="G730" s="328"/>
      <c r="H730" s="263"/>
      <c r="I730" s="256"/>
      <c r="J730" s="368" t="str">
        <f t="shared" si="63"/>
        <v/>
      </c>
      <c r="K730" s="177">
        <f t="shared" si="64"/>
        <v>1</v>
      </c>
      <c r="L730" s="176">
        <f t="shared" si="65"/>
        <v>0</v>
      </c>
    </row>
    <row r="731" spans="1:13" ht="31.9" customHeight="1" x14ac:dyDescent="0.25">
      <c r="A731" s="50">
        <v>430</v>
      </c>
      <c r="B731" s="35"/>
      <c r="C731" s="36"/>
      <c r="D731" s="37"/>
      <c r="E731" s="72"/>
      <c r="F731" s="332"/>
      <c r="G731" s="328"/>
      <c r="H731" s="263"/>
      <c r="I731" s="256"/>
      <c r="J731" s="368" t="str">
        <f t="shared" si="63"/>
        <v/>
      </c>
      <c r="K731" s="177">
        <f t="shared" si="64"/>
        <v>1</v>
      </c>
      <c r="L731" s="176">
        <f t="shared" si="65"/>
        <v>0</v>
      </c>
    </row>
    <row r="732" spans="1:13" ht="31.9" customHeight="1" x14ac:dyDescent="0.25">
      <c r="A732" s="50">
        <v>431</v>
      </c>
      <c r="B732" s="35"/>
      <c r="C732" s="36"/>
      <c r="D732" s="37"/>
      <c r="E732" s="72"/>
      <c r="F732" s="332"/>
      <c r="G732" s="328"/>
      <c r="H732" s="263"/>
      <c r="I732" s="256"/>
      <c r="J732" s="368" t="str">
        <f t="shared" si="63"/>
        <v/>
      </c>
      <c r="K732" s="177">
        <f t="shared" si="64"/>
        <v>1</v>
      </c>
      <c r="L732" s="176">
        <f t="shared" si="65"/>
        <v>0</v>
      </c>
    </row>
    <row r="733" spans="1:13" ht="31.9" customHeight="1" x14ac:dyDescent="0.25">
      <c r="A733" s="50">
        <v>432</v>
      </c>
      <c r="B733" s="35"/>
      <c r="C733" s="36"/>
      <c r="D733" s="37"/>
      <c r="E733" s="72"/>
      <c r="F733" s="332"/>
      <c r="G733" s="328"/>
      <c r="H733" s="263"/>
      <c r="I733" s="256"/>
      <c r="J733" s="368" t="str">
        <f t="shared" si="63"/>
        <v/>
      </c>
      <c r="K733" s="177">
        <f t="shared" si="64"/>
        <v>1</v>
      </c>
      <c r="L733" s="176">
        <f t="shared" si="65"/>
        <v>0</v>
      </c>
    </row>
    <row r="734" spans="1:13" ht="31.9" customHeight="1" x14ac:dyDescent="0.25">
      <c r="A734" s="50">
        <v>433</v>
      </c>
      <c r="B734" s="35"/>
      <c r="C734" s="36"/>
      <c r="D734" s="37"/>
      <c r="E734" s="72"/>
      <c r="F734" s="332"/>
      <c r="G734" s="328"/>
      <c r="H734" s="263"/>
      <c r="I734" s="256"/>
      <c r="J734" s="368" t="str">
        <f t="shared" si="63"/>
        <v/>
      </c>
      <c r="K734" s="177">
        <f t="shared" si="64"/>
        <v>1</v>
      </c>
      <c r="L734" s="176">
        <f t="shared" si="65"/>
        <v>0</v>
      </c>
    </row>
    <row r="735" spans="1:13" ht="31.9" customHeight="1" x14ac:dyDescent="0.25">
      <c r="A735" s="50">
        <v>434</v>
      </c>
      <c r="B735" s="35"/>
      <c r="C735" s="36"/>
      <c r="D735" s="37"/>
      <c r="E735" s="72"/>
      <c r="F735" s="332"/>
      <c r="G735" s="328"/>
      <c r="H735" s="263"/>
      <c r="I735" s="256"/>
      <c r="J735" s="368" t="str">
        <f t="shared" si="63"/>
        <v/>
      </c>
      <c r="K735" s="177">
        <f t="shared" si="64"/>
        <v>1</v>
      </c>
      <c r="L735" s="176">
        <f t="shared" si="65"/>
        <v>0</v>
      </c>
    </row>
    <row r="736" spans="1:13" ht="31.9" customHeight="1" x14ac:dyDescent="0.25">
      <c r="A736" s="50">
        <v>435</v>
      </c>
      <c r="B736" s="35"/>
      <c r="C736" s="36"/>
      <c r="D736" s="37"/>
      <c r="E736" s="72"/>
      <c r="F736" s="332"/>
      <c r="G736" s="328"/>
      <c r="H736" s="263"/>
      <c r="I736" s="256"/>
      <c r="J736" s="368" t="str">
        <f t="shared" si="63"/>
        <v/>
      </c>
      <c r="K736" s="177">
        <f t="shared" si="64"/>
        <v>1</v>
      </c>
      <c r="L736" s="176">
        <f t="shared" si="65"/>
        <v>0</v>
      </c>
    </row>
    <row r="737" spans="1:14" ht="31.9" customHeight="1" x14ac:dyDescent="0.25">
      <c r="A737" s="50">
        <v>436</v>
      </c>
      <c r="B737" s="35"/>
      <c r="C737" s="36"/>
      <c r="D737" s="37"/>
      <c r="E737" s="72"/>
      <c r="F737" s="332"/>
      <c r="G737" s="328"/>
      <c r="H737" s="263"/>
      <c r="I737" s="256"/>
      <c r="J737" s="368" t="str">
        <f t="shared" si="63"/>
        <v/>
      </c>
      <c r="K737" s="177">
        <f t="shared" si="64"/>
        <v>1</v>
      </c>
      <c r="L737" s="176">
        <f t="shared" si="65"/>
        <v>0</v>
      </c>
    </row>
    <row r="738" spans="1:14" ht="31.9" customHeight="1" x14ac:dyDescent="0.25">
      <c r="A738" s="50">
        <v>437</v>
      </c>
      <c r="B738" s="35"/>
      <c r="C738" s="36"/>
      <c r="D738" s="37"/>
      <c r="E738" s="72"/>
      <c r="F738" s="332"/>
      <c r="G738" s="328"/>
      <c r="H738" s="263"/>
      <c r="I738" s="256"/>
      <c r="J738" s="368" t="str">
        <f t="shared" si="63"/>
        <v/>
      </c>
      <c r="K738" s="177">
        <f t="shared" si="64"/>
        <v>1</v>
      </c>
      <c r="L738" s="176">
        <f t="shared" si="65"/>
        <v>0</v>
      </c>
    </row>
    <row r="739" spans="1:14" ht="31.9" customHeight="1" x14ac:dyDescent="0.25">
      <c r="A739" s="50">
        <v>438</v>
      </c>
      <c r="B739" s="35"/>
      <c r="C739" s="36"/>
      <c r="D739" s="37"/>
      <c r="E739" s="72"/>
      <c r="F739" s="332"/>
      <c r="G739" s="328"/>
      <c r="H739" s="263"/>
      <c r="I739" s="256"/>
      <c r="J739" s="368" t="str">
        <f t="shared" si="63"/>
        <v/>
      </c>
      <c r="K739" s="177">
        <f t="shared" si="64"/>
        <v>1</v>
      </c>
      <c r="L739" s="176">
        <f t="shared" si="65"/>
        <v>0</v>
      </c>
    </row>
    <row r="740" spans="1:14" ht="31.9" customHeight="1" x14ac:dyDescent="0.25">
      <c r="A740" s="50">
        <v>439</v>
      </c>
      <c r="B740" s="35"/>
      <c r="C740" s="36"/>
      <c r="D740" s="37"/>
      <c r="E740" s="72"/>
      <c r="F740" s="332"/>
      <c r="G740" s="328"/>
      <c r="H740" s="263"/>
      <c r="I740" s="256"/>
      <c r="J740" s="368" t="str">
        <f t="shared" si="63"/>
        <v/>
      </c>
      <c r="K740" s="177">
        <f t="shared" si="64"/>
        <v>1</v>
      </c>
      <c r="L740" s="176">
        <f t="shared" si="65"/>
        <v>0</v>
      </c>
    </row>
    <row r="741" spans="1:14" ht="31.9" customHeight="1" thickBot="1" x14ac:dyDescent="0.3">
      <c r="A741" s="65">
        <v>440</v>
      </c>
      <c r="B741" s="38"/>
      <c r="C741" s="39"/>
      <c r="D741" s="40"/>
      <c r="E741" s="73"/>
      <c r="F741" s="333"/>
      <c r="G741" s="329"/>
      <c r="H741" s="264"/>
      <c r="I741" s="257"/>
      <c r="J741" s="368" t="str">
        <f t="shared" si="63"/>
        <v/>
      </c>
      <c r="K741" s="177">
        <f t="shared" si="64"/>
        <v>1</v>
      </c>
      <c r="L741" s="176">
        <f t="shared" si="65"/>
        <v>0</v>
      </c>
    </row>
    <row r="742" spans="1:14" ht="37.15" customHeight="1" thickBot="1" x14ac:dyDescent="0.3">
      <c r="A742" s="74"/>
      <c r="B742" s="74"/>
      <c r="C742" s="372"/>
      <c r="D742" s="74"/>
      <c r="E742" s="314"/>
      <c r="F742" s="369"/>
      <c r="G742" s="334" t="s">
        <v>50</v>
      </c>
      <c r="H742" s="258">
        <f>SUM(H722:H741)+H708</f>
        <v>0</v>
      </c>
      <c r="I742" s="258">
        <f>SUM(I722:I741)+I708</f>
        <v>0</v>
      </c>
      <c r="J742" s="74"/>
      <c r="K742" s="175">
        <f>IF(H742&gt;H708,ROW(A748),0)</f>
        <v>0</v>
      </c>
      <c r="L742" s="69"/>
      <c r="M742" s="171">
        <f>IF(H742&gt;H708,ROW(A748),0)</f>
        <v>0</v>
      </c>
      <c r="N742" s="110"/>
    </row>
    <row r="743" spans="1:14" x14ac:dyDescent="0.25">
      <c r="A743" s="74"/>
      <c r="B743" s="74"/>
      <c r="C743" s="372"/>
      <c r="D743" s="74"/>
      <c r="E743" s="314"/>
      <c r="F743" s="370"/>
      <c r="G743" s="314"/>
      <c r="H743" s="74"/>
      <c r="I743" s="74"/>
      <c r="J743" s="74"/>
      <c r="K743" s="69"/>
      <c r="L743" s="69"/>
    </row>
    <row r="744" spans="1:14" x14ac:dyDescent="0.25">
      <c r="A744" s="41" t="s">
        <v>156</v>
      </c>
      <c r="B744" s="74"/>
      <c r="C744" s="372"/>
      <c r="D744" s="74"/>
      <c r="E744" s="314"/>
      <c r="F744" s="370"/>
      <c r="G744" s="314"/>
      <c r="H744" s="74"/>
      <c r="I744" s="74"/>
      <c r="J744" s="74"/>
      <c r="K744" s="69"/>
      <c r="L744" s="69"/>
    </row>
    <row r="745" spans="1:14" x14ac:dyDescent="0.25">
      <c r="A745" s="74"/>
      <c r="B745" s="74"/>
      <c r="C745" s="372"/>
      <c r="D745" s="74"/>
      <c r="E745" s="314"/>
      <c r="F745" s="370"/>
      <c r="G745" s="314"/>
      <c r="H745" s="74"/>
      <c r="I745" s="74"/>
      <c r="J745" s="74"/>
      <c r="K745" s="69"/>
      <c r="L745" s="69"/>
    </row>
    <row r="746" spans="1:14" x14ac:dyDescent="0.25">
      <c r="A746" s="74"/>
      <c r="B746" s="353" t="s">
        <v>47</v>
      </c>
      <c r="C746" s="373">
        <f ca="1">IF(imzatarihi&gt;0,imzatarihi,"")</f>
        <v>46027</v>
      </c>
      <c r="D746" s="530" t="s">
        <v>48</v>
      </c>
      <c r="E746" s="530"/>
      <c r="F746" s="542" t="str">
        <f>IF(kurulusyetkilisi&gt;0,kurulusyetkilisi,"")</f>
        <v/>
      </c>
      <c r="G746" s="542"/>
      <c r="H746" s="542"/>
      <c r="I746" s="542"/>
      <c r="J746" s="74"/>
      <c r="K746" s="69"/>
      <c r="L746" s="69"/>
    </row>
    <row r="747" spans="1:14" x14ac:dyDescent="0.25">
      <c r="A747" s="74"/>
      <c r="D747" s="530" t="s">
        <v>49</v>
      </c>
      <c r="E747" s="530"/>
      <c r="H747" s="261"/>
      <c r="I747" s="74"/>
      <c r="J747" s="74"/>
      <c r="K747" s="69"/>
      <c r="L747" s="69"/>
    </row>
    <row r="748" spans="1:14" x14ac:dyDescent="0.25">
      <c r="A748" s="74"/>
      <c r="B748" s="74"/>
      <c r="C748" s="372"/>
      <c r="D748" s="74"/>
      <c r="E748" s="314"/>
      <c r="F748" s="370"/>
      <c r="G748" s="314"/>
      <c r="H748" s="74"/>
      <c r="I748" s="74"/>
      <c r="J748" s="74"/>
      <c r="K748" s="69"/>
      <c r="L748" s="69"/>
    </row>
    <row r="749" spans="1:14" x14ac:dyDescent="0.25">
      <c r="A749" s="525" t="s">
        <v>125</v>
      </c>
      <c r="B749" s="525"/>
      <c r="C749" s="525"/>
      <c r="D749" s="525"/>
      <c r="E749" s="525"/>
      <c r="F749" s="525"/>
      <c r="G749" s="525"/>
      <c r="H749" s="525"/>
      <c r="I749" s="525"/>
      <c r="J749" s="150"/>
      <c r="K749" s="69"/>
      <c r="L749" s="69"/>
    </row>
    <row r="750" spans="1:14" x14ac:dyDescent="0.25">
      <c r="A750" s="523" t="str">
        <f>IF(YilDonem&lt;&gt;"",CONCATENATE(YilDonem," dönemine aittir."),"")</f>
        <v/>
      </c>
      <c r="B750" s="523"/>
      <c r="C750" s="523"/>
      <c r="D750" s="523"/>
      <c r="E750" s="523"/>
      <c r="F750" s="523"/>
      <c r="G750" s="523"/>
      <c r="H750" s="523"/>
      <c r="I750" s="523"/>
      <c r="J750" s="150"/>
      <c r="K750" s="69"/>
      <c r="L750" s="69"/>
    </row>
    <row r="751" spans="1:14" ht="15.95" customHeight="1" thickBot="1" x14ac:dyDescent="0.3">
      <c r="A751" s="543" t="s">
        <v>148</v>
      </c>
      <c r="B751" s="543"/>
      <c r="C751" s="543"/>
      <c r="D751" s="543"/>
      <c r="E751" s="543"/>
      <c r="F751" s="543"/>
      <c r="G751" s="543"/>
      <c r="H751" s="543"/>
      <c r="I751" s="543"/>
      <c r="J751" s="150"/>
      <c r="K751" s="69"/>
      <c r="L751" s="69"/>
    </row>
    <row r="752" spans="1:14" ht="31.7" customHeight="1" thickBot="1" x14ac:dyDescent="0.3">
      <c r="A752" s="544" t="s">
        <v>1</v>
      </c>
      <c r="B752" s="545"/>
      <c r="C752" s="509" t="str">
        <f>IF(ProjeNo&gt;0,ProjeNo,"")</f>
        <v/>
      </c>
      <c r="D752" s="510"/>
      <c r="E752" s="510"/>
      <c r="F752" s="510"/>
      <c r="G752" s="510"/>
      <c r="H752" s="510"/>
      <c r="I752" s="511"/>
      <c r="J752" s="150"/>
      <c r="K752" s="69"/>
      <c r="L752" s="69"/>
    </row>
    <row r="753" spans="1:14" ht="45" customHeight="1" thickBot="1" x14ac:dyDescent="0.3">
      <c r="A753" s="540" t="s">
        <v>14</v>
      </c>
      <c r="B753" s="541"/>
      <c r="C753" s="514" t="str">
        <f>IF(ProjeAdi&gt;0,ProjeAdi,"")</f>
        <v/>
      </c>
      <c r="D753" s="515"/>
      <c r="E753" s="515"/>
      <c r="F753" s="515"/>
      <c r="G753" s="515"/>
      <c r="H753" s="515"/>
      <c r="I753" s="516"/>
      <c r="J753" s="150"/>
      <c r="K753" s="69"/>
      <c r="L753" s="69"/>
    </row>
    <row r="754" spans="1:14" s="44" customFormat="1" ht="37.15" customHeight="1" thickBot="1" x14ac:dyDescent="0.3">
      <c r="A754" s="517" t="s">
        <v>9</v>
      </c>
      <c r="B754" s="517" t="s">
        <v>122</v>
      </c>
      <c r="C754" s="517" t="s">
        <v>123</v>
      </c>
      <c r="D754" s="517" t="s">
        <v>124</v>
      </c>
      <c r="E754" s="519" t="s">
        <v>97</v>
      </c>
      <c r="F754" s="521" t="s">
        <v>98</v>
      </c>
      <c r="G754" s="519" t="s">
        <v>185</v>
      </c>
      <c r="H754" s="117" t="s">
        <v>99</v>
      </c>
      <c r="I754" s="117" t="s">
        <v>99</v>
      </c>
      <c r="J754" s="366"/>
      <c r="K754" s="70"/>
      <c r="L754" s="70"/>
      <c r="M754" s="109"/>
      <c r="N754" s="109"/>
    </row>
    <row r="755" spans="1:14" ht="18" customHeight="1" thickBot="1" x14ac:dyDescent="0.3">
      <c r="A755" s="526"/>
      <c r="B755" s="526"/>
      <c r="C755" s="526"/>
      <c r="D755" s="526"/>
      <c r="E755" s="527"/>
      <c r="F755" s="528"/>
      <c r="G755" s="520"/>
      <c r="H755" s="118" t="s">
        <v>100</v>
      </c>
      <c r="I755" s="118" t="s">
        <v>103</v>
      </c>
      <c r="J755" s="150"/>
      <c r="K755" s="69"/>
      <c r="L755" s="69"/>
    </row>
    <row r="756" spans="1:14" ht="31.9" customHeight="1" x14ac:dyDescent="0.25">
      <c r="A756" s="64">
        <v>441</v>
      </c>
      <c r="B756" s="52"/>
      <c r="C756" s="53"/>
      <c r="D756" s="71"/>
      <c r="E756" s="54"/>
      <c r="F756" s="330"/>
      <c r="G756" s="327"/>
      <c r="H756" s="262"/>
      <c r="I756" s="249"/>
      <c r="J756" s="368" t="str">
        <f>IF(AND(COUNTA(B756:D756)&gt;0,K756=1),"Belge Tarihi,Belge Numarası ve KDV Dahil Tutar doldurulduktan sonra KDV Hariç Tutar doldurulabilir.","")</f>
        <v/>
      </c>
      <c r="K756" s="177">
        <f>IF(COUNTA(E756:F756)+COUNTA(I756)=3,0,1)</f>
        <v>1</v>
      </c>
      <c r="L756" s="176">
        <f>IF(K756=1,0,100000000)</f>
        <v>0</v>
      </c>
    </row>
    <row r="757" spans="1:14" ht="31.9" customHeight="1" x14ac:dyDescent="0.25">
      <c r="A757" s="50">
        <v>442</v>
      </c>
      <c r="B757" s="35"/>
      <c r="C757" s="36"/>
      <c r="D757" s="37"/>
      <c r="E757" s="72"/>
      <c r="F757" s="332"/>
      <c r="G757" s="328"/>
      <c r="H757" s="263"/>
      <c r="I757" s="256"/>
      <c r="J757" s="368" t="str">
        <f t="shared" ref="J757:J775" si="66">IF(AND(COUNTA(B757:D757)&gt;0,K757=1),"Belge Tarihi,Belge Numarası ve KDV Dahil Tutar doldurulduktan sonra KDV Hariç Tutar doldurulabilir.","")</f>
        <v/>
      </c>
      <c r="K757" s="177">
        <f t="shared" ref="K757:K775" si="67">IF(COUNTA(E757:F757)+COUNTA(I757)=3,0,1)</f>
        <v>1</v>
      </c>
      <c r="L757" s="176">
        <f t="shared" ref="L757:L775" si="68">IF(K757=1,0,100000000)</f>
        <v>0</v>
      </c>
    </row>
    <row r="758" spans="1:14" ht="31.9" customHeight="1" x14ac:dyDescent="0.25">
      <c r="A758" s="50">
        <v>443</v>
      </c>
      <c r="B758" s="35"/>
      <c r="C758" s="36"/>
      <c r="D758" s="37"/>
      <c r="E758" s="72"/>
      <c r="F758" s="332"/>
      <c r="G758" s="328"/>
      <c r="H758" s="263"/>
      <c r="I758" s="256"/>
      <c r="J758" s="368" t="str">
        <f t="shared" si="66"/>
        <v/>
      </c>
      <c r="K758" s="177">
        <f t="shared" si="67"/>
        <v>1</v>
      </c>
      <c r="L758" s="176">
        <f t="shared" si="68"/>
        <v>0</v>
      </c>
    </row>
    <row r="759" spans="1:14" ht="31.9" customHeight="1" x14ac:dyDescent="0.25">
      <c r="A759" s="50">
        <v>444</v>
      </c>
      <c r="B759" s="35"/>
      <c r="C759" s="36"/>
      <c r="D759" s="37"/>
      <c r="E759" s="72"/>
      <c r="F759" s="332"/>
      <c r="G759" s="328"/>
      <c r="H759" s="263"/>
      <c r="I759" s="256"/>
      <c r="J759" s="368" t="str">
        <f t="shared" si="66"/>
        <v/>
      </c>
      <c r="K759" s="177">
        <f t="shared" si="67"/>
        <v>1</v>
      </c>
      <c r="L759" s="176">
        <f t="shared" si="68"/>
        <v>0</v>
      </c>
    </row>
    <row r="760" spans="1:14" ht="31.9" customHeight="1" x14ac:dyDescent="0.25">
      <c r="A760" s="50">
        <v>445</v>
      </c>
      <c r="B760" s="35"/>
      <c r="C760" s="36"/>
      <c r="D760" s="37"/>
      <c r="E760" s="72"/>
      <c r="F760" s="332"/>
      <c r="G760" s="328"/>
      <c r="H760" s="263"/>
      <c r="I760" s="256"/>
      <c r="J760" s="368" t="str">
        <f t="shared" si="66"/>
        <v/>
      </c>
      <c r="K760" s="177">
        <f t="shared" si="67"/>
        <v>1</v>
      </c>
      <c r="L760" s="176">
        <f t="shared" si="68"/>
        <v>0</v>
      </c>
    </row>
    <row r="761" spans="1:14" ht="31.9" customHeight="1" x14ac:dyDescent="0.25">
      <c r="A761" s="50">
        <v>446</v>
      </c>
      <c r="B761" s="35"/>
      <c r="C761" s="36"/>
      <c r="D761" s="37"/>
      <c r="E761" s="72"/>
      <c r="F761" s="332"/>
      <c r="G761" s="328"/>
      <c r="H761" s="263"/>
      <c r="I761" s="256"/>
      <c r="J761" s="368" t="str">
        <f t="shared" si="66"/>
        <v/>
      </c>
      <c r="K761" s="177">
        <f t="shared" si="67"/>
        <v>1</v>
      </c>
      <c r="L761" s="176">
        <f t="shared" si="68"/>
        <v>0</v>
      </c>
    </row>
    <row r="762" spans="1:14" ht="31.9" customHeight="1" x14ac:dyDescent="0.25">
      <c r="A762" s="50">
        <v>447</v>
      </c>
      <c r="B762" s="35"/>
      <c r="C762" s="36"/>
      <c r="D762" s="37"/>
      <c r="E762" s="72"/>
      <c r="F762" s="332"/>
      <c r="G762" s="328"/>
      <c r="H762" s="263"/>
      <c r="I762" s="256"/>
      <c r="J762" s="368" t="str">
        <f t="shared" si="66"/>
        <v/>
      </c>
      <c r="K762" s="177">
        <f t="shared" si="67"/>
        <v>1</v>
      </c>
      <c r="L762" s="176">
        <f t="shared" si="68"/>
        <v>0</v>
      </c>
    </row>
    <row r="763" spans="1:14" ht="31.9" customHeight="1" x14ac:dyDescent="0.25">
      <c r="A763" s="50">
        <v>448</v>
      </c>
      <c r="B763" s="35"/>
      <c r="C763" s="36"/>
      <c r="D763" s="37"/>
      <c r="E763" s="72"/>
      <c r="F763" s="332"/>
      <c r="G763" s="328"/>
      <c r="H763" s="263"/>
      <c r="I763" s="256"/>
      <c r="J763" s="368" t="str">
        <f t="shared" si="66"/>
        <v/>
      </c>
      <c r="K763" s="177">
        <f t="shared" si="67"/>
        <v>1</v>
      </c>
      <c r="L763" s="176">
        <f t="shared" si="68"/>
        <v>0</v>
      </c>
    </row>
    <row r="764" spans="1:14" ht="31.9" customHeight="1" x14ac:dyDescent="0.25">
      <c r="A764" s="50">
        <v>449</v>
      </c>
      <c r="B764" s="35"/>
      <c r="C764" s="36"/>
      <c r="D764" s="37"/>
      <c r="E764" s="72"/>
      <c r="F764" s="332"/>
      <c r="G764" s="328"/>
      <c r="H764" s="263"/>
      <c r="I764" s="256"/>
      <c r="J764" s="368" t="str">
        <f t="shared" si="66"/>
        <v/>
      </c>
      <c r="K764" s="177">
        <f t="shared" si="67"/>
        <v>1</v>
      </c>
      <c r="L764" s="176">
        <f t="shared" si="68"/>
        <v>0</v>
      </c>
      <c r="M764" s="108"/>
    </row>
    <row r="765" spans="1:14" ht="31.9" customHeight="1" x14ac:dyDescent="0.25">
      <c r="A765" s="50">
        <v>450</v>
      </c>
      <c r="B765" s="35"/>
      <c r="C765" s="36"/>
      <c r="D765" s="37"/>
      <c r="E765" s="72"/>
      <c r="F765" s="332"/>
      <c r="G765" s="328"/>
      <c r="H765" s="263"/>
      <c r="I765" s="256"/>
      <c r="J765" s="368" t="str">
        <f t="shared" si="66"/>
        <v/>
      </c>
      <c r="K765" s="177">
        <f t="shared" si="67"/>
        <v>1</v>
      </c>
      <c r="L765" s="176">
        <f t="shared" si="68"/>
        <v>0</v>
      </c>
    </row>
    <row r="766" spans="1:14" ht="31.9" customHeight="1" x14ac:dyDescent="0.25">
      <c r="A766" s="50">
        <v>451</v>
      </c>
      <c r="B766" s="35"/>
      <c r="C766" s="36"/>
      <c r="D766" s="37"/>
      <c r="E766" s="72"/>
      <c r="F766" s="332"/>
      <c r="G766" s="328"/>
      <c r="H766" s="263"/>
      <c r="I766" s="256"/>
      <c r="J766" s="368" t="str">
        <f t="shared" si="66"/>
        <v/>
      </c>
      <c r="K766" s="177">
        <f t="shared" si="67"/>
        <v>1</v>
      </c>
      <c r="L766" s="176">
        <f t="shared" si="68"/>
        <v>0</v>
      </c>
    </row>
    <row r="767" spans="1:14" ht="31.9" customHeight="1" x14ac:dyDescent="0.25">
      <c r="A767" s="50">
        <v>452</v>
      </c>
      <c r="B767" s="35"/>
      <c r="C767" s="36"/>
      <c r="D767" s="37"/>
      <c r="E767" s="72"/>
      <c r="F767" s="332"/>
      <c r="G767" s="328"/>
      <c r="H767" s="263"/>
      <c r="I767" s="256"/>
      <c r="J767" s="368" t="str">
        <f t="shared" si="66"/>
        <v/>
      </c>
      <c r="K767" s="177">
        <f t="shared" si="67"/>
        <v>1</v>
      </c>
      <c r="L767" s="176">
        <f t="shared" si="68"/>
        <v>0</v>
      </c>
    </row>
    <row r="768" spans="1:14" ht="31.9" customHeight="1" x14ac:dyDescent="0.25">
      <c r="A768" s="50">
        <v>453</v>
      </c>
      <c r="B768" s="35"/>
      <c r="C768" s="36"/>
      <c r="D768" s="37"/>
      <c r="E768" s="72"/>
      <c r="F768" s="332"/>
      <c r="G768" s="328"/>
      <c r="H768" s="263"/>
      <c r="I768" s="256"/>
      <c r="J768" s="368" t="str">
        <f t="shared" si="66"/>
        <v/>
      </c>
      <c r="K768" s="177">
        <f t="shared" si="67"/>
        <v>1</v>
      </c>
      <c r="L768" s="176">
        <f t="shared" si="68"/>
        <v>0</v>
      </c>
    </row>
    <row r="769" spans="1:14" ht="31.9" customHeight="1" x14ac:dyDescent="0.25">
      <c r="A769" s="50">
        <v>454</v>
      </c>
      <c r="B769" s="35"/>
      <c r="C769" s="36"/>
      <c r="D769" s="37"/>
      <c r="E769" s="72"/>
      <c r="F769" s="332"/>
      <c r="G769" s="328"/>
      <c r="H769" s="263"/>
      <c r="I769" s="256"/>
      <c r="J769" s="368" t="str">
        <f t="shared" si="66"/>
        <v/>
      </c>
      <c r="K769" s="177">
        <f t="shared" si="67"/>
        <v>1</v>
      </c>
      <c r="L769" s="176">
        <f t="shared" si="68"/>
        <v>0</v>
      </c>
    </row>
    <row r="770" spans="1:14" ht="31.9" customHeight="1" x14ac:dyDescent="0.25">
      <c r="A770" s="50">
        <v>455</v>
      </c>
      <c r="B770" s="35"/>
      <c r="C770" s="36"/>
      <c r="D770" s="37"/>
      <c r="E770" s="72"/>
      <c r="F770" s="332"/>
      <c r="G770" s="328"/>
      <c r="H770" s="263"/>
      <c r="I770" s="256"/>
      <c r="J770" s="368" t="str">
        <f t="shared" si="66"/>
        <v/>
      </c>
      <c r="K770" s="177">
        <f t="shared" si="67"/>
        <v>1</v>
      </c>
      <c r="L770" s="176">
        <f t="shared" si="68"/>
        <v>0</v>
      </c>
    </row>
    <row r="771" spans="1:14" ht="31.9" customHeight="1" x14ac:dyDescent="0.25">
      <c r="A771" s="50">
        <v>456</v>
      </c>
      <c r="B771" s="35"/>
      <c r="C771" s="36"/>
      <c r="D771" s="37"/>
      <c r="E771" s="72"/>
      <c r="F771" s="332"/>
      <c r="G771" s="328"/>
      <c r="H771" s="263"/>
      <c r="I771" s="256"/>
      <c r="J771" s="368" t="str">
        <f t="shared" si="66"/>
        <v/>
      </c>
      <c r="K771" s="177">
        <f t="shared" si="67"/>
        <v>1</v>
      </c>
      <c r="L771" s="176">
        <f t="shared" si="68"/>
        <v>0</v>
      </c>
    </row>
    <row r="772" spans="1:14" ht="31.9" customHeight="1" x14ac:dyDescent="0.25">
      <c r="A772" s="50">
        <v>457</v>
      </c>
      <c r="B772" s="35"/>
      <c r="C772" s="36"/>
      <c r="D772" s="37"/>
      <c r="E772" s="72"/>
      <c r="F772" s="332"/>
      <c r="G772" s="328"/>
      <c r="H772" s="263"/>
      <c r="I772" s="256"/>
      <c r="J772" s="368" t="str">
        <f t="shared" si="66"/>
        <v/>
      </c>
      <c r="K772" s="177">
        <f t="shared" si="67"/>
        <v>1</v>
      </c>
      <c r="L772" s="176">
        <f t="shared" si="68"/>
        <v>0</v>
      </c>
    </row>
    <row r="773" spans="1:14" ht="31.9" customHeight="1" x14ac:dyDescent="0.25">
      <c r="A773" s="50">
        <v>458</v>
      </c>
      <c r="B773" s="35"/>
      <c r="C773" s="36"/>
      <c r="D773" s="37"/>
      <c r="E773" s="72"/>
      <c r="F773" s="332"/>
      <c r="G773" s="328"/>
      <c r="H773" s="263"/>
      <c r="I773" s="256"/>
      <c r="J773" s="368" t="str">
        <f t="shared" si="66"/>
        <v/>
      </c>
      <c r="K773" s="177">
        <f t="shared" si="67"/>
        <v>1</v>
      </c>
      <c r="L773" s="176">
        <f t="shared" si="68"/>
        <v>0</v>
      </c>
    </row>
    <row r="774" spans="1:14" ht="31.9" customHeight="1" x14ac:dyDescent="0.25">
      <c r="A774" s="50">
        <v>459</v>
      </c>
      <c r="B774" s="35"/>
      <c r="C774" s="36"/>
      <c r="D774" s="37"/>
      <c r="E774" s="72"/>
      <c r="F774" s="332"/>
      <c r="G774" s="328"/>
      <c r="H774" s="263"/>
      <c r="I774" s="256"/>
      <c r="J774" s="368" t="str">
        <f t="shared" si="66"/>
        <v/>
      </c>
      <c r="K774" s="177">
        <f t="shared" si="67"/>
        <v>1</v>
      </c>
      <c r="L774" s="176">
        <f t="shared" si="68"/>
        <v>0</v>
      </c>
    </row>
    <row r="775" spans="1:14" ht="31.9" customHeight="1" thickBot="1" x14ac:dyDescent="0.3">
      <c r="A775" s="65">
        <v>460</v>
      </c>
      <c r="B775" s="38"/>
      <c r="C775" s="39"/>
      <c r="D775" s="40"/>
      <c r="E775" s="73"/>
      <c r="F775" s="333"/>
      <c r="G775" s="329"/>
      <c r="H775" s="264"/>
      <c r="I775" s="257"/>
      <c r="J775" s="368" t="str">
        <f t="shared" si="66"/>
        <v/>
      </c>
      <c r="K775" s="177">
        <f t="shared" si="67"/>
        <v>1</v>
      </c>
      <c r="L775" s="176">
        <f t="shared" si="68"/>
        <v>0</v>
      </c>
    </row>
    <row r="776" spans="1:14" ht="37.15" customHeight="1" thickBot="1" x14ac:dyDescent="0.3">
      <c r="A776" s="74"/>
      <c r="B776" s="74"/>
      <c r="C776" s="372"/>
      <c r="D776" s="74"/>
      <c r="E776" s="314"/>
      <c r="F776" s="369"/>
      <c r="G776" s="334" t="s">
        <v>50</v>
      </c>
      <c r="H776" s="258">
        <f>SUM(H756:H775)+H742</f>
        <v>0</v>
      </c>
      <c r="I776" s="258">
        <f>SUM(I756:I775)+I742</f>
        <v>0</v>
      </c>
      <c r="J776" s="74"/>
      <c r="K776" s="175">
        <f>IF(H776&gt;H742,ROW(A782),0)</f>
        <v>0</v>
      </c>
      <c r="L776" s="69"/>
      <c r="M776" s="171">
        <f>IF(H776&gt;H742,ROW(A782),0)</f>
        <v>0</v>
      </c>
    </row>
    <row r="777" spans="1:14" x14ac:dyDescent="0.25">
      <c r="A777" s="74"/>
      <c r="B777" s="74"/>
      <c r="C777" s="372"/>
      <c r="D777" s="74"/>
      <c r="E777" s="314"/>
      <c r="F777" s="370"/>
      <c r="G777" s="314"/>
      <c r="H777" s="74"/>
      <c r="I777" s="74"/>
      <c r="J777" s="74"/>
      <c r="K777" s="69"/>
      <c r="L777" s="69"/>
      <c r="M777" s="110"/>
      <c r="N777" s="110"/>
    </row>
    <row r="778" spans="1:14" x14ac:dyDescent="0.25">
      <c r="A778" s="41" t="s">
        <v>156</v>
      </c>
      <c r="B778" s="74"/>
      <c r="C778" s="372"/>
      <c r="D778" s="74"/>
      <c r="E778" s="314"/>
      <c r="F778" s="370"/>
      <c r="G778" s="314"/>
      <c r="H778" s="74"/>
      <c r="I778" s="74"/>
      <c r="J778" s="74"/>
      <c r="K778" s="69"/>
      <c r="L778" s="69"/>
    </row>
    <row r="779" spans="1:14" x14ac:dyDescent="0.25">
      <c r="A779" s="74"/>
      <c r="B779" s="74"/>
      <c r="C779" s="372"/>
      <c r="D779" s="74"/>
      <c r="E779" s="314"/>
      <c r="F779" s="370"/>
      <c r="G779" s="314"/>
      <c r="H779" s="74"/>
      <c r="I779" s="74"/>
      <c r="J779" s="74"/>
      <c r="K779" s="69"/>
      <c r="L779" s="69"/>
    </row>
    <row r="780" spans="1:14" x14ac:dyDescent="0.25">
      <c r="A780" s="74"/>
      <c r="B780" s="353" t="s">
        <v>47</v>
      </c>
      <c r="C780" s="373">
        <f ca="1">IF(imzatarihi&gt;0,imzatarihi,"")</f>
        <v>46027</v>
      </c>
      <c r="D780" s="530" t="s">
        <v>48</v>
      </c>
      <c r="E780" s="530"/>
      <c r="F780" s="542" t="str">
        <f>IF(kurulusyetkilisi&gt;0,kurulusyetkilisi,"")</f>
        <v/>
      </c>
      <c r="G780" s="542"/>
      <c r="H780" s="542"/>
      <c r="I780" s="542"/>
      <c r="J780" s="74"/>
      <c r="K780" s="69"/>
      <c r="L780" s="69"/>
    </row>
    <row r="781" spans="1:14" x14ac:dyDescent="0.25">
      <c r="A781" s="74"/>
      <c r="D781" s="530" t="s">
        <v>49</v>
      </c>
      <c r="E781" s="530"/>
      <c r="H781" s="261"/>
      <c r="I781" s="74"/>
      <c r="J781" s="74"/>
      <c r="K781" s="69"/>
      <c r="L781" s="69"/>
    </row>
    <row r="782" spans="1:14" x14ac:dyDescent="0.25">
      <c r="A782" s="74"/>
      <c r="B782" s="74"/>
      <c r="C782" s="372"/>
      <c r="D782" s="74"/>
      <c r="E782" s="314"/>
      <c r="F782" s="370"/>
      <c r="G782" s="314"/>
      <c r="H782" s="74"/>
      <c r="I782" s="74"/>
      <c r="J782" s="74"/>
      <c r="K782" s="69"/>
      <c r="L782" s="69"/>
    </row>
    <row r="783" spans="1:14" x14ac:dyDescent="0.25">
      <c r="A783" s="525" t="s">
        <v>125</v>
      </c>
      <c r="B783" s="525"/>
      <c r="C783" s="525"/>
      <c r="D783" s="525"/>
      <c r="E783" s="525"/>
      <c r="F783" s="525"/>
      <c r="G783" s="525"/>
      <c r="H783" s="525"/>
      <c r="I783" s="525"/>
      <c r="J783" s="150"/>
      <c r="K783" s="69"/>
      <c r="L783" s="69"/>
    </row>
    <row r="784" spans="1:14" x14ac:dyDescent="0.25">
      <c r="A784" s="523" t="str">
        <f>IF(YilDonem&lt;&gt;"",CONCATENATE(YilDonem," dönemine aittir."),"")</f>
        <v/>
      </c>
      <c r="B784" s="523"/>
      <c r="C784" s="523"/>
      <c r="D784" s="523"/>
      <c r="E784" s="523"/>
      <c r="F784" s="523"/>
      <c r="G784" s="523"/>
      <c r="H784" s="523"/>
      <c r="I784" s="523"/>
      <c r="J784" s="150"/>
      <c r="K784" s="69"/>
      <c r="L784" s="69"/>
    </row>
    <row r="785" spans="1:14" ht="15.95" customHeight="1" thickBot="1" x14ac:dyDescent="0.3">
      <c r="A785" s="543" t="s">
        <v>148</v>
      </c>
      <c r="B785" s="543"/>
      <c r="C785" s="543"/>
      <c r="D785" s="543"/>
      <c r="E785" s="543"/>
      <c r="F785" s="543"/>
      <c r="G785" s="543"/>
      <c r="H785" s="543"/>
      <c r="I785" s="543"/>
      <c r="J785" s="150"/>
      <c r="K785" s="69"/>
      <c r="L785" s="69"/>
    </row>
    <row r="786" spans="1:14" ht="31.7" customHeight="1" thickBot="1" x14ac:dyDescent="0.3">
      <c r="A786" s="544" t="s">
        <v>1</v>
      </c>
      <c r="B786" s="545"/>
      <c r="C786" s="509" t="str">
        <f>IF(ProjeNo&gt;0,ProjeNo,"")</f>
        <v/>
      </c>
      <c r="D786" s="510"/>
      <c r="E786" s="510"/>
      <c r="F786" s="510"/>
      <c r="G786" s="510"/>
      <c r="H786" s="510"/>
      <c r="I786" s="511"/>
      <c r="J786" s="150"/>
      <c r="K786" s="69"/>
      <c r="L786" s="69"/>
    </row>
    <row r="787" spans="1:14" ht="45" customHeight="1" thickBot="1" x14ac:dyDescent="0.3">
      <c r="A787" s="540" t="s">
        <v>14</v>
      </c>
      <c r="B787" s="541"/>
      <c r="C787" s="514" t="str">
        <f>IF(ProjeAdi&gt;0,ProjeAdi,"")</f>
        <v/>
      </c>
      <c r="D787" s="515"/>
      <c r="E787" s="515"/>
      <c r="F787" s="515"/>
      <c r="G787" s="515"/>
      <c r="H787" s="515"/>
      <c r="I787" s="516"/>
      <c r="J787" s="150"/>
      <c r="K787" s="69"/>
      <c r="L787" s="69"/>
    </row>
    <row r="788" spans="1:14" s="44" customFormat="1" ht="37.15" customHeight="1" thickBot="1" x14ac:dyDescent="0.3">
      <c r="A788" s="517" t="s">
        <v>9</v>
      </c>
      <c r="B788" s="517" t="s">
        <v>122</v>
      </c>
      <c r="C788" s="517" t="s">
        <v>123</v>
      </c>
      <c r="D788" s="517" t="s">
        <v>124</v>
      </c>
      <c r="E788" s="519" t="s">
        <v>97</v>
      </c>
      <c r="F788" s="521" t="s">
        <v>98</v>
      </c>
      <c r="G788" s="519" t="s">
        <v>185</v>
      </c>
      <c r="H788" s="117" t="s">
        <v>99</v>
      </c>
      <c r="I788" s="117" t="s">
        <v>99</v>
      </c>
      <c r="J788" s="366"/>
      <c r="K788" s="70"/>
      <c r="L788" s="70"/>
      <c r="M788" s="109"/>
      <c r="N788" s="109"/>
    </row>
    <row r="789" spans="1:14" ht="18" customHeight="1" thickBot="1" x14ac:dyDescent="0.3">
      <c r="A789" s="526"/>
      <c r="B789" s="526"/>
      <c r="C789" s="526"/>
      <c r="D789" s="526"/>
      <c r="E789" s="527"/>
      <c r="F789" s="528"/>
      <c r="G789" s="520"/>
      <c r="H789" s="118" t="s">
        <v>100</v>
      </c>
      <c r="I789" s="118" t="s">
        <v>103</v>
      </c>
      <c r="J789" s="150"/>
      <c r="K789" s="69"/>
      <c r="L789" s="69"/>
    </row>
    <row r="790" spans="1:14" ht="31.9" customHeight="1" x14ac:dyDescent="0.25">
      <c r="A790" s="64">
        <v>461</v>
      </c>
      <c r="B790" s="52"/>
      <c r="C790" s="53"/>
      <c r="D790" s="71"/>
      <c r="E790" s="54"/>
      <c r="F790" s="330"/>
      <c r="G790" s="327"/>
      <c r="H790" s="262"/>
      <c r="I790" s="249"/>
      <c r="J790" s="368" t="str">
        <f>IF(AND(COUNTA(B790:D790)&gt;0,K790=1),"Belge Tarihi,Belge Numarası ve KDV Dahil Tutar doldurulduktan sonra KDV Hariç Tutar doldurulabilir.","")</f>
        <v/>
      </c>
      <c r="K790" s="177">
        <f>IF(COUNTA(E790:F790)+COUNTA(I790)=3,0,1)</f>
        <v>1</v>
      </c>
      <c r="L790" s="176">
        <f>IF(K790=1,0,100000000)</f>
        <v>0</v>
      </c>
    </row>
    <row r="791" spans="1:14" ht="31.9" customHeight="1" x14ac:dyDescent="0.25">
      <c r="A791" s="50">
        <v>462</v>
      </c>
      <c r="B791" s="35"/>
      <c r="C791" s="36"/>
      <c r="D791" s="37"/>
      <c r="E791" s="72"/>
      <c r="F791" s="332"/>
      <c r="G791" s="328"/>
      <c r="H791" s="263"/>
      <c r="I791" s="256"/>
      <c r="J791" s="368" t="str">
        <f t="shared" ref="J791:J809" si="69">IF(AND(COUNTA(B791:D791)&gt;0,K791=1),"Belge Tarihi,Belge Numarası ve KDV Dahil Tutar doldurulduktan sonra KDV Hariç Tutar doldurulabilir.","")</f>
        <v/>
      </c>
      <c r="K791" s="177">
        <f t="shared" ref="K791:K809" si="70">IF(COUNTA(E791:F791)+COUNTA(I791)=3,0,1)</f>
        <v>1</v>
      </c>
      <c r="L791" s="176">
        <f t="shared" ref="L791:L809" si="71">IF(K791=1,0,100000000)</f>
        <v>0</v>
      </c>
    </row>
    <row r="792" spans="1:14" ht="31.9" customHeight="1" x14ac:dyDescent="0.25">
      <c r="A792" s="50">
        <v>463</v>
      </c>
      <c r="B792" s="35"/>
      <c r="C792" s="36"/>
      <c r="D792" s="37"/>
      <c r="E792" s="72"/>
      <c r="F792" s="332"/>
      <c r="G792" s="328"/>
      <c r="H792" s="263"/>
      <c r="I792" s="256"/>
      <c r="J792" s="368" t="str">
        <f t="shared" si="69"/>
        <v/>
      </c>
      <c r="K792" s="177">
        <f t="shared" si="70"/>
        <v>1</v>
      </c>
      <c r="L792" s="176">
        <f t="shared" si="71"/>
        <v>0</v>
      </c>
    </row>
    <row r="793" spans="1:14" ht="31.9" customHeight="1" x14ac:dyDescent="0.25">
      <c r="A793" s="50">
        <v>464</v>
      </c>
      <c r="B793" s="35"/>
      <c r="C793" s="36"/>
      <c r="D793" s="37"/>
      <c r="E793" s="72"/>
      <c r="F793" s="332"/>
      <c r="G793" s="328"/>
      <c r="H793" s="263"/>
      <c r="I793" s="256"/>
      <c r="J793" s="368" t="str">
        <f t="shared" si="69"/>
        <v/>
      </c>
      <c r="K793" s="177">
        <f t="shared" si="70"/>
        <v>1</v>
      </c>
      <c r="L793" s="176">
        <f t="shared" si="71"/>
        <v>0</v>
      </c>
    </row>
    <row r="794" spans="1:14" ht="31.9" customHeight="1" x14ac:dyDescent="0.25">
      <c r="A794" s="50">
        <v>465</v>
      </c>
      <c r="B794" s="35"/>
      <c r="C794" s="36"/>
      <c r="D794" s="37"/>
      <c r="E794" s="72"/>
      <c r="F794" s="332"/>
      <c r="G794" s="328"/>
      <c r="H794" s="263"/>
      <c r="I794" s="256"/>
      <c r="J794" s="368" t="str">
        <f t="shared" si="69"/>
        <v/>
      </c>
      <c r="K794" s="177">
        <f t="shared" si="70"/>
        <v>1</v>
      </c>
      <c r="L794" s="176">
        <f t="shared" si="71"/>
        <v>0</v>
      </c>
    </row>
    <row r="795" spans="1:14" ht="31.9" customHeight="1" x14ac:dyDescent="0.25">
      <c r="A795" s="50">
        <v>466</v>
      </c>
      <c r="B795" s="35"/>
      <c r="C795" s="36"/>
      <c r="D795" s="37"/>
      <c r="E795" s="72"/>
      <c r="F795" s="332"/>
      <c r="G795" s="328"/>
      <c r="H795" s="263"/>
      <c r="I795" s="256"/>
      <c r="J795" s="368" t="str">
        <f t="shared" si="69"/>
        <v/>
      </c>
      <c r="K795" s="177">
        <f t="shared" si="70"/>
        <v>1</v>
      </c>
      <c r="L795" s="176">
        <f t="shared" si="71"/>
        <v>0</v>
      </c>
    </row>
    <row r="796" spans="1:14" ht="31.9" customHeight="1" x14ac:dyDescent="0.25">
      <c r="A796" s="50">
        <v>467</v>
      </c>
      <c r="B796" s="35"/>
      <c r="C796" s="36"/>
      <c r="D796" s="37"/>
      <c r="E796" s="72"/>
      <c r="F796" s="332"/>
      <c r="G796" s="328"/>
      <c r="H796" s="263"/>
      <c r="I796" s="256"/>
      <c r="J796" s="368" t="str">
        <f t="shared" si="69"/>
        <v/>
      </c>
      <c r="K796" s="177">
        <f t="shared" si="70"/>
        <v>1</v>
      </c>
      <c r="L796" s="176">
        <f t="shared" si="71"/>
        <v>0</v>
      </c>
    </row>
    <row r="797" spans="1:14" ht="31.9" customHeight="1" x14ac:dyDescent="0.25">
      <c r="A797" s="50">
        <v>468</v>
      </c>
      <c r="B797" s="35"/>
      <c r="C797" s="36"/>
      <c r="D797" s="37"/>
      <c r="E797" s="72"/>
      <c r="F797" s="332"/>
      <c r="G797" s="328"/>
      <c r="H797" s="263"/>
      <c r="I797" s="256"/>
      <c r="J797" s="368" t="str">
        <f t="shared" si="69"/>
        <v/>
      </c>
      <c r="K797" s="177">
        <f t="shared" si="70"/>
        <v>1</v>
      </c>
      <c r="L797" s="176">
        <f t="shared" si="71"/>
        <v>0</v>
      </c>
    </row>
    <row r="798" spans="1:14" ht="31.9" customHeight="1" x14ac:dyDescent="0.25">
      <c r="A798" s="50">
        <v>469</v>
      </c>
      <c r="B798" s="35"/>
      <c r="C798" s="36"/>
      <c r="D798" s="37"/>
      <c r="E798" s="72"/>
      <c r="F798" s="332"/>
      <c r="G798" s="328"/>
      <c r="H798" s="263"/>
      <c r="I798" s="256"/>
      <c r="J798" s="368" t="str">
        <f t="shared" si="69"/>
        <v/>
      </c>
      <c r="K798" s="177">
        <f t="shared" si="70"/>
        <v>1</v>
      </c>
      <c r="L798" s="176">
        <f t="shared" si="71"/>
        <v>0</v>
      </c>
    </row>
    <row r="799" spans="1:14" ht="31.9" customHeight="1" x14ac:dyDescent="0.25">
      <c r="A799" s="50">
        <v>470</v>
      </c>
      <c r="B799" s="35"/>
      <c r="C799" s="36"/>
      <c r="D799" s="37"/>
      <c r="E799" s="72"/>
      <c r="F799" s="332"/>
      <c r="G799" s="328"/>
      <c r="H799" s="263"/>
      <c r="I799" s="256"/>
      <c r="J799" s="368" t="str">
        <f t="shared" si="69"/>
        <v/>
      </c>
      <c r="K799" s="177">
        <f t="shared" si="70"/>
        <v>1</v>
      </c>
      <c r="L799" s="176">
        <f t="shared" si="71"/>
        <v>0</v>
      </c>
      <c r="M799" s="108"/>
    </row>
    <row r="800" spans="1:14" ht="31.9" customHeight="1" x14ac:dyDescent="0.25">
      <c r="A800" s="50">
        <v>471</v>
      </c>
      <c r="B800" s="35"/>
      <c r="C800" s="36"/>
      <c r="D800" s="37"/>
      <c r="E800" s="72"/>
      <c r="F800" s="332"/>
      <c r="G800" s="328"/>
      <c r="H800" s="263"/>
      <c r="I800" s="256"/>
      <c r="J800" s="368" t="str">
        <f t="shared" si="69"/>
        <v/>
      </c>
      <c r="K800" s="177">
        <f t="shared" si="70"/>
        <v>1</v>
      </c>
      <c r="L800" s="176">
        <f t="shared" si="71"/>
        <v>0</v>
      </c>
    </row>
    <row r="801" spans="1:14" ht="31.9" customHeight="1" x14ac:dyDescent="0.25">
      <c r="A801" s="50">
        <v>472</v>
      </c>
      <c r="B801" s="35"/>
      <c r="C801" s="36"/>
      <c r="D801" s="37"/>
      <c r="E801" s="72"/>
      <c r="F801" s="332"/>
      <c r="G801" s="328"/>
      <c r="H801" s="263"/>
      <c r="I801" s="256"/>
      <c r="J801" s="368" t="str">
        <f t="shared" si="69"/>
        <v/>
      </c>
      <c r="K801" s="177">
        <f t="shared" si="70"/>
        <v>1</v>
      </c>
      <c r="L801" s="176">
        <f t="shared" si="71"/>
        <v>0</v>
      </c>
    </row>
    <row r="802" spans="1:14" ht="31.9" customHeight="1" x14ac:dyDescent="0.25">
      <c r="A802" s="50">
        <v>473</v>
      </c>
      <c r="B802" s="35"/>
      <c r="C802" s="36"/>
      <c r="D802" s="37"/>
      <c r="E802" s="72"/>
      <c r="F802" s="332"/>
      <c r="G802" s="328"/>
      <c r="H802" s="263"/>
      <c r="I802" s="256"/>
      <c r="J802" s="368" t="str">
        <f t="shared" si="69"/>
        <v/>
      </c>
      <c r="K802" s="177">
        <f t="shared" si="70"/>
        <v>1</v>
      </c>
      <c r="L802" s="176">
        <f t="shared" si="71"/>
        <v>0</v>
      </c>
    </row>
    <row r="803" spans="1:14" ht="31.9" customHeight="1" x14ac:dyDescent="0.25">
      <c r="A803" s="50">
        <v>474</v>
      </c>
      <c r="B803" s="35"/>
      <c r="C803" s="36"/>
      <c r="D803" s="37"/>
      <c r="E803" s="72"/>
      <c r="F803" s="332"/>
      <c r="G803" s="328"/>
      <c r="H803" s="263"/>
      <c r="I803" s="256"/>
      <c r="J803" s="368" t="str">
        <f t="shared" si="69"/>
        <v/>
      </c>
      <c r="K803" s="177">
        <f t="shared" si="70"/>
        <v>1</v>
      </c>
      <c r="L803" s="176">
        <f t="shared" si="71"/>
        <v>0</v>
      </c>
    </row>
    <row r="804" spans="1:14" ht="31.9" customHeight="1" x14ac:dyDescent="0.25">
      <c r="A804" s="50">
        <v>475</v>
      </c>
      <c r="B804" s="35"/>
      <c r="C804" s="36"/>
      <c r="D804" s="37"/>
      <c r="E804" s="72"/>
      <c r="F804" s="332"/>
      <c r="G804" s="328"/>
      <c r="H804" s="263"/>
      <c r="I804" s="256"/>
      <c r="J804" s="368" t="str">
        <f t="shared" si="69"/>
        <v/>
      </c>
      <c r="K804" s="177">
        <f t="shared" si="70"/>
        <v>1</v>
      </c>
      <c r="L804" s="176">
        <f t="shared" si="71"/>
        <v>0</v>
      </c>
    </row>
    <row r="805" spans="1:14" ht="31.9" customHeight="1" x14ac:dyDescent="0.25">
      <c r="A805" s="50">
        <v>476</v>
      </c>
      <c r="B805" s="35"/>
      <c r="C805" s="36"/>
      <c r="D805" s="37"/>
      <c r="E805" s="72"/>
      <c r="F805" s="332"/>
      <c r="G805" s="328"/>
      <c r="H805" s="263"/>
      <c r="I805" s="256"/>
      <c r="J805" s="368" t="str">
        <f t="shared" si="69"/>
        <v/>
      </c>
      <c r="K805" s="177">
        <f t="shared" si="70"/>
        <v>1</v>
      </c>
      <c r="L805" s="176">
        <f t="shared" si="71"/>
        <v>0</v>
      </c>
    </row>
    <row r="806" spans="1:14" ht="31.9" customHeight="1" x14ac:dyDescent="0.25">
      <c r="A806" s="50">
        <v>477</v>
      </c>
      <c r="B806" s="35"/>
      <c r="C806" s="36"/>
      <c r="D806" s="37"/>
      <c r="E806" s="72"/>
      <c r="F806" s="332"/>
      <c r="G806" s="328"/>
      <c r="H806" s="263"/>
      <c r="I806" s="256"/>
      <c r="J806" s="368" t="str">
        <f t="shared" si="69"/>
        <v/>
      </c>
      <c r="K806" s="177">
        <f t="shared" si="70"/>
        <v>1</v>
      </c>
      <c r="L806" s="176">
        <f t="shared" si="71"/>
        <v>0</v>
      </c>
    </row>
    <row r="807" spans="1:14" ht="31.9" customHeight="1" x14ac:dyDescent="0.25">
      <c r="A807" s="50">
        <v>478</v>
      </c>
      <c r="B807" s="35"/>
      <c r="C807" s="36"/>
      <c r="D807" s="37"/>
      <c r="E807" s="72"/>
      <c r="F807" s="332"/>
      <c r="G807" s="328"/>
      <c r="H807" s="263"/>
      <c r="I807" s="256"/>
      <c r="J807" s="368" t="str">
        <f t="shared" si="69"/>
        <v/>
      </c>
      <c r="K807" s="177">
        <f t="shared" si="70"/>
        <v>1</v>
      </c>
      <c r="L807" s="176">
        <f t="shared" si="71"/>
        <v>0</v>
      </c>
    </row>
    <row r="808" spans="1:14" ht="31.9" customHeight="1" x14ac:dyDescent="0.25">
      <c r="A808" s="50">
        <v>479</v>
      </c>
      <c r="B808" s="35"/>
      <c r="C808" s="36"/>
      <c r="D808" s="37"/>
      <c r="E808" s="72"/>
      <c r="F808" s="332"/>
      <c r="G808" s="328"/>
      <c r="H808" s="263"/>
      <c r="I808" s="256"/>
      <c r="J808" s="368" t="str">
        <f t="shared" si="69"/>
        <v/>
      </c>
      <c r="K808" s="177">
        <f t="shared" si="70"/>
        <v>1</v>
      </c>
      <c r="L808" s="176">
        <f t="shared" si="71"/>
        <v>0</v>
      </c>
    </row>
    <row r="809" spans="1:14" ht="31.9" customHeight="1" thickBot="1" x14ac:dyDescent="0.3">
      <c r="A809" s="65">
        <v>480</v>
      </c>
      <c r="B809" s="38"/>
      <c r="C809" s="39"/>
      <c r="D809" s="40"/>
      <c r="E809" s="73"/>
      <c r="F809" s="333"/>
      <c r="G809" s="329"/>
      <c r="H809" s="264"/>
      <c r="I809" s="257"/>
      <c r="J809" s="368" t="str">
        <f t="shared" si="69"/>
        <v/>
      </c>
      <c r="K809" s="177">
        <f t="shared" si="70"/>
        <v>1</v>
      </c>
      <c r="L809" s="176">
        <f t="shared" si="71"/>
        <v>0</v>
      </c>
    </row>
    <row r="810" spans="1:14" ht="37.15" customHeight="1" thickBot="1" x14ac:dyDescent="0.3">
      <c r="A810" s="74"/>
      <c r="B810" s="74"/>
      <c r="C810" s="372"/>
      <c r="D810" s="74"/>
      <c r="E810" s="314"/>
      <c r="F810" s="369"/>
      <c r="G810" s="334" t="s">
        <v>50</v>
      </c>
      <c r="H810" s="258">
        <f>SUM(H790:H809)+H776</f>
        <v>0</v>
      </c>
      <c r="I810" s="258">
        <f>SUM(I790:I809)+I776</f>
        <v>0</v>
      </c>
      <c r="J810" s="74"/>
      <c r="K810" s="175">
        <f>IF(H810&gt;H776,ROW(A816),0)</f>
        <v>0</v>
      </c>
      <c r="L810" s="69"/>
      <c r="M810" s="171">
        <f>IF(H810&gt;H776,ROW(A816),0)</f>
        <v>0</v>
      </c>
    </row>
    <row r="811" spans="1:14" x14ac:dyDescent="0.25">
      <c r="A811" s="74"/>
      <c r="B811" s="74"/>
      <c r="C811" s="372"/>
      <c r="D811" s="74"/>
      <c r="E811" s="314"/>
      <c r="F811" s="370"/>
      <c r="G811" s="314"/>
      <c r="H811" s="74"/>
      <c r="I811" s="74"/>
      <c r="J811" s="74"/>
      <c r="K811" s="69"/>
      <c r="L811" s="69"/>
    </row>
    <row r="812" spans="1:14" x14ac:dyDescent="0.25">
      <c r="A812" s="41" t="s">
        <v>156</v>
      </c>
      <c r="B812" s="74"/>
      <c r="C812" s="372"/>
      <c r="D812" s="74"/>
      <c r="E812" s="314"/>
      <c r="F812" s="370"/>
      <c r="G812" s="314"/>
      <c r="H812" s="74"/>
      <c r="I812" s="74"/>
      <c r="J812" s="74"/>
      <c r="K812" s="69"/>
      <c r="L812" s="69"/>
      <c r="M812" s="110"/>
      <c r="N812" s="110"/>
    </row>
    <row r="813" spans="1:14" x14ac:dyDescent="0.25">
      <c r="A813" s="74"/>
      <c r="B813" s="74"/>
      <c r="C813" s="372"/>
      <c r="D813" s="74"/>
      <c r="E813" s="314"/>
      <c r="F813" s="370"/>
      <c r="G813" s="314"/>
      <c r="H813" s="74"/>
      <c r="I813" s="74"/>
      <c r="J813" s="74"/>
      <c r="K813" s="69"/>
      <c r="L813" s="69"/>
    </row>
    <row r="814" spans="1:14" x14ac:dyDescent="0.25">
      <c r="A814" s="74"/>
      <c r="B814" s="353" t="s">
        <v>47</v>
      </c>
      <c r="C814" s="373">
        <f ca="1">IF(imzatarihi&gt;0,imzatarihi,"")</f>
        <v>46027</v>
      </c>
      <c r="D814" s="530" t="s">
        <v>48</v>
      </c>
      <c r="E814" s="530"/>
      <c r="F814" s="542" t="str">
        <f>IF(kurulusyetkilisi&gt;0,kurulusyetkilisi,"")</f>
        <v/>
      </c>
      <c r="G814" s="542"/>
      <c r="H814" s="542"/>
      <c r="I814" s="542"/>
      <c r="J814" s="74"/>
      <c r="K814" s="69"/>
      <c r="L814" s="69"/>
    </row>
    <row r="815" spans="1:14" x14ac:dyDescent="0.25">
      <c r="A815" s="74"/>
      <c r="D815" s="530" t="s">
        <v>49</v>
      </c>
      <c r="E815" s="530"/>
      <c r="H815" s="261"/>
      <c r="I815" s="74"/>
      <c r="J815" s="74"/>
      <c r="K815" s="69"/>
      <c r="L815" s="69"/>
    </row>
    <row r="816" spans="1:14" x14ac:dyDescent="0.25">
      <c r="A816" s="74"/>
      <c r="B816" s="74"/>
      <c r="C816" s="372"/>
      <c r="D816" s="74"/>
      <c r="E816" s="314"/>
      <c r="F816" s="370"/>
      <c r="G816" s="314"/>
      <c r="H816" s="74"/>
      <c r="I816" s="74"/>
      <c r="J816" s="74"/>
      <c r="K816" s="69"/>
      <c r="L816" s="69"/>
    </row>
    <row r="817" spans="1:14" x14ac:dyDescent="0.25">
      <c r="A817" s="525" t="s">
        <v>125</v>
      </c>
      <c r="B817" s="525"/>
      <c r="C817" s="525"/>
      <c r="D817" s="525"/>
      <c r="E817" s="525"/>
      <c r="F817" s="525"/>
      <c r="G817" s="525"/>
      <c r="H817" s="525"/>
      <c r="I817" s="525"/>
      <c r="J817" s="150"/>
      <c r="K817" s="69"/>
      <c r="L817" s="69"/>
    </row>
    <row r="818" spans="1:14" x14ac:dyDescent="0.25">
      <c r="A818" s="523" t="str">
        <f>IF(YilDonem&lt;&gt;"",CONCATENATE(YilDonem," dönemine aittir."),"")</f>
        <v/>
      </c>
      <c r="B818" s="523"/>
      <c r="C818" s="523"/>
      <c r="D818" s="523"/>
      <c r="E818" s="523"/>
      <c r="F818" s="523"/>
      <c r="G818" s="523"/>
      <c r="H818" s="523"/>
      <c r="I818" s="523"/>
      <c r="J818" s="150"/>
      <c r="K818" s="69"/>
      <c r="L818" s="69"/>
    </row>
    <row r="819" spans="1:14" ht="15.95" customHeight="1" thickBot="1" x14ac:dyDescent="0.3">
      <c r="A819" s="543" t="s">
        <v>148</v>
      </c>
      <c r="B819" s="543"/>
      <c r="C819" s="543"/>
      <c r="D819" s="543"/>
      <c r="E819" s="543"/>
      <c r="F819" s="543"/>
      <c r="G819" s="543"/>
      <c r="H819" s="543"/>
      <c r="I819" s="543"/>
      <c r="J819" s="150"/>
      <c r="K819" s="69"/>
      <c r="L819" s="69"/>
    </row>
    <row r="820" spans="1:14" ht="31.7" customHeight="1" thickBot="1" x14ac:dyDescent="0.3">
      <c r="A820" s="544" t="s">
        <v>1</v>
      </c>
      <c r="B820" s="545"/>
      <c r="C820" s="509" t="str">
        <f>IF(ProjeNo&gt;0,ProjeNo,"")</f>
        <v/>
      </c>
      <c r="D820" s="510"/>
      <c r="E820" s="510"/>
      <c r="F820" s="510"/>
      <c r="G820" s="510"/>
      <c r="H820" s="510"/>
      <c r="I820" s="511"/>
      <c r="J820" s="150"/>
      <c r="K820" s="69"/>
      <c r="L820" s="69"/>
    </row>
    <row r="821" spans="1:14" ht="45" customHeight="1" thickBot="1" x14ac:dyDescent="0.3">
      <c r="A821" s="540" t="s">
        <v>14</v>
      </c>
      <c r="B821" s="541"/>
      <c r="C821" s="514" t="str">
        <f>IF(ProjeAdi&gt;0,ProjeAdi,"")</f>
        <v/>
      </c>
      <c r="D821" s="515"/>
      <c r="E821" s="515"/>
      <c r="F821" s="515"/>
      <c r="G821" s="515"/>
      <c r="H821" s="515"/>
      <c r="I821" s="516"/>
      <c r="J821" s="150"/>
      <c r="K821" s="69"/>
      <c r="L821" s="69"/>
    </row>
    <row r="822" spans="1:14" s="44" customFormat="1" ht="37.15" customHeight="1" thickBot="1" x14ac:dyDescent="0.3">
      <c r="A822" s="517" t="s">
        <v>9</v>
      </c>
      <c r="B822" s="517" t="s">
        <v>122</v>
      </c>
      <c r="C822" s="517" t="s">
        <v>123</v>
      </c>
      <c r="D822" s="517" t="s">
        <v>124</v>
      </c>
      <c r="E822" s="519" t="s">
        <v>97</v>
      </c>
      <c r="F822" s="521" t="s">
        <v>98</v>
      </c>
      <c r="G822" s="519" t="s">
        <v>185</v>
      </c>
      <c r="H822" s="117" t="s">
        <v>99</v>
      </c>
      <c r="I822" s="117" t="s">
        <v>99</v>
      </c>
      <c r="J822" s="366"/>
      <c r="K822" s="70"/>
      <c r="L822" s="70"/>
      <c r="M822" s="109"/>
      <c r="N822" s="109"/>
    </row>
    <row r="823" spans="1:14" ht="18" customHeight="1" thickBot="1" x14ac:dyDescent="0.3">
      <c r="A823" s="526"/>
      <c r="B823" s="526"/>
      <c r="C823" s="526"/>
      <c r="D823" s="526"/>
      <c r="E823" s="527"/>
      <c r="F823" s="528"/>
      <c r="G823" s="520"/>
      <c r="H823" s="118" t="s">
        <v>100</v>
      </c>
      <c r="I823" s="118" t="s">
        <v>103</v>
      </c>
      <c r="J823" s="150"/>
      <c r="K823" s="69"/>
      <c r="L823" s="69"/>
    </row>
    <row r="824" spans="1:14" ht="31.9" customHeight="1" x14ac:dyDescent="0.25">
      <c r="A824" s="64">
        <v>481</v>
      </c>
      <c r="B824" s="52"/>
      <c r="C824" s="53"/>
      <c r="D824" s="71"/>
      <c r="E824" s="54"/>
      <c r="F824" s="330"/>
      <c r="G824" s="327"/>
      <c r="H824" s="262"/>
      <c r="I824" s="249"/>
      <c r="J824" s="368" t="str">
        <f>IF(AND(COUNTA(B824:D824)&gt;0,K824=1),"Belge Tarihi,Belge Numarası ve KDV Dahil Tutar doldurulduktan sonra KDV Hariç Tutar doldurulabilir.","")</f>
        <v/>
      </c>
      <c r="K824" s="177">
        <f>IF(COUNTA(E824:F824)+COUNTA(I824)=3,0,1)</f>
        <v>1</v>
      </c>
      <c r="L824" s="176">
        <f>IF(K824=1,0,100000000)</f>
        <v>0</v>
      </c>
    </row>
    <row r="825" spans="1:14" ht="31.9" customHeight="1" x14ac:dyDescent="0.25">
      <c r="A825" s="50">
        <v>482</v>
      </c>
      <c r="B825" s="35"/>
      <c r="C825" s="36"/>
      <c r="D825" s="37"/>
      <c r="E825" s="72"/>
      <c r="F825" s="332"/>
      <c r="G825" s="328"/>
      <c r="H825" s="263"/>
      <c r="I825" s="256"/>
      <c r="J825" s="368" t="str">
        <f t="shared" ref="J825:J843" si="72">IF(AND(COUNTA(B825:D825)&gt;0,K825=1),"Belge Tarihi,Belge Numarası ve KDV Dahil Tutar doldurulduktan sonra KDV Hariç Tutar doldurulabilir.","")</f>
        <v/>
      </c>
      <c r="K825" s="177">
        <f t="shared" ref="K825:K843" si="73">IF(COUNTA(E825:F825)+COUNTA(I825)=3,0,1)</f>
        <v>1</v>
      </c>
      <c r="L825" s="176">
        <f t="shared" ref="L825:L843" si="74">IF(K825=1,0,100000000)</f>
        <v>0</v>
      </c>
    </row>
    <row r="826" spans="1:14" ht="31.9" customHeight="1" x14ac:dyDescent="0.25">
      <c r="A826" s="50">
        <v>483</v>
      </c>
      <c r="B826" s="35"/>
      <c r="C826" s="36"/>
      <c r="D826" s="37"/>
      <c r="E826" s="72"/>
      <c r="F826" s="332"/>
      <c r="G826" s="328"/>
      <c r="H826" s="263"/>
      <c r="I826" s="256"/>
      <c r="J826" s="368" t="str">
        <f t="shared" si="72"/>
        <v/>
      </c>
      <c r="K826" s="177">
        <f t="shared" si="73"/>
        <v>1</v>
      </c>
      <c r="L826" s="176">
        <f t="shared" si="74"/>
        <v>0</v>
      </c>
    </row>
    <row r="827" spans="1:14" ht="31.9" customHeight="1" x14ac:dyDescent="0.25">
      <c r="A827" s="50">
        <v>484</v>
      </c>
      <c r="B827" s="35"/>
      <c r="C827" s="36"/>
      <c r="D827" s="37"/>
      <c r="E827" s="72"/>
      <c r="F827" s="332"/>
      <c r="G827" s="328"/>
      <c r="H827" s="263"/>
      <c r="I827" s="256"/>
      <c r="J827" s="368" t="str">
        <f t="shared" si="72"/>
        <v/>
      </c>
      <c r="K827" s="177">
        <f t="shared" si="73"/>
        <v>1</v>
      </c>
      <c r="L827" s="176">
        <f t="shared" si="74"/>
        <v>0</v>
      </c>
    </row>
    <row r="828" spans="1:14" ht="31.9" customHeight="1" x14ac:dyDescent="0.25">
      <c r="A828" s="50">
        <v>485</v>
      </c>
      <c r="B828" s="35"/>
      <c r="C828" s="36"/>
      <c r="D828" s="37"/>
      <c r="E828" s="72"/>
      <c r="F828" s="332"/>
      <c r="G828" s="328"/>
      <c r="H828" s="263"/>
      <c r="I828" s="256"/>
      <c r="J828" s="368" t="str">
        <f t="shared" si="72"/>
        <v/>
      </c>
      <c r="K828" s="177">
        <f t="shared" si="73"/>
        <v>1</v>
      </c>
      <c r="L828" s="176">
        <f t="shared" si="74"/>
        <v>0</v>
      </c>
    </row>
    <row r="829" spans="1:14" ht="31.9" customHeight="1" x14ac:dyDescent="0.25">
      <c r="A829" s="50">
        <v>486</v>
      </c>
      <c r="B829" s="35"/>
      <c r="C829" s="36"/>
      <c r="D829" s="37"/>
      <c r="E829" s="72"/>
      <c r="F829" s="332"/>
      <c r="G829" s="328"/>
      <c r="H829" s="263"/>
      <c r="I829" s="256"/>
      <c r="J829" s="368" t="str">
        <f t="shared" si="72"/>
        <v/>
      </c>
      <c r="K829" s="177">
        <f t="shared" si="73"/>
        <v>1</v>
      </c>
      <c r="L829" s="176">
        <f t="shared" si="74"/>
        <v>0</v>
      </c>
    </row>
    <row r="830" spans="1:14" ht="31.9" customHeight="1" x14ac:dyDescent="0.25">
      <c r="A830" s="50">
        <v>487</v>
      </c>
      <c r="B830" s="35"/>
      <c r="C830" s="36"/>
      <c r="D830" s="37"/>
      <c r="E830" s="72"/>
      <c r="F830" s="332"/>
      <c r="G830" s="328"/>
      <c r="H830" s="263"/>
      <c r="I830" s="256"/>
      <c r="J830" s="368" t="str">
        <f t="shared" si="72"/>
        <v/>
      </c>
      <c r="K830" s="177">
        <f t="shared" si="73"/>
        <v>1</v>
      </c>
      <c r="L830" s="176">
        <f t="shared" si="74"/>
        <v>0</v>
      </c>
    </row>
    <row r="831" spans="1:14" ht="31.9" customHeight="1" x14ac:dyDescent="0.25">
      <c r="A831" s="50">
        <v>488</v>
      </c>
      <c r="B831" s="35"/>
      <c r="C831" s="36"/>
      <c r="D831" s="37"/>
      <c r="E831" s="72"/>
      <c r="F831" s="332"/>
      <c r="G831" s="328"/>
      <c r="H831" s="263"/>
      <c r="I831" s="256"/>
      <c r="J831" s="368" t="str">
        <f t="shared" si="72"/>
        <v/>
      </c>
      <c r="K831" s="177">
        <f t="shared" si="73"/>
        <v>1</v>
      </c>
      <c r="L831" s="176">
        <f t="shared" si="74"/>
        <v>0</v>
      </c>
    </row>
    <row r="832" spans="1:14" ht="31.9" customHeight="1" x14ac:dyDescent="0.25">
      <c r="A832" s="50">
        <v>489</v>
      </c>
      <c r="B832" s="35"/>
      <c r="C832" s="36"/>
      <c r="D832" s="37"/>
      <c r="E832" s="72"/>
      <c r="F832" s="332"/>
      <c r="G832" s="328"/>
      <c r="H832" s="263"/>
      <c r="I832" s="256"/>
      <c r="J832" s="368" t="str">
        <f t="shared" si="72"/>
        <v/>
      </c>
      <c r="K832" s="177">
        <f t="shared" si="73"/>
        <v>1</v>
      </c>
      <c r="L832" s="176">
        <f t="shared" si="74"/>
        <v>0</v>
      </c>
    </row>
    <row r="833" spans="1:14" ht="31.9" customHeight="1" x14ac:dyDescent="0.25">
      <c r="A833" s="50">
        <v>490</v>
      </c>
      <c r="B833" s="35"/>
      <c r="C833" s="36"/>
      <c r="D833" s="37"/>
      <c r="E833" s="72"/>
      <c r="F833" s="332"/>
      <c r="G833" s="328"/>
      <c r="H833" s="263"/>
      <c r="I833" s="256"/>
      <c r="J833" s="368" t="str">
        <f t="shared" si="72"/>
        <v/>
      </c>
      <c r="K833" s="177">
        <f t="shared" si="73"/>
        <v>1</v>
      </c>
      <c r="L833" s="176">
        <f t="shared" si="74"/>
        <v>0</v>
      </c>
    </row>
    <row r="834" spans="1:14" ht="31.9" customHeight="1" x14ac:dyDescent="0.25">
      <c r="A834" s="50">
        <v>491</v>
      </c>
      <c r="B834" s="35"/>
      <c r="C834" s="36"/>
      <c r="D834" s="37"/>
      <c r="E834" s="72"/>
      <c r="F834" s="332"/>
      <c r="G834" s="328"/>
      <c r="H834" s="263"/>
      <c r="I834" s="256"/>
      <c r="J834" s="368" t="str">
        <f t="shared" si="72"/>
        <v/>
      </c>
      <c r="K834" s="177">
        <f t="shared" si="73"/>
        <v>1</v>
      </c>
      <c r="L834" s="176">
        <f t="shared" si="74"/>
        <v>0</v>
      </c>
      <c r="M834" s="108"/>
    </row>
    <row r="835" spans="1:14" ht="31.9" customHeight="1" x14ac:dyDescent="0.25">
      <c r="A835" s="50">
        <v>492</v>
      </c>
      <c r="B835" s="35"/>
      <c r="C835" s="36"/>
      <c r="D835" s="37"/>
      <c r="E835" s="72"/>
      <c r="F835" s="332"/>
      <c r="G835" s="328"/>
      <c r="H835" s="263"/>
      <c r="I835" s="256"/>
      <c r="J835" s="368" t="str">
        <f t="shared" si="72"/>
        <v/>
      </c>
      <c r="K835" s="177">
        <f t="shared" si="73"/>
        <v>1</v>
      </c>
      <c r="L835" s="176">
        <f t="shared" si="74"/>
        <v>0</v>
      </c>
    </row>
    <row r="836" spans="1:14" ht="31.9" customHeight="1" x14ac:dyDescent="0.25">
      <c r="A836" s="50">
        <v>493</v>
      </c>
      <c r="B836" s="35"/>
      <c r="C836" s="36"/>
      <c r="D836" s="37"/>
      <c r="E836" s="72"/>
      <c r="F836" s="332"/>
      <c r="G836" s="328"/>
      <c r="H836" s="263"/>
      <c r="I836" s="256"/>
      <c r="J836" s="368" t="str">
        <f t="shared" si="72"/>
        <v/>
      </c>
      <c r="K836" s="177">
        <f t="shared" si="73"/>
        <v>1</v>
      </c>
      <c r="L836" s="176">
        <f t="shared" si="74"/>
        <v>0</v>
      </c>
    </row>
    <row r="837" spans="1:14" ht="31.9" customHeight="1" x14ac:dyDescent="0.25">
      <c r="A837" s="50">
        <v>494</v>
      </c>
      <c r="B837" s="35"/>
      <c r="C837" s="36"/>
      <c r="D837" s="37"/>
      <c r="E837" s="72"/>
      <c r="F837" s="332"/>
      <c r="G837" s="328"/>
      <c r="H837" s="263"/>
      <c r="I837" s="256"/>
      <c r="J837" s="368" t="str">
        <f t="shared" si="72"/>
        <v/>
      </c>
      <c r="K837" s="177">
        <f t="shared" si="73"/>
        <v>1</v>
      </c>
      <c r="L837" s="176">
        <f t="shared" si="74"/>
        <v>0</v>
      </c>
    </row>
    <row r="838" spans="1:14" ht="31.9" customHeight="1" x14ac:dyDescent="0.25">
      <c r="A838" s="50">
        <v>495</v>
      </c>
      <c r="B838" s="35"/>
      <c r="C838" s="36"/>
      <c r="D838" s="37"/>
      <c r="E838" s="72"/>
      <c r="F838" s="332"/>
      <c r="G838" s="328"/>
      <c r="H838" s="263"/>
      <c r="I838" s="256"/>
      <c r="J838" s="368" t="str">
        <f t="shared" si="72"/>
        <v/>
      </c>
      <c r="K838" s="177">
        <f t="shared" si="73"/>
        <v>1</v>
      </c>
      <c r="L838" s="176">
        <f t="shared" si="74"/>
        <v>0</v>
      </c>
    </row>
    <row r="839" spans="1:14" ht="31.9" customHeight="1" x14ac:dyDescent="0.25">
      <c r="A839" s="50">
        <v>496</v>
      </c>
      <c r="B839" s="35"/>
      <c r="C839" s="36"/>
      <c r="D839" s="37"/>
      <c r="E839" s="72"/>
      <c r="F839" s="332"/>
      <c r="G839" s="328"/>
      <c r="H839" s="263"/>
      <c r="I839" s="256"/>
      <c r="J839" s="368" t="str">
        <f t="shared" si="72"/>
        <v/>
      </c>
      <c r="K839" s="177">
        <f t="shared" si="73"/>
        <v>1</v>
      </c>
      <c r="L839" s="176">
        <f t="shared" si="74"/>
        <v>0</v>
      </c>
    </row>
    <row r="840" spans="1:14" ht="31.9" customHeight="1" x14ac:dyDescent="0.25">
      <c r="A840" s="50">
        <v>497</v>
      </c>
      <c r="B840" s="35"/>
      <c r="C840" s="36"/>
      <c r="D840" s="37"/>
      <c r="E840" s="72"/>
      <c r="F840" s="332"/>
      <c r="G840" s="328"/>
      <c r="H840" s="263"/>
      <c r="I840" s="256"/>
      <c r="J840" s="368" t="str">
        <f t="shared" si="72"/>
        <v/>
      </c>
      <c r="K840" s="177">
        <f t="shared" si="73"/>
        <v>1</v>
      </c>
      <c r="L840" s="176">
        <f t="shared" si="74"/>
        <v>0</v>
      </c>
    </row>
    <row r="841" spans="1:14" ht="31.9" customHeight="1" x14ac:dyDescent="0.25">
      <c r="A841" s="50">
        <v>498</v>
      </c>
      <c r="B841" s="35"/>
      <c r="C841" s="36"/>
      <c r="D841" s="37"/>
      <c r="E841" s="72"/>
      <c r="F841" s="332"/>
      <c r="G841" s="328"/>
      <c r="H841" s="263"/>
      <c r="I841" s="256"/>
      <c r="J841" s="368" t="str">
        <f t="shared" si="72"/>
        <v/>
      </c>
      <c r="K841" s="177">
        <f t="shared" si="73"/>
        <v>1</v>
      </c>
      <c r="L841" s="176">
        <f t="shared" si="74"/>
        <v>0</v>
      </c>
    </row>
    <row r="842" spans="1:14" ht="31.9" customHeight="1" x14ac:dyDescent="0.25">
      <c r="A842" s="50">
        <v>499</v>
      </c>
      <c r="B842" s="35"/>
      <c r="C842" s="36"/>
      <c r="D842" s="37"/>
      <c r="E842" s="72"/>
      <c r="F842" s="332"/>
      <c r="G842" s="328"/>
      <c r="H842" s="263"/>
      <c r="I842" s="256"/>
      <c r="J842" s="368" t="str">
        <f t="shared" si="72"/>
        <v/>
      </c>
      <c r="K842" s="177">
        <f t="shared" si="73"/>
        <v>1</v>
      </c>
      <c r="L842" s="176">
        <f t="shared" si="74"/>
        <v>0</v>
      </c>
    </row>
    <row r="843" spans="1:14" ht="31.9" customHeight="1" thickBot="1" x14ac:dyDescent="0.3">
      <c r="A843" s="65">
        <v>500</v>
      </c>
      <c r="B843" s="38"/>
      <c r="C843" s="39"/>
      <c r="D843" s="40"/>
      <c r="E843" s="73"/>
      <c r="F843" s="333"/>
      <c r="G843" s="329"/>
      <c r="H843" s="264"/>
      <c r="I843" s="257"/>
      <c r="J843" s="368" t="str">
        <f t="shared" si="72"/>
        <v/>
      </c>
      <c r="K843" s="177">
        <f t="shared" si="73"/>
        <v>1</v>
      </c>
      <c r="L843" s="176">
        <f t="shared" si="74"/>
        <v>0</v>
      </c>
    </row>
    <row r="844" spans="1:14" ht="37.15" customHeight="1" thickBot="1" x14ac:dyDescent="0.3">
      <c r="A844" s="74"/>
      <c r="B844" s="74"/>
      <c r="C844" s="372"/>
      <c r="D844" s="74"/>
      <c r="E844" s="314"/>
      <c r="F844" s="369"/>
      <c r="G844" s="334" t="s">
        <v>50</v>
      </c>
      <c r="H844" s="258">
        <f>SUM(H824:H843)+H810</f>
        <v>0</v>
      </c>
      <c r="I844" s="258">
        <f>SUM(I824:I843)+I810</f>
        <v>0</v>
      </c>
      <c r="J844" s="74"/>
      <c r="K844" s="175">
        <f>IF(H844&gt;H810,ROW(A850),0)</f>
        <v>0</v>
      </c>
      <c r="L844" s="69"/>
      <c r="M844" s="171">
        <f>IF(H844&gt;H810,ROW(A850),0)</f>
        <v>0</v>
      </c>
    </row>
    <row r="845" spans="1:14" x14ac:dyDescent="0.25">
      <c r="A845" s="74"/>
      <c r="B845" s="74"/>
      <c r="C845" s="372"/>
      <c r="D845" s="74"/>
      <c r="E845" s="314"/>
      <c r="F845" s="370"/>
      <c r="G845" s="314"/>
      <c r="H845" s="74"/>
      <c r="I845" s="74"/>
      <c r="J845" s="74"/>
      <c r="K845" s="69"/>
      <c r="L845" s="69"/>
    </row>
    <row r="846" spans="1:14" x14ac:dyDescent="0.25">
      <c r="A846" s="41" t="s">
        <v>156</v>
      </c>
      <c r="B846" s="74"/>
      <c r="C846" s="372"/>
      <c r="D846" s="74"/>
      <c r="E846" s="314"/>
      <c r="F846" s="370"/>
      <c r="G846" s="314"/>
      <c r="H846" s="74"/>
      <c r="I846" s="74"/>
      <c r="J846" s="74"/>
      <c r="K846" s="69"/>
      <c r="L846" s="69"/>
    </row>
    <row r="847" spans="1:14" x14ac:dyDescent="0.25">
      <c r="A847" s="74"/>
      <c r="B847" s="74"/>
      <c r="C847" s="372"/>
      <c r="D847" s="74"/>
      <c r="E847" s="314"/>
      <c r="F847" s="370"/>
      <c r="G847" s="314"/>
      <c r="H847" s="74"/>
      <c r="I847" s="74"/>
      <c r="J847" s="74"/>
      <c r="K847" s="69"/>
      <c r="L847" s="69"/>
      <c r="M847" s="110"/>
      <c r="N847" s="110"/>
    </row>
    <row r="848" spans="1:14" x14ac:dyDescent="0.25">
      <c r="A848" s="74"/>
      <c r="B848" s="353" t="s">
        <v>47</v>
      </c>
      <c r="C848" s="373">
        <f ca="1">IF(imzatarihi&gt;0,imzatarihi,"")</f>
        <v>46027</v>
      </c>
      <c r="D848" s="530" t="s">
        <v>48</v>
      </c>
      <c r="E848" s="530"/>
      <c r="F848" s="542" t="str">
        <f>IF(kurulusyetkilisi&gt;0,kurulusyetkilisi,"")</f>
        <v/>
      </c>
      <c r="G848" s="542"/>
      <c r="H848" s="542"/>
      <c r="I848" s="542"/>
      <c r="J848" s="74"/>
      <c r="K848" s="69"/>
      <c r="L848" s="69"/>
    </row>
    <row r="849" spans="1:14" x14ac:dyDescent="0.25">
      <c r="A849" s="74"/>
      <c r="D849" s="530" t="s">
        <v>49</v>
      </c>
      <c r="E849" s="530"/>
      <c r="H849" s="261"/>
      <c r="I849" s="74"/>
      <c r="J849" s="74"/>
      <c r="K849" s="69"/>
      <c r="L849" s="69"/>
    </row>
    <row r="850" spans="1:14" x14ac:dyDescent="0.25">
      <c r="A850" s="74"/>
      <c r="B850" s="74"/>
      <c r="C850" s="372"/>
      <c r="D850" s="74"/>
      <c r="E850" s="314"/>
      <c r="F850" s="370"/>
      <c r="G850" s="314"/>
      <c r="H850" s="74"/>
      <c r="I850" s="74"/>
      <c r="J850" s="74"/>
      <c r="K850" s="69"/>
      <c r="L850" s="69"/>
    </row>
    <row r="851" spans="1:14" x14ac:dyDescent="0.25">
      <c r="A851" s="525" t="s">
        <v>125</v>
      </c>
      <c r="B851" s="525"/>
      <c r="C851" s="525"/>
      <c r="D851" s="525"/>
      <c r="E851" s="525"/>
      <c r="F851" s="525"/>
      <c r="G851" s="525"/>
      <c r="H851" s="525"/>
      <c r="I851" s="525"/>
      <c r="J851" s="150"/>
      <c r="K851" s="69"/>
      <c r="L851" s="69"/>
    </row>
    <row r="852" spans="1:14" x14ac:dyDescent="0.25">
      <c r="A852" s="523" t="str">
        <f>IF(YilDonem&lt;&gt;"",CONCATENATE(YilDonem," dönemine aittir."),"")</f>
        <v/>
      </c>
      <c r="B852" s="523"/>
      <c r="C852" s="523"/>
      <c r="D852" s="523"/>
      <c r="E852" s="523"/>
      <c r="F852" s="523"/>
      <c r="G852" s="523"/>
      <c r="H852" s="523"/>
      <c r="I852" s="523"/>
      <c r="J852" s="150"/>
      <c r="K852" s="69"/>
      <c r="L852" s="69"/>
    </row>
    <row r="853" spans="1:14" ht="15.95" customHeight="1" thickBot="1" x14ac:dyDescent="0.3">
      <c r="A853" s="543" t="s">
        <v>148</v>
      </c>
      <c r="B853" s="543"/>
      <c r="C853" s="543"/>
      <c r="D853" s="543"/>
      <c r="E853" s="543"/>
      <c r="F853" s="543"/>
      <c r="G853" s="543"/>
      <c r="H853" s="543"/>
      <c r="I853" s="543"/>
      <c r="J853" s="150"/>
      <c r="K853" s="69"/>
      <c r="L853" s="69"/>
    </row>
    <row r="854" spans="1:14" ht="31.7" customHeight="1" thickBot="1" x14ac:dyDescent="0.3">
      <c r="A854" s="544" t="s">
        <v>1</v>
      </c>
      <c r="B854" s="545"/>
      <c r="C854" s="509" t="str">
        <f>IF(ProjeNo&gt;0,ProjeNo,"")</f>
        <v/>
      </c>
      <c r="D854" s="510"/>
      <c r="E854" s="510"/>
      <c r="F854" s="510"/>
      <c r="G854" s="510"/>
      <c r="H854" s="510"/>
      <c r="I854" s="511"/>
      <c r="J854" s="150"/>
      <c r="K854" s="69"/>
      <c r="L854" s="69"/>
    </row>
    <row r="855" spans="1:14" ht="45" customHeight="1" thickBot="1" x14ac:dyDescent="0.3">
      <c r="A855" s="540" t="s">
        <v>14</v>
      </c>
      <c r="B855" s="541"/>
      <c r="C855" s="514" t="str">
        <f>IF(ProjeAdi&gt;0,ProjeAdi,"")</f>
        <v/>
      </c>
      <c r="D855" s="515"/>
      <c r="E855" s="515"/>
      <c r="F855" s="515"/>
      <c r="G855" s="515"/>
      <c r="H855" s="515"/>
      <c r="I855" s="516"/>
      <c r="J855" s="150"/>
      <c r="K855" s="69"/>
      <c r="L855" s="69"/>
    </row>
    <row r="856" spans="1:14" s="44" customFormat="1" ht="37.15" customHeight="1" thickBot="1" x14ac:dyDescent="0.3">
      <c r="A856" s="517" t="s">
        <v>9</v>
      </c>
      <c r="B856" s="517" t="s">
        <v>122</v>
      </c>
      <c r="C856" s="517" t="s">
        <v>123</v>
      </c>
      <c r="D856" s="517" t="s">
        <v>124</v>
      </c>
      <c r="E856" s="519" t="s">
        <v>97</v>
      </c>
      <c r="F856" s="521" t="s">
        <v>98</v>
      </c>
      <c r="G856" s="519" t="s">
        <v>185</v>
      </c>
      <c r="H856" s="117" t="s">
        <v>99</v>
      </c>
      <c r="I856" s="117" t="s">
        <v>99</v>
      </c>
      <c r="J856" s="366"/>
      <c r="K856" s="70"/>
      <c r="L856" s="70"/>
      <c r="M856" s="109"/>
      <c r="N856" s="109"/>
    </row>
    <row r="857" spans="1:14" ht="18" customHeight="1" thickBot="1" x14ac:dyDescent="0.3">
      <c r="A857" s="526"/>
      <c r="B857" s="526"/>
      <c r="C857" s="526"/>
      <c r="D857" s="526"/>
      <c r="E857" s="527"/>
      <c r="F857" s="528"/>
      <c r="G857" s="520"/>
      <c r="H857" s="118" t="s">
        <v>100</v>
      </c>
      <c r="I857" s="118" t="s">
        <v>103</v>
      </c>
      <c r="J857" s="150"/>
      <c r="K857" s="69"/>
      <c r="L857" s="69"/>
    </row>
    <row r="858" spans="1:14" ht="31.9" customHeight="1" x14ac:dyDescent="0.25">
      <c r="A858" s="64">
        <v>501</v>
      </c>
      <c r="B858" s="52"/>
      <c r="C858" s="53"/>
      <c r="D858" s="71"/>
      <c r="E858" s="54"/>
      <c r="F858" s="330"/>
      <c r="G858" s="327"/>
      <c r="H858" s="262"/>
      <c r="I858" s="249"/>
      <c r="J858" s="368" t="str">
        <f>IF(AND(COUNTA(B858:D858)&gt;0,K858=1),"Belge Tarihi,Belge Numarası ve KDV Dahil Tutar doldurulduktan sonra KDV Hariç Tutar doldurulabilir.","")</f>
        <v/>
      </c>
      <c r="K858" s="177">
        <f>IF(COUNTA(E858:F858)+COUNTA(I858)=3,0,1)</f>
        <v>1</v>
      </c>
      <c r="L858" s="176">
        <f>IF(K858=1,0,100000000)</f>
        <v>0</v>
      </c>
    </row>
    <row r="859" spans="1:14" ht="31.9" customHeight="1" x14ac:dyDescent="0.25">
      <c r="A859" s="50">
        <v>502</v>
      </c>
      <c r="B859" s="35"/>
      <c r="C859" s="36"/>
      <c r="D859" s="37"/>
      <c r="E859" s="72"/>
      <c r="F859" s="332"/>
      <c r="G859" s="328"/>
      <c r="H859" s="263"/>
      <c r="I859" s="256"/>
      <c r="J859" s="368" t="str">
        <f t="shared" ref="J859:J877" si="75">IF(AND(COUNTA(B859:D859)&gt;0,K859=1),"Belge Tarihi,Belge Numarası ve KDV Dahil Tutar doldurulduktan sonra KDV Hariç Tutar doldurulabilir.","")</f>
        <v/>
      </c>
      <c r="K859" s="177">
        <f t="shared" ref="K859:K877" si="76">IF(COUNTA(E859:F859)+COUNTA(I859)=3,0,1)</f>
        <v>1</v>
      </c>
      <c r="L859" s="176">
        <f t="shared" ref="L859:L877" si="77">IF(K859=1,0,100000000)</f>
        <v>0</v>
      </c>
    </row>
    <row r="860" spans="1:14" ht="31.9" customHeight="1" x14ac:dyDescent="0.25">
      <c r="A860" s="50">
        <v>503</v>
      </c>
      <c r="B860" s="35"/>
      <c r="C860" s="36"/>
      <c r="D860" s="37"/>
      <c r="E860" s="72"/>
      <c r="F860" s="332"/>
      <c r="G860" s="328"/>
      <c r="H860" s="263"/>
      <c r="I860" s="256"/>
      <c r="J860" s="368" t="str">
        <f t="shared" si="75"/>
        <v/>
      </c>
      <c r="K860" s="177">
        <f t="shared" si="76"/>
        <v>1</v>
      </c>
      <c r="L860" s="176">
        <f t="shared" si="77"/>
        <v>0</v>
      </c>
    </row>
    <row r="861" spans="1:14" ht="31.9" customHeight="1" x14ac:dyDescent="0.25">
      <c r="A861" s="50">
        <v>504</v>
      </c>
      <c r="B861" s="35"/>
      <c r="C861" s="36"/>
      <c r="D861" s="37"/>
      <c r="E861" s="72"/>
      <c r="F861" s="332"/>
      <c r="G861" s="328"/>
      <c r="H861" s="263"/>
      <c r="I861" s="256"/>
      <c r="J861" s="368" t="str">
        <f t="shared" si="75"/>
        <v/>
      </c>
      <c r="K861" s="177">
        <f t="shared" si="76"/>
        <v>1</v>
      </c>
      <c r="L861" s="176">
        <f t="shared" si="77"/>
        <v>0</v>
      </c>
    </row>
    <row r="862" spans="1:14" ht="31.9" customHeight="1" x14ac:dyDescent="0.25">
      <c r="A862" s="50">
        <v>505</v>
      </c>
      <c r="B862" s="35"/>
      <c r="C862" s="36"/>
      <c r="D862" s="37"/>
      <c r="E862" s="72"/>
      <c r="F862" s="332"/>
      <c r="G862" s="328"/>
      <c r="H862" s="263"/>
      <c r="I862" s="256"/>
      <c r="J862" s="368" t="str">
        <f t="shared" si="75"/>
        <v/>
      </c>
      <c r="K862" s="177">
        <f t="shared" si="76"/>
        <v>1</v>
      </c>
      <c r="L862" s="176">
        <f t="shared" si="77"/>
        <v>0</v>
      </c>
    </row>
    <row r="863" spans="1:14" ht="31.9" customHeight="1" x14ac:dyDescent="0.25">
      <c r="A863" s="50">
        <v>506</v>
      </c>
      <c r="B863" s="35"/>
      <c r="C863" s="36"/>
      <c r="D863" s="37"/>
      <c r="E863" s="72"/>
      <c r="F863" s="332"/>
      <c r="G863" s="328"/>
      <c r="H863" s="263"/>
      <c r="I863" s="256"/>
      <c r="J863" s="368" t="str">
        <f t="shared" si="75"/>
        <v/>
      </c>
      <c r="K863" s="177">
        <f t="shared" si="76"/>
        <v>1</v>
      </c>
      <c r="L863" s="176">
        <f t="shared" si="77"/>
        <v>0</v>
      </c>
    </row>
    <row r="864" spans="1:14" ht="31.9" customHeight="1" x14ac:dyDescent="0.25">
      <c r="A864" s="50">
        <v>507</v>
      </c>
      <c r="B864" s="35"/>
      <c r="C864" s="36"/>
      <c r="D864" s="37"/>
      <c r="E864" s="72"/>
      <c r="F864" s="332"/>
      <c r="G864" s="328"/>
      <c r="H864" s="263"/>
      <c r="I864" s="256"/>
      <c r="J864" s="368" t="str">
        <f t="shared" si="75"/>
        <v/>
      </c>
      <c r="K864" s="177">
        <f t="shared" si="76"/>
        <v>1</v>
      </c>
      <c r="L864" s="176">
        <f t="shared" si="77"/>
        <v>0</v>
      </c>
    </row>
    <row r="865" spans="1:13" ht="31.9" customHeight="1" x14ac:dyDescent="0.25">
      <c r="A865" s="50">
        <v>508</v>
      </c>
      <c r="B865" s="35"/>
      <c r="C865" s="36"/>
      <c r="D865" s="37"/>
      <c r="E865" s="72"/>
      <c r="F865" s="332"/>
      <c r="G865" s="328"/>
      <c r="H865" s="263"/>
      <c r="I865" s="256"/>
      <c r="J865" s="368" t="str">
        <f t="shared" si="75"/>
        <v/>
      </c>
      <c r="K865" s="177">
        <f t="shared" si="76"/>
        <v>1</v>
      </c>
      <c r="L865" s="176">
        <f t="shared" si="77"/>
        <v>0</v>
      </c>
    </row>
    <row r="866" spans="1:13" ht="31.9" customHeight="1" x14ac:dyDescent="0.25">
      <c r="A866" s="50">
        <v>509</v>
      </c>
      <c r="B866" s="35"/>
      <c r="C866" s="36"/>
      <c r="D866" s="37"/>
      <c r="E866" s="72"/>
      <c r="F866" s="332"/>
      <c r="G866" s="328"/>
      <c r="H866" s="263"/>
      <c r="I866" s="256"/>
      <c r="J866" s="368" t="str">
        <f t="shared" si="75"/>
        <v/>
      </c>
      <c r="K866" s="177">
        <f t="shared" si="76"/>
        <v>1</v>
      </c>
      <c r="L866" s="176">
        <f t="shared" si="77"/>
        <v>0</v>
      </c>
    </row>
    <row r="867" spans="1:13" ht="31.9" customHeight="1" x14ac:dyDescent="0.25">
      <c r="A867" s="50">
        <v>510</v>
      </c>
      <c r="B867" s="35"/>
      <c r="C867" s="36"/>
      <c r="D867" s="37"/>
      <c r="E867" s="72"/>
      <c r="F867" s="332"/>
      <c r="G867" s="328"/>
      <c r="H867" s="263"/>
      <c r="I867" s="256"/>
      <c r="J867" s="368" t="str">
        <f t="shared" si="75"/>
        <v/>
      </c>
      <c r="K867" s="177">
        <f t="shared" si="76"/>
        <v>1</v>
      </c>
      <c r="L867" s="176">
        <f t="shared" si="77"/>
        <v>0</v>
      </c>
    </row>
    <row r="868" spans="1:13" ht="31.9" customHeight="1" x14ac:dyDescent="0.25">
      <c r="A868" s="50">
        <v>511</v>
      </c>
      <c r="B868" s="35"/>
      <c r="C868" s="36"/>
      <c r="D868" s="37"/>
      <c r="E868" s="72"/>
      <c r="F868" s="332"/>
      <c r="G868" s="328"/>
      <c r="H868" s="263"/>
      <c r="I868" s="256"/>
      <c r="J868" s="368" t="str">
        <f t="shared" si="75"/>
        <v/>
      </c>
      <c r="K868" s="177">
        <f t="shared" si="76"/>
        <v>1</v>
      </c>
      <c r="L868" s="176">
        <f t="shared" si="77"/>
        <v>0</v>
      </c>
    </row>
    <row r="869" spans="1:13" ht="31.9" customHeight="1" x14ac:dyDescent="0.25">
      <c r="A869" s="50">
        <v>512</v>
      </c>
      <c r="B869" s="35"/>
      <c r="C869" s="36"/>
      <c r="D869" s="37"/>
      <c r="E869" s="72"/>
      <c r="F869" s="332"/>
      <c r="G869" s="328"/>
      <c r="H869" s="263"/>
      <c r="I869" s="256"/>
      <c r="J869" s="368" t="str">
        <f t="shared" si="75"/>
        <v/>
      </c>
      <c r="K869" s="177">
        <f t="shared" si="76"/>
        <v>1</v>
      </c>
      <c r="L869" s="176">
        <f t="shared" si="77"/>
        <v>0</v>
      </c>
      <c r="M869" s="108"/>
    </row>
    <row r="870" spans="1:13" ht="31.9" customHeight="1" x14ac:dyDescent="0.25">
      <c r="A870" s="50">
        <v>513</v>
      </c>
      <c r="B870" s="35"/>
      <c r="C870" s="36"/>
      <c r="D870" s="37"/>
      <c r="E870" s="72"/>
      <c r="F870" s="332"/>
      <c r="G870" s="328"/>
      <c r="H870" s="263"/>
      <c r="I870" s="256"/>
      <c r="J870" s="368" t="str">
        <f t="shared" si="75"/>
        <v/>
      </c>
      <c r="K870" s="177">
        <f t="shared" si="76"/>
        <v>1</v>
      </c>
      <c r="L870" s="176">
        <f t="shared" si="77"/>
        <v>0</v>
      </c>
    </row>
    <row r="871" spans="1:13" ht="31.9" customHeight="1" x14ac:dyDescent="0.25">
      <c r="A871" s="50">
        <v>514</v>
      </c>
      <c r="B871" s="35"/>
      <c r="C871" s="36"/>
      <c r="D871" s="37"/>
      <c r="E871" s="72"/>
      <c r="F871" s="332"/>
      <c r="G871" s="328"/>
      <c r="H871" s="263"/>
      <c r="I871" s="256"/>
      <c r="J871" s="368" t="str">
        <f t="shared" si="75"/>
        <v/>
      </c>
      <c r="K871" s="177">
        <f t="shared" si="76"/>
        <v>1</v>
      </c>
      <c r="L871" s="176">
        <f t="shared" si="77"/>
        <v>0</v>
      </c>
    </row>
    <row r="872" spans="1:13" ht="31.9" customHeight="1" x14ac:dyDescent="0.25">
      <c r="A872" s="50">
        <v>515</v>
      </c>
      <c r="B872" s="35"/>
      <c r="C872" s="36"/>
      <c r="D872" s="37"/>
      <c r="E872" s="72"/>
      <c r="F872" s="332"/>
      <c r="G872" s="328"/>
      <c r="H872" s="263"/>
      <c r="I872" s="256"/>
      <c r="J872" s="368" t="str">
        <f t="shared" si="75"/>
        <v/>
      </c>
      <c r="K872" s="177">
        <f t="shared" si="76"/>
        <v>1</v>
      </c>
      <c r="L872" s="176">
        <f t="shared" si="77"/>
        <v>0</v>
      </c>
    </row>
    <row r="873" spans="1:13" ht="31.9" customHeight="1" x14ac:dyDescent="0.25">
      <c r="A873" s="50">
        <v>516</v>
      </c>
      <c r="B873" s="35"/>
      <c r="C873" s="36"/>
      <c r="D873" s="37"/>
      <c r="E873" s="72"/>
      <c r="F873" s="332"/>
      <c r="G873" s="328"/>
      <c r="H873" s="263"/>
      <c r="I873" s="256"/>
      <c r="J873" s="368" t="str">
        <f t="shared" si="75"/>
        <v/>
      </c>
      <c r="K873" s="177">
        <f t="shared" si="76"/>
        <v>1</v>
      </c>
      <c r="L873" s="176">
        <f t="shared" si="77"/>
        <v>0</v>
      </c>
    </row>
    <row r="874" spans="1:13" ht="31.9" customHeight="1" x14ac:dyDescent="0.25">
      <c r="A874" s="50">
        <v>517</v>
      </c>
      <c r="B874" s="35"/>
      <c r="C874" s="36"/>
      <c r="D874" s="37"/>
      <c r="E874" s="72"/>
      <c r="F874" s="332"/>
      <c r="G874" s="328"/>
      <c r="H874" s="263"/>
      <c r="I874" s="256"/>
      <c r="J874" s="368" t="str">
        <f t="shared" si="75"/>
        <v/>
      </c>
      <c r="K874" s="177">
        <f t="shared" si="76"/>
        <v>1</v>
      </c>
      <c r="L874" s="176">
        <f t="shared" si="77"/>
        <v>0</v>
      </c>
    </row>
    <row r="875" spans="1:13" ht="31.9" customHeight="1" x14ac:dyDescent="0.25">
      <c r="A875" s="50">
        <v>518</v>
      </c>
      <c r="B875" s="35"/>
      <c r="C875" s="36"/>
      <c r="D875" s="37"/>
      <c r="E875" s="72"/>
      <c r="F875" s="332"/>
      <c r="G875" s="328"/>
      <c r="H875" s="263"/>
      <c r="I875" s="256"/>
      <c r="J875" s="368" t="str">
        <f t="shared" si="75"/>
        <v/>
      </c>
      <c r="K875" s="177">
        <f t="shared" si="76"/>
        <v>1</v>
      </c>
      <c r="L875" s="176">
        <f t="shared" si="77"/>
        <v>0</v>
      </c>
    </row>
    <row r="876" spans="1:13" ht="31.9" customHeight="1" x14ac:dyDescent="0.25">
      <c r="A876" s="50">
        <v>519</v>
      </c>
      <c r="B876" s="35"/>
      <c r="C876" s="36"/>
      <c r="D876" s="37"/>
      <c r="E876" s="72"/>
      <c r="F876" s="332"/>
      <c r="G876" s="328"/>
      <c r="H876" s="263"/>
      <c r="I876" s="256"/>
      <c r="J876" s="368" t="str">
        <f t="shared" si="75"/>
        <v/>
      </c>
      <c r="K876" s="177">
        <f t="shared" si="76"/>
        <v>1</v>
      </c>
      <c r="L876" s="176">
        <f t="shared" si="77"/>
        <v>0</v>
      </c>
    </row>
    <row r="877" spans="1:13" ht="31.9" customHeight="1" thickBot="1" x14ac:dyDescent="0.3">
      <c r="A877" s="65">
        <v>520</v>
      </c>
      <c r="B877" s="38"/>
      <c r="C877" s="39"/>
      <c r="D877" s="40"/>
      <c r="E877" s="73"/>
      <c r="F877" s="333"/>
      <c r="G877" s="329"/>
      <c r="H877" s="264"/>
      <c r="I877" s="257"/>
      <c r="J877" s="368" t="str">
        <f t="shared" si="75"/>
        <v/>
      </c>
      <c r="K877" s="177">
        <f t="shared" si="76"/>
        <v>1</v>
      </c>
      <c r="L877" s="176">
        <f t="shared" si="77"/>
        <v>0</v>
      </c>
    </row>
    <row r="878" spans="1:13" ht="37.15" customHeight="1" thickBot="1" x14ac:dyDescent="0.3">
      <c r="A878" s="74"/>
      <c r="B878" s="74"/>
      <c r="C878" s="372"/>
      <c r="D878" s="74"/>
      <c r="E878" s="314"/>
      <c r="F878" s="369"/>
      <c r="G878" s="334" t="s">
        <v>50</v>
      </c>
      <c r="H878" s="258">
        <f>SUM(H858:H877)+H844</f>
        <v>0</v>
      </c>
      <c r="I878" s="258">
        <f>SUM(I858:I877)+I844</f>
        <v>0</v>
      </c>
      <c r="J878" s="74"/>
      <c r="K878" s="175">
        <f>IF(H878&gt;H844,ROW(A884),0)</f>
        <v>0</v>
      </c>
      <c r="L878" s="69"/>
      <c r="M878" s="171">
        <f>IF(H878&gt;H844,ROW(A884),0)</f>
        <v>0</v>
      </c>
    </row>
    <row r="879" spans="1:13" x14ac:dyDescent="0.25">
      <c r="A879" s="74"/>
      <c r="B879" s="74"/>
      <c r="C879" s="372"/>
      <c r="D879" s="74"/>
      <c r="E879" s="314"/>
      <c r="F879" s="370"/>
      <c r="G879" s="314"/>
      <c r="H879" s="74"/>
      <c r="I879" s="74"/>
      <c r="J879" s="74"/>
      <c r="K879" s="69"/>
      <c r="L879" s="69"/>
    </row>
    <row r="880" spans="1:13" x14ac:dyDescent="0.25">
      <c r="A880" s="41" t="s">
        <v>156</v>
      </c>
      <c r="B880" s="74"/>
      <c r="C880" s="372"/>
      <c r="D880" s="74"/>
      <c r="E880" s="314"/>
      <c r="F880" s="370"/>
      <c r="G880" s="314"/>
      <c r="H880" s="74"/>
      <c r="I880" s="74"/>
      <c r="J880" s="74"/>
      <c r="K880" s="69"/>
      <c r="L880" s="69"/>
    </row>
    <row r="881" spans="1:14" x14ac:dyDescent="0.25">
      <c r="A881" s="74"/>
      <c r="B881" s="74"/>
      <c r="C881" s="372"/>
      <c r="D881" s="74"/>
      <c r="E881" s="314"/>
      <c r="F881" s="370"/>
      <c r="G881" s="314"/>
      <c r="H881" s="74"/>
      <c r="I881" s="74"/>
      <c r="J881" s="74"/>
      <c r="K881" s="69"/>
      <c r="L881" s="69"/>
    </row>
    <row r="882" spans="1:14" x14ac:dyDescent="0.25">
      <c r="A882" s="74"/>
      <c r="B882" s="353" t="s">
        <v>47</v>
      </c>
      <c r="C882" s="373">
        <f ca="1">IF(imzatarihi&gt;0,imzatarihi,"")</f>
        <v>46027</v>
      </c>
      <c r="D882" s="530" t="s">
        <v>48</v>
      </c>
      <c r="E882" s="530"/>
      <c r="F882" s="542" t="str">
        <f>IF(kurulusyetkilisi&gt;0,kurulusyetkilisi,"")</f>
        <v/>
      </c>
      <c r="G882" s="542"/>
      <c r="H882" s="542"/>
      <c r="I882" s="542"/>
      <c r="J882" s="74"/>
      <c r="K882" s="69"/>
      <c r="L882" s="69"/>
      <c r="M882" s="110"/>
      <c r="N882" s="110"/>
    </row>
    <row r="883" spans="1:14" x14ac:dyDescent="0.25">
      <c r="A883" s="74"/>
      <c r="D883" s="530" t="s">
        <v>49</v>
      </c>
      <c r="E883" s="530"/>
      <c r="H883" s="261"/>
      <c r="I883" s="74"/>
      <c r="J883" s="74"/>
      <c r="K883" s="69"/>
      <c r="L883" s="69"/>
    </row>
    <row r="884" spans="1:14" x14ac:dyDescent="0.25">
      <c r="A884" s="74"/>
      <c r="B884" s="74"/>
      <c r="C884" s="372"/>
      <c r="D884" s="74"/>
      <c r="E884" s="314"/>
      <c r="F884" s="370"/>
      <c r="G884" s="314"/>
      <c r="H884" s="74"/>
      <c r="I884" s="74"/>
      <c r="J884" s="74"/>
      <c r="K884" s="69"/>
      <c r="L884" s="69"/>
    </row>
    <row r="885" spans="1:14" x14ac:dyDescent="0.25">
      <c r="A885" s="525" t="s">
        <v>125</v>
      </c>
      <c r="B885" s="525"/>
      <c r="C885" s="525"/>
      <c r="D885" s="525"/>
      <c r="E885" s="525"/>
      <c r="F885" s="525"/>
      <c r="G885" s="525"/>
      <c r="H885" s="525"/>
      <c r="I885" s="525"/>
      <c r="J885" s="150"/>
      <c r="K885" s="69"/>
      <c r="L885" s="69"/>
    </row>
    <row r="886" spans="1:14" x14ac:dyDescent="0.25">
      <c r="A886" s="523" t="str">
        <f>IF(YilDonem&lt;&gt;"",CONCATENATE(YilDonem," dönemine aittir."),"")</f>
        <v/>
      </c>
      <c r="B886" s="523"/>
      <c r="C886" s="523"/>
      <c r="D886" s="523"/>
      <c r="E886" s="523"/>
      <c r="F886" s="523"/>
      <c r="G886" s="523"/>
      <c r="H886" s="523"/>
      <c r="I886" s="523"/>
      <c r="J886" s="150"/>
      <c r="K886" s="69"/>
      <c r="L886" s="69"/>
    </row>
    <row r="887" spans="1:14" ht="15.95" customHeight="1" thickBot="1" x14ac:dyDescent="0.3">
      <c r="A887" s="543" t="s">
        <v>148</v>
      </c>
      <c r="B887" s="543"/>
      <c r="C887" s="543"/>
      <c r="D887" s="543"/>
      <c r="E887" s="543"/>
      <c r="F887" s="543"/>
      <c r="G887" s="543"/>
      <c r="H887" s="543"/>
      <c r="I887" s="543"/>
      <c r="J887" s="150"/>
      <c r="K887" s="69"/>
      <c r="L887" s="69"/>
    </row>
    <row r="888" spans="1:14" ht="31.7" customHeight="1" thickBot="1" x14ac:dyDescent="0.3">
      <c r="A888" s="544" t="s">
        <v>1</v>
      </c>
      <c r="B888" s="545"/>
      <c r="C888" s="509" t="str">
        <f>IF(ProjeNo&gt;0,ProjeNo,"")</f>
        <v/>
      </c>
      <c r="D888" s="510"/>
      <c r="E888" s="510"/>
      <c r="F888" s="510"/>
      <c r="G888" s="510"/>
      <c r="H888" s="510"/>
      <c r="I888" s="511"/>
      <c r="J888" s="150"/>
      <c r="K888" s="69"/>
      <c r="L888" s="69"/>
    </row>
    <row r="889" spans="1:14" ht="45" customHeight="1" thickBot="1" x14ac:dyDescent="0.3">
      <c r="A889" s="540" t="s">
        <v>14</v>
      </c>
      <c r="B889" s="541"/>
      <c r="C889" s="514" t="str">
        <f>IF(ProjeAdi&gt;0,ProjeAdi,"")</f>
        <v/>
      </c>
      <c r="D889" s="515"/>
      <c r="E889" s="515"/>
      <c r="F889" s="515"/>
      <c r="G889" s="515"/>
      <c r="H889" s="515"/>
      <c r="I889" s="516"/>
      <c r="J889" s="150"/>
      <c r="K889" s="69"/>
      <c r="L889" s="69"/>
    </row>
    <row r="890" spans="1:14" s="44" customFormat="1" ht="37.15" customHeight="1" thickBot="1" x14ac:dyDescent="0.3">
      <c r="A890" s="517" t="s">
        <v>9</v>
      </c>
      <c r="B890" s="517" t="s">
        <v>122</v>
      </c>
      <c r="C890" s="517" t="s">
        <v>123</v>
      </c>
      <c r="D890" s="517" t="s">
        <v>124</v>
      </c>
      <c r="E890" s="519" t="s">
        <v>97</v>
      </c>
      <c r="F890" s="521" t="s">
        <v>98</v>
      </c>
      <c r="G890" s="519" t="s">
        <v>185</v>
      </c>
      <c r="H890" s="117" t="s">
        <v>99</v>
      </c>
      <c r="I890" s="117" t="s">
        <v>99</v>
      </c>
      <c r="J890" s="366"/>
      <c r="K890" s="70"/>
      <c r="L890" s="70"/>
      <c r="M890" s="109"/>
      <c r="N890" s="109"/>
    </row>
    <row r="891" spans="1:14" ht="18" customHeight="1" thickBot="1" x14ac:dyDescent="0.3">
      <c r="A891" s="526"/>
      <c r="B891" s="526"/>
      <c r="C891" s="526"/>
      <c r="D891" s="526"/>
      <c r="E891" s="527"/>
      <c r="F891" s="528"/>
      <c r="G891" s="520"/>
      <c r="H891" s="118" t="s">
        <v>100</v>
      </c>
      <c r="I891" s="118" t="s">
        <v>103</v>
      </c>
      <c r="J891" s="150"/>
      <c r="K891" s="69"/>
      <c r="L891" s="69"/>
    </row>
    <row r="892" spans="1:14" ht="31.9" customHeight="1" x14ac:dyDescent="0.25">
      <c r="A892" s="64">
        <v>521</v>
      </c>
      <c r="B892" s="52"/>
      <c r="C892" s="53"/>
      <c r="D892" s="71"/>
      <c r="E892" s="54"/>
      <c r="F892" s="330"/>
      <c r="G892" s="327"/>
      <c r="H892" s="262"/>
      <c r="I892" s="249"/>
      <c r="J892" s="368" t="str">
        <f>IF(AND(COUNTA(B892:D892)&gt;0,K892=1),"Belge Tarihi,Belge Numarası ve KDV Dahil Tutar doldurulduktan sonra KDV Hariç Tutar doldurulabilir.","")</f>
        <v/>
      </c>
      <c r="K892" s="177">
        <f>IF(COUNTA(E892:F892)+COUNTA(I892)=3,0,1)</f>
        <v>1</v>
      </c>
      <c r="L892" s="176">
        <f>IF(K892=1,0,100000000)</f>
        <v>0</v>
      </c>
    </row>
    <row r="893" spans="1:14" ht="31.9" customHeight="1" x14ac:dyDescent="0.25">
      <c r="A893" s="50">
        <v>522</v>
      </c>
      <c r="B893" s="35"/>
      <c r="C893" s="36"/>
      <c r="D893" s="37"/>
      <c r="E893" s="72"/>
      <c r="F893" s="332"/>
      <c r="G893" s="328"/>
      <c r="H893" s="263"/>
      <c r="I893" s="256"/>
      <c r="J893" s="368" t="str">
        <f t="shared" ref="J893:J911" si="78">IF(AND(COUNTA(B893:D893)&gt;0,K893=1),"Belge Tarihi,Belge Numarası ve KDV Dahil Tutar doldurulduktan sonra KDV Hariç Tutar doldurulabilir.","")</f>
        <v/>
      </c>
      <c r="K893" s="177">
        <f t="shared" ref="K893:K911" si="79">IF(COUNTA(E893:F893)+COUNTA(I893)=3,0,1)</f>
        <v>1</v>
      </c>
      <c r="L893" s="176">
        <f t="shared" ref="L893:L911" si="80">IF(K893=1,0,100000000)</f>
        <v>0</v>
      </c>
    </row>
    <row r="894" spans="1:14" ht="31.9" customHeight="1" x14ac:dyDescent="0.25">
      <c r="A894" s="50">
        <v>523</v>
      </c>
      <c r="B894" s="35"/>
      <c r="C894" s="36"/>
      <c r="D894" s="37"/>
      <c r="E894" s="72"/>
      <c r="F894" s="332"/>
      <c r="G894" s="328"/>
      <c r="H894" s="263"/>
      <c r="I894" s="256"/>
      <c r="J894" s="368" t="str">
        <f t="shared" si="78"/>
        <v/>
      </c>
      <c r="K894" s="177">
        <f t="shared" si="79"/>
        <v>1</v>
      </c>
      <c r="L894" s="176">
        <f t="shared" si="80"/>
        <v>0</v>
      </c>
    </row>
    <row r="895" spans="1:14" ht="31.9" customHeight="1" x14ac:dyDescent="0.25">
      <c r="A895" s="50">
        <v>524</v>
      </c>
      <c r="B895" s="35"/>
      <c r="C895" s="36"/>
      <c r="D895" s="37"/>
      <c r="E895" s="72"/>
      <c r="F895" s="332"/>
      <c r="G895" s="328"/>
      <c r="H895" s="263"/>
      <c r="I895" s="256"/>
      <c r="J895" s="368" t="str">
        <f t="shared" si="78"/>
        <v/>
      </c>
      <c r="K895" s="177">
        <f t="shared" si="79"/>
        <v>1</v>
      </c>
      <c r="L895" s="176">
        <f t="shared" si="80"/>
        <v>0</v>
      </c>
    </row>
    <row r="896" spans="1:14" ht="31.9" customHeight="1" x14ac:dyDescent="0.25">
      <c r="A896" s="50">
        <v>525</v>
      </c>
      <c r="B896" s="35"/>
      <c r="C896" s="36"/>
      <c r="D896" s="37"/>
      <c r="E896" s="72"/>
      <c r="F896" s="332"/>
      <c r="G896" s="328"/>
      <c r="H896" s="263"/>
      <c r="I896" s="256"/>
      <c r="J896" s="368" t="str">
        <f t="shared" si="78"/>
        <v/>
      </c>
      <c r="K896" s="177">
        <f t="shared" si="79"/>
        <v>1</v>
      </c>
      <c r="L896" s="176">
        <f t="shared" si="80"/>
        <v>0</v>
      </c>
    </row>
    <row r="897" spans="1:13" ht="31.9" customHeight="1" x14ac:dyDescent="0.25">
      <c r="A897" s="50">
        <v>526</v>
      </c>
      <c r="B897" s="35"/>
      <c r="C897" s="36"/>
      <c r="D897" s="37"/>
      <c r="E897" s="72"/>
      <c r="F897" s="332"/>
      <c r="G897" s="328"/>
      <c r="H897" s="263"/>
      <c r="I897" s="256"/>
      <c r="J897" s="368" t="str">
        <f t="shared" si="78"/>
        <v/>
      </c>
      <c r="K897" s="177">
        <f t="shared" si="79"/>
        <v>1</v>
      </c>
      <c r="L897" s="176">
        <f t="shared" si="80"/>
        <v>0</v>
      </c>
    </row>
    <row r="898" spans="1:13" ht="31.9" customHeight="1" x14ac:dyDescent="0.25">
      <c r="A898" s="50">
        <v>527</v>
      </c>
      <c r="B898" s="35"/>
      <c r="C898" s="36"/>
      <c r="D898" s="37"/>
      <c r="E898" s="72"/>
      <c r="F898" s="332"/>
      <c r="G898" s="328"/>
      <c r="H898" s="263"/>
      <c r="I898" s="256"/>
      <c r="J898" s="368" t="str">
        <f t="shared" si="78"/>
        <v/>
      </c>
      <c r="K898" s="177">
        <f t="shared" si="79"/>
        <v>1</v>
      </c>
      <c r="L898" s="176">
        <f t="shared" si="80"/>
        <v>0</v>
      </c>
    </row>
    <row r="899" spans="1:13" ht="31.9" customHeight="1" x14ac:dyDescent="0.25">
      <c r="A899" s="50">
        <v>528</v>
      </c>
      <c r="B899" s="35"/>
      <c r="C899" s="36"/>
      <c r="D899" s="37"/>
      <c r="E899" s="72"/>
      <c r="F899" s="332"/>
      <c r="G899" s="328"/>
      <c r="H899" s="263"/>
      <c r="I899" s="256"/>
      <c r="J899" s="368" t="str">
        <f t="shared" si="78"/>
        <v/>
      </c>
      <c r="K899" s="177">
        <f t="shared" si="79"/>
        <v>1</v>
      </c>
      <c r="L899" s="176">
        <f t="shared" si="80"/>
        <v>0</v>
      </c>
    </row>
    <row r="900" spans="1:13" ht="31.9" customHeight="1" x14ac:dyDescent="0.25">
      <c r="A900" s="50">
        <v>529</v>
      </c>
      <c r="B900" s="35"/>
      <c r="C900" s="36"/>
      <c r="D900" s="37"/>
      <c r="E900" s="72"/>
      <c r="F900" s="332"/>
      <c r="G900" s="328"/>
      <c r="H900" s="263"/>
      <c r="I900" s="256"/>
      <c r="J900" s="368" t="str">
        <f t="shared" si="78"/>
        <v/>
      </c>
      <c r="K900" s="177">
        <f t="shared" si="79"/>
        <v>1</v>
      </c>
      <c r="L900" s="176">
        <f t="shared" si="80"/>
        <v>0</v>
      </c>
    </row>
    <row r="901" spans="1:13" ht="31.9" customHeight="1" x14ac:dyDescent="0.25">
      <c r="A901" s="50">
        <v>530</v>
      </c>
      <c r="B901" s="35"/>
      <c r="C901" s="36"/>
      <c r="D901" s="37"/>
      <c r="E901" s="72"/>
      <c r="F901" s="332"/>
      <c r="G901" s="328"/>
      <c r="H901" s="263"/>
      <c r="I901" s="256"/>
      <c r="J901" s="368" t="str">
        <f t="shared" si="78"/>
        <v/>
      </c>
      <c r="K901" s="177">
        <f t="shared" si="79"/>
        <v>1</v>
      </c>
      <c r="L901" s="176">
        <f t="shared" si="80"/>
        <v>0</v>
      </c>
    </row>
    <row r="902" spans="1:13" ht="31.9" customHeight="1" x14ac:dyDescent="0.25">
      <c r="A902" s="50">
        <v>531</v>
      </c>
      <c r="B902" s="35"/>
      <c r="C902" s="36"/>
      <c r="D902" s="37"/>
      <c r="E902" s="72"/>
      <c r="F902" s="332"/>
      <c r="G902" s="328"/>
      <c r="H902" s="263"/>
      <c r="I902" s="256"/>
      <c r="J902" s="368" t="str">
        <f t="shared" si="78"/>
        <v/>
      </c>
      <c r="K902" s="177">
        <f t="shared" si="79"/>
        <v>1</v>
      </c>
      <c r="L902" s="176">
        <f t="shared" si="80"/>
        <v>0</v>
      </c>
    </row>
    <row r="903" spans="1:13" ht="31.9" customHeight="1" x14ac:dyDescent="0.25">
      <c r="A903" s="50">
        <v>532</v>
      </c>
      <c r="B903" s="35"/>
      <c r="C903" s="36"/>
      <c r="D903" s="37"/>
      <c r="E903" s="72"/>
      <c r="F903" s="332"/>
      <c r="G903" s="328"/>
      <c r="H903" s="263"/>
      <c r="I903" s="256"/>
      <c r="J903" s="368" t="str">
        <f t="shared" si="78"/>
        <v/>
      </c>
      <c r="K903" s="177">
        <f t="shared" si="79"/>
        <v>1</v>
      </c>
      <c r="L903" s="176">
        <f t="shared" si="80"/>
        <v>0</v>
      </c>
    </row>
    <row r="904" spans="1:13" ht="31.9" customHeight="1" x14ac:dyDescent="0.25">
      <c r="A904" s="50">
        <v>533</v>
      </c>
      <c r="B904" s="35"/>
      <c r="C904" s="36"/>
      <c r="D904" s="37"/>
      <c r="E904" s="72"/>
      <c r="F904" s="332"/>
      <c r="G904" s="328"/>
      <c r="H904" s="263"/>
      <c r="I904" s="256"/>
      <c r="J904" s="368" t="str">
        <f t="shared" si="78"/>
        <v/>
      </c>
      <c r="K904" s="177">
        <f t="shared" si="79"/>
        <v>1</v>
      </c>
      <c r="L904" s="176">
        <f t="shared" si="80"/>
        <v>0</v>
      </c>
      <c r="M904" s="108"/>
    </row>
    <row r="905" spans="1:13" ht="31.9" customHeight="1" x14ac:dyDescent="0.25">
      <c r="A905" s="50">
        <v>534</v>
      </c>
      <c r="B905" s="35"/>
      <c r="C905" s="36"/>
      <c r="D905" s="37"/>
      <c r="E905" s="72"/>
      <c r="F905" s="332"/>
      <c r="G905" s="328"/>
      <c r="H905" s="263"/>
      <c r="I905" s="256"/>
      <c r="J905" s="368" t="str">
        <f t="shared" si="78"/>
        <v/>
      </c>
      <c r="K905" s="177">
        <f t="shared" si="79"/>
        <v>1</v>
      </c>
      <c r="L905" s="176">
        <f t="shared" si="80"/>
        <v>0</v>
      </c>
    </row>
    <row r="906" spans="1:13" ht="31.9" customHeight="1" x14ac:dyDescent="0.25">
      <c r="A906" s="50">
        <v>535</v>
      </c>
      <c r="B906" s="35"/>
      <c r="C906" s="36"/>
      <c r="D906" s="37"/>
      <c r="E906" s="72"/>
      <c r="F906" s="332"/>
      <c r="G906" s="328"/>
      <c r="H906" s="263"/>
      <c r="I906" s="256"/>
      <c r="J906" s="368" t="str">
        <f t="shared" si="78"/>
        <v/>
      </c>
      <c r="K906" s="177">
        <f t="shared" si="79"/>
        <v>1</v>
      </c>
      <c r="L906" s="176">
        <f t="shared" si="80"/>
        <v>0</v>
      </c>
    </row>
    <row r="907" spans="1:13" ht="31.9" customHeight="1" x14ac:dyDescent="0.25">
      <c r="A907" s="50">
        <v>536</v>
      </c>
      <c r="B907" s="35"/>
      <c r="C907" s="36"/>
      <c r="D907" s="37"/>
      <c r="E907" s="72"/>
      <c r="F907" s="332"/>
      <c r="G907" s="328"/>
      <c r="H907" s="263"/>
      <c r="I907" s="256"/>
      <c r="J907" s="368" t="str">
        <f t="shared" si="78"/>
        <v/>
      </c>
      <c r="K907" s="177">
        <f t="shared" si="79"/>
        <v>1</v>
      </c>
      <c r="L907" s="176">
        <f t="shared" si="80"/>
        <v>0</v>
      </c>
    </row>
    <row r="908" spans="1:13" ht="31.9" customHeight="1" x14ac:dyDescent="0.25">
      <c r="A908" s="50">
        <v>537</v>
      </c>
      <c r="B908" s="35"/>
      <c r="C908" s="36"/>
      <c r="D908" s="37"/>
      <c r="E908" s="72"/>
      <c r="F908" s="332"/>
      <c r="G908" s="328"/>
      <c r="H908" s="263"/>
      <c r="I908" s="256"/>
      <c r="J908" s="368" t="str">
        <f t="shared" si="78"/>
        <v/>
      </c>
      <c r="K908" s="177">
        <f t="shared" si="79"/>
        <v>1</v>
      </c>
      <c r="L908" s="176">
        <f t="shared" si="80"/>
        <v>0</v>
      </c>
    </row>
    <row r="909" spans="1:13" ht="31.9" customHeight="1" x14ac:dyDescent="0.25">
      <c r="A909" s="50">
        <v>538</v>
      </c>
      <c r="B909" s="35"/>
      <c r="C909" s="36"/>
      <c r="D909" s="37"/>
      <c r="E909" s="72"/>
      <c r="F909" s="332"/>
      <c r="G909" s="328"/>
      <c r="H909" s="263"/>
      <c r="I909" s="256"/>
      <c r="J909" s="368" t="str">
        <f t="shared" si="78"/>
        <v/>
      </c>
      <c r="K909" s="177">
        <f t="shared" si="79"/>
        <v>1</v>
      </c>
      <c r="L909" s="176">
        <f t="shared" si="80"/>
        <v>0</v>
      </c>
    </row>
    <row r="910" spans="1:13" ht="31.9" customHeight="1" x14ac:dyDescent="0.25">
      <c r="A910" s="50">
        <v>539</v>
      </c>
      <c r="B910" s="35"/>
      <c r="C910" s="36"/>
      <c r="D910" s="37"/>
      <c r="E910" s="72"/>
      <c r="F910" s="332"/>
      <c r="G910" s="328"/>
      <c r="H910" s="263"/>
      <c r="I910" s="256"/>
      <c r="J910" s="368" t="str">
        <f t="shared" si="78"/>
        <v/>
      </c>
      <c r="K910" s="177">
        <f t="shared" si="79"/>
        <v>1</v>
      </c>
      <c r="L910" s="176">
        <f t="shared" si="80"/>
        <v>0</v>
      </c>
    </row>
    <row r="911" spans="1:13" ht="31.9" customHeight="1" thickBot="1" x14ac:dyDescent="0.3">
      <c r="A911" s="65">
        <v>540</v>
      </c>
      <c r="B911" s="38"/>
      <c r="C911" s="39"/>
      <c r="D911" s="40"/>
      <c r="E911" s="73"/>
      <c r="F911" s="333"/>
      <c r="G911" s="329"/>
      <c r="H911" s="264"/>
      <c r="I911" s="257"/>
      <c r="J911" s="368" t="str">
        <f t="shared" si="78"/>
        <v/>
      </c>
      <c r="K911" s="177">
        <f t="shared" si="79"/>
        <v>1</v>
      </c>
      <c r="L911" s="176">
        <f t="shared" si="80"/>
        <v>0</v>
      </c>
    </row>
    <row r="912" spans="1:13" ht="37.15" customHeight="1" thickBot="1" x14ac:dyDescent="0.3">
      <c r="A912" s="74"/>
      <c r="B912" s="74"/>
      <c r="C912" s="372"/>
      <c r="D912" s="74"/>
      <c r="E912" s="314"/>
      <c r="F912" s="369"/>
      <c r="G912" s="334" t="s">
        <v>50</v>
      </c>
      <c r="H912" s="258">
        <f>SUM(H892:H911)+H878</f>
        <v>0</v>
      </c>
      <c r="I912" s="258">
        <f>SUM(I892:I911)+I878</f>
        <v>0</v>
      </c>
      <c r="J912" s="74"/>
      <c r="K912" s="175">
        <f>IF(H912&gt;H878,ROW(A918),0)</f>
        <v>0</v>
      </c>
      <c r="L912" s="69"/>
      <c r="M912" s="171">
        <f>IF(H912&gt;H878,ROW(A918),0)</f>
        <v>0</v>
      </c>
    </row>
    <row r="913" spans="1:14" x14ac:dyDescent="0.25">
      <c r="A913" s="74"/>
      <c r="B913" s="74"/>
      <c r="C913" s="372"/>
      <c r="D913" s="74"/>
      <c r="E913" s="314"/>
      <c r="F913" s="370"/>
      <c r="G913" s="314"/>
      <c r="H913" s="74"/>
      <c r="I913" s="74"/>
      <c r="J913" s="74"/>
      <c r="K913" s="69"/>
      <c r="L913" s="69"/>
    </row>
    <row r="914" spans="1:14" x14ac:dyDescent="0.25">
      <c r="A914" s="41" t="s">
        <v>156</v>
      </c>
      <c r="B914" s="74"/>
      <c r="C914" s="372"/>
      <c r="D914" s="74"/>
      <c r="E914" s="314"/>
      <c r="F914" s="370"/>
      <c r="G914" s="314"/>
      <c r="H914" s="74"/>
      <c r="I914" s="74"/>
      <c r="J914" s="74"/>
      <c r="K914" s="69"/>
      <c r="L914" s="69"/>
    </row>
    <row r="915" spans="1:14" x14ac:dyDescent="0.25">
      <c r="A915" s="74"/>
      <c r="B915" s="74"/>
      <c r="C915" s="372"/>
      <c r="D915" s="74"/>
      <c r="E915" s="314"/>
      <c r="F915" s="370"/>
      <c r="G915" s="314"/>
      <c r="H915" s="74"/>
      <c r="I915" s="74"/>
      <c r="J915" s="74"/>
      <c r="K915" s="69"/>
      <c r="L915" s="69"/>
    </row>
    <row r="916" spans="1:14" x14ac:dyDescent="0.25">
      <c r="A916" s="74"/>
      <c r="B916" s="353" t="s">
        <v>47</v>
      </c>
      <c r="C916" s="373">
        <f ca="1">IF(imzatarihi&gt;0,imzatarihi,"")</f>
        <v>46027</v>
      </c>
      <c r="D916" s="530" t="s">
        <v>48</v>
      </c>
      <c r="E916" s="530"/>
      <c r="F916" s="542" t="str">
        <f>IF(kurulusyetkilisi&gt;0,kurulusyetkilisi,"")</f>
        <v/>
      </c>
      <c r="G916" s="542"/>
      <c r="H916" s="542"/>
      <c r="I916" s="542"/>
      <c r="J916" s="74"/>
      <c r="K916" s="69"/>
      <c r="L916" s="69"/>
    </row>
    <row r="917" spans="1:14" x14ac:dyDescent="0.25">
      <c r="A917" s="74"/>
      <c r="D917" s="530" t="s">
        <v>49</v>
      </c>
      <c r="E917" s="530"/>
      <c r="H917" s="261"/>
      <c r="I917" s="74"/>
      <c r="J917" s="74"/>
      <c r="K917" s="69"/>
      <c r="L917" s="69"/>
      <c r="M917" s="110"/>
      <c r="N917" s="110"/>
    </row>
    <row r="918" spans="1:14" x14ac:dyDescent="0.25">
      <c r="A918" s="74"/>
      <c r="B918" s="74"/>
      <c r="C918" s="372"/>
      <c r="D918" s="74"/>
      <c r="E918" s="314"/>
      <c r="F918" s="370"/>
      <c r="G918" s="314"/>
      <c r="H918" s="74"/>
      <c r="I918" s="74"/>
      <c r="J918" s="74"/>
      <c r="K918" s="69"/>
      <c r="L918" s="69"/>
    </row>
    <row r="919" spans="1:14" x14ac:dyDescent="0.25">
      <c r="A919" s="525" t="s">
        <v>125</v>
      </c>
      <c r="B919" s="525"/>
      <c r="C919" s="525"/>
      <c r="D919" s="525"/>
      <c r="E919" s="525"/>
      <c r="F919" s="525"/>
      <c r="G919" s="525"/>
      <c r="H919" s="525"/>
      <c r="I919" s="525"/>
      <c r="J919" s="150"/>
      <c r="K919" s="69"/>
      <c r="L919" s="69"/>
    </row>
    <row r="920" spans="1:14" x14ac:dyDescent="0.25">
      <c r="A920" s="523" t="str">
        <f>IF(YilDonem&lt;&gt;"",CONCATENATE(YilDonem," dönemine aittir."),"")</f>
        <v/>
      </c>
      <c r="B920" s="523"/>
      <c r="C920" s="523"/>
      <c r="D920" s="523"/>
      <c r="E920" s="523"/>
      <c r="F920" s="523"/>
      <c r="G920" s="523"/>
      <c r="H920" s="523"/>
      <c r="I920" s="523"/>
      <c r="J920" s="150"/>
      <c r="K920" s="69"/>
      <c r="L920" s="69"/>
    </row>
    <row r="921" spans="1:14" ht="15.95" customHeight="1" thickBot="1" x14ac:dyDescent="0.3">
      <c r="A921" s="543" t="s">
        <v>148</v>
      </c>
      <c r="B921" s="543"/>
      <c r="C921" s="543"/>
      <c r="D921" s="543"/>
      <c r="E921" s="543"/>
      <c r="F921" s="543"/>
      <c r="G921" s="543"/>
      <c r="H921" s="543"/>
      <c r="I921" s="543"/>
      <c r="J921" s="150"/>
      <c r="K921" s="69"/>
      <c r="L921" s="69"/>
    </row>
    <row r="922" spans="1:14" ht="31.7" customHeight="1" thickBot="1" x14ac:dyDescent="0.3">
      <c r="A922" s="544" t="s">
        <v>1</v>
      </c>
      <c r="B922" s="545"/>
      <c r="C922" s="509" t="str">
        <f>IF(ProjeNo&gt;0,ProjeNo,"")</f>
        <v/>
      </c>
      <c r="D922" s="510"/>
      <c r="E922" s="510"/>
      <c r="F922" s="510"/>
      <c r="G922" s="510"/>
      <c r="H922" s="510"/>
      <c r="I922" s="511"/>
      <c r="J922" s="150"/>
      <c r="K922" s="69"/>
      <c r="L922" s="69"/>
    </row>
    <row r="923" spans="1:14" ht="45" customHeight="1" thickBot="1" x14ac:dyDescent="0.3">
      <c r="A923" s="540" t="s">
        <v>14</v>
      </c>
      <c r="B923" s="541"/>
      <c r="C923" s="514" t="str">
        <f>IF(ProjeAdi&gt;0,ProjeAdi,"")</f>
        <v/>
      </c>
      <c r="D923" s="515"/>
      <c r="E923" s="515"/>
      <c r="F923" s="515"/>
      <c r="G923" s="515"/>
      <c r="H923" s="515"/>
      <c r="I923" s="516"/>
      <c r="J923" s="150"/>
      <c r="K923" s="69"/>
      <c r="L923" s="69"/>
    </row>
    <row r="924" spans="1:14" s="44" customFormat="1" ht="37.15" customHeight="1" thickBot="1" x14ac:dyDescent="0.3">
      <c r="A924" s="517" t="s">
        <v>9</v>
      </c>
      <c r="B924" s="517" t="s">
        <v>122</v>
      </c>
      <c r="C924" s="517" t="s">
        <v>123</v>
      </c>
      <c r="D924" s="517" t="s">
        <v>124</v>
      </c>
      <c r="E924" s="519" t="s">
        <v>97</v>
      </c>
      <c r="F924" s="521" t="s">
        <v>98</v>
      </c>
      <c r="G924" s="519" t="s">
        <v>185</v>
      </c>
      <c r="H924" s="117" t="s">
        <v>99</v>
      </c>
      <c r="I924" s="117" t="s">
        <v>99</v>
      </c>
      <c r="J924" s="366"/>
      <c r="K924" s="70"/>
      <c r="L924" s="70"/>
      <c r="M924" s="109"/>
      <c r="N924" s="109"/>
    </row>
    <row r="925" spans="1:14" ht="18" customHeight="1" thickBot="1" x14ac:dyDescent="0.3">
      <c r="A925" s="526"/>
      <c r="B925" s="526"/>
      <c r="C925" s="526"/>
      <c r="D925" s="526"/>
      <c r="E925" s="527"/>
      <c r="F925" s="528"/>
      <c r="G925" s="520"/>
      <c r="H925" s="118" t="s">
        <v>100</v>
      </c>
      <c r="I925" s="118" t="s">
        <v>103</v>
      </c>
      <c r="J925" s="150"/>
      <c r="K925" s="69"/>
      <c r="L925" s="69"/>
    </row>
    <row r="926" spans="1:14" ht="31.9" customHeight="1" x14ac:dyDescent="0.25">
      <c r="A926" s="64">
        <v>541</v>
      </c>
      <c r="B926" s="52"/>
      <c r="C926" s="53"/>
      <c r="D926" s="71"/>
      <c r="E926" s="54"/>
      <c r="F926" s="330"/>
      <c r="G926" s="327"/>
      <c r="H926" s="262"/>
      <c r="I926" s="249"/>
      <c r="J926" s="368" t="str">
        <f>IF(AND(COUNTA(B926:D926)&gt;0,K926=1),"Belge Tarihi,Belge Numarası ve KDV Dahil Tutar doldurulduktan sonra KDV Hariç Tutar doldurulabilir.","")</f>
        <v/>
      </c>
      <c r="K926" s="177">
        <f>IF(COUNTA(E926:F926)+COUNTA(I926)=3,0,1)</f>
        <v>1</v>
      </c>
      <c r="L926" s="176">
        <f>IF(K926=1,0,100000000)</f>
        <v>0</v>
      </c>
    </row>
    <row r="927" spans="1:14" ht="31.9" customHeight="1" x14ac:dyDescent="0.25">
      <c r="A927" s="50">
        <v>542</v>
      </c>
      <c r="B927" s="35"/>
      <c r="C927" s="36"/>
      <c r="D927" s="37"/>
      <c r="E927" s="72"/>
      <c r="F927" s="332"/>
      <c r="G927" s="328"/>
      <c r="H927" s="263"/>
      <c r="I927" s="256"/>
      <c r="J927" s="368" t="str">
        <f t="shared" ref="J927:J945" si="81">IF(AND(COUNTA(B927:D927)&gt;0,K927=1),"Belge Tarihi,Belge Numarası ve KDV Dahil Tutar doldurulduktan sonra KDV Hariç Tutar doldurulabilir.","")</f>
        <v/>
      </c>
      <c r="K927" s="177">
        <f t="shared" ref="K927:K945" si="82">IF(COUNTA(E927:F927)+COUNTA(I927)=3,0,1)</f>
        <v>1</v>
      </c>
      <c r="L927" s="176">
        <f t="shared" ref="L927:L945" si="83">IF(K927=1,0,100000000)</f>
        <v>0</v>
      </c>
    </row>
    <row r="928" spans="1:14" ht="31.9" customHeight="1" x14ac:dyDescent="0.25">
      <c r="A928" s="50">
        <v>543</v>
      </c>
      <c r="B928" s="35"/>
      <c r="C928" s="36"/>
      <c r="D928" s="37"/>
      <c r="E928" s="72"/>
      <c r="F928" s="332"/>
      <c r="G928" s="328"/>
      <c r="H928" s="263"/>
      <c r="I928" s="256"/>
      <c r="J928" s="368" t="str">
        <f t="shared" si="81"/>
        <v/>
      </c>
      <c r="K928" s="177">
        <f t="shared" si="82"/>
        <v>1</v>
      </c>
      <c r="L928" s="176">
        <f t="shared" si="83"/>
        <v>0</v>
      </c>
    </row>
    <row r="929" spans="1:13" ht="31.9" customHeight="1" x14ac:dyDescent="0.25">
      <c r="A929" s="50">
        <v>544</v>
      </c>
      <c r="B929" s="35"/>
      <c r="C929" s="36"/>
      <c r="D929" s="37"/>
      <c r="E929" s="72"/>
      <c r="F929" s="332"/>
      <c r="G929" s="328"/>
      <c r="H929" s="263"/>
      <c r="I929" s="256"/>
      <c r="J929" s="368" t="str">
        <f t="shared" si="81"/>
        <v/>
      </c>
      <c r="K929" s="177">
        <f t="shared" si="82"/>
        <v>1</v>
      </c>
      <c r="L929" s="176">
        <f t="shared" si="83"/>
        <v>0</v>
      </c>
    </row>
    <row r="930" spans="1:13" ht="31.9" customHeight="1" x14ac:dyDescent="0.25">
      <c r="A930" s="50">
        <v>545</v>
      </c>
      <c r="B930" s="35"/>
      <c r="C930" s="36"/>
      <c r="D930" s="37"/>
      <c r="E930" s="72"/>
      <c r="F930" s="332"/>
      <c r="G930" s="328"/>
      <c r="H930" s="263"/>
      <c r="I930" s="256"/>
      <c r="J930" s="368" t="str">
        <f t="shared" si="81"/>
        <v/>
      </c>
      <c r="K930" s="177">
        <f t="shared" si="82"/>
        <v>1</v>
      </c>
      <c r="L930" s="176">
        <f t="shared" si="83"/>
        <v>0</v>
      </c>
    </row>
    <row r="931" spans="1:13" ht="31.9" customHeight="1" x14ac:dyDescent="0.25">
      <c r="A931" s="50">
        <v>546</v>
      </c>
      <c r="B931" s="35"/>
      <c r="C931" s="36"/>
      <c r="D931" s="37"/>
      <c r="E931" s="72"/>
      <c r="F931" s="332"/>
      <c r="G931" s="328"/>
      <c r="H931" s="263"/>
      <c r="I931" s="256"/>
      <c r="J931" s="368" t="str">
        <f t="shared" si="81"/>
        <v/>
      </c>
      <c r="K931" s="177">
        <f t="shared" si="82"/>
        <v>1</v>
      </c>
      <c r="L931" s="176">
        <f t="shared" si="83"/>
        <v>0</v>
      </c>
    </row>
    <row r="932" spans="1:13" ht="31.9" customHeight="1" x14ac:dyDescent="0.25">
      <c r="A932" s="50">
        <v>547</v>
      </c>
      <c r="B932" s="35"/>
      <c r="C932" s="36"/>
      <c r="D932" s="37"/>
      <c r="E932" s="72"/>
      <c r="F932" s="332"/>
      <c r="G932" s="328"/>
      <c r="H932" s="263"/>
      <c r="I932" s="256"/>
      <c r="J932" s="368" t="str">
        <f t="shared" si="81"/>
        <v/>
      </c>
      <c r="K932" s="177">
        <f t="shared" si="82"/>
        <v>1</v>
      </c>
      <c r="L932" s="176">
        <f t="shared" si="83"/>
        <v>0</v>
      </c>
    </row>
    <row r="933" spans="1:13" ht="31.9" customHeight="1" x14ac:dyDescent="0.25">
      <c r="A933" s="50">
        <v>548</v>
      </c>
      <c r="B933" s="35"/>
      <c r="C933" s="36"/>
      <c r="D933" s="37"/>
      <c r="E933" s="72"/>
      <c r="F933" s="332"/>
      <c r="G933" s="328"/>
      <c r="H933" s="263"/>
      <c r="I933" s="256"/>
      <c r="J933" s="368" t="str">
        <f t="shared" si="81"/>
        <v/>
      </c>
      <c r="K933" s="177">
        <f t="shared" si="82"/>
        <v>1</v>
      </c>
      <c r="L933" s="176">
        <f t="shared" si="83"/>
        <v>0</v>
      </c>
    </row>
    <row r="934" spans="1:13" ht="31.9" customHeight="1" x14ac:dyDescent="0.25">
      <c r="A934" s="50">
        <v>549</v>
      </c>
      <c r="B934" s="35"/>
      <c r="C934" s="36"/>
      <c r="D934" s="37"/>
      <c r="E934" s="72"/>
      <c r="F934" s="332"/>
      <c r="G934" s="328"/>
      <c r="H934" s="263"/>
      <c r="I934" s="256"/>
      <c r="J934" s="368" t="str">
        <f t="shared" si="81"/>
        <v/>
      </c>
      <c r="K934" s="177">
        <f t="shared" si="82"/>
        <v>1</v>
      </c>
      <c r="L934" s="176">
        <f t="shared" si="83"/>
        <v>0</v>
      </c>
    </row>
    <row r="935" spans="1:13" ht="31.9" customHeight="1" x14ac:dyDescent="0.25">
      <c r="A935" s="50">
        <v>550</v>
      </c>
      <c r="B935" s="35"/>
      <c r="C935" s="36"/>
      <c r="D935" s="37"/>
      <c r="E935" s="72"/>
      <c r="F935" s="332"/>
      <c r="G935" s="328"/>
      <c r="H935" s="263"/>
      <c r="I935" s="256"/>
      <c r="J935" s="368" t="str">
        <f t="shared" si="81"/>
        <v/>
      </c>
      <c r="K935" s="177">
        <f t="shared" si="82"/>
        <v>1</v>
      </c>
      <c r="L935" s="176">
        <f t="shared" si="83"/>
        <v>0</v>
      </c>
    </row>
    <row r="936" spans="1:13" ht="31.9" customHeight="1" x14ac:dyDescent="0.25">
      <c r="A936" s="50">
        <v>551</v>
      </c>
      <c r="B936" s="35"/>
      <c r="C936" s="36"/>
      <c r="D936" s="37"/>
      <c r="E936" s="72"/>
      <c r="F936" s="332"/>
      <c r="G936" s="328"/>
      <c r="H936" s="263"/>
      <c r="I936" s="256"/>
      <c r="J936" s="368" t="str">
        <f t="shared" si="81"/>
        <v/>
      </c>
      <c r="K936" s="177">
        <f t="shared" si="82"/>
        <v>1</v>
      </c>
      <c r="L936" s="176">
        <f t="shared" si="83"/>
        <v>0</v>
      </c>
    </row>
    <row r="937" spans="1:13" ht="31.9" customHeight="1" x14ac:dyDescent="0.25">
      <c r="A937" s="50">
        <v>552</v>
      </c>
      <c r="B937" s="35"/>
      <c r="C937" s="36"/>
      <c r="D937" s="37"/>
      <c r="E937" s="72"/>
      <c r="F937" s="332"/>
      <c r="G937" s="328"/>
      <c r="H937" s="263"/>
      <c r="I937" s="256"/>
      <c r="J937" s="368" t="str">
        <f t="shared" si="81"/>
        <v/>
      </c>
      <c r="K937" s="177">
        <f t="shared" si="82"/>
        <v>1</v>
      </c>
      <c r="L937" s="176">
        <f t="shared" si="83"/>
        <v>0</v>
      </c>
    </row>
    <row r="938" spans="1:13" ht="31.9" customHeight="1" x14ac:dyDescent="0.25">
      <c r="A938" s="50">
        <v>553</v>
      </c>
      <c r="B938" s="35"/>
      <c r="C938" s="36"/>
      <c r="D938" s="37"/>
      <c r="E938" s="72"/>
      <c r="F938" s="332"/>
      <c r="G938" s="328"/>
      <c r="H938" s="263"/>
      <c r="I938" s="256"/>
      <c r="J938" s="368" t="str">
        <f t="shared" si="81"/>
        <v/>
      </c>
      <c r="K938" s="177">
        <f t="shared" si="82"/>
        <v>1</v>
      </c>
      <c r="L938" s="176">
        <f t="shared" si="83"/>
        <v>0</v>
      </c>
    </row>
    <row r="939" spans="1:13" ht="31.9" customHeight="1" x14ac:dyDescent="0.25">
      <c r="A939" s="50">
        <v>554</v>
      </c>
      <c r="B939" s="35"/>
      <c r="C939" s="36"/>
      <c r="D939" s="37"/>
      <c r="E939" s="72"/>
      <c r="F939" s="332"/>
      <c r="G939" s="328"/>
      <c r="H939" s="263"/>
      <c r="I939" s="256"/>
      <c r="J939" s="368" t="str">
        <f t="shared" si="81"/>
        <v/>
      </c>
      <c r="K939" s="177">
        <f t="shared" si="82"/>
        <v>1</v>
      </c>
      <c r="L939" s="176">
        <f t="shared" si="83"/>
        <v>0</v>
      </c>
      <c r="M939" s="108"/>
    </row>
    <row r="940" spans="1:13" ht="31.9" customHeight="1" x14ac:dyDescent="0.25">
      <c r="A940" s="50">
        <v>555</v>
      </c>
      <c r="B940" s="35"/>
      <c r="C940" s="36"/>
      <c r="D940" s="37"/>
      <c r="E940" s="72"/>
      <c r="F940" s="332"/>
      <c r="G940" s="328"/>
      <c r="H940" s="263"/>
      <c r="I940" s="256"/>
      <c r="J940" s="368" t="str">
        <f t="shared" si="81"/>
        <v/>
      </c>
      <c r="K940" s="177">
        <f t="shared" si="82"/>
        <v>1</v>
      </c>
      <c r="L940" s="176">
        <f t="shared" si="83"/>
        <v>0</v>
      </c>
    </row>
    <row r="941" spans="1:13" ht="31.9" customHeight="1" x14ac:dyDescent="0.25">
      <c r="A941" s="50">
        <v>556</v>
      </c>
      <c r="B941" s="35"/>
      <c r="C941" s="36"/>
      <c r="D941" s="37"/>
      <c r="E941" s="72"/>
      <c r="F941" s="332"/>
      <c r="G941" s="328"/>
      <c r="H941" s="263"/>
      <c r="I941" s="256"/>
      <c r="J941" s="368" t="str">
        <f t="shared" si="81"/>
        <v/>
      </c>
      <c r="K941" s="177">
        <f t="shared" si="82"/>
        <v>1</v>
      </c>
      <c r="L941" s="176">
        <f t="shared" si="83"/>
        <v>0</v>
      </c>
    </row>
    <row r="942" spans="1:13" ht="31.9" customHeight="1" x14ac:dyDescent="0.25">
      <c r="A942" s="50">
        <v>557</v>
      </c>
      <c r="B942" s="35"/>
      <c r="C942" s="36"/>
      <c r="D942" s="37"/>
      <c r="E942" s="72"/>
      <c r="F942" s="332"/>
      <c r="G942" s="328"/>
      <c r="H942" s="263"/>
      <c r="I942" s="256"/>
      <c r="J942" s="368" t="str">
        <f t="shared" si="81"/>
        <v/>
      </c>
      <c r="K942" s="177">
        <f t="shared" si="82"/>
        <v>1</v>
      </c>
      <c r="L942" s="176">
        <f t="shared" si="83"/>
        <v>0</v>
      </c>
    </row>
    <row r="943" spans="1:13" ht="31.9" customHeight="1" x14ac:dyDescent="0.25">
      <c r="A943" s="50">
        <v>558</v>
      </c>
      <c r="B943" s="35"/>
      <c r="C943" s="36"/>
      <c r="D943" s="37"/>
      <c r="E943" s="72"/>
      <c r="F943" s="332"/>
      <c r="G943" s="328"/>
      <c r="H943" s="263"/>
      <c r="I943" s="256"/>
      <c r="J943" s="368" t="str">
        <f t="shared" si="81"/>
        <v/>
      </c>
      <c r="K943" s="177">
        <f t="shared" si="82"/>
        <v>1</v>
      </c>
      <c r="L943" s="176">
        <f t="shared" si="83"/>
        <v>0</v>
      </c>
    </row>
    <row r="944" spans="1:13" ht="31.9" customHeight="1" x14ac:dyDescent="0.25">
      <c r="A944" s="50">
        <v>559</v>
      </c>
      <c r="B944" s="35"/>
      <c r="C944" s="36"/>
      <c r="D944" s="37"/>
      <c r="E944" s="72"/>
      <c r="F944" s="332"/>
      <c r="G944" s="328"/>
      <c r="H944" s="263"/>
      <c r="I944" s="256"/>
      <c r="J944" s="368" t="str">
        <f t="shared" si="81"/>
        <v/>
      </c>
      <c r="K944" s="177">
        <f t="shared" si="82"/>
        <v>1</v>
      </c>
      <c r="L944" s="176">
        <f t="shared" si="83"/>
        <v>0</v>
      </c>
    </row>
    <row r="945" spans="1:14" ht="31.9" customHeight="1" thickBot="1" x14ac:dyDescent="0.3">
      <c r="A945" s="65">
        <v>560</v>
      </c>
      <c r="B945" s="38"/>
      <c r="C945" s="39"/>
      <c r="D945" s="40"/>
      <c r="E945" s="73"/>
      <c r="F945" s="333"/>
      <c r="G945" s="329"/>
      <c r="H945" s="264"/>
      <c r="I945" s="257"/>
      <c r="J945" s="368" t="str">
        <f t="shared" si="81"/>
        <v/>
      </c>
      <c r="K945" s="177">
        <f t="shared" si="82"/>
        <v>1</v>
      </c>
      <c r="L945" s="176">
        <f t="shared" si="83"/>
        <v>0</v>
      </c>
    </row>
    <row r="946" spans="1:14" ht="37.15" customHeight="1" thickBot="1" x14ac:dyDescent="0.3">
      <c r="A946" s="74"/>
      <c r="B946" s="74"/>
      <c r="C946" s="372"/>
      <c r="D946" s="74"/>
      <c r="E946" s="314"/>
      <c r="F946" s="369"/>
      <c r="G946" s="334" t="s">
        <v>50</v>
      </c>
      <c r="H946" s="258">
        <f>SUM(H926:H945)+H912</f>
        <v>0</v>
      </c>
      <c r="I946" s="258">
        <f>SUM(I926:I945)+I912</f>
        <v>0</v>
      </c>
      <c r="J946" s="74"/>
      <c r="K946" s="175">
        <f>IF(H946&gt;H912,ROW(A952),0)</f>
        <v>0</v>
      </c>
      <c r="L946" s="69"/>
      <c r="M946" s="171">
        <f>IF(H946&gt;H912,ROW(A952),0)</f>
        <v>0</v>
      </c>
    </row>
    <row r="947" spans="1:14" x14ac:dyDescent="0.25">
      <c r="A947" s="74"/>
      <c r="B947" s="74"/>
      <c r="C947" s="372"/>
      <c r="D947" s="74"/>
      <c r="E947" s="314"/>
      <c r="F947" s="370"/>
      <c r="G947" s="314"/>
      <c r="H947" s="74"/>
      <c r="I947" s="74"/>
      <c r="J947" s="74"/>
      <c r="K947" s="69"/>
      <c r="L947" s="69"/>
    </row>
    <row r="948" spans="1:14" x14ac:dyDescent="0.25">
      <c r="A948" s="41" t="s">
        <v>156</v>
      </c>
      <c r="B948" s="74"/>
      <c r="C948" s="372"/>
      <c r="D948" s="74"/>
      <c r="E948" s="314"/>
      <c r="F948" s="370"/>
      <c r="G948" s="314"/>
      <c r="H948" s="74"/>
      <c r="I948" s="74"/>
      <c r="J948" s="74"/>
      <c r="K948" s="69"/>
      <c r="L948" s="69"/>
    </row>
    <row r="949" spans="1:14" x14ac:dyDescent="0.25">
      <c r="A949" s="74"/>
      <c r="B949" s="74"/>
      <c r="C949" s="372"/>
      <c r="D949" s="74"/>
      <c r="E949" s="314"/>
      <c r="F949" s="370"/>
      <c r="G949" s="314"/>
      <c r="H949" s="74"/>
      <c r="I949" s="74"/>
      <c r="J949" s="74"/>
      <c r="K949" s="69"/>
      <c r="L949" s="69"/>
    </row>
    <row r="950" spans="1:14" x14ac:dyDescent="0.25">
      <c r="A950" s="74"/>
      <c r="B950" s="353" t="s">
        <v>47</v>
      </c>
      <c r="C950" s="373">
        <f ca="1">IF(imzatarihi&gt;0,imzatarihi,"")</f>
        <v>46027</v>
      </c>
      <c r="D950" s="530" t="s">
        <v>48</v>
      </c>
      <c r="E950" s="530"/>
      <c r="F950" s="542" t="str">
        <f>IF(kurulusyetkilisi&gt;0,kurulusyetkilisi,"")</f>
        <v/>
      </c>
      <c r="G950" s="542"/>
      <c r="H950" s="542"/>
      <c r="I950" s="542"/>
      <c r="J950" s="74"/>
      <c r="K950" s="69"/>
      <c r="L950" s="69"/>
    </row>
    <row r="951" spans="1:14" x14ac:dyDescent="0.25">
      <c r="A951" s="74"/>
      <c r="D951" s="530" t="s">
        <v>49</v>
      </c>
      <c r="E951" s="530"/>
      <c r="H951" s="261"/>
      <c r="I951" s="74"/>
      <c r="J951" s="74"/>
      <c r="K951" s="69"/>
      <c r="L951" s="69"/>
    </row>
    <row r="952" spans="1:14" x14ac:dyDescent="0.25">
      <c r="A952" s="74"/>
      <c r="B952" s="74"/>
      <c r="C952" s="372"/>
      <c r="D952" s="74"/>
      <c r="E952" s="314"/>
      <c r="F952" s="370"/>
      <c r="G952" s="314"/>
      <c r="H952" s="74"/>
      <c r="I952" s="74"/>
      <c r="J952" s="74"/>
      <c r="K952" s="69"/>
      <c r="L952" s="69"/>
      <c r="M952" s="110"/>
      <c r="N952" s="110"/>
    </row>
    <row r="953" spans="1:14" x14ac:dyDescent="0.25">
      <c r="A953" s="525" t="s">
        <v>125</v>
      </c>
      <c r="B953" s="525"/>
      <c r="C953" s="525"/>
      <c r="D953" s="525"/>
      <c r="E953" s="525"/>
      <c r="F953" s="525"/>
      <c r="G953" s="525"/>
      <c r="H953" s="525"/>
      <c r="I953" s="525"/>
      <c r="J953" s="150"/>
      <c r="K953" s="69"/>
      <c r="L953" s="69"/>
    </row>
    <row r="954" spans="1:14" x14ac:dyDescent="0.25">
      <c r="A954" s="523" t="str">
        <f>IF(YilDonem&lt;&gt;"",CONCATENATE(YilDonem," dönemine aittir."),"")</f>
        <v/>
      </c>
      <c r="B954" s="523"/>
      <c r="C954" s="523"/>
      <c r="D954" s="523"/>
      <c r="E954" s="523"/>
      <c r="F954" s="523"/>
      <c r="G954" s="523"/>
      <c r="H954" s="523"/>
      <c r="I954" s="523"/>
      <c r="J954" s="150"/>
      <c r="K954" s="69"/>
      <c r="L954" s="69"/>
    </row>
    <row r="955" spans="1:14" ht="15.95" customHeight="1" thickBot="1" x14ac:dyDescent="0.3">
      <c r="A955" s="543" t="s">
        <v>148</v>
      </c>
      <c r="B955" s="543"/>
      <c r="C955" s="543"/>
      <c r="D955" s="543"/>
      <c r="E955" s="543"/>
      <c r="F955" s="543"/>
      <c r="G955" s="543"/>
      <c r="H955" s="543"/>
      <c r="I955" s="543"/>
      <c r="J955" s="150"/>
      <c r="K955" s="69"/>
      <c r="L955" s="69"/>
    </row>
    <row r="956" spans="1:14" ht="31.7" customHeight="1" thickBot="1" x14ac:dyDescent="0.3">
      <c r="A956" s="544" t="s">
        <v>1</v>
      </c>
      <c r="B956" s="545"/>
      <c r="C956" s="509" t="str">
        <f>IF(ProjeNo&gt;0,ProjeNo,"")</f>
        <v/>
      </c>
      <c r="D956" s="510"/>
      <c r="E956" s="510"/>
      <c r="F956" s="510"/>
      <c r="G956" s="510"/>
      <c r="H956" s="510"/>
      <c r="I956" s="511"/>
      <c r="J956" s="150"/>
      <c r="K956" s="69"/>
      <c r="L956" s="69"/>
    </row>
    <row r="957" spans="1:14" ht="45" customHeight="1" thickBot="1" x14ac:dyDescent="0.3">
      <c r="A957" s="540" t="s">
        <v>14</v>
      </c>
      <c r="B957" s="541"/>
      <c r="C957" s="514" t="str">
        <f>IF(ProjeAdi&gt;0,ProjeAdi,"")</f>
        <v/>
      </c>
      <c r="D957" s="515"/>
      <c r="E957" s="515"/>
      <c r="F957" s="515"/>
      <c r="G957" s="515"/>
      <c r="H957" s="515"/>
      <c r="I957" s="516"/>
      <c r="J957" s="150"/>
      <c r="K957" s="69"/>
      <c r="L957" s="69"/>
    </row>
    <row r="958" spans="1:14" s="44" customFormat="1" ht="37.15" customHeight="1" thickBot="1" x14ac:dyDescent="0.3">
      <c r="A958" s="517" t="s">
        <v>9</v>
      </c>
      <c r="B958" s="517" t="s">
        <v>122</v>
      </c>
      <c r="C958" s="517" t="s">
        <v>123</v>
      </c>
      <c r="D958" s="517" t="s">
        <v>124</v>
      </c>
      <c r="E958" s="519" t="s">
        <v>97</v>
      </c>
      <c r="F958" s="521" t="s">
        <v>98</v>
      </c>
      <c r="G958" s="519" t="s">
        <v>185</v>
      </c>
      <c r="H958" s="117" t="s">
        <v>99</v>
      </c>
      <c r="I958" s="117" t="s">
        <v>99</v>
      </c>
      <c r="J958" s="366"/>
      <c r="K958" s="70"/>
      <c r="L958" s="70"/>
      <c r="M958" s="109"/>
      <c r="N958" s="109"/>
    </row>
    <row r="959" spans="1:14" ht="18" customHeight="1" thickBot="1" x14ac:dyDescent="0.3">
      <c r="A959" s="526"/>
      <c r="B959" s="526"/>
      <c r="C959" s="526"/>
      <c r="D959" s="526"/>
      <c r="E959" s="527"/>
      <c r="F959" s="528"/>
      <c r="G959" s="520"/>
      <c r="H959" s="118" t="s">
        <v>100</v>
      </c>
      <c r="I959" s="118" t="s">
        <v>103</v>
      </c>
      <c r="J959" s="150"/>
      <c r="K959" s="69"/>
      <c r="L959" s="69"/>
    </row>
    <row r="960" spans="1:14" ht="31.9" customHeight="1" x14ac:dyDescent="0.25">
      <c r="A960" s="64">
        <v>561</v>
      </c>
      <c r="B960" s="52"/>
      <c r="C960" s="53"/>
      <c r="D960" s="71"/>
      <c r="E960" s="54"/>
      <c r="F960" s="330"/>
      <c r="G960" s="327"/>
      <c r="H960" s="262"/>
      <c r="I960" s="249"/>
      <c r="J960" s="368" t="str">
        <f>IF(AND(COUNTA(B960:D960)&gt;0,K960=1),"Belge Tarihi,Belge Numarası ve KDV Dahil Tutar doldurulduktan sonra KDV Hariç Tutar doldurulabilir.","")</f>
        <v/>
      </c>
      <c r="K960" s="177">
        <f>IF(COUNTA(E960:F960)+COUNTA(I960)=3,0,1)</f>
        <v>1</v>
      </c>
      <c r="L960" s="176">
        <f>IF(K960=1,0,100000000)</f>
        <v>0</v>
      </c>
    </row>
    <row r="961" spans="1:13" ht="31.9" customHeight="1" x14ac:dyDescent="0.25">
      <c r="A961" s="50">
        <v>562</v>
      </c>
      <c r="B961" s="35"/>
      <c r="C961" s="36"/>
      <c r="D961" s="37"/>
      <c r="E961" s="72"/>
      <c r="F961" s="332"/>
      <c r="G961" s="328"/>
      <c r="H961" s="263"/>
      <c r="I961" s="256"/>
      <c r="J961" s="368" t="str">
        <f t="shared" ref="J961:J979" si="84">IF(AND(COUNTA(B961:D961)&gt;0,K961=1),"Belge Tarihi,Belge Numarası ve KDV Dahil Tutar doldurulduktan sonra KDV Hariç Tutar doldurulabilir.","")</f>
        <v/>
      </c>
      <c r="K961" s="177">
        <f t="shared" ref="K961:K979" si="85">IF(COUNTA(E961:F961)+COUNTA(I961)=3,0,1)</f>
        <v>1</v>
      </c>
      <c r="L961" s="176">
        <f t="shared" ref="L961:L979" si="86">IF(K961=1,0,100000000)</f>
        <v>0</v>
      </c>
    </row>
    <row r="962" spans="1:13" ht="31.9" customHeight="1" x14ac:dyDescent="0.25">
      <c r="A962" s="50">
        <v>563</v>
      </c>
      <c r="B962" s="35"/>
      <c r="C962" s="36"/>
      <c r="D962" s="37"/>
      <c r="E962" s="72"/>
      <c r="F962" s="332"/>
      <c r="G962" s="328"/>
      <c r="H962" s="263"/>
      <c r="I962" s="256"/>
      <c r="J962" s="368" t="str">
        <f t="shared" si="84"/>
        <v/>
      </c>
      <c r="K962" s="177">
        <f t="shared" si="85"/>
        <v>1</v>
      </c>
      <c r="L962" s="176">
        <f t="shared" si="86"/>
        <v>0</v>
      </c>
    </row>
    <row r="963" spans="1:13" ht="31.9" customHeight="1" x14ac:dyDescent="0.25">
      <c r="A963" s="50">
        <v>564</v>
      </c>
      <c r="B963" s="35"/>
      <c r="C963" s="36"/>
      <c r="D963" s="37"/>
      <c r="E963" s="72"/>
      <c r="F963" s="332"/>
      <c r="G963" s="328"/>
      <c r="H963" s="263"/>
      <c r="I963" s="256"/>
      <c r="J963" s="368" t="str">
        <f t="shared" si="84"/>
        <v/>
      </c>
      <c r="K963" s="177">
        <f t="shared" si="85"/>
        <v>1</v>
      </c>
      <c r="L963" s="176">
        <f t="shared" si="86"/>
        <v>0</v>
      </c>
    </row>
    <row r="964" spans="1:13" ht="31.9" customHeight="1" x14ac:dyDescent="0.25">
      <c r="A964" s="50">
        <v>565</v>
      </c>
      <c r="B964" s="35"/>
      <c r="C964" s="36"/>
      <c r="D964" s="37"/>
      <c r="E964" s="72"/>
      <c r="F964" s="332"/>
      <c r="G964" s="328"/>
      <c r="H964" s="263"/>
      <c r="I964" s="256"/>
      <c r="J964" s="368" t="str">
        <f t="shared" si="84"/>
        <v/>
      </c>
      <c r="K964" s="177">
        <f t="shared" si="85"/>
        <v>1</v>
      </c>
      <c r="L964" s="176">
        <f t="shared" si="86"/>
        <v>0</v>
      </c>
    </row>
    <row r="965" spans="1:13" ht="31.9" customHeight="1" x14ac:dyDescent="0.25">
      <c r="A965" s="50">
        <v>566</v>
      </c>
      <c r="B965" s="35"/>
      <c r="C965" s="36"/>
      <c r="D965" s="37"/>
      <c r="E965" s="72"/>
      <c r="F965" s="332"/>
      <c r="G965" s="328"/>
      <c r="H965" s="263"/>
      <c r="I965" s="256"/>
      <c r="J965" s="368" t="str">
        <f t="shared" si="84"/>
        <v/>
      </c>
      <c r="K965" s="177">
        <f t="shared" si="85"/>
        <v>1</v>
      </c>
      <c r="L965" s="176">
        <f t="shared" si="86"/>
        <v>0</v>
      </c>
    </row>
    <row r="966" spans="1:13" ht="31.9" customHeight="1" x14ac:dyDescent="0.25">
      <c r="A966" s="50">
        <v>567</v>
      </c>
      <c r="B966" s="35"/>
      <c r="C966" s="36"/>
      <c r="D966" s="37"/>
      <c r="E966" s="72"/>
      <c r="F966" s="332"/>
      <c r="G966" s="328"/>
      <c r="H966" s="263"/>
      <c r="I966" s="256"/>
      <c r="J966" s="368" t="str">
        <f t="shared" si="84"/>
        <v/>
      </c>
      <c r="K966" s="177">
        <f t="shared" si="85"/>
        <v>1</v>
      </c>
      <c r="L966" s="176">
        <f t="shared" si="86"/>
        <v>0</v>
      </c>
    </row>
    <row r="967" spans="1:13" ht="31.9" customHeight="1" x14ac:dyDescent="0.25">
      <c r="A967" s="50">
        <v>568</v>
      </c>
      <c r="B967" s="35"/>
      <c r="C967" s="36"/>
      <c r="D967" s="37"/>
      <c r="E967" s="72"/>
      <c r="F967" s="332"/>
      <c r="G967" s="328"/>
      <c r="H967" s="263"/>
      <c r="I967" s="256"/>
      <c r="J967" s="368" t="str">
        <f t="shared" si="84"/>
        <v/>
      </c>
      <c r="K967" s="177">
        <f t="shared" si="85"/>
        <v>1</v>
      </c>
      <c r="L967" s="176">
        <f t="shared" si="86"/>
        <v>0</v>
      </c>
    </row>
    <row r="968" spans="1:13" ht="31.9" customHeight="1" x14ac:dyDescent="0.25">
      <c r="A968" s="50">
        <v>569</v>
      </c>
      <c r="B968" s="35"/>
      <c r="C968" s="36"/>
      <c r="D968" s="37"/>
      <c r="E968" s="72"/>
      <c r="F968" s="332"/>
      <c r="G968" s="328"/>
      <c r="H968" s="263"/>
      <c r="I968" s="256"/>
      <c r="J968" s="368" t="str">
        <f t="shared" si="84"/>
        <v/>
      </c>
      <c r="K968" s="177">
        <f t="shared" si="85"/>
        <v>1</v>
      </c>
      <c r="L968" s="176">
        <f t="shared" si="86"/>
        <v>0</v>
      </c>
    </row>
    <row r="969" spans="1:13" ht="31.9" customHeight="1" x14ac:dyDescent="0.25">
      <c r="A969" s="50">
        <v>570</v>
      </c>
      <c r="B969" s="35"/>
      <c r="C969" s="36"/>
      <c r="D969" s="37"/>
      <c r="E969" s="72"/>
      <c r="F969" s="332"/>
      <c r="G969" s="328"/>
      <c r="H969" s="263"/>
      <c r="I969" s="256"/>
      <c r="J969" s="368" t="str">
        <f t="shared" si="84"/>
        <v/>
      </c>
      <c r="K969" s="177">
        <f t="shared" si="85"/>
        <v>1</v>
      </c>
      <c r="L969" s="176">
        <f t="shared" si="86"/>
        <v>0</v>
      </c>
    </row>
    <row r="970" spans="1:13" ht="31.9" customHeight="1" x14ac:dyDescent="0.25">
      <c r="A970" s="50">
        <v>571</v>
      </c>
      <c r="B970" s="35"/>
      <c r="C970" s="36"/>
      <c r="D970" s="37"/>
      <c r="E970" s="72"/>
      <c r="F970" s="332"/>
      <c r="G970" s="328"/>
      <c r="H970" s="263"/>
      <c r="I970" s="256"/>
      <c r="J970" s="368" t="str">
        <f t="shared" si="84"/>
        <v/>
      </c>
      <c r="K970" s="177">
        <f t="shared" si="85"/>
        <v>1</v>
      </c>
      <c r="L970" s="176">
        <f t="shared" si="86"/>
        <v>0</v>
      </c>
    </row>
    <row r="971" spans="1:13" ht="31.9" customHeight="1" x14ac:dyDescent="0.25">
      <c r="A971" s="50">
        <v>572</v>
      </c>
      <c r="B971" s="35"/>
      <c r="C971" s="36"/>
      <c r="D971" s="37"/>
      <c r="E971" s="72"/>
      <c r="F971" s="332"/>
      <c r="G971" s="328"/>
      <c r="H971" s="263"/>
      <c r="I971" s="256"/>
      <c r="J971" s="368" t="str">
        <f t="shared" si="84"/>
        <v/>
      </c>
      <c r="K971" s="177">
        <f t="shared" si="85"/>
        <v>1</v>
      </c>
      <c r="L971" s="176">
        <f t="shared" si="86"/>
        <v>0</v>
      </c>
    </row>
    <row r="972" spans="1:13" ht="31.9" customHeight="1" x14ac:dyDescent="0.25">
      <c r="A972" s="50">
        <v>573</v>
      </c>
      <c r="B972" s="35"/>
      <c r="C972" s="36"/>
      <c r="D972" s="37"/>
      <c r="E972" s="72"/>
      <c r="F972" s="332"/>
      <c r="G972" s="328"/>
      <c r="H972" s="263"/>
      <c r="I972" s="256"/>
      <c r="J972" s="368" t="str">
        <f t="shared" si="84"/>
        <v/>
      </c>
      <c r="K972" s="177">
        <f t="shared" si="85"/>
        <v>1</v>
      </c>
      <c r="L972" s="176">
        <f t="shared" si="86"/>
        <v>0</v>
      </c>
    </row>
    <row r="973" spans="1:13" ht="31.9" customHeight="1" x14ac:dyDescent="0.25">
      <c r="A973" s="50">
        <v>574</v>
      </c>
      <c r="B973" s="35"/>
      <c r="C973" s="36"/>
      <c r="D973" s="37"/>
      <c r="E973" s="72"/>
      <c r="F973" s="332"/>
      <c r="G973" s="328"/>
      <c r="H973" s="263"/>
      <c r="I973" s="256"/>
      <c r="J973" s="368" t="str">
        <f t="shared" si="84"/>
        <v/>
      </c>
      <c r="K973" s="177">
        <f t="shared" si="85"/>
        <v>1</v>
      </c>
      <c r="L973" s="176">
        <f t="shared" si="86"/>
        <v>0</v>
      </c>
    </row>
    <row r="974" spans="1:13" ht="31.9" customHeight="1" x14ac:dyDescent="0.25">
      <c r="A974" s="50">
        <v>575</v>
      </c>
      <c r="B974" s="35"/>
      <c r="C974" s="36"/>
      <c r="D974" s="37"/>
      <c r="E974" s="72"/>
      <c r="F974" s="332"/>
      <c r="G974" s="328"/>
      <c r="H974" s="263"/>
      <c r="I974" s="256"/>
      <c r="J974" s="368" t="str">
        <f t="shared" si="84"/>
        <v/>
      </c>
      <c r="K974" s="177">
        <f t="shared" si="85"/>
        <v>1</v>
      </c>
      <c r="L974" s="176">
        <f t="shared" si="86"/>
        <v>0</v>
      </c>
      <c r="M974" s="108"/>
    </row>
    <row r="975" spans="1:13" ht="31.9" customHeight="1" x14ac:dyDescent="0.25">
      <c r="A975" s="50">
        <v>576</v>
      </c>
      <c r="B975" s="35"/>
      <c r="C975" s="36"/>
      <c r="D975" s="37"/>
      <c r="E975" s="72"/>
      <c r="F975" s="332"/>
      <c r="G975" s="328"/>
      <c r="H975" s="263"/>
      <c r="I975" s="256"/>
      <c r="J975" s="368" t="str">
        <f t="shared" si="84"/>
        <v/>
      </c>
      <c r="K975" s="177">
        <f t="shared" si="85"/>
        <v>1</v>
      </c>
      <c r="L975" s="176">
        <f t="shared" si="86"/>
        <v>0</v>
      </c>
    </row>
    <row r="976" spans="1:13" ht="31.9" customHeight="1" x14ac:dyDescent="0.25">
      <c r="A976" s="50">
        <v>577</v>
      </c>
      <c r="B976" s="35"/>
      <c r="C976" s="36"/>
      <c r="D976" s="37"/>
      <c r="E976" s="72"/>
      <c r="F976" s="332"/>
      <c r="G976" s="328"/>
      <c r="H976" s="263"/>
      <c r="I976" s="256"/>
      <c r="J976" s="368" t="str">
        <f t="shared" si="84"/>
        <v/>
      </c>
      <c r="K976" s="177">
        <f t="shared" si="85"/>
        <v>1</v>
      </c>
      <c r="L976" s="176">
        <f t="shared" si="86"/>
        <v>0</v>
      </c>
    </row>
    <row r="977" spans="1:14" ht="31.9" customHeight="1" x14ac:dyDescent="0.25">
      <c r="A977" s="50">
        <v>578</v>
      </c>
      <c r="B977" s="35"/>
      <c r="C977" s="36"/>
      <c r="D977" s="37"/>
      <c r="E977" s="72"/>
      <c r="F977" s="332"/>
      <c r="G977" s="328"/>
      <c r="H977" s="263"/>
      <c r="I977" s="256"/>
      <c r="J977" s="368" t="str">
        <f t="shared" si="84"/>
        <v/>
      </c>
      <c r="K977" s="177">
        <f t="shared" si="85"/>
        <v>1</v>
      </c>
      <c r="L977" s="176">
        <f t="shared" si="86"/>
        <v>0</v>
      </c>
    </row>
    <row r="978" spans="1:14" ht="31.9" customHeight="1" x14ac:dyDescent="0.25">
      <c r="A978" s="50">
        <v>579</v>
      </c>
      <c r="B978" s="35"/>
      <c r="C978" s="36"/>
      <c r="D978" s="37"/>
      <c r="E978" s="72"/>
      <c r="F978" s="332"/>
      <c r="G978" s="328"/>
      <c r="H978" s="263"/>
      <c r="I978" s="256"/>
      <c r="J978" s="368" t="str">
        <f t="shared" si="84"/>
        <v/>
      </c>
      <c r="K978" s="177">
        <f t="shared" si="85"/>
        <v>1</v>
      </c>
      <c r="L978" s="176">
        <f t="shared" si="86"/>
        <v>0</v>
      </c>
    </row>
    <row r="979" spans="1:14" ht="31.9" customHeight="1" thickBot="1" x14ac:dyDescent="0.3">
      <c r="A979" s="65">
        <v>580</v>
      </c>
      <c r="B979" s="38"/>
      <c r="C979" s="39"/>
      <c r="D979" s="40"/>
      <c r="E979" s="73"/>
      <c r="F979" s="333"/>
      <c r="G979" s="329"/>
      <c r="H979" s="264"/>
      <c r="I979" s="257"/>
      <c r="J979" s="368" t="str">
        <f t="shared" si="84"/>
        <v/>
      </c>
      <c r="K979" s="177">
        <f t="shared" si="85"/>
        <v>1</v>
      </c>
      <c r="L979" s="176">
        <f t="shared" si="86"/>
        <v>0</v>
      </c>
    </row>
    <row r="980" spans="1:14" ht="37.15" customHeight="1" thickBot="1" x14ac:dyDescent="0.3">
      <c r="A980" s="74"/>
      <c r="B980" s="74"/>
      <c r="C980" s="372"/>
      <c r="D980" s="74"/>
      <c r="E980" s="314"/>
      <c r="F980" s="369"/>
      <c r="G980" s="334" t="s">
        <v>50</v>
      </c>
      <c r="H980" s="258">
        <f>SUM(H960:H979)+H946</f>
        <v>0</v>
      </c>
      <c r="I980" s="258">
        <f>SUM(I960:I979)+I946</f>
        <v>0</v>
      </c>
      <c r="J980" s="74"/>
      <c r="K980" s="175">
        <f>IF(H980&gt;H946,ROW(A986),0)</f>
        <v>0</v>
      </c>
      <c r="L980" s="69"/>
      <c r="M980" s="171">
        <f>IF(H980&gt;H946,ROW(A986),0)</f>
        <v>0</v>
      </c>
    </row>
    <row r="981" spans="1:14" x14ac:dyDescent="0.25">
      <c r="A981" s="74"/>
      <c r="B981" s="74"/>
      <c r="C981" s="372"/>
      <c r="D981" s="74"/>
      <c r="E981" s="314"/>
      <c r="F981" s="370"/>
      <c r="G981" s="314"/>
      <c r="H981" s="74"/>
      <c r="I981" s="74"/>
      <c r="J981" s="74"/>
      <c r="K981" s="69"/>
      <c r="L981" s="69"/>
    </row>
    <row r="982" spans="1:14" x14ac:dyDescent="0.25">
      <c r="A982" s="41" t="s">
        <v>156</v>
      </c>
      <c r="B982" s="74"/>
      <c r="C982" s="372"/>
      <c r="D982" s="74"/>
      <c r="E982" s="314"/>
      <c r="F982" s="370"/>
      <c r="G982" s="314"/>
      <c r="H982" s="74"/>
      <c r="I982" s="74"/>
      <c r="J982" s="74"/>
      <c r="K982" s="69"/>
      <c r="L982" s="69"/>
    </row>
    <row r="983" spans="1:14" x14ac:dyDescent="0.25">
      <c r="A983" s="74"/>
      <c r="B983" s="74"/>
      <c r="C983" s="372"/>
      <c r="D983" s="74"/>
      <c r="E983" s="314"/>
      <c r="F983" s="370"/>
      <c r="G983" s="314"/>
      <c r="H983" s="74"/>
      <c r="I983" s="74"/>
      <c r="J983" s="74"/>
      <c r="K983" s="69"/>
      <c r="L983" s="69"/>
    </row>
    <row r="984" spans="1:14" x14ac:dyDescent="0.25">
      <c r="A984" s="74"/>
      <c r="B984" s="353" t="s">
        <v>47</v>
      </c>
      <c r="C984" s="373">
        <f ca="1">IF(imzatarihi&gt;0,imzatarihi,"")</f>
        <v>46027</v>
      </c>
      <c r="D984" s="530" t="s">
        <v>48</v>
      </c>
      <c r="E984" s="530"/>
      <c r="F984" s="542" t="str">
        <f>IF(kurulusyetkilisi&gt;0,kurulusyetkilisi,"")</f>
        <v/>
      </c>
      <c r="G984" s="542"/>
      <c r="H984" s="542"/>
      <c r="I984" s="542"/>
      <c r="J984" s="74"/>
      <c r="K984" s="69"/>
      <c r="L984" s="69"/>
    </row>
    <row r="985" spans="1:14" x14ac:dyDescent="0.25">
      <c r="A985" s="74"/>
      <c r="D985" s="530" t="s">
        <v>49</v>
      </c>
      <c r="E985" s="530"/>
      <c r="H985" s="261"/>
      <c r="I985" s="74"/>
      <c r="J985" s="74"/>
      <c r="K985" s="69"/>
      <c r="L985" s="69"/>
    </row>
    <row r="986" spans="1:14" x14ac:dyDescent="0.25">
      <c r="A986" s="74"/>
      <c r="B986" s="74"/>
      <c r="C986" s="372"/>
      <c r="D986" s="74"/>
      <c r="E986" s="314"/>
      <c r="F986" s="370"/>
      <c r="G986" s="314"/>
      <c r="H986" s="74"/>
      <c r="I986" s="74"/>
      <c r="J986" s="74"/>
      <c r="K986" s="69"/>
      <c r="L986" s="69"/>
    </row>
    <row r="987" spans="1:14" x14ac:dyDescent="0.25">
      <c r="A987" s="525" t="s">
        <v>125</v>
      </c>
      <c r="B987" s="525"/>
      <c r="C987" s="525"/>
      <c r="D987" s="525"/>
      <c r="E987" s="525"/>
      <c r="F987" s="525"/>
      <c r="G987" s="525"/>
      <c r="H987" s="525"/>
      <c r="I987" s="525"/>
      <c r="J987" s="150"/>
      <c r="K987" s="69"/>
      <c r="L987" s="69"/>
      <c r="M987" s="110"/>
      <c r="N987" s="110"/>
    </row>
    <row r="988" spans="1:14" x14ac:dyDescent="0.25">
      <c r="A988" s="523" t="str">
        <f>IF(YilDonem&lt;&gt;"",CONCATENATE(YilDonem," dönemine aittir."),"")</f>
        <v/>
      </c>
      <c r="B988" s="523"/>
      <c r="C988" s="523"/>
      <c r="D988" s="523"/>
      <c r="E988" s="523"/>
      <c r="F988" s="523"/>
      <c r="G988" s="523"/>
      <c r="H988" s="523"/>
      <c r="I988" s="523"/>
      <c r="J988" s="150"/>
      <c r="K988" s="69"/>
      <c r="L988" s="69"/>
    </row>
    <row r="989" spans="1:14" ht="15.95" customHeight="1" thickBot="1" x14ac:dyDescent="0.3">
      <c r="A989" s="543" t="s">
        <v>148</v>
      </c>
      <c r="B989" s="543"/>
      <c r="C989" s="543"/>
      <c r="D989" s="543"/>
      <c r="E989" s="543"/>
      <c r="F989" s="543"/>
      <c r="G989" s="543"/>
      <c r="H989" s="543"/>
      <c r="I989" s="543"/>
      <c r="J989" s="150"/>
      <c r="K989" s="69"/>
      <c r="L989" s="69"/>
    </row>
    <row r="990" spans="1:14" ht="31.7" customHeight="1" thickBot="1" x14ac:dyDescent="0.3">
      <c r="A990" s="544" t="s">
        <v>1</v>
      </c>
      <c r="B990" s="545"/>
      <c r="C990" s="509" t="str">
        <f>IF(ProjeNo&gt;0,ProjeNo,"")</f>
        <v/>
      </c>
      <c r="D990" s="510"/>
      <c r="E990" s="510"/>
      <c r="F990" s="510"/>
      <c r="G990" s="510"/>
      <c r="H990" s="510"/>
      <c r="I990" s="511"/>
      <c r="J990" s="150"/>
      <c r="K990" s="69"/>
      <c r="L990" s="69"/>
    </row>
    <row r="991" spans="1:14" ht="45" customHeight="1" thickBot="1" x14ac:dyDescent="0.3">
      <c r="A991" s="540" t="s">
        <v>14</v>
      </c>
      <c r="B991" s="541"/>
      <c r="C991" s="514" t="str">
        <f>IF(ProjeAdi&gt;0,ProjeAdi,"")</f>
        <v/>
      </c>
      <c r="D991" s="515"/>
      <c r="E991" s="515"/>
      <c r="F991" s="515"/>
      <c r="G991" s="515"/>
      <c r="H991" s="515"/>
      <c r="I991" s="516"/>
      <c r="J991" s="150"/>
      <c r="K991" s="69"/>
      <c r="L991" s="69"/>
    </row>
    <row r="992" spans="1:14" s="44" customFormat="1" ht="37.15" customHeight="1" thickBot="1" x14ac:dyDescent="0.3">
      <c r="A992" s="517" t="s">
        <v>9</v>
      </c>
      <c r="B992" s="517" t="s">
        <v>122</v>
      </c>
      <c r="C992" s="517" t="s">
        <v>123</v>
      </c>
      <c r="D992" s="517" t="s">
        <v>124</v>
      </c>
      <c r="E992" s="519" t="s">
        <v>97</v>
      </c>
      <c r="F992" s="521" t="s">
        <v>98</v>
      </c>
      <c r="G992" s="519" t="s">
        <v>185</v>
      </c>
      <c r="H992" s="117" t="s">
        <v>99</v>
      </c>
      <c r="I992" s="117" t="s">
        <v>99</v>
      </c>
      <c r="J992" s="366"/>
      <c r="K992" s="70"/>
      <c r="L992" s="70"/>
      <c r="M992" s="109"/>
      <c r="N992" s="109"/>
    </row>
    <row r="993" spans="1:12" ht="18" customHeight="1" thickBot="1" x14ac:dyDescent="0.3">
      <c r="A993" s="526"/>
      <c r="B993" s="526"/>
      <c r="C993" s="526"/>
      <c r="D993" s="526"/>
      <c r="E993" s="527"/>
      <c r="F993" s="528"/>
      <c r="G993" s="520"/>
      <c r="H993" s="118" t="s">
        <v>100</v>
      </c>
      <c r="I993" s="118" t="s">
        <v>103</v>
      </c>
      <c r="J993" s="150"/>
      <c r="K993" s="69"/>
      <c r="L993" s="69"/>
    </row>
    <row r="994" spans="1:12" ht="31.9" customHeight="1" x14ac:dyDescent="0.25">
      <c r="A994" s="64">
        <v>581</v>
      </c>
      <c r="B994" s="52"/>
      <c r="C994" s="53"/>
      <c r="D994" s="71"/>
      <c r="E994" s="54"/>
      <c r="F994" s="330"/>
      <c r="G994" s="327"/>
      <c r="H994" s="262"/>
      <c r="I994" s="249"/>
      <c r="J994" s="368" t="str">
        <f>IF(AND(COUNTA(B994:D994)&gt;0,K994=1),"Belge Tarihi,Belge Numarası ve KDV Dahil Tutar doldurulduktan sonra KDV Hariç Tutar doldurulabilir.","")</f>
        <v/>
      </c>
      <c r="K994" s="177">
        <f>IF(COUNTA(E994:F994)+COUNTA(I994)=3,0,1)</f>
        <v>1</v>
      </c>
      <c r="L994" s="176">
        <f>IF(K994=1,0,100000000)</f>
        <v>0</v>
      </c>
    </row>
    <row r="995" spans="1:12" ht="31.9" customHeight="1" x14ac:dyDescent="0.25">
      <c r="A995" s="50">
        <v>582</v>
      </c>
      <c r="B995" s="35"/>
      <c r="C995" s="36"/>
      <c r="D995" s="37"/>
      <c r="E995" s="72"/>
      <c r="F995" s="332"/>
      <c r="G995" s="328"/>
      <c r="H995" s="263"/>
      <c r="I995" s="256"/>
      <c r="J995" s="368" t="str">
        <f t="shared" ref="J995:J1013" si="87">IF(AND(COUNTA(B995:D995)&gt;0,K995=1),"Belge Tarihi,Belge Numarası ve KDV Dahil Tutar doldurulduktan sonra KDV Hariç Tutar doldurulabilir.","")</f>
        <v/>
      </c>
      <c r="K995" s="177">
        <f t="shared" ref="K995:K1013" si="88">IF(COUNTA(E995:F995)+COUNTA(I995)=3,0,1)</f>
        <v>1</v>
      </c>
      <c r="L995" s="176">
        <f t="shared" ref="L995:L1013" si="89">IF(K995=1,0,100000000)</f>
        <v>0</v>
      </c>
    </row>
    <row r="996" spans="1:12" ht="31.9" customHeight="1" x14ac:dyDescent="0.25">
      <c r="A996" s="50">
        <v>583</v>
      </c>
      <c r="B996" s="35"/>
      <c r="C996" s="36"/>
      <c r="D996" s="37"/>
      <c r="E996" s="72"/>
      <c r="F996" s="332"/>
      <c r="G996" s="328"/>
      <c r="H996" s="263"/>
      <c r="I996" s="256"/>
      <c r="J996" s="368" t="str">
        <f t="shared" si="87"/>
        <v/>
      </c>
      <c r="K996" s="177">
        <f t="shared" si="88"/>
        <v>1</v>
      </c>
      <c r="L996" s="176">
        <f t="shared" si="89"/>
        <v>0</v>
      </c>
    </row>
    <row r="997" spans="1:12" ht="31.9" customHeight="1" x14ac:dyDescent="0.25">
      <c r="A997" s="50">
        <v>584</v>
      </c>
      <c r="B997" s="35"/>
      <c r="C997" s="36"/>
      <c r="D997" s="37"/>
      <c r="E997" s="72"/>
      <c r="F997" s="332"/>
      <c r="G997" s="328"/>
      <c r="H997" s="263"/>
      <c r="I997" s="256"/>
      <c r="J997" s="368" t="str">
        <f t="shared" si="87"/>
        <v/>
      </c>
      <c r="K997" s="177">
        <f t="shared" si="88"/>
        <v>1</v>
      </c>
      <c r="L997" s="176">
        <f t="shared" si="89"/>
        <v>0</v>
      </c>
    </row>
    <row r="998" spans="1:12" ht="31.9" customHeight="1" x14ac:dyDescent="0.25">
      <c r="A998" s="50">
        <v>585</v>
      </c>
      <c r="B998" s="35"/>
      <c r="C998" s="36"/>
      <c r="D998" s="37"/>
      <c r="E998" s="72"/>
      <c r="F998" s="332"/>
      <c r="G998" s="328"/>
      <c r="H998" s="263"/>
      <c r="I998" s="256"/>
      <c r="J998" s="368" t="str">
        <f t="shared" si="87"/>
        <v/>
      </c>
      <c r="K998" s="177">
        <f t="shared" si="88"/>
        <v>1</v>
      </c>
      <c r="L998" s="176">
        <f t="shared" si="89"/>
        <v>0</v>
      </c>
    </row>
    <row r="999" spans="1:12" ht="31.9" customHeight="1" x14ac:dyDescent="0.25">
      <c r="A999" s="50">
        <v>586</v>
      </c>
      <c r="B999" s="35"/>
      <c r="C999" s="36"/>
      <c r="D999" s="37"/>
      <c r="E999" s="72"/>
      <c r="F999" s="332"/>
      <c r="G999" s="328"/>
      <c r="H999" s="263"/>
      <c r="I999" s="256"/>
      <c r="J999" s="368" t="str">
        <f t="shared" si="87"/>
        <v/>
      </c>
      <c r="K999" s="177">
        <f t="shared" si="88"/>
        <v>1</v>
      </c>
      <c r="L999" s="176">
        <f t="shared" si="89"/>
        <v>0</v>
      </c>
    </row>
    <row r="1000" spans="1:12" ht="31.9" customHeight="1" x14ac:dyDescent="0.25">
      <c r="A1000" s="50">
        <v>587</v>
      </c>
      <c r="B1000" s="35"/>
      <c r="C1000" s="36"/>
      <c r="D1000" s="37"/>
      <c r="E1000" s="72"/>
      <c r="F1000" s="332"/>
      <c r="G1000" s="328"/>
      <c r="H1000" s="263"/>
      <c r="I1000" s="256"/>
      <c r="J1000" s="368" t="str">
        <f t="shared" si="87"/>
        <v/>
      </c>
      <c r="K1000" s="177">
        <f t="shared" si="88"/>
        <v>1</v>
      </c>
      <c r="L1000" s="176">
        <f t="shared" si="89"/>
        <v>0</v>
      </c>
    </row>
    <row r="1001" spans="1:12" ht="31.9" customHeight="1" x14ac:dyDescent="0.25">
      <c r="A1001" s="50">
        <v>588</v>
      </c>
      <c r="B1001" s="35"/>
      <c r="C1001" s="36"/>
      <c r="D1001" s="37"/>
      <c r="E1001" s="72"/>
      <c r="F1001" s="332"/>
      <c r="G1001" s="328"/>
      <c r="H1001" s="263"/>
      <c r="I1001" s="256"/>
      <c r="J1001" s="368" t="str">
        <f t="shared" si="87"/>
        <v/>
      </c>
      <c r="K1001" s="177">
        <f t="shared" si="88"/>
        <v>1</v>
      </c>
      <c r="L1001" s="176">
        <f t="shared" si="89"/>
        <v>0</v>
      </c>
    </row>
    <row r="1002" spans="1:12" ht="31.9" customHeight="1" x14ac:dyDescent="0.25">
      <c r="A1002" s="50">
        <v>589</v>
      </c>
      <c r="B1002" s="35"/>
      <c r="C1002" s="36"/>
      <c r="D1002" s="37"/>
      <c r="E1002" s="72"/>
      <c r="F1002" s="332"/>
      <c r="G1002" s="328"/>
      <c r="H1002" s="263"/>
      <c r="I1002" s="256"/>
      <c r="J1002" s="368" t="str">
        <f t="shared" si="87"/>
        <v/>
      </c>
      <c r="K1002" s="177">
        <f t="shared" si="88"/>
        <v>1</v>
      </c>
      <c r="L1002" s="176">
        <f t="shared" si="89"/>
        <v>0</v>
      </c>
    </row>
    <row r="1003" spans="1:12" ht="31.9" customHeight="1" x14ac:dyDescent="0.25">
      <c r="A1003" s="50">
        <v>590</v>
      </c>
      <c r="B1003" s="35"/>
      <c r="C1003" s="36"/>
      <c r="D1003" s="37"/>
      <c r="E1003" s="72"/>
      <c r="F1003" s="332"/>
      <c r="G1003" s="328"/>
      <c r="H1003" s="263"/>
      <c r="I1003" s="256"/>
      <c r="J1003" s="368" t="str">
        <f t="shared" si="87"/>
        <v/>
      </c>
      <c r="K1003" s="177">
        <f t="shared" si="88"/>
        <v>1</v>
      </c>
      <c r="L1003" s="176">
        <f t="shared" si="89"/>
        <v>0</v>
      </c>
    </row>
    <row r="1004" spans="1:12" ht="31.9" customHeight="1" x14ac:dyDescent="0.25">
      <c r="A1004" s="50">
        <v>591</v>
      </c>
      <c r="B1004" s="35"/>
      <c r="C1004" s="36"/>
      <c r="D1004" s="37"/>
      <c r="E1004" s="72"/>
      <c r="F1004" s="332"/>
      <c r="G1004" s="328"/>
      <c r="H1004" s="263"/>
      <c r="I1004" s="256"/>
      <c r="J1004" s="368" t="str">
        <f t="shared" si="87"/>
        <v/>
      </c>
      <c r="K1004" s="177">
        <f t="shared" si="88"/>
        <v>1</v>
      </c>
      <c r="L1004" s="176">
        <f t="shared" si="89"/>
        <v>0</v>
      </c>
    </row>
    <row r="1005" spans="1:12" ht="31.9" customHeight="1" x14ac:dyDescent="0.25">
      <c r="A1005" s="50">
        <v>592</v>
      </c>
      <c r="B1005" s="35"/>
      <c r="C1005" s="36"/>
      <c r="D1005" s="37"/>
      <c r="E1005" s="72"/>
      <c r="F1005" s="332"/>
      <c r="G1005" s="328"/>
      <c r="H1005" s="263"/>
      <c r="I1005" s="256"/>
      <c r="J1005" s="368" t="str">
        <f t="shared" si="87"/>
        <v/>
      </c>
      <c r="K1005" s="177">
        <f t="shared" si="88"/>
        <v>1</v>
      </c>
      <c r="L1005" s="176">
        <f t="shared" si="89"/>
        <v>0</v>
      </c>
    </row>
    <row r="1006" spans="1:12" ht="31.9" customHeight="1" x14ac:dyDescent="0.25">
      <c r="A1006" s="50">
        <v>593</v>
      </c>
      <c r="B1006" s="35"/>
      <c r="C1006" s="36"/>
      <c r="D1006" s="37"/>
      <c r="E1006" s="72"/>
      <c r="F1006" s="332"/>
      <c r="G1006" s="328"/>
      <c r="H1006" s="263"/>
      <c r="I1006" s="256"/>
      <c r="J1006" s="368" t="str">
        <f t="shared" si="87"/>
        <v/>
      </c>
      <c r="K1006" s="177">
        <f t="shared" si="88"/>
        <v>1</v>
      </c>
      <c r="L1006" s="176">
        <f t="shared" si="89"/>
        <v>0</v>
      </c>
    </row>
    <row r="1007" spans="1:12" ht="31.9" customHeight="1" x14ac:dyDescent="0.25">
      <c r="A1007" s="50">
        <v>594</v>
      </c>
      <c r="B1007" s="35"/>
      <c r="C1007" s="36"/>
      <c r="D1007" s="37"/>
      <c r="E1007" s="72"/>
      <c r="F1007" s="332"/>
      <c r="G1007" s="328"/>
      <c r="H1007" s="263"/>
      <c r="I1007" s="256"/>
      <c r="J1007" s="368" t="str">
        <f t="shared" si="87"/>
        <v/>
      </c>
      <c r="K1007" s="177">
        <f t="shared" si="88"/>
        <v>1</v>
      </c>
      <c r="L1007" s="176">
        <f t="shared" si="89"/>
        <v>0</v>
      </c>
    </row>
    <row r="1008" spans="1:12" ht="31.9" customHeight="1" x14ac:dyDescent="0.25">
      <c r="A1008" s="50">
        <v>595</v>
      </c>
      <c r="B1008" s="35"/>
      <c r="C1008" s="36"/>
      <c r="D1008" s="37"/>
      <c r="E1008" s="72"/>
      <c r="F1008" s="332"/>
      <c r="G1008" s="328"/>
      <c r="H1008" s="263"/>
      <c r="I1008" s="256"/>
      <c r="J1008" s="368" t="str">
        <f t="shared" si="87"/>
        <v/>
      </c>
      <c r="K1008" s="177">
        <f t="shared" si="88"/>
        <v>1</v>
      </c>
      <c r="L1008" s="176">
        <f t="shared" si="89"/>
        <v>0</v>
      </c>
    </row>
    <row r="1009" spans="1:14" ht="31.9" customHeight="1" x14ac:dyDescent="0.25">
      <c r="A1009" s="50">
        <v>596</v>
      </c>
      <c r="B1009" s="35"/>
      <c r="C1009" s="36"/>
      <c r="D1009" s="37"/>
      <c r="E1009" s="72"/>
      <c r="F1009" s="332"/>
      <c r="G1009" s="328"/>
      <c r="H1009" s="263"/>
      <c r="I1009" s="256"/>
      <c r="J1009" s="368" t="str">
        <f t="shared" si="87"/>
        <v/>
      </c>
      <c r="K1009" s="177">
        <f t="shared" si="88"/>
        <v>1</v>
      </c>
      <c r="L1009" s="176">
        <f t="shared" si="89"/>
        <v>0</v>
      </c>
      <c r="M1009" s="108"/>
    </row>
    <row r="1010" spans="1:14" ht="31.9" customHeight="1" x14ac:dyDescent="0.25">
      <c r="A1010" s="50">
        <v>597</v>
      </c>
      <c r="B1010" s="35"/>
      <c r="C1010" s="36"/>
      <c r="D1010" s="37"/>
      <c r="E1010" s="72"/>
      <c r="F1010" s="332"/>
      <c r="G1010" s="328"/>
      <c r="H1010" s="263"/>
      <c r="I1010" s="256"/>
      <c r="J1010" s="368" t="str">
        <f t="shared" si="87"/>
        <v/>
      </c>
      <c r="K1010" s="177">
        <f t="shared" si="88"/>
        <v>1</v>
      </c>
      <c r="L1010" s="176">
        <f t="shared" si="89"/>
        <v>0</v>
      </c>
    </row>
    <row r="1011" spans="1:14" ht="31.9" customHeight="1" x14ac:dyDescent="0.25">
      <c r="A1011" s="50">
        <v>598</v>
      </c>
      <c r="B1011" s="35"/>
      <c r="C1011" s="36"/>
      <c r="D1011" s="37"/>
      <c r="E1011" s="72"/>
      <c r="F1011" s="332"/>
      <c r="G1011" s="328"/>
      <c r="H1011" s="263"/>
      <c r="I1011" s="256"/>
      <c r="J1011" s="368" t="str">
        <f t="shared" si="87"/>
        <v/>
      </c>
      <c r="K1011" s="177">
        <f t="shared" si="88"/>
        <v>1</v>
      </c>
      <c r="L1011" s="176">
        <f t="shared" si="89"/>
        <v>0</v>
      </c>
    </row>
    <row r="1012" spans="1:14" ht="31.9" customHeight="1" x14ac:dyDescent="0.25">
      <c r="A1012" s="50">
        <v>599</v>
      </c>
      <c r="B1012" s="35"/>
      <c r="C1012" s="36"/>
      <c r="D1012" s="37"/>
      <c r="E1012" s="72"/>
      <c r="F1012" s="332"/>
      <c r="G1012" s="328"/>
      <c r="H1012" s="263"/>
      <c r="I1012" s="256"/>
      <c r="J1012" s="368" t="str">
        <f t="shared" si="87"/>
        <v/>
      </c>
      <c r="K1012" s="177">
        <f t="shared" si="88"/>
        <v>1</v>
      </c>
      <c r="L1012" s="176">
        <f t="shared" si="89"/>
        <v>0</v>
      </c>
    </row>
    <row r="1013" spans="1:14" ht="31.9" customHeight="1" thickBot="1" x14ac:dyDescent="0.3">
      <c r="A1013" s="65">
        <v>600</v>
      </c>
      <c r="B1013" s="38"/>
      <c r="C1013" s="39"/>
      <c r="D1013" s="40"/>
      <c r="E1013" s="73"/>
      <c r="F1013" s="333"/>
      <c r="G1013" s="329"/>
      <c r="H1013" s="264"/>
      <c r="I1013" s="257"/>
      <c r="J1013" s="368" t="str">
        <f t="shared" si="87"/>
        <v/>
      </c>
      <c r="K1013" s="177">
        <f t="shared" si="88"/>
        <v>1</v>
      </c>
      <c r="L1013" s="176">
        <f t="shared" si="89"/>
        <v>0</v>
      </c>
    </row>
    <row r="1014" spans="1:14" ht="37.15" customHeight="1" thickBot="1" x14ac:dyDescent="0.3">
      <c r="A1014" s="74"/>
      <c r="B1014" s="74"/>
      <c r="C1014" s="372"/>
      <c r="D1014" s="74"/>
      <c r="E1014" s="314"/>
      <c r="F1014" s="369"/>
      <c r="G1014" s="334" t="s">
        <v>50</v>
      </c>
      <c r="H1014" s="258">
        <f>SUM(H994:H1013)+H980</f>
        <v>0</v>
      </c>
      <c r="I1014" s="258">
        <f>SUM(I994:I1013)+I980</f>
        <v>0</v>
      </c>
      <c r="J1014" s="74"/>
      <c r="K1014" s="175">
        <f>IF(H1014&gt;H980,ROW(A1020),0)</f>
        <v>0</v>
      </c>
      <c r="L1014" s="69"/>
      <c r="M1014" s="171">
        <f>IF(H1014&gt;H980,ROW(A1020),0)</f>
        <v>0</v>
      </c>
    </row>
    <row r="1015" spans="1:14" x14ac:dyDescent="0.25">
      <c r="A1015" s="74"/>
      <c r="B1015" s="74"/>
      <c r="C1015" s="372"/>
      <c r="D1015" s="74"/>
      <c r="E1015" s="314"/>
      <c r="F1015" s="370"/>
      <c r="G1015" s="314"/>
      <c r="H1015" s="74"/>
      <c r="I1015" s="74"/>
      <c r="J1015" s="74"/>
      <c r="K1015" s="69"/>
      <c r="L1015" s="69"/>
    </row>
    <row r="1016" spans="1:14" x14ac:dyDescent="0.25">
      <c r="A1016" s="41" t="s">
        <v>156</v>
      </c>
      <c r="B1016" s="74"/>
      <c r="C1016" s="372"/>
      <c r="D1016" s="74"/>
      <c r="E1016" s="314"/>
      <c r="F1016" s="370"/>
      <c r="G1016" s="314"/>
      <c r="H1016" s="74"/>
      <c r="I1016" s="74"/>
      <c r="J1016" s="74"/>
      <c r="K1016" s="69"/>
      <c r="L1016" s="69"/>
    </row>
    <row r="1017" spans="1:14" x14ac:dyDescent="0.25">
      <c r="A1017" s="74"/>
      <c r="B1017" s="74"/>
      <c r="C1017" s="372"/>
      <c r="D1017" s="74"/>
      <c r="E1017" s="314"/>
      <c r="F1017" s="370"/>
      <c r="G1017" s="314"/>
      <c r="H1017" s="74"/>
      <c r="I1017" s="74"/>
      <c r="J1017" s="74"/>
      <c r="K1017" s="69"/>
      <c r="L1017" s="69"/>
    </row>
    <row r="1018" spans="1:14" x14ac:dyDescent="0.25">
      <c r="A1018" s="74"/>
      <c r="B1018" s="353" t="s">
        <v>47</v>
      </c>
      <c r="C1018" s="373">
        <f ca="1">IF(imzatarihi&gt;0,imzatarihi,"")</f>
        <v>46027</v>
      </c>
      <c r="D1018" s="530" t="s">
        <v>48</v>
      </c>
      <c r="E1018" s="530"/>
      <c r="F1018" s="542" t="str">
        <f>IF(kurulusyetkilisi&gt;0,kurulusyetkilisi,"")</f>
        <v/>
      </c>
      <c r="G1018" s="542"/>
      <c r="H1018" s="542"/>
      <c r="I1018" s="542"/>
      <c r="J1018" s="74"/>
      <c r="K1018" s="69"/>
      <c r="L1018" s="69"/>
    </row>
    <row r="1019" spans="1:14" x14ac:dyDescent="0.25">
      <c r="A1019" s="74"/>
      <c r="D1019" s="530" t="s">
        <v>49</v>
      </c>
      <c r="E1019" s="530"/>
      <c r="H1019" s="261"/>
      <c r="I1019" s="74"/>
      <c r="J1019" s="74"/>
      <c r="K1019" s="69"/>
      <c r="L1019" s="69"/>
    </row>
    <row r="1020" spans="1:14" x14ac:dyDescent="0.25">
      <c r="A1020" s="74"/>
      <c r="B1020" s="74"/>
      <c r="C1020" s="372"/>
      <c r="D1020" s="74"/>
      <c r="E1020" s="314"/>
      <c r="F1020" s="370"/>
      <c r="G1020" s="314"/>
      <c r="H1020" s="74"/>
      <c r="I1020" s="74"/>
      <c r="J1020" s="74"/>
      <c r="K1020" s="69"/>
      <c r="L1020" s="69"/>
    </row>
    <row r="1021" spans="1:14" x14ac:dyDescent="0.25">
      <c r="A1021" s="525" t="s">
        <v>125</v>
      </c>
      <c r="B1021" s="525"/>
      <c r="C1021" s="525"/>
      <c r="D1021" s="525"/>
      <c r="E1021" s="525"/>
      <c r="F1021" s="525"/>
      <c r="G1021" s="525"/>
      <c r="H1021" s="525"/>
      <c r="I1021" s="525"/>
      <c r="J1021" s="150"/>
      <c r="K1021" s="69"/>
      <c r="L1021" s="69"/>
    </row>
    <row r="1022" spans="1:14" x14ac:dyDescent="0.25">
      <c r="A1022" s="523" t="str">
        <f>IF(YilDonem&lt;&gt;"",CONCATENATE(YilDonem," dönemine aittir."),"")</f>
        <v/>
      </c>
      <c r="B1022" s="523"/>
      <c r="C1022" s="523"/>
      <c r="D1022" s="523"/>
      <c r="E1022" s="523"/>
      <c r="F1022" s="523"/>
      <c r="G1022" s="523"/>
      <c r="H1022" s="523"/>
      <c r="I1022" s="523"/>
      <c r="J1022" s="150"/>
      <c r="K1022" s="69"/>
      <c r="L1022" s="69"/>
      <c r="M1022" s="110"/>
      <c r="N1022" s="110"/>
    </row>
    <row r="1023" spans="1:14" ht="15.95" customHeight="1" thickBot="1" x14ac:dyDescent="0.3">
      <c r="A1023" s="543" t="s">
        <v>148</v>
      </c>
      <c r="B1023" s="543"/>
      <c r="C1023" s="543"/>
      <c r="D1023" s="543"/>
      <c r="E1023" s="543"/>
      <c r="F1023" s="543"/>
      <c r="G1023" s="543"/>
      <c r="H1023" s="543"/>
      <c r="I1023" s="543"/>
      <c r="J1023" s="150"/>
      <c r="K1023" s="69"/>
      <c r="L1023" s="69"/>
    </row>
    <row r="1024" spans="1:14" ht="31.7" customHeight="1" thickBot="1" x14ac:dyDescent="0.3">
      <c r="A1024" s="544" t="s">
        <v>1</v>
      </c>
      <c r="B1024" s="545"/>
      <c r="C1024" s="509" t="str">
        <f>IF(ProjeNo&gt;0,ProjeNo,"")</f>
        <v/>
      </c>
      <c r="D1024" s="510"/>
      <c r="E1024" s="510"/>
      <c r="F1024" s="510"/>
      <c r="G1024" s="510"/>
      <c r="H1024" s="510"/>
      <c r="I1024" s="511"/>
      <c r="J1024" s="150"/>
      <c r="K1024" s="69"/>
      <c r="L1024" s="69"/>
    </row>
    <row r="1025" spans="1:14" ht="45" customHeight="1" thickBot="1" x14ac:dyDescent="0.3">
      <c r="A1025" s="540" t="s">
        <v>14</v>
      </c>
      <c r="B1025" s="541"/>
      <c r="C1025" s="514" t="str">
        <f>IF(ProjeAdi&gt;0,ProjeAdi,"")</f>
        <v/>
      </c>
      <c r="D1025" s="515"/>
      <c r="E1025" s="515"/>
      <c r="F1025" s="515"/>
      <c r="G1025" s="515"/>
      <c r="H1025" s="515"/>
      <c r="I1025" s="516"/>
      <c r="J1025" s="150"/>
      <c r="K1025" s="69"/>
      <c r="L1025" s="69"/>
    </row>
    <row r="1026" spans="1:14" s="44" customFormat="1" ht="37.15" customHeight="1" thickBot="1" x14ac:dyDescent="0.3">
      <c r="A1026" s="517" t="s">
        <v>9</v>
      </c>
      <c r="B1026" s="517" t="s">
        <v>122</v>
      </c>
      <c r="C1026" s="517" t="s">
        <v>123</v>
      </c>
      <c r="D1026" s="517" t="s">
        <v>124</v>
      </c>
      <c r="E1026" s="519" t="s">
        <v>97</v>
      </c>
      <c r="F1026" s="521" t="s">
        <v>98</v>
      </c>
      <c r="G1026" s="519" t="s">
        <v>185</v>
      </c>
      <c r="H1026" s="117" t="s">
        <v>99</v>
      </c>
      <c r="I1026" s="117" t="s">
        <v>99</v>
      </c>
      <c r="J1026" s="366"/>
      <c r="K1026" s="70"/>
      <c r="L1026" s="70"/>
      <c r="M1026" s="109"/>
      <c r="N1026" s="109"/>
    </row>
    <row r="1027" spans="1:14" ht="18" customHeight="1" thickBot="1" x14ac:dyDescent="0.3">
      <c r="A1027" s="526"/>
      <c r="B1027" s="526"/>
      <c r="C1027" s="526"/>
      <c r="D1027" s="526"/>
      <c r="E1027" s="527"/>
      <c r="F1027" s="528"/>
      <c r="G1027" s="520"/>
      <c r="H1027" s="118" t="s">
        <v>100</v>
      </c>
      <c r="I1027" s="118" t="s">
        <v>103</v>
      </c>
      <c r="J1027" s="150"/>
      <c r="K1027" s="69"/>
      <c r="L1027" s="69"/>
    </row>
    <row r="1028" spans="1:14" ht="31.9" customHeight="1" x14ac:dyDescent="0.25">
      <c r="A1028" s="64">
        <v>601</v>
      </c>
      <c r="B1028" s="52"/>
      <c r="C1028" s="53"/>
      <c r="D1028" s="71"/>
      <c r="E1028" s="54"/>
      <c r="F1028" s="330"/>
      <c r="G1028" s="327"/>
      <c r="H1028" s="262"/>
      <c r="I1028" s="249"/>
      <c r="J1028" s="368" t="str">
        <f>IF(AND(COUNTA(B1028:D1028)&gt;0,K1028=1),"Belge Tarihi,Belge Numarası ve KDV Dahil Tutar doldurulduktan sonra KDV Hariç Tutar doldurulabilir.","")</f>
        <v/>
      </c>
      <c r="K1028" s="177">
        <f>IF(COUNTA(E1028:F1028)+COUNTA(I1028)=3,0,1)</f>
        <v>1</v>
      </c>
      <c r="L1028" s="176">
        <f>IF(K1028=1,0,100000000)</f>
        <v>0</v>
      </c>
    </row>
    <row r="1029" spans="1:14" ht="31.9" customHeight="1" x14ac:dyDescent="0.25">
      <c r="A1029" s="50">
        <v>602</v>
      </c>
      <c r="B1029" s="35"/>
      <c r="C1029" s="36"/>
      <c r="D1029" s="37"/>
      <c r="E1029" s="72"/>
      <c r="F1029" s="332"/>
      <c r="G1029" s="328"/>
      <c r="H1029" s="263"/>
      <c r="I1029" s="256"/>
      <c r="J1029" s="368" t="str">
        <f t="shared" ref="J1029:J1047" si="90">IF(AND(COUNTA(B1029:D1029)&gt;0,K1029=1),"Belge Tarihi,Belge Numarası ve KDV Dahil Tutar doldurulduktan sonra KDV Hariç Tutar doldurulabilir.","")</f>
        <v/>
      </c>
      <c r="K1029" s="177">
        <f t="shared" ref="K1029:K1047" si="91">IF(COUNTA(E1029:F1029)+COUNTA(I1029)=3,0,1)</f>
        <v>1</v>
      </c>
      <c r="L1029" s="176">
        <f t="shared" ref="L1029:L1047" si="92">IF(K1029=1,0,100000000)</f>
        <v>0</v>
      </c>
    </row>
    <row r="1030" spans="1:14" ht="31.9" customHeight="1" x14ac:dyDescent="0.25">
      <c r="A1030" s="50">
        <v>603</v>
      </c>
      <c r="B1030" s="35"/>
      <c r="C1030" s="36"/>
      <c r="D1030" s="37"/>
      <c r="E1030" s="72"/>
      <c r="F1030" s="332"/>
      <c r="G1030" s="328"/>
      <c r="H1030" s="263"/>
      <c r="I1030" s="256"/>
      <c r="J1030" s="368" t="str">
        <f t="shared" si="90"/>
        <v/>
      </c>
      <c r="K1030" s="177">
        <f t="shared" si="91"/>
        <v>1</v>
      </c>
      <c r="L1030" s="176">
        <f t="shared" si="92"/>
        <v>0</v>
      </c>
    </row>
    <row r="1031" spans="1:14" ht="31.9" customHeight="1" x14ac:dyDescent="0.25">
      <c r="A1031" s="50">
        <v>604</v>
      </c>
      <c r="B1031" s="35"/>
      <c r="C1031" s="36"/>
      <c r="D1031" s="37"/>
      <c r="E1031" s="72"/>
      <c r="F1031" s="332"/>
      <c r="G1031" s="328"/>
      <c r="H1031" s="263"/>
      <c r="I1031" s="256"/>
      <c r="J1031" s="368" t="str">
        <f t="shared" si="90"/>
        <v/>
      </c>
      <c r="K1031" s="177">
        <f t="shared" si="91"/>
        <v>1</v>
      </c>
      <c r="L1031" s="176">
        <f t="shared" si="92"/>
        <v>0</v>
      </c>
    </row>
    <row r="1032" spans="1:14" ht="31.9" customHeight="1" x14ac:dyDescent="0.25">
      <c r="A1032" s="50">
        <v>605</v>
      </c>
      <c r="B1032" s="35"/>
      <c r="C1032" s="36"/>
      <c r="D1032" s="37"/>
      <c r="E1032" s="72"/>
      <c r="F1032" s="332"/>
      <c r="G1032" s="328"/>
      <c r="H1032" s="263"/>
      <c r="I1032" s="256"/>
      <c r="J1032" s="368" t="str">
        <f t="shared" si="90"/>
        <v/>
      </c>
      <c r="K1032" s="177">
        <f t="shared" si="91"/>
        <v>1</v>
      </c>
      <c r="L1032" s="176">
        <f t="shared" si="92"/>
        <v>0</v>
      </c>
    </row>
    <row r="1033" spans="1:14" ht="31.9" customHeight="1" x14ac:dyDescent="0.25">
      <c r="A1033" s="50">
        <v>606</v>
      </c>
      <c r="B1033" s="35"/>
      <c r="C1033" s="36"/>
      <c r="D1033" s="37"/>
      <c r="E1033" s="72"/>
      <c r="F1033" s="332"/>
      <c r="G1033" s="328"/>
      <c r="H1033" s="263"/>
      <c r="I1033" s="256"/>
      <c r="J1033" s="368" t="str">
        <f t="shared" si="90"/>
        <v/>
      </c>
      <c r="K1033" s="177">
        <f t="shared" si="91"/>
        <v>1</v>
      </c>
      <c r="L1033" s="176">
        <f t="shared" si="92"/>
        <v>0</v>
      </c>
    </row>
    <row r="1034" spans="1:14" ht="31.9" customHeight="1" x14ac:dyDescent="0.25">
      <c r="A1034" s="50">
        <v>607</v>
      </c>
      <c r="B1034" s="35"/>
      <c r="C1034" s="36"/>
      <c r="D1034" s="37"/>
      <c r="E1034" s="72"/>
      <c r="F1034" s="332"/>
      <c r="G1034" s="328"/>
      <c r="H1034" s="263"/>
      <c r="I1034" s="256"/>
      <c r="J1034" s="368" t="str">
        <f t="shared" si="90"/>
        <v/>
      </c>
      <c r="K1034" s="177">
        <f t="shared" si="91"/>
        <v>1</v>
      </c>
      <c r="L1034" s="176">
        <f t="shared" si="92"/>
        <v>0</v>
      </c>
    </row>
    <row r="1035" spans="1:14" ht="31.9" customHeight="1" x14ac:dyDescent="0.25">
      <c r="A1035" s="50">
        <v>608</v>
      </c>
      <c r="B1035" s="35"/>
      <c r="C1035" s="36"/>
      <c r="D1035" s="37"/>
      <c r="E1035" s="72"/>
      <c r="F1035" s="332"/>
      <c r="G1035" s="328"/>
      <c r="H1035" s="263"/>
      <c r="I1035" s="256"/>
      <c r="J1035" s="368" t="str">
        <f t="shared" si="90"/>
        <v/>
      </c>
      <c r="K1035" s="177">
        <f t="shared" si="91"/>
        <v>1</v>
      </c>
      <c r="L1035" s="176">
        <f t="shared" si="92"/>
        <v>0</v>
      </c>
    </row>
    <row r="1036" spans="1:14" ht="31.9" customHeight="1" x14ac:dyDescent="0.25">
      <c r="A1036" s="50">
        <v>609</v>
      </c>
      <c r="B1036" s="35"/>
      <c r="C1036" s="36"/>
      <c r="D1036" s="37"/>
      <c r="E1036" s="72"/>
      <c r="F1036" s="332"/>
      <c r="G1036" s="328"/>
      <c r="H1036" s="263"/>
      <c r="I1036" s="256"/>
      <c r="J1036" s="368" t="str">
        <f t="shared" si="90"/>
        <v/>
      </c>
      <c r="K1036" s="177">
        <f t="shared" si="91"/>
        <v>1</v>
      </c>
      <c r="L1036" s="176">
        <f t="shared" si="92"/>
        <v>0</v>
      </c>
    </row>
    <row r="1037" spans="1:14" ht="31.9" customHeight="1" x14ac:dyDescent="0.25">
      <c r="A1037" s="50">
        <v>610</v>
      </c>
      <c r="B1037" s="35"/>
      <c r="C1037" s="36"/>
      <c r="D1037" s="37"/>
      <c r="E1037" s="72"/>
      <c r="F1037" s="332"/>
      <c r="G1037" s="328"/>
      <c r="H1037" s="263"/>
      <c r="I1037" s="256"/>
      <c r="J1037" s="368" t="str">
        <f t="shared" si="90"/>
        <v/>
      </c>
      <c r="K1037" s="177">
        <f t="shared" si="91"/>
        <v>1</v>
      </c>
      <c r="L1037" s="176">
        <f t="shared" si="92"/>
        <v>0</v>
      </c>
    </row>
    <row r="1038" spans="1:14" ht="31.9" customHeight="1" x14ac:dyDescent="0.25">
      <c r="A1038" s="50">
        <v>611</v>
      </c>
      <c r="B1038" s="35"/>
      <c r="C1038" s="36"/>
      <c r="D1038" s="37"/>
      <c r="E1038" s="72"/>
      <c r="F1038" s="332"/>
      <c r="G1038" s="328"/>
      <c r="H1038" s="263"/>
      <c r="I1038" s="256"/>
      <c r="J1038" s="368" t="str">
        <f t="shared" si="90"/>
        <v/>
      </c>
      <c r="K1038" s="177">
        <f t="shared" si="91"/>
        <v>1</v>
      </c>
      <c r="L1038" s="176">
        <f t="shared" si="92"/>
        <v>0</v>
      </c>
    </row>
    <row r="1039" spans="1:14" ht="31.9" customHeight="1" x14ac:dyDescent="0.25">
      <c r="A1039" s="50">
        <v>612</v>
      </c>
      <c r="B1039" s="35"/>
      <c r="C1039" s="36"/>
      <c r="D1039" s="37"/>
      <c r="E1039" s="72"/>
      <c r="F1039" s="332"/>
      <c r="G1039" s="328"/>
      <c r="H1039" s="263"/>
      <c r="I1039" s="256"/>
      <c r="J1039" s="368" t="str">
        <f t="shared" si="90"/>
        <v/>
      </c>
      <c r="K1039" s="177">
        <f t="shared" si="91"/>
        <v>1</v>
      </c>
      <c r="L1039" s="176">
        <f t="shared" si="92"/>
        <v>0</v>
      </c>
    </row>
    <row r="1040" spans="1:14" ht="31.9" customHeight="1" x14ac:dyDescent="0.25">
      <c r="A1040" s="50">
        <v>613</v>
      </c>
      <c r="B1040" s="35"/>
      <c r="C1040" s="36"/>
      <c r="D1040" s="37"/>
      <c r="E1040" s="72"/>
      <c r="F1040" s="332"/>
      <c r="G1040" s="328"/>
      <c r="H1040" s="263"/>
      <c r="I1040" s="256"/>
      <c r="J1040" s="368" t="str">
        <f t="shared" si="90"/>
        <v/>
      </c>
      <c r="K1040" s="177">
        <f t="shared" si="91"/>
        <v>1</v>
      </c>
      <c r="L1040" s="176">
        <f t="shared" si="92"/>
        <v>0</v>
      </c>
    </row>
    <row r="1041" spans="1:13" ht="31.9" customHeight="1" x14ac:dyDescent="0.25">
      <c r="A1041" s="50">
        <v>614</v>
      </c>
      <c r="B1041" s="35"/>
      <c r="C1041" s="36"/>
      <c r="D1041" s="37"/>
      <c r="E1041" s="72"/>
      <c r="F1041" s="332"/>
      <c r="G1041" s="328"/>
      <c r="H1041" s="263"/>
      <c r="I1041" s="256"/>
      <c r="J1041" s="368" t="str">
        <f t="shared" si="90"/>
        <v/>
      </c>
      <c r="K1041" s="177">
        <f t="shared" si="91"/>
        <v>1</v>
      </c>
      <c r="L1041" s="176">
        <f t="shared" si="92"/>
        <v>0</v>
      </c>
    </row>
    <row r="1042" spans="1:13" ht="31.9" customHeight="1" x14ac:dyDescent="0.25">
      <c r="A1042" s="50">
        <v>615</v>
      </c>
      <c r="B1042" s="35"/>
      <c r="C1042" s="36"/>
      <c r="D1042" s="37"/>
      <c r="E1042" s="72"/>
      <c r="F1042" s="332"/>
      <c r="G1042" s="328"/>
      <c r="H1042" s="263"/>
      <c r="I1042" s="256"/>
      <c r="J1042" s="368" t="str">
        <f t="shared" si="90"/>
        <v/>
      </c>
      <c r="K1042" s="177">
        <f t="shared" si="91"/>
        <v>1</v>
      </c>
      <c r="L1042" s="176">
        <f t="shared" si="92"/>
        <v>0</v>
      </c>
    </row>
    <row r="1043" spans="1:13" ht="31.9" customHeight="1" x14ac:dyDescent="0.25">
      <c r="A1043" s="50">
        <v>616</v>
      </c>
      <c r="B1043" s="35"/>
      <c r="C1043" s="36"/>
      <c r="D1043" s="37"/>
      <c r="E1043" s="72"/>
      <c r="F1043" s="332"/>
      <c r="G1043" s="328"/>
      <c r="H1043" s="263"/>
      <c r="I1043" s="256"/>
      <c r="J1043" s="368" t="str">
        <f t="shared" si="90"/>
        <v/>
      </c>
      <c r="K1043" s="177">
        <f t="shared" si="91"/>
        <v>1</v>
      </c>
      <c r="L1043" s="176">
        <f t="shared" si="92"/>
        <v>0</v>
      </c>
    </row>
    <row r="1044" spans="1:13" ht="31.9" customHeight="1" x14ac:dyDescent="0.25">
      <c r="A1044" s="50">
        <v>617</v>
      </c>
      <c r="B1044" s="35"/>
      <c r="C1044" s="36"/>
      <c r="D1044" s="37"/>
      <c r="E1044" s="72"/>
      <c r="F1044" s="332"/>
      <c r="G1044" s="328"/>
      <c r="H1044" s="263"/>
      <c r="I1044" s="256"/>
      <c r="J1044" s="368" t="str">
        <f t="shared" si="90"/>
        <v/>
      </c>
      <c r="K1044" s="177">
        <f t="shared" si="91"/>
        <v>1</v>
      </c>
      <c r="L1044" s="176">
        <f t="shared" si="92"/>
        <v>0</v>
      </c>
      <c r="M1044" s="108"/>
    </row>
    <row r="1045" spans="1:13" ht="31.9" customHeight="1" x14ac:dyDescent="0.25">
      <c r="A1045" s="50">
        <v>618</v>
      </c>
      <c r="B1045" s="35"/>
      <c r="C1045" s="36"/>
      <c r="D1045" s="37"/>
      <c r="E1045" s="72"/>
      <c r="F1045" s="332"/>
      <c r="G1045" s="328"/>
      <c r="H1045" s="263"/>
      <c r="I1045" s="256"/>
      <c r="J1045" s="368" t="str">
        <f t="shared" si="90"/>
        <v/>
      </c>
      <c r="K1045" s="177">
        <f t="shared" si="91"/>
        <v>1</v>
      </c>
      <c r="L1045" s="176">
        <f t="shared" si="92"/>
        <v>0</v>
      </c>
    </row>
    <row r="1046" spans="1:13" ht="31.9" customHeight="1" x14ac:dyDescent="0.25">
      <c r="A1046" s="50">
        <v>619</v>
      </c>
      <c r="B1046" s="35"/>
      <c r="C1046" s="36"/>
      <c r="D1046" s="37"/>
      <c r="E1046" s="72"/>
      <c r="F1046" s="332"/>
      <c r="G1046" s="328"/>
      <c r="H1046" s="263"/>
      <c r="I1046" s="256"/>
      <c r="J1046" s="368" t="str">
        <f t="shared" si="90"/>
        <v/>
      </c>
      <c r="K1046" s="177">
        <f t="shared" si="91"/>
        <v>1</v>
      </c>
      <c r="L1046" s="176">
        <f t="shared" si="92"/>
        <v>0</v>
      </c>
    </row>
    <row r="1047" spans="1:13" ht="31.9" customHeight="1" thickBot="1" x14ac:dyDescent="0.3">
      <c r="A1047" s="65">
        <v>620</v>
      </c>
      <c r="B1047" s="38"/>
      <c r="C1047" s="39"/>
      <c r="D1047" s="40"/>
      <c r="E1047" s="73"/>
      <c r="F1047" s="333"/>
      <c r="G1047" s="329"/>
      <c r="H1047" s="264"/>
      <c r="I1047" s="257"/>
      <c r="J1047" s="368" t="str">
        <f t="shared" si="90"/>
        <v/>
      </c>
      <c r="K1047" s="177">
        <f t="shared" si="91"/>
        <v>1</v>
      </c>
      <c r="L1047" s="176">
        <f t="shared" si="92"/>
        <v>0</v>
      </c>
    </row>
    <row r="1048" spans="1:13" ht="37.15" customHeight="1" thickBot="1" x14ac:dyDescent="0.3">
      <c r="A1048" s="74"/>
      <c r="B1048" s="74"/>
      <c r="C1048" s="372"/>
      <c r="D1048" s="74"/>
      <c r="E1048" s="314"/>
      <c r="F1048" s="369"/>
      <c r="G1048" s="334" t="s">
        <v>50</v>
      </c>
      <c r="H1048" s="258">
        <f>SUM(H1028:H1047)+H1014</f>
        <v>0</v>
      </c>
      <c r="I1048" s="258">
        <f>SUM(I1028:I1047)+I1014</f>
        <v>0</v>
      </c>
      <c r="J1048" s="74"/>
      <c r="K1048" s="175">
        <f>IF(H1048&gt;H1014,ROW(A1054),0)</f>
        <v>0</v>
      </c>
      <c r="L1048" s="69"/>
      <c r="M1048" s="171">
        <f>IF(H1048&gt;H1014,ROW(A1054),0)</f>
        <v>0</v>
      </c>
    </row>
    <row r="1049" spans="1:13" x14ac:dyDescent="0.25">
      <c r="A1049" s="74"/>
      <c r="B1049" s="74"/>
      <c r="C1049" s="372"/>
      <c r="D1049" s="74"/>
      <c r="E1049" s="314"/>
      <c r="F1049" s="370"/>
      <c r="G1049" s="314"/>
      <c r="H1049" s="74"/>
      <c r="I1049" s="74"/>
      <c r="J1049" s="74"/>
      <c r="K1049" s="69"/>
      <c r="L1049" s="69"/>
    </row>
    <row r="1050" spans="1:13" x14ac:dyDescent="0.25">
      <c r="A1050" s="41" t="s">
        <v>156</v>
      </c>
      <c r="B1050" s="74"/>
      <c r="C1050" s="372"/>
      <c r="D1050" s="74"/>
      <c r="E1050" s="314"/>
      <c r="F1050" s="370"/>
      <c r="G1050" s="314"/>
      <c r="H1050" s="74"/>
      <c r="I1050" s="74"/>
      <c r="J1050" s="74"/>
      <c r="K1050" s="69"/>
      <c r="L1050" s="69"/>
    </row>
    <row r="1051" spans="1:13" x14ac:dyDescent="0.25">
      <c r="A1051" s="74"/>
      <c r="B1051" s="74"/>
      <c r="C1051" s="372"/>
      <c r="D1051" s="74"/>
      <c r="E1051" s="314"/>
      <c r="F1051" s="370"/>
      <c r="G1051" s="314"/>
      <c r="H1051" s="74"/>
      <c r="I1051" s="74"/>
      <c r="J1051" s="74"/>
      <c r="K1051" s="69"/>
      <c r="L1051" s="69"/>
    </row>
    <row r="1052" spans="1:13" x14ac:dyDescent="0.25">
      <c r="A1052" s="74"/>
      <c r="B1052" s="353" t="s">
        <v>47</v>
      </c>
      <c r="C1052" s="373">
        <f ca="1">IF(imzatarihi&gt;0,imzatarihi,"")</f>
        <v>46027</v>
      </c>
      <c r="D1052" s="530" t="s">
        <v>48</v>
      </c>
      <c r="E1052" s="530"/>
      <c r="F1052" s="542" t="str">
        <f>IF(kurulusyetkilisi&gt;0,kurulusyetkilisi,"")</f>
        <v/>
      </c>
      <c r="G1052" s="542"/>
      <c r="H1052" s="542"/>
      <c r="I1052" s="542"/>
      <c r="J1052" s="74"/>
      <c r="K1052" s="69"/>
      <c r="L1052" s="69"/>
    </row>
    <row r="1053" spans="1:13" x14ac:dyDescent="0.25">
      <c r="A1053" s="74"/>
      <c r="D1053" s="530" t="s">
        <v>49</v>
      </c>
      <c r="E1053" s="530"/>
      <c r="H1053" s="261"/>
      <c r="I1053" s="74"/>
      <c r="J1053" s="74"/>
      <c r="K1053" s="69"/>
      <c r="L1053" s="69"/>
    </row>
    <row r="1054" spans="1:13" x14ac:dyDescent="0.25">
      <c r="A1054" s="74"/>
      <c r="B1054" s="74"/>
      <c r="C1054" s="372"/>
      <c r="D1054" s="74"/>
      <c r="E1054" s="314"/>
      <c r="F1054" s="370"/>
      <c r="G1054" s="314"/>
      <c r="H1054" s="74"/>
      <c r="I1054" s="74"/>
      <c r="J1054" s="74"/>
      <c r="K1054" s="69"/>
      <c r="L1054" s="69"/>
    </row>
    <row r="1055" spans="1:13" x14ac:dyDescent="0.25">
      <c r="A1055" s="525" t="s">
        <v>125</v>
      </c>
      <c r="B1055" s="525"/>
      <c r="C1055" s="525"/>
      <c r="D1055" s="525"/>
      <c r="E1055" s="525"/>
      <c r="F1055" s="525"/>
      <c r="G1055" s="525"/>
      <c r="H1055" s="525"/>
      <c r="I1055" s="525"/>
      <c r="J1055" s="150"/>
      <c r="K1055" s="69"/>
      <c r="L1055" s="69"/>
    </row>
    <row r="1056" spans="1:13" x14ac:dyDescent="0.25">
      <c r="A1056" s="523" t="str">
        <f>IF(YilDonem&lt;&gt;"",CONCATENATE(YilDonem," dönemine aittir."),"")</f>
        <v/>
      </c>
      <c r="B1056" s="523"/>
      <c r="C1056" s="523"/>
      <c r="D1056" s="523"/>
      <c r="E1056" s="523"/>
      <c r="F1056" s="523"/>
      <c r="G1056" s="523"/>
      <c r="H1056" s="523"/>
      <c r="I1056" s="523"/>
      <c r="J1056" s="150"/>
      <c r="K1056" s="69"/>
      <c r="L1056" s="69"/>
    </row>
    <row r="1057" spans="1:14" ht="15.95" customHeight="1" thickBot="1" x14ac:dyDescent="0.3">
      <c r="A1057" s="543" t="s">
        <v>148</v>
      </c>
      <c r="B1057" s="543"/>
      <c r="C1057" s="543"/>
      <c r="D1057" s="543"/>
      <c r="E1057" s="543"/>
      <c r="F1057" s="543"/>
      <c r="G1057" s="543"/>
      <c r="H1057" s="543"/>
      <c r="I1057" s="543"/>
      <c r="J1057" s="150"/>
      <c r="K1057" s="69"/>
      <c r="L1057" s="69"/>
      <c r="M1057" s="110"/>
      <c r="N1057" s="110"/>
    </row>
    <row r="1058" spans="1:14" ht="31.7" customHeight="1" thickBot="1" x14ac:dyDescent="0.3">
      <c r="A1058" s="544" t="s">
        <v>1</v>
      </c>
      <c r="B1058" s="545"/>
      <c r="C1058" s="509" t="str">
        <f>IF(ProjeNo&gt;0,ProjeNo,"")</f>
        <v/>
      </c>
      <c r="D1058" s="510"/>
      <c r="E1058" s="510"/>
      <c r="F1058" s="510"/>
      <c r="G1058" s="510"/>
      <c r="H1058" s="510"/>
      <c r="I1058" s="511"/>
      <c r="J1058" s="150"/>
      <c r="K1058" s="69"/>
      <c r="L1058" s="69"/>
    </row>
    <row r="1059" spans="1:14" ht="45" customHeight="1" thickBot="1" x14ac:dyDescent="0.3">
      <c r="A1059" s="540" t="s">
        <v>14</v>
      </c>
      <c r="B1059" s="541"/>
      <c r="C1059" s="514" t="str">
        <f>IF(ProjeAdi&gt;0,ProjeAdi,"")</f>
        <v/>
      </c>
      <c r="D1059" s="515"/>
      <c r="E1059" s="515"/>
      <c r="F1059" s="515"/>
      <c r="G1059" s="515"/>
      <c r="H1059" s="515"/>
      <c r="I1059" s="516"/>
      <c r="J1059" s="150"/>
      <c r="K1059" s="69"/>
      <c r="L1059" s="69"/>
    </row>
    <row r="1060" spans="1:14" s="44" customFormat="1" ht="37.15" customHeight="1" thickBot="1" x14ac:dyDescent="0.3">
      <c r="A1060" s="517" t="s">
        <v>9</v>
      </c>
      <c r="B1060" s="517" t="s">
        <v>122</v>
      </c>
      <c r="C1060" s="517" t="s">
        <v>123</v>
      </c>
      <c r="D1060" s="517" t="s">
        <v>124</v>
      </c>
      <c r="E1060" s="519" t="s">
        <v>97</v>
      </c>
      <c r="F1060" s="521" t="s">
        <v>98</v>
      </c>
      <c r="G1060" s="519" t="s">
        <v>185</v>
      </c>
      <c r="H1060" s="117" t="s">
        <v>99</v>
      </c>
      <c r="I1060" s="117" t="s">
        <v>99</v>
      </c>
      <c r="J1060" s="366"/>
      <c r="K1060" s="70"/>
      <c r="L1060" s="70"/>
      <c r="M1060" s="109"/>
      <c r="N1060" s="109"/>
    </row>
    <row r="1061" spans="1:14" ht="18" customHeight="1" thickBot="1" x14ac:dyDescent="0.3">
      <c r="A1061" s="526"/>
      <c r="B1061" s="526"/>
      <c r="C1061" s="526"/>
      <c r="D1061" s="526"/>
      <c r="E1061" s="527"/>
      <c r="F1061" s="528"/>
      <c r="G1061" s="520"/>
      <c r="H1061" s="118" t="s">
        <v>100</v>
      </c>
      <c r="I1061" s="118" t="s">
        <v>103</v>
      </c>
      <c r="J1061" s="150"/>
      <c r="K1061" s="69"/>
      <c r="L1061" s="69"/>
    </row>
    <row r="1062" spans="1:14" ht="31.9" customHeight="1" x14ac:dyDescent="0.25">
      <c r="A1062" s="64">
        <v>621</v>
      </c>
      <c r="B1062" s="52"/>
      <c r="C1062" s="53"/>
      <c r="D1062" s="71"/>
      <c r="E1062" s="54"/>
      <c r="F1062" s="330"/>
      <c r="G1062" s="327"/>
      <c r="H1062" s="262"/>
      <c r="I1062" s="249"/>
      <c r="J1062" s="368" t="str">
        <f>IF(AND(COUNTA(B1062:D1062)&gt;0,K1062=1),"Belge Tarihi,Belge Numarası ve KDV Dahil Tutar doldurulduktan sonra KDV Hariç Tutar doldurulabilir.","")</f>
        <v/>
      </c>
      <c r="K1062" s="177">
        <f>IF(COUNTA(E1062:F1062)+COUNTA(I1062)=3,0,1)</f>
        <v>1</v>
      </c>
      <c r="L1062" s="176">
        <f>IF(K1062=1,0,100000000)</f>
        <v>0</v>
      </c>
    </row>
    <row r="1063" spans="1:14" ht="31.9" customHeight="1" x14ac:dyDescent="0.25">
      <c r="A1063" s="50">
        <v>622</v>
      </c>
      <c r="B1063" s="35"/>
      <c r="C1063" s="36"/>
      <c r="D1063" s="37"/>
      <c r="E1063" s="72"/>
      <c r="F1063" s="332"/>
      <c r="G1063" s="328"/>
      <c r="H1063" s="263"/>
      <c r="I1063" s="256"/>
      <c r="J1063" s="368" t="str">
        <f t="shared" ref="J1063:J1081" si="93">IF(AND(COUNTA(B1063:D1063)&gt;0,K1063=1),"Belge Tarihi,Belge Numarası ve KDV Dahil Tutar doldurulduktan sonra KDV Hariç Tutar doldurulabilir.","")</f>
        <v/>
      </c>
      <c r="K1063" s="177">
        <f t="shared" ref="K1063:K1081" si="94">IF(COUNTA(E1063:F1063)+COUNTA(I1063)=3,0,1)</f>
        <v>1</v>
      </c>
      <c r="L1063" s="176">
        <f t="shared" ref="L1063:L1081" si="95">IF(K1063=1,0,100000000)</f>
        <v>0</v>
      </c>
    </row>
    <row r="1064" spans="1:14" ht="31.9" customHeight="1" x14ac:dyDescent="0.25">
      <c r="A1064" s="50">
        <v>623</v>
      </c>
      <c r="B1064" s="35"/>
      <c r="C1064" s="36"/>
      <c r="D1064" s="37"/>
      <c r="E1064" s="72"/>
      <c r="F1064" s="332"/>
      <c r="G1064" s="328"/>
      <c r="H1064" s="263"/>
      <c r="I1064" s="256"/>
      <c r="J1064" s="368" t="str">
        <f t="shared" si="93"/>
        <v/>
      </c>
      <c r="K1064" s="177">
        <f t="shared" si="94"/>
        <v>1</v>
      </c>
      <c r="L1064" s="176">
        <f t="shared" si="95"/>
        <v>0</v>
      </c>
    </row>
    <row r="1065" spans="1:14" ht="31.9" customHeight="1" x14ac:dyDescent="0.25">
      <c r="A1065" s="50">
        <v>624</v>
      </c>
      <c r="B1065" s="35"/>
      <c r="C1065" s="36"/>
      <c r="D1065" s="37"/>
      <c r="E1065" s="72"/>
      <c r="F1065" s="332"/>
      <c r="G1065" s="328"/>
      <c r="H1065" s="263"/>
      <c r="I1065" s="256"/>
      <c r="J1065" s="368" t="str">
        <f t="shared" si="93"/>
        <v/>
      </c>
      <c r="K1065" s="177">
        <f t="shared" si="94"/>
        <v>1</v>
      </c>
      <c r="L1065" s="176">
        <f t="shared" si="95"/>
        <v>0</v>
      </c>
    </row>
    <row r="1066" spans="1:14" ht="31.9" customHeight="1" x14ac:dyDescent="0.25">
      <c r="A1066" s="50">
        <v>625</v>
      </c>
      <c r="B1066" s="35"/>
      <c r="C1066" s="36"/>
      <c r="D1066" s="37"/>
      <c r="E1066" s="72"/>
      <c r="F1066" s="332"/>
      <c r="G1066" s="328"/>
      <c r="H1066" s="263"/>
      <c r="I1066" s="256"/>
      <c r="J1066" s="368" t="str">
        <f t="shared" si="93"/>
        <v/>
      </c>
      <c r="K1066" s="177">
        <f t="shared" si="94"/>
        <v>1</v>
      </c>
      <c r="L1066" s="176">
        <f t="shared" si="95"/>
        <v>0</v>
      </c>
    </row>
    <row r="1067" spans="1:14" ht="31.9" customHeight="1" x14ac:dyDescent="0.25">
      <c r="A1067" s="50">
        <v>626</v>
      </c>
      <c r="B1067" s="35"/>
      <c r="C1067" s="36"/>
      <c r="D1067" s="37"/>
      <c r="E1067" s="72"/>
      <c r="F1067" s="332"/>
      <c r="G1067" s="328"/>
      <c r="H1067" s="263"/>
      <c r="I1067" s="256"/>
      <c r="J1067" s="368" t="str">
        <f t="shared" si="93"/>
        <v/>
      </c>
      <c r="K1067" s="177">
        <f t="shared" si="94"/>
        <v>1</v>
      </c>
      <c r="L1067" s="176">
        <f t="shared" si="95"/>
        <v>0</v>
      </c>
    </row>
    <row r="1068" spans="1:14" ht="31.9" customHeight="1" x14ac:dyDescent="0.25">
      <c r="A1068" s="50">
        <v>627</v>
      </c>
      <c r="B1068" s="35"/>
      <c r="C1068" s="36"/>
      <c r="D1068" s="37"/>
      <c r="E1068" s="72"/>
      <c r="F1068" s="332"/>
      <c r="G1068" s="328"/>
      <c r="H1068" s="263"/>
      <c r="I1068" s="256"/>
      <c r="J1068" s="368" t="str">
        <f t="shared" si="93"/>
        <v/>
      </c>
      <c r="K1068" s="177">
        <f t="shared" si="94"/>
        <v>1</v>
      </c>
      <c r="L1068" s="176">
        <f t="shared" si="95"/>
        <v>0</v>
      </c>
    </row>
    <row r="1069" spans="1:14" ht="31.9" customHeight="1" x14ac:dyDescent="0.25">
      <c r="A1069" s="50">
        <v>628</v>
      </c>
      <c r="B1069" s="35"/>
      <c r="C1069" s="36"/>
      <c r="D1069" s="37"/>
      <c r="E1069" s="72"/>
      <c r="F1069" s="332"/>
      <c r="G1069" s="328"/>
      <c r="H1069" s="263"/>
      <c r="I1069" s="256"/>
      <c r="J1069" s="368" t="str">
        <f t="shared" si="93"/>
        <v/>
      </c>
      <c r="K1069" s="177">
        <f t="shared" si="94"/>
        <v>1</v>
      </c>
      <c r="L1069" s="176">
        <f t="shared" si="95"/>
        <v>0</v>
      </c>
    </row>
    <row r="1070" spans="1:14" ht="31.9" customHeight="1" x14ac:dyDescent="0.25">
      <c r="A1070" s="50">
        <v>629</v>
      </c>
      <c r="B1070" s="35"/>
      <c r="C1070" s="36"/>
      <c r="D1070" s="37"/>
      <c r="E1070" s="72"/>
      <c r="F1070" s="332"/>
      <c r="G1070" s="328"/>
      <c r="H1070" s="263"/>
      <c r="I1070" s="256"/>
      <c r="J1070" s="368" t="str">
        <f t="shared" si="93"/>
        <v/>
      </c>
      <c r="K1070" s="177">
        <f t="shared" si="94"/>
        <v>1</v>
      </c>
      <c r="L1070" s="176">
        <f t="shared" si="95"/>
        <v>0</v>
      </c>
    </row>
    <row r="1071" spans="1:14" ht="31.9" customHeight="1" x14ac:dyDescent="0.25">
      <c r="A1071" s="50">
        <v>630</v>
      </c>
      <c r="B1071" s="35"/>
      <c r="C1071" s="36"/>
      <c r="D1071" s="37"/>
      <c r="E1071" s="72"/>
      <c r="F1071" s="332"/>
      <c r="G1071" s="328"/>
      <c r="H1071" s="263"/>
      <c r="I1071" s="256"/>
      <c r="J1071" s="368" t="str">
        <f t="shared" si="93"/>
        <v/>
      </c>
      <c r="K1071" s="177">
        <f t="shared" si="94"/>
        <v>1</v>
      </c>
      <c r="L1071" s="176">
        <f t="shared" si="95"/>
        <v>0</v>
      </c>
    </row>
    <row r="1072" spans="1:14" ht="31.9" customHeight="1" x14ac:dyDescent="0.25">
      <c r="A1072" s="50">
        <v>631</v>
      </c>
      <c r="B1072" s="35"/>
      <c r="C1072" s="36"/>
      <c r="D1072" s="37"/>
      <c r="E1072" s="72"/>
      <c r="F1072" s="332"/>
      <c r="G1072" s="328"/>
      <c r="H1072" s="263"/>
      <c r="I1072" s="256"/>
      <c r="J1072" s="368" t="str">
        <f t="shared" si="93"/>
        <v/>
      </c>
      <c r="K1072" s="177">
        <f t="shared" si="94"/>
        <v>1</v>
      </c>
      <c r="L1072" s="176">
        <f t="shared" si="95"/>
        <v>0</v>
      </c>
    </row>
    <row r="1073" spans="1:13" ht="31.9" customHeight="1" x14ac:dyDescent="0.25">
      <c r="A1073" s="50">
        <v>632</v>
      </c>
      <c r="B1073" s="35"/>
      <c r="C1073" s="36"/>
      <c r="D1073" s="37"/>
      <c r="E1073" s="72"/>
      <c r="F1073" s="332"/>
      <c r="G1073" s="328"/>
      <c r="H1073" s="263"/>
      <c r="I1073" s="256"/>
      <c r="J1073" s="368" t="str">
        <f t="shared" si="93"/>
        <v/>
      </c>
      <c r="K1073" s="177">
        <f t="shared" si="94"/>
        <v>1</v>
      </c>
      <c r="L1073" s="176">
        <f t="shared" si="95"/>
        <v>0</v>
      </c>
    </row>
    <row r="1074" spans="1:13" ht="31.9" customHeight="1" x14ac:dyDescent="0.25">
      <c r="A1074" s="50">
        <v>633</v>
      </c>
      <c r="B1074" s="35"/>
      <c r="C1074" s="36"/>
      <c r="D1074" s="37"/>
      <c r="E1074" s="72"/>
      <c r="F1074" s="332"/>
      <c r="G1074" s="328"/>
      <c r="H1074" s="263"/>
      <c r="I1074" s="256"/>
      <c r="J1074" s="368" t="str">
        <f t="shared" si="93"/>
        <v/>
      </c>
      <c r="K1074" s="177">
        <f t="shared" si="94"/>
        <v>1</v>
      </c>
      <c r="L1074" s="176">
        <f t="shared" si="95"/>
        <v>0</v>
      </c>
    </row>
    <row r="1075" spans="1:13" ht="31.9" customHeight="1" x14ac:dyDescent="0.25">
      <c r="A1075" s="50">
        <v>634</v>
      </c>
      <c r="B1075" s="35"/>
      <c r="C1075" s="36"/>
      <c r="D1075" s="37"/>
      <c r="E1075" s="72"/>
      <c r="F1075" s="332"/>
      <c r="G1075" s="328"/>
      <c r="H1075" s="263"/>
      <c r="I1075" s="256"/>
      <c r="J1075" s="368" t="str">
        <f t="shared" si="93"/>
        <v/>
      </c>
      <c r="K1075" s="177">
        <f t="shared" si="94"/>
        <v>1</v>
      </c>
      <c r="L1075" s="176">
        <f t="shared" si="95"/>
        <v>0</v>
      </c>
    </row>
    <row r="1076" spans="1:13" ht="31.9" customHeight="1" x14ac:dyDescent="0.25">
      <c r="A1076" s="50">
        <v>635</v>
      </c>
      <c r="B1076" s="35"/>
      <c r="C1076" s="36"/>
      <c r="D1076" s="37"/>
      <c r="E1076" s="72"/>
      <c r="F1076" s="332"/>
      <c r="G1076" s="328"/>
      <c r="H1076" s="263"/>
      <c r="I1076" s="256"/>
      <c r="J1076" s="368" t="str">
        <f t="shared" si="93"/>
        <v/>
      </c>
      <c r="K1076" s="177">
        <f t="shared" si="94"/>
        <v>1</v>
      </c>
      <c r="L1076" s="176">
        <f t="shared" si="95"/>
        <v>0</v>
      </c>
    </row>
    <row r="1077" spans="1:13" ht="31.9" customHeight="1" x14ac:dyDescent="0.25">
      <c r="A1077" s="50">
        <v>636</v>
      </c>
      <c r="B1077" s="35"/>
      <c r="C1077" s="36"/>
      <c r="D1077" s="37"/>
      <c r="E1077" s="72"/>
      <c r="F1077" s="332"/>
      <c r="G1077" s="328"/>
      <c r="H1077" s="263"/>
      <c r="I1077" s="256"/>
      <c r="J1077" s="368" t="str">
        <f t="shared" si="93"/>
        <v/>
      </c>
      <c r="K1077" s="177">
        <f t="shared" si="94"/>
        <v>1</v>
      </c>
      <c r="L1077" s="176">
        <f t="shared" si="95"/>
        <v>0</v>
      </c>
    </row>
    <row r="1078" spans="1:13" ht="31.9" customHeight="1" x14ac:dyDescent="0.25">
      <c r="A1078" s="50">
        <v>637</v>
      </c>
      <c r="B1078" s="35"/>
      <c r="C1078" s="36"/>
      <c r="D1078" s="37"/>
      <c r="E1078" s="72"/>
      <c r="F1078" s="332"/>
      <c r="G1078" s="328"/>
      <c r="H1078" s="263"/>
      <c r="I1078" s="256"/>
      <c r="J1078" s="368" t="str">
        <f t="shared" si="93"/>
        <v/>
      </c>
      <c r="K1078" s="177">
        <f t="shared" si="94"/>
        <v>1</v>
      </c>
      <c r="L1078" s="176">
        <f t="shared" si="95"/>
        <v>0</v>
      </c>
    </row>
    <row r="1079" spans="1:13" ht="31.9" customHeight="1" x14ac:dyDescent="0.25">
      <c r="A1079" s="50">
        <v>638</v>
      </c>
      <c r="B1079" s="35"/>
      <c r="C1079" s="36"/>
      <c r="D1079" s="37"/>
      <c r="E1079" s="72"/>
      <c r="F1079" s="332"/>
      <c r="G1079" s="328"/>
      <c r="H1079" s="263"/>
      <c r="I1079" s="256"/>
      <c r="J1079" s="368" t="str">
        <f t="shared" si="93"/>
        <v/>
      </c>
      <c r="K1079" s="177">
        <f t="shared" si="94"/>
        <v>1</v>
      </c>
      <c r="L1079" s="176">
        <f t="shared" si="95"/>
        <v>0</v>
      </c>
      <c r="M1079" s="108"/>
    </row>
    <row r="1080" spans="1:13" ht="31.9" customHeight="1" x14ac:dyDescent="0.25">
      <c r="A1080" s="50">
        <v>639</v>
      </c>
      <c r="B1080" s="35"/>
      <c r="C1080" s="36"/>
      <c r="D1080" s="37"/>
      <c r="E1080" s="72"/>
      <c r="F1080" s="332"/>
      <c r="G1080" s="328"/>
      <c r="H1080" s="263"/>
      <c r="I1080" s="256"/>
      <c r="J1080" s="368" t="str">
        <f t="shared" si="93"/>
        <v/>
      </c>
      <c r="K1080" s="177">
        <f t="shared" si="94"/>
        <v>1</v>
      </c>
      <c r="L1080" s="176">
        <f t="shared" si="95"/>
        <v>0</v>
      </c>
    </row>
    <row r="1081" spans="1:13" ht="31.9" customHeight="1" thickBot="1" x14ac:dyDescent="0.3">
      <c r="A1081" s="65">
        <v>640</v>
      </c>
      <c r="B1081" s="38"/>
      <c r="C1081" s="39"/>
      <c r="D1081" s="40"/>
      <c r="E1081" s="73"/>
      <c r="F1081" s="333"/>
      <c r="G1081" s="329"/>
      <c r="H1081" s="264"/>
      <c r="I1081" s="257"/>
      <c r="J1081" s="368" t="str">
        <f t="shared" si="93"/>
        <v/>
      </c>
      <c r="K1081" s="177">
        <f t="shared" si="94"/>
        <v>1</v>
      </c>
      <c r="L1081" s="176">
        <f t="shared" si="95"/>
        <v>0</v>
      </c>
    </row>
    <row r="1082" spans="1:13" ht="37.15" customHeight="1" thickBot="1" x14ac:dyDescent="0.3">
      <c r="A1082" s="74"/>
      <c r="B1082" s="74"/>
      <c r="C1082" s="372"/>
      <c r="D1082" s="74"/>
      <c r="E1082" s="314"/>
      <c r="F1082" s="369"/>
      <c r="G1082" s="334" t="s">
        <v>50</v>
      </c>
      <c r="H1082" s="258">
        <f>SUM(H1062:H1081)+H1048</f>
        <v>0</v>
      </c>
      <c r="I1082" s="258">
        <f>SUM(I1062:I1081)+I1048</f>
        <v>0</v>
      </c>
      <c r="J1082" s="74"/>
      <c r="K1082" s="175">
        <f>IF(H1082&gt;H1048,ROW(A1088),0)</f>
        <v>0</v>
      </c>
      <c r="L1082" s="69"/>
      <c r="M1082" s="171">
        <f>IF(H1082&gt;H1048,ROW(A1088),0)</f>
        <v>0</v>
      </c>
    </row>
    <row r="1083" spans="1:13" x14ac:dyDescent="0.25">
      <c r="A1083" s="74"/>
      <c r="B1083" s="74"/>
      <c r="C1083" s="372"/>
      <c r="D1083" s="74"/>
      <c r="E1083" s="314"/>
      <c r="F1083" s="370"/>
      <c r="G1083" s="314"/>
      <c r="H1083" s="74"/>
      <c r="I1083" s="74"/>
      <c r="J1083" s="74"/>
      <c r="K1083" s="69"/>
      <c r="L1083" s="69"/>
    </row>
    <row r="1084" spans="1:13" x14ac:dyDescent="0.25">
      <c r="A1084" s="41" t="s">
        <v>156</v>
      </c>
      <c r="B1084" s="74"/>
      <c r="C1084" s="372"/>
      <c r="D1084" s="74"/>
      <c r="E1084" s="314"/>
      <c r="F1084" s="370"/>
      <c r="G1084" s="314"/>
      <c r="H1084" s="74"/>
      <c r="I1084" s="74"/>
      <c r="J1084" s="74"/>
      <c r="K1084" s="69"/>
      <c r="L1084" s="69"/>
    </row>
    <row r="1085" spans="1:13" x14ac:dyDescent="0.25">
      <c r="A1085" s="74"/>
      <c r="B1085" s="74"/>
      <c r="C1085" s="372"/>
      <c r="D1085" s="74"/>
      <c r="E1085" s="314"/>
      <c r="F1085" s="370"/>
      <c r="G1085" s="314"/>
      <c r="H1085" s="74"/>
      <c r="I1085" s="74"/>
      <c r="J1085" s="74"/>
      <c r="K1085" s="69"/>
      <c r="L1085" s="69"/>
    </row>
    <row r="1086" spans="1:13" x14ac:dyDescent="0.25">
      <c r="A1086" s="74"/>
      <c r="B1086" s="353" t="s">
        <v>47</v>
      </c>
      <c r="C1086" s="373">
        <f ca="1">IF(imzatarihi&gt;0,imzatarihi,"")</f>
        <v>46027</v>
      </c>
      <c r="D1086" s="530" t="s">
        <v>48</v>
      </c>
      <c r="E1086" s="530"/>
      <c r="F1086" s="542" t="str">
        <f>IF(kurulusyetkilisi&gt;0,kurulusyetkilisi,"")</f>
        <v/>
      </c>
      <c r="G1086" s="542"/>
      <c r="H1086" s="542"/>
      <c r="I1086" s="542"/>
      <c r="J1086" s="74"/>
      <c r="K1086" s="69"/>
      <c r="L1086" s="69"/>
    </row>
    <row r="1087" spans="1:13" x14ac:dyDescent="0.25">
      <c r="A1087" s="74"/>
      <c r="D1087" s="530" t="s">
        <v>49</v>
      </c>
      <c r="E1087" s="530"/>
      <c r="H1087" s="261"/>
      <c r="I1087" s="74"/>
      <c r="J1087" s="74"/>
      <c r="K1087" s="69"/>
      <c r="L1087" s="69"/>
    </row>
    <row r="1088" spans="1:13" x14ac:dyDescent="0.25">
      <c r="A1088" s="74"/>
      <c r="B1088" s="74"/>
      <c r="C1088" s="372"/>
      <c r="D1088" s="74"/>
      <c r="E1088" s="314"/>
      <c r="F1088" s="370"/>
      <c r="G1088" s="314"/>
      <c r="H1088" s="74"/>
      <c r="I1088" s="74"/>
      <c r="J1088" s="74"/>
      <c r="K1088" s="69"/>
      <c r="L1088" s="69"/>
    </row>
    <row r="1089" spans="1:14" x14ac:dyDescent="0.25">
      <c r="A1089" s="525" t="s">
        <v>125</v>
      </c>
      <c r="B1089" s="525"/>
      <c r="C1089" s="525"/>
      <c r="D1089" s="525"/>
      <c r="E1089" s="525"/>
      <c r="F1089" s="525"/>
      <c r="G1089" s="525"/>
      <c r="H1089" s="525"/>
      <c r="I1089" s="525"/>
      <c r="J1089" s="150"/>
      <c r="K1089" s="69"/>
      <c r="L1089" s="69"/>
    </row>
    <row r="1090" spans="1:14" x14ac:dyDescent="0.25">
      <c r="A1090" s="523" t="str">
        <f>IF(YilDonem&lt;&gt;"",CONCATENATE(YilDonem," dönemine aittir."),"")</f>
        <v/>
      </c>
      <c r="B1090" s="523"/>
      <c r="C1090" s="523"/>
      <c r="D1090" s="523"/>
      <c r="E1090" s="523"/>
      <c r="F1090" s="523"/>
      <c r="G1090" s="523"/>
      <c r="H1090" s="523"/>
      <c r="I1090" s="523"/>
      <c r="J1090" s="150"/>
      <c r="K1090" s="69"/>
      <c r="L1090" s="69"/>
    </row>
    <row r="1091" spans="1:14" ht="15.95" customHeight="1" thickBot="1" x14ac:dyDescent="0.3">
      <c r="A1091" s="543" t="s">
        <v>148</v>
      </c>
      <c r="B1091" s="543"/>
      <c r="C1091" s="543"/>
      <c r="D1091" s="543"/>
      <c r="E1091" s="543"/>
      <c r="F1091" s="543"/>
      <c r="G1091" s="543"/>
      <c r="H1091" s="543"/>
      <c r="I1091" s="543"/>
      <c r="J1091" s="150"/>
      <c r="K1091" s="69"/>
      <c r="L1091" s="69"/>
    </row>
    <row r="1092" spans="1:14" ht="31.7" customHeight="1" thickBot="1" x14ac:dyDescent="0.3">
      <c r="A1092" s="544" t="s">
        <v>1</v>
      </c>
      <c r="B1092" s="545"/>
      <c r="C1092" s="509" t="str">
        <f>IF(ProjeNo&gt;0,ProjeNo,"")</f>
        <v/>
      </c>
      <c r="D1092" s="510"/>
      <c r="E1092" s="510"/>
      <c r="F1092" s="510"/>
      <c r="G1092" s="510"/>
      <c r="H1092" s="510"/>
      <c r="I1092" s="511"/>
      <c r="J1092" s="150"/>
      <c r="K1092" s="69"/>
      <c r="L1092" s="69"/>
      <c r="M1092" s="110"/>
      <c r="N1092" s="110"/>
    </row>
    <row r="1093" spans="1:14" ht="45" customHeight="1" thickBot="1" x14ac:dyDescent="0.3">
      <c r="A1093" s="540" t="s">
        <v>14</v>
      </c>
      <c r="B1093" s="541"/>
      <c r="C1093" s="514" t="str">
        <f>IF(ProjeAdi&gt;0,ProjeAdi,"")</f>
        <v/>
      </c>
      <c r="D1093" s="515"/>
      <c r="E1093" s="515"/>
      <c r="F1093" s="515"/>
      <c r="G1093" s="515"/>
      <c r="H1093" s="515"/>
      <c r="I1093" s="516"/>
      <c r="J1093" s="150"/>
      <c r="K1093" s="69"/>
      <c r="L1093" s="69"/>
    </row>
    <row r="1094" spans="1:14" s="44" customFormat="1" ht="37.15" customHeight="1" thickBot="1" x14ac:dyDescent="0.3">
      <c r="A1094" s="517" t="s">
        <v>9</v>
      </c>
      <c r="B1094" s="517" t="s">
        <v>122</v>
      </c>
      <c r="C1094" s="517" t="s">
        <v>123</v>
      </c>
      <c r="D1094" s="517" t="s">
        <v>124</v>
      </c>
      <c r="E1094" s="519" t="s">
        <v>97</v>
      </c>
      <c r="F1094" s="521" t="s">
        <v>98</v>
      </c>
      <c r="G1094" s="519" t="s">
        <v>185</v>
      </c>
      <c r="H1094" s="117" t="s">
        <v>99</v>
      </c>
      <c r="I1094" s="117" t="s">
        <v>99</v>
      </c>
      <c r="J1094" s="366"/>
      <c r="K1094" s="70"/>
      <c r="L1094" s="70"/>
      <c r="M1094" s="109"/>
      <c r="N1094" s="109"/>
    </row>
    <row r="1095" spans="1:14" ht="18" customHeight="1" thickBot="1" x14ac:dyDescent="0.3">
      <c r="A1095" s="526"/>
      <c r="B1095" s="526"/>
      <c r="C1095" s="526"/>
      <c r="D1095" s="526"/>
      <c r="E1095" s="527"/>
      <c r="F1095" s="528"/>
      <c r="G1095" s="520"/>
      <c r="H1095" s="118" t="s">
        <v>100</v>
      </c>
      <c r="I1095" s="118" t="s">
        <v>103</v>
      </c>
      <c r="J1095" s="150"/>
      <c r="K1095" s="69"/>
      <c r="L1095" s="69"/>
    </row>
    <row r="1096" spans="1:14" ht="31.9" customHeight="1" x14ac:dyDescent="0.25">
      <c r="A1096" s="64">
        <v>641</v>
      </c>
      <c r="B1096" s="52"/>
      <c r="C1096" s="53"/>
      <c r="D1096" s="71"/>
      <c r="E1096" s="54"/>
      <c r="F1096" s="330"/>
      <c r="G1096" s="327"/>
      <c r="H1096" s="262"/>
      <c r="I1096" s="249"/>
      <c r="J1096" s="368" t="str">
        <f>IF(AND(COUNTA(B1096:D1096)&gt;0,K1096=1),"Belge Tarihi,Belge Numarası ve KDV Dahil Tutar doldurulduktan sonra KDV Hariç Tutar doldurulabilir.","")</f>
        <v/>
      </c>
      <c r="K1096" s="177">
        <f>IF(COUNTA(E1096:F1096)+COUNTA(I1096)=3,0,1)</f>
        <v>1</v>
      </c>
      <c r="L1096" s="176">
        <f>IF(K1096=1,0,100000000)</f>
        <v>0</v>
      </c>
    </row>
    <row r="1097" spans="1:14" ht="31.9" customHeight="1" x14ac:dyDescent="0.25">
      <c r="A1097" s="50">
        <v>642</v>
      </c>
      <c r="B1097" s="35"/>
      <c r="C1097" s="36"/>
      <c r="D1097" s="37"/>
      <c r="E1097" s="72"/>
      <c r="F1097" s="332"/>
      <c r="G1097" s="328"/>
      <c r="H1097" s="263"/>
      <c r="I1097" s="256"/>
      <c r="J1097" s="368" t="str">
        <f t="shared" ref="J1097:J1115" si="96">IF(AND(COUNTA(B1097:D1097)&gt;0,K1097=1),"Belge Tarihi,Belge Numarası ve KDV Dahil Tutar doldurulduktan sonra KDV Hariç Tutar doldurulabilir.","")</f>
        <v/>
      </c>
      <c r="K1097" s="177">
        <f t="shared" ref="K1097:K1115" si="97">IF(COUNTA(E1097:F1097)+COUNTA(I1097)=3,0,1)</f>
        <v>1</v>
      </c>
      <c r="L1097" s="176">
        <f t="shared" ref="L1097:L1115" si="98">IF(K1097=1,0,100000000)</f>
        <v>0</v>
      </c>
    </row>
    <row r="1098" spans="1:14" ht="31.9" customHeight="1" x14ac:dyDescent="0.25">
      <c r="A1098" s="50">
        <v>643</v>
      </c>
      <c r="B1098" s="35"/>
      <c r="C1098" s="36"/>
      <c r="D1098" s="37"/>
      <c r="E1098" s="72"/>
      <c r="F1098" s="332"/>
      <c r="G1098" s="328"/>
      <c r="H1098" s="263"/>
      <c r="I1098" s="256"/>
      <c r="J1098" s="368" t="str">
        <f t="shared" si="96"/>
        <v/>
      </c>
      <c r="K1098" s="177">
        <f t="shared" si="97"/>
        <v>1</v>
      </c>
      <c r="L1098" s="176">
        <f t="shared" si="98"/>
        <v>0</v>
      </c>
    </row>
    <row r="1099" spans="1:14" ht="31.9" customHeight="1" x14ac:dyDescent="0.25">
      <c r="A1099" s="50">
        <v>644</v>
      </c>
      <c r="B1099" s="35"/>
      <c r="C1099" s="36"/>
      <c r="D1099" s="37"/>
      <c r="E1099" s="72"/>
      <c r="F1099" s="332"/>
      <c r="G1099" s="328"/>
      <c r="H1099" s="263"/>
      <c r="I1099" s="256"/>
      <c r="J1099" s="368" t="str">
        <f t="shared" si="96"/>
        <v/>
      </c>
      <c r="K1099" s="177">
        <f t="shared" si="97"/>
        <v>1</v>
      </c>
      <c r="L1099" s="176">
        <f t="shared" si="98"/>
        <v>0</v>
      </c>
    </row>
    <row r="1100" spans="1:14" ht="31.9" customHeight="1" x14ac:dyDescent="0.25">
      <c r="A1100" s="50">
        <v>645</v>
      </c>
      <c r="B1100" s="35"/>
      <c r="C1100" s="36"/>
      <c r="D1100" s="37"/>
      <c r="E1100" s="72"/>
      <c r="F1100" s="332"/>
      <c r="G1100" s="328"/>
      <c r="H1100" s="263"/>
      <c r="I1100" s="256"/>
      <c r="J1100" s="368" t="str">
        <f t="shared" si="96"/>
        <v/>
      </c>
      <c r="K1100" s="177">
        <f t="shared" si="97"/>
        <v>1</v>
      </c>
      <c r="L1100" s="176">
        <f t="shared" si="98"/>
        <v>0</v>
      </c>
    </row>
    <row r="1101" spans="1:14" ht="31.9" customHeight="1" x14ac:dyDescent="0.25">
      <c r="A1101" s="50">
        <v>646</v>
      </c>
      <c r="B1101" s="35"/>
      <c r="C1101" s="36"/>
      <c r="D1101" s="37"/>
      <c r="E1101" s="72"/>
      <c r="F1101" s="332"/>
      <c r="G1101" s="328"/>
      <c r="H1101" s="263"/>
      <c r="I1101" s="256"/>
      <c r="J1101" s="368" t="str">
        <f t="shared" si="96"/>
        <v/>
      </c>
      <c r="K1101" s="177">
        <f t="shared" si="97"/>
        <v>1</v>
      </c>
      <c r="L1101" s="176">
        <f t="shared" si="98"/>
        <v>0</v>
      </c>
    </row>
    <row r="1102" spans="1:14" ht="31.9" customHeight="1" x14ac:dyDescent="0.25">
      <c r="A1102" s="50">
        <v>647</v>
      </c>
      <c r="B1102" s="35"/>
      <c r="C1102" s="36"/>
      <c r="D1102" s="37"/>
      <c r="E1102" s="72"/>
      <c r="F1102" s="332"/>
      <c r="G1102" s="328"/>
      <c r="H1102" s="263"/>
      <c r="I1102" s="256"/>
      <c r="J1102" s="368" t="str">
        <f t="shared" si="96"/>
        <v/>
      </c>
      <c r="K1102" s="177">
        <f t="shared" si="97"/>
        <v>1</v>
      </c>
      <c r="L1102" s="176">
        <f t="shared" si="98"/>
        <v>0</v>
      </c>
    </row>
    <row r="1103" spans="1:14" ht="31.9" customHeight="1" x14ac:dyDescent="0.25">
      <c r="A1103" s="50">
        <v>648</v>
      </c>
      <c r="B1103" s="35"/>
      <c r="C1103" s="36"/>
      <c r="D1103" s="37"/>
      <c r="E1103" s="72"/>
      <c r="F1103" s="332"/>
      <c r="G1103" s="328"/>
      <c r="H1103" s="263"/>
      <c r="I1103" s="256"/>
      <c r="J1103" s="368" t="str">
        <f t="shared" si="96"/>
        <v/>
      </c>
      <c r="K1103" s="177">
        <f t="shared" si="97"/>
        <v>1</v>
      </c>
      <c r="L1103" s="176">
        <f t="shared" si="98"/>
        <v>0</v>
      </c>
    </row>
    <row r="1104" spans="1:14" ht="31.9" customHeight="1" x14ac:dyDescent="0.25">
      <c r="A1104" s="50">
        <v>649</v>
      </c>
      <c r="B1104" s="35"/>
      <c r="C1104" s="36"/>
      <c r="D1104" s="37"/>
      <c r="E1104" s="72"/>
      <c r="F1104" s="332"/>
      <c r="G1104" s="328"/>
      <c r="H1104" s="263"/>
      <c r="I1104" s="256"/>
      <c r="J1104" s="368" t="str">
        <f t="shared" si="96"/>
        <v/>
      </c>
      <c r="K1104" s="177">
        <f t="shared" si="97"/>
        <v>1</v>
      </c>
      <c r="L1104" s="176">
        <f t="shared" si="98"/>
        <v>0</v>
      </c>
    </row>
    <row r="1105" spans="1:13" ht="31.9" customHeight="1" x14ac:dyDescent="0.25">
      <c r="A1105" s="50">
        <v>650</v>
      </c>
      <c r="B1105" s="35"/>
      <c r="C1105" s="36"/>
      <c r="D1105" s="37"/>
      <c r="E1105" s="72"/>
      <c r="F1105" s="332"/>
      <c r="G1105" s="328"/>
      <c r="H1105" s="263"/>
      <c r="I1105" s="256"/>
      <c r="J1105" s="368" t="str">
        <f t="shared" si="96"/>
        <v/>
      </c>
      <c r="K1105" s="177">
        <f t="shared" si="97"/>
        <v>1</v>
      </c>
      <c r="L1105" s="176">
        <f t="shared" si="98"/>
        <v>0</v>
      </c>
    </row>
    <row r="1106" spans="1:13" ht="31.9" customHeight="1" x14ac:dyDescent="0.25">
      <c r="A1106" s="50">
        <v>651</v>
      </c>
      <c r="B1106" s="35"/>
      <c r="C1106" s="36"/>
      <c r="D1106" s="37"/>
      <c r="E1106" s="72"/>
      <c r="F1106" s="332"/>
      <c r="G1106" s="328"/>
      <c r="H1106" s="263"/>
      <c r="I1106" s="256"/>
      <c r="J1106" s="368" t="str">
        <f t="shared" si="96"/>
        <v/>
      </c>
      <c r="K1106" s="177">
        <f t="shared" si="97"/>
        <v>1</v>
      </c>
      <c r="L1106" s="176">
        <f t="shared" si="98"/>
        <v>0</v>
      </c>
    </row>
    <row r="1107" spans="1:13" ht="31.9" customHeight="1" x14ac:dyDescent="0.25">
      <c r="A1107" s="50">
        <v>652</v>
      </c>
      <c r="B1107" s="35"/>
      <c r="C1107" s="36"/>
      <c r="D1107" s="37"/>
      <c r="E1107" s="72"/>
      <c r="F1107" s="332"/>
      <c r="G1107" s="328"/>
      <c r="H1107" s="263"/>
      <c r="I1107" s="256"/>
      <c r="J1107" s="368" t="str">
        <f t="shared" si="96"/>
        <v/>
      </c>
      <c r="K1107" s="177">
        <f t="shared" si="97"/>
        <v>1</v>
      </c>
      <c r="L1107" s="176">
        <f t="shared" si="98"/>
        <v>0</v>
      </c>
    </row>
    <row r="1108" spans="1:13" ht="31.9" customHeight="1" x14ac:dyDescent="0.25">
      <c r="A1108" s="50">
        <v>653</v>
      </c>
      <c r="B1108" s="35"/>
      <c r="C1108" s="36"/>
      <c r="D1108" s="37"/>
      <c r="E1108" s="72"/>
      <c r="F1108" s="332"/>
      <c r="G1108" s="328"/>
      <c r="H1108" s="263"/>
      <c r="I1108" s="256"/>
      <c r="J1108" s="368" t="str">
        <f t="shared" si="96"/>
        <v/>
      </c>
      <c r="K1108" s="177">
        <f t="shared" si="97"/>
        <v>1</v>
      </c>
      <c r="L1108" s="176">
        <f t="shared" si="98"/>
        <v>0</v>
      </c>
    </row>
    <row r="1109" spans="1:13" ht="31.9" customHeight="1" x14ac:dyDescent="0.25">
      <c r="A1109" s="50">
        <v>654</v>
      </c>
      <c r="B1109" s="35"/>
      <c r="C1109" s="36"/>
      <c r="D1109" s="37"/>
      <c r="E1109" s="72"/>
      <c r="F1109" s="332"/>
      <c r="G1109" s="328"/>
      <c r="H1109" s="263"/>
      <c r="I1109" s="256"/>
      <c r="J1109" s="368" t="str">
        <f t="shared" si="96"/>
        <v/>
      </c>
      <c r="K1109" s="177">
        <f t="shared" si="97"/>
        <v>1</v>
      </c>
      <c r="L1109" s="176">
        <f t="shared" si="98"/>
        <v>0</v>
      </c>
    </row>
    <row r="1110" spans="1:13" ht="31.9" customHeight="1" x14ac:dyDescent="0.25">
      <c r="A1110" s="50">
        <v>655</v>
      </c>
      <c r="B1110" s="35"/>
      <c r="C1110" s="36"/>
      <c r="D1110" s="37"/>
      <c r="E1110" s="72"/>
      <c r="F1110" s="332"/>
      <c r="G1110" s="328"/>
      <c r="H1110" s="263"/>
      <c r="I1110" s="256"/>
      <c r="J1110" s="368" t="str">
        <f t="shared" si="96"/>
        <v/>
      </c>
      <c r="K1110" s="177">
        <f t="shared" si="97"/>
        <v>1</v>
      </c>
      <c r="L1110" s="176">
        <f t="shared" si="98"/>
        <v>0</v>
      </c>
    </row>
    <row r="1111" spans="1:13" ht="31.9" customHeight="1" x14ac:dyDescent="0.25">
      <c r="A1111" s="50">
        <v>656</v>
      </c>
      <c r="B1111" s="35"/>
      <c r="C1111" s="36"/>
      <c r="D1111" s="37"/>
      <c r="E1111" s="72"/>
      <c r="F1111" s="332"/>
      <c r="G1111" s="328"/>
      <c r="H1111" s="263"/>
      <c r="I1111" s="256"/>
      <c r="J1111" s="368" t="str">
        <f t="shared" si="96"/>
        <v/>
      </c>
      <c r="K1111" s="177">
        <f t="shared" si="97"/>
        <v>1</v>
      </c>
      <c r="L1111" s="176">
        <f t="shared" si="98"/>
        <v>0</v>
      </c>
    </row>
    <row r="1112" spans="1:13" ht="31.9" customHeight="1" x14ac:dyDescent="0.25">
      <c r="A1112" s="50">
        <v>657</v>
      </c>
      <c r="B1112" s="35"/>
      <c r="C1112" s="36"/>
      <c r="D1112" s="37"/>
      <c r="E1112" s="72"/>
      <c r="F1112" s="332"/>
      <c r="G1112" s="328"/>
      <c r="H1112" s="263"/>
      <c r="I1112" s="256"/>
      <c r="J1112" s="368" t="str">
        <f t="shared" si="96"/>
        <v/>
      </c>
      <c r="K1112" s="177">
        <f t="shared" si="97"/>
        <v>1</v>
      </c>
      <c r="L1112" s="176">
        <f t="shared" si="98"/>
        <v>0</v>
      </c>
    </row>
    <row r="1113" spans="1:13" ht="31.9" customHeight="1" x14ac:dyDescent="0.25">
      <c r="A1113" s="50">
        <v>658</v>
      </c>
      <c r="B1113" s="35"/>
      <c r="C1113" s="36"/>
      <c r="D1113" s="37"/>
      <c r="E1113" s="72"/>
      <c r="F1113" s="332"/>
      <c r="G1113" s="328"/>
      <c r="H1113" s="263"/>
      <c r="I1113" s="256"/>
      <c r="J1113" s="368" t="str">
        <f t="shared" si="96"/>
        <v/>
      </c>
      <c r="K1113" s="177">
        <f t="shared" si="97"/>
        <v>1</v>
      </c>
      <c r="L1113" s="176">
        <f t="shared" si="98"/>
        <v>0</v>
      </c>
    </row>
    <row r="1114" spans="1:13" ht="31.9" customHeight="1" x14ac:dyDescent="0.25">
      <c r="A1114" s="50">
        <v>659</v>
      </c>
      <c r="B1114" s="35"/>
      <c r="C1114" s="36"/>
      <c r="D1114" s="37"/>
      <c r="E1114" s="72"/>
      <c r="F1114" s="332"/>
      <c r="G1114" s="328"/>
      <c r="H1114" s="263"/>
      <c r="I1114" s="256"/>
      <c r="J1114" s="368" t="str">
        <f t="shared" si="96"/>
        <v/>
      </c>
      <c r="K1114" s="177">
        <f t="shared" si="97"/>
        <v>1</v>
      </c>
      <c r="L1114" s="176">
        <f t="shared" si="98"/>
        <v>0</v>
      </c>
      <c r="M1114" s="108"/>
    </row>
    <row r="1115" spans="1:13" ht="31.9" customHeight="1" thickBot="1" x14ac:dyDescent="0.3">
      <c r="A1115" s="65">
        <v>660</v>
      </c>
      <c r="B1115" s="38"/>
      <c r="C1115" s="39"/>
      <c r="D1115" s="40"/>
      <c r="E1115" s="73"/>
      <c r="F1115" s="333"/>
      <c r="G1115" s="329"/>
      <c r="H1115" s="264"/>
      <c r="I1115" s="257"/>
      <c r="J1115" s="368" t="str">
        <f t="shared" si="96"/>
        <v/>
      </c>
      <c r="K1115" s="177">
        <f t="shared" si="97"/>
        <v>1</v>
      </c>
      <c r="L1115" s="176">
        <f t="shared" si="98"/>
        <v>0</v>
      </c>
    </row>
    <row r="1116" spans="1:13" ht="37.15" customHeight="1" thickBot="1" x14ac:dyDescent="0.3">
      <c r="A1116" s="74"/>
      <c r="B1116" s="74"/>
      <c r="C1116" s="372"/>
      <c r="D1116" s="74"/>
      <c r="E1116" s="314"/>
      <c r="F1116" s="369"/>
      <c r="G1116" s="334" t="s">
        <v>50</v>
      </c>
      <c r="H1116" s="258">
        <f>SUM(H1096:H1115)+H1082</f>
        <v>0</v>
      </c>
      <c r="I1116" s="258">
        <f>SUM(I1096:I1115)+I1082</f>
        <v>0</v>
      </c>
      <c r="J1116" s="74"/>
      <c r="K1116" s="175">
        <f>IF(H1116&gt;H1082,ROW(A1122),0)</f>
        <v>0</v>
      </c>
      <c r="L1116" s="69"/>
      <c r="M1116" s="171">
        <f>IF(H1116&gt;H1082,ROW(A1122),0)</f>
        <v>0</v>
      </c>
    </row>
    <row r="1117" spans="1:13" x14ac:dyDescent="0.25">
      <c r="A1117" s="74"/>
      <c r="B1117" s="74"/>
      <c r="C1117" s="372"/>
      <c r="D1117" s="74"/>
      <c r="E1117" s="314"/>
      <c r="F1117" s="370"/>
      <c r="G1117" s="314"/>
      <c r="H1117" s="74"/>
      <c r="I1117" s="74"/>
      <c r="J1117" s="74"/>
      <c r="K1117" s="69"/>
      <c r="L1117" s="69"/>
    </row>
    <row r="1118" spans="1:13" x14ac:dyDescent="0.25">
      <c r="A1118" s="41" t="s">
        <v>156</v>
      </c>
      <c r="B1118" s="74"/>
      <c r="C1118" s="372"/>
      <c r="D1118" s="74"/>
      <c r="E1118" s="314"/>
      <c r="F1118" s="370"/>
      <c r="G1118" s="314"/>
      <c r="H1118" s="74"/>
      <c r="I1118" s="74"/>
      <c r="J1118" s="74"/>
      <c r="K1118" s="69"/>
      <c r="L1118" s="69"/>
    </row>
    <row r="1119" spans="1:13" x14ac:dyDescent="0.25">
      <c r="A1119" s="74"/>
      <c r="B1119" s="74"/>
      <c r="C1119" s="372"/>
      <c r="D1119" s="74"/>
      <c r="E1119" s="314"/>
      <c r="F1119" s="370"/>
      <c r="G1119" s="314"/>
      <c r="H1119" s="74"/>
      <c r="I1119" s="74"/>
      <c r="J1119" s="74"/>
      <c r="K1119" s="69"/>
      <c r="L1119" s="69"/>
    </row>
    <row r="1120" spans="1:13" x14ac:dyDescent="0.25">
      <c r="A1120" s="74"/>
      <c r="B1120" s="353" t="s">
        <v>47</v>
      </c>
      <c r="C1120" s="373">
        <f ca="1">IF(imzatarihi&gt;0,imzatarihi,"")</f>
        <v>46027</v>
      </c>
      <c r="D1120" s="530" t="s">
        <v>48</v>
      </c>
      <c r="E1120" s="530"/>
      <c r="F1120" s="542" t="str">
        <f>IF(kurulusyetkilisi&gt;0,kurulusyetkilisi,"")</f>
        <v/>
      </c>
      <c r="G1120" s="542"/>
      <c r="H1120" s="542"/>
      <c r="I1120" s="542"/>
      <c r="J1120" s="74"/>
      <c r="K1120" s="69"/>
      <c r="L1120" s="69"/>
    </row>
    <row r="1121" spans="1:14" x14ac:dyDescent="0.25">
      <c r="A1121" s="74"/>
      <c r="D1121" s="530" t="s">
        <v>49</v>
      </c>
      <c r="E1121" s="530"/>
      <c r="H1121" s="261"/>
      <c r="I1121" s="74"/>
      <c r="J1121" s="74"/>
      <c r="K1121" s="69"/>
      <c r="L1121" s="69"/>
    </row>
    <row r="1122" spans="1:14" x14ac:dyDescent="0.25">
      <c r="A1122" s="74"/>
      <c r="B1122" s="74"/>
      <c r="C1122" s="372"/>
      <c r="D1122" s="74"/>
      <c r="E1122" s="314"/>
      <c r="F1122" s="370"/>
      <c r="G1122" s="314"/>
      <c r="H1122" s="74"/>
      <c r="I1122" s="74"/>
      <c r="J1122" s="74"/>
      <c r="K1122" s="69"/>
      <c r="L1122" s="69"/>
    </row>
    <row r="1123" spans="1:14" x14ac:dyDescent="0.25">
      <c r="A1123" s="525" t="s">
        <v>125</v>
      </c>
      <c r="B1123" s="525"/>
      <c r="C1123" s="525"/>
      <c r="D1123" s="525"/>
      <c r="E1123" s="525"/>
      <c r="F1123" s="525"/>
      <c r="G1123" s="525"/>
      <c r="H1123" s="525"/>
      <c r="I1123" s="525"/>
      <c r="J1123" s="150"/>
      <c r="K1123" s="69"/>
      <c r="L1123" s="69"/>
    </row>
    <row r="1124" spans="1:14" x14ac:dyDescent="0.25">
      <c r="A1124" s="523" t="str">
        <f>IF(YilDonem&lt;&gt;"",CONCATENATE(YilDonem," dönemine aittir."),"")</f>
        <v/>
      </c>
      <c r="B1124" s="523"/>
      <c r="C1124" s="523"/>
      <c r="D1124" s="523"/>
      <c r="E1124" s="523"/>
      <c r="F1124" s="523"/>
      <c r="G1124" s="523"/>
      <c r="H1124" s="523"/>
      <c r="I1124" s="523"/>
      <c r="J1124" s="150"/>
      <c r="K1124" s="69"/>
      <c r="L1124" s="69"/>
    </row>
    <row r="1125" spans="1:14" ht="15.95" customHeight="1" thickBot="1" x14ac:dyDescent="0.3">
      <c r="A1125" s="543" t="s">
        <v>148</v>
      </c>
      <c r="B1125" s="543"/>
      <c r="C1125" s="543"/>
      <c r="D1125" s="543"/>
      <c r="E1125" s="543"/>
      <c r="F1125" s="543"/>
      <c r="G1125" s="543"/>
      <c r="H1125" s="543"/>
      <c r="I1125" s="543"/>
      <c r="J1125" s="150"/>
      <c r="K1125" s="69"/>
      <c r="L1125" s="69"/>
    </row>
    <row r="1126" spans="1:14" ht="31.7" customHeight="1" thickBot="1" x14ac:dyDescent="0.3">
      <c r="A1126" s="544" t="s">
        <v>1</v>
      </c>
      <c r="B1126" s="545"/>
      <c r="C1126" s="509" t="str">
        <f>IF(ProjeNo&gt;0,ProjeNo,"")</f>
        <v/>
      </c>
      <c r="D1126" s="510"/>
      <c r="E1126" s="510"/>
      <c r="F1126" s="510"/>
      <c r="G1126" s="510"/>
      <c r="H1126" s="510"/>
      <c r="I1126" s="511"/>
      <c r="J1126" s="150"/>
      <c r="K1126" s="69"/>
      <c r="L1126" s="69"/>
    </row>
    <row r="1127" spans="1:14" ht="45" customHeight="1" thickBot="1" x14ac:dyDescent="0.3">
      <c r="A1127" s="540" t="s">
        <v>14</v>
      </c>
      <c r="B1127" s="541"/>
      <c r="C1127" s="514" t="str">
        <f>IF(ProjeAdi&gt;0,ProjeAdi,"")</f>
        <v/>
      </c>
      <c r="D1127" s="515"/>
      <c r="E1127" s="515"/>
      <c r="F1127" s="515"/>
      <c r="G1127" s="515"/>
      <c r="H1127" s="515"/>
      <c r="I1127" s="516"/>
      <c r="J1127" s="150"/>
      <c r="K1127" s="69"/>
      <c r="L1127" s="69"/>
      <c r="M1127" s="110"/>
      <c r="N1127" s="110"/>
    </row>
    <row r="1128" spans="1:14" s="44" customFormat="1" ht="37.15" customHeight="1" thickBot="1" x14ac:dyDescent="0.3">
      <c r="A1128" s="517" t="s">
        <v>9</v>
      </c>
      <c r="B1128" s="517" t="s">
        <v>122</v>
      </c>
      <c r="C1128" s="517" t="s">
        <v>123</v>
      </c>
      <c r="D1128" s="517" t="s">
        <v>124</v>
      </c>
      <c r="E1128" s="519" t="s">
        <v>97</v>
      </c>
      <c r="F1128" s="521" t="s">
        <v>98</v>
      </c>
      <c r="G1128" s="519" t="s">
        <v>185</v>
      </c>
      <c r="H1128" s="117" t="s">
        <v>99</v>
      </c>
      <c r="I1128" s="117" t="s">
        <v>99</v>
      </c>
      <c r="J1128" s="366"/>
      <c r="K1128" s="70"/>
      <c r="L1128" s="70"/>
      <c r="M1128" s="109"/>
      <c r="N1128" s="109"/>
    </row>
    <row r="1129" spans="1:14" ht="18" customHeight="1" thickBot="1" x14ac:dyDescent="0.3">
      <c r="A1129" s="526"/>
      <c r="B1129" s="526"/>
      <c r="C1129" s="526"/>
      <c r="D1129" s="526"/>
      <c r="E1129" s="527"/>
      <c r="F1129" s="528"/>
      <c r="G1129" s="520"/>
      <c r="H1129" s="118" t="s">
        <v>100</v>
      </c>
      <c r="I1129" s="118" t="s">
        <v>103</v>
      </c>
      <c r="J1129" s="150"/>
      <c r="K1129" s="69"/>
      <c r="L1129" s="69"/>
    </row>
    <row r="1130" spans="1:14" ht="31.9" customHeight="1" x14ac:dyDescent="0.25">
      <c r="A1130" s="64">
        <v>661</v>
      </c>
      <c r="B1130" s="52"/>
      <c r="C1130" s="53"/>
      <c r="D1130" s="71"/>
      <c r="E1130" s="54"/>
      <c r="F1130" s="330"/>
      <c r="G1130" s="327"/>
      <c r="H1130" s="262"/>
      <c r="I1130" s="249"/>
      <c r="J1130" s="368" t="str">
        <f>IF(AND(COUNTA(B1130:D1130)&gt;0,K1130=1),"Belge Tarihi,Belge Numarası ve KDV Dahil Tutar doldurulduktan sonra KDV Hariç Tutar doldurulabilir.","")</f>
        <v/>
      </c>
      <c r="K1130" s="177">
        <f>IF(COUNTA(E1130:F1130)+COUNTA(I1130)=3,0,1)</f>
        <v>1</v>
      </c>
      <c r="L1130" s="176">
        <f>IF(K1130=1,0,100000000)</f>
        <v>0</v>
      </c>
    </row>
    <row r="1131" spans="1:14" ht="31.9" customHeight="1" x14ac:dyDescent="0.25">
      <c r="A1131" s="50">
        <v>662</v>
      </c>
      <c r="B1131" s="35"/>
      <c r="C1131" s="36"/>
      <c r="D1131" s="37"/>
      <c r="E1131" s="72"/>
      <c r="F1131" s="332"/>
      <c r="G1131" s="328"/>
      <c r="H1131" s="263"/>
      <c r="I1131" s="256"/>
      <c r="J1131" s="368" t="str">
        <f t="shared" ref="J1131:J1149" si="99">IF(AND(COUNTA(B1131:D1131)&gt;0,K1131=1),"Belge Tarihi,Belge Numarası ve KDV Dahil Tutar doldurulduktan sonra KDV Hariç Tutar doldurulabilir.","")</f>
        <v/>
      </c>
      <c r="K1131" s="177">
        <f t="shared" ref="K1131:K1149" si="100">IF(COUNTA(E1131:F1131)+COUNTA(I1131)=3,0,1)</f>
        <v>1</v>
      </c>
      <c r="L1131" s="176">
        <f t="shared" ref="L1131:L1149" si="101">IF(K1131=1,0,100000000)</f>
        <v>0</v>
      </c>
    </row>
    <row r="1132" spans="1:14" ht="31.9" customHeight="1" x14ac:dyDescent="0.25">
      <c r="A1132" s="50">
        <v>663</v>
      </c>
      <c r="B1132" s="35"/>
      <c r="C1132" s="36"/>
      <c r="D1132" s="37"/>
      <c r="E1132" s="72"/>
      <c r="F1132" s="332"/>
      <c r="G1132" s="328"/>
      <c r="H1132" s="263"/>
      <c r="I1132" s="256"/>
      <c r="J1132" s="368" t="str">
        <f t="shared" si="99"/>
        <v/>
      </c>
      <c r="K1132" s="177">
        <f t="shared" si="100"/>
        <v>1</v>
      </c>
      <c r="L1132" s="176">
        <f t="shared" si="101"/>
        <v>0</v>
      </c>
    </row>
    <row r="1133" spans="1:14" ht="31.9" customHeight="1" x14ac:dyDescent="0.25">
      <c r="A1133" s="50">
        <v>664</v>
      </c>
      <c r="B1133" s="35"/>
      <c r="C1133" s="36"/>
      <c r="D1133" s="37"/>
      <c r="E1133" s="72"/>
      <c r="F1133" s="332"/>
      <c r="G1133" s="328"/>
      <c r="H1133" s="263"/>
      <c r="I1133" s="256"/>
      <c r="J1133" s="368" t="str">
        <f t="shared" si="99"/>
        <v/>
      </c>
      <c r="K1133" s="177">
        <f t="shared" si="100"/>
        <v>1</v>
      </c>
      <c r="L1133" s="176">
        <f t="shared" si="101"/>
        <v>0</v>
      </c>
    </row>
    <row r="1134" spans="1:14" ht="31.9" customHeight="1" x14ac:dyDescent="0.25">
      <c r="A1134" s="50">
        <v>665</v>
      </c>
      <c r="B1134" s="35"/>
      <c r="C1134" s="36"/>
      <c r="D1134" s="37"/>
      <c r="E1134" s="72"/>
      <c r="F1134" s="332"/>
      <c r="G1134" s="328"/>
      <c r="H1134" s="263"/>
      <c r="I1134" s="256"/>
      <c r="J1134" s="368" t="str">
        <f t="shared" si="99"/>
        <v/>
      </c>
      <c r="K1134" s="177">
        <f t="shared" si="100"/>
        <v>1</v>
      </c>
      <c r="L1134" s="176">
        <f t="shared" si="101"/>
        <v>0</v>
      </c>
    </row>
    <row r="1135" spans="1:14" ht="31.9" customHeight="1" x14ac:dyDescent="0.25">
      <c r="A1135" s="50">
        <v>666</v>
      </c>
      <c r="B1135" s="35"/>
      <c r="C1135" s="36"/>
      <c r="D1135" s="37"/>
      <c r="E1135" s="72"/>
      <c r="F1135" s="332"/>
      <c r="G1135" s="328"/>
      <c r="H1135" s="263"/>
      <c r="I1135" s="256"/>
      <c r="J1135" s="368" t="str">
        <f t="shared" si="99"/>
        <v/>
      </c>
      <c r="K1135" s="177">
        <f t="shared" si="100"/>
        <v>1</v>
      </c>
      <c r="L1135" s="176">
        <f t="shared" si="101"/>
        <v>0</v>
      </c>
    </row>
    <row r="1136" spans="1:14" ht="31.9" customHeight="1" x14ac:dyDescent="0.25">
      <c r="A1136" s="50">
        <v>667</v>
      </c>
      <c r="B1136" s="35"/>
      <c r="C1136" s="36"/>
      <c r="D1136" s="37"/>
      <c r="E1136" s="72"/>
      <c r="F1136" s="332"/>
      <c r="G1136" s="328"/>
      <c r="H1136" s="263"/>
      <c r="I1136" s="256"/>
      <c r="J1136" s="368" t="str">
        <f t="shared" si="99"/>
        <v/>
      </c>
      <c r="K1136" s="177">
        <f t="shared" si="100"/>
        <v>1</v>
      </c>
      <c r="L1136" s="176">
        <f t="shared" si="101"/>
        <v>0</v>
      </c>
    </row>
    <row r="1137" spans="1:13" ht="31.9" customHeight="1" x14ac:dyDescent="0.25">
      <c r="A1137" s="50">
        <v>668</v>
      </c>
      <c r="B1137" s="35"/>
      <c r="C1137" s="36"/>
      <c r="D1137" s="37"/>
      <c r="E1137" s="72"/>
      <c r="F1137" s="332"/>
      <c r="G1137" s="328"/>
      <c r="H1137" s="263"/>
      <c r="I1137" s="256"/>
      <c r="J1137" s="368" t="str">
        <f t="shared" si="99"/>
        <v/>
      </c>
      <c r="K1137" s="177">
        <f t="shared" si="100"/>
        <v>1</v>
      </c>
      <c r="L1137" s="176">
        <f t="shared" si="101"/>
        <v>0</v>
      </c>
    </row>
    <row r="1138" spans="1:13" ht="31.9" customHeight="1" x14ac:dyDescent="0.25">
      <c r="A1138" s="50">
        <v>669</v>
      </c>
      <c r="B1138" s="35"/>
      <c r="C1138" s="36"/>
      <c r="D1138" s="37"/>
      <c r="E1138" s="72"/>
      <c r="F1138" s="332"/>
      <c r="G1138" s="328"/>
      <c r="H1138" s="263"/>
      <c r="I1138" s="256"/>
      <c r="J1138" s="368" t="str">
        <f t="shared" si="99"/>
        <v/>
      </c>
      <c r="K1138" s="177">
        <f t="shared" si="100"/>
        <v>1</v>
      </c>
      <c r="L1138" s="176">
        <f t="shared" si="101"/>
        <v>0</v>
      </c>
    </row>
    <row r="1139" spans="1:13" ht="31.9" customHeight="1" x14ac:dyDescent="0.25">
      <c r="A1139" s="50">
        <v>670</v>
      </c>
      <c r="B1139" s="35"/>
      <c r="C1139" s="36"/>
      <c r="D1139" s="37"/>
      <c r="E1139" s="72"/>
      <c r="F1139" s="332"/>
      <c r="G1139" s="328"/>
      <c r="H1139" s="263"/>
      <c r="I1139" s="256"/>
      <c r="J1139" s="368" t="str">
        <f t="shared" si="99"/>
        <v/>
      </c>
      <c r="K1139" s="177">
        <f t="shared" si="100"/>
        <v>1</v>
      </c>
      <c r="L1139" s="176">
        <f t="shared" si="101"/>
        <v>0</v>
      </c>
    </row>
    <row r="1140" spans="1:13" ht="31.9" customHeight="1" x14ac:dyDescent="0.25">
      <c r="A1140" s="50">
        <v>671</v>
      </c>
      <c r="B1140" s="35"/>
      <c r="C1140" s="36"/>
      <c r="D1140" s="37"/>
      <c r="E1140" s="72"/>
      <c r="F1140" s="332"/>
      <c r="G1140" s="328"/>
      <c r="H1140" s="263"/>
      <c r="I1140" s="256"/>
      <c r="J1140" s="368" t="str">
        <f t="shared" si="99"/>
        <v/>
      </c>
      <c r="K1140" s="177">
        <f t="shared" si="100"/>
        <v>1</v>
      </c>
      <c r="L1140" s="176">
        <f t="shared" si="101"/>
        <v>0</v>
      </c>
    </row>
    <row r="1141" spans="1:13" ht="31.9" customHeight="1" x14ac:dyDescent="0.25">
      <c r="A1141" s="50">
        <v>672</v>
      </c>
      <c r="B1141" s="35"/>
      <c r="C1141" s="36"/>
      <c r="D1141" s="37"/>
      <c r="E1141" s="72"/>
      <c r="F1141" s="332"/>
      <c r="G1141" s="328"/>
      <c r="H1141" s="263"/>
      <c r="I1141" s="256"/>
      <c r="J1141" s="368" t="str">
        <f t="shared" si="99"/>
        <v/>
      </c>
      <c r="K1141" s="177">
        <f t="shared" si="100"/>
        <v>1</v>
      </c>
      <c r="L1141" s="176">
        <f t="shared" si="101"/>
        <v>0</v>
      </c>
    </row>
    <row r="1142" spans="1:13" ht="31.9" customHeight="1" x14ac:dyDescent="0.25">
      <c r="A1142" s="50">
        <v>673</v>
      </c>
      <c r="B1142" s="35"/>
      <c r="C1142" s="36"/>
      <c r="D1142" s="37"/>
      <c r="E1142" s="72"/>
      <c r="F1142" s="332"/>
      <c r="G1142" s="328"/>
      <c r="H1142" s="263"/>
      <c r="I1142" s="256"/>
      <c r="J1142" s="368" t="str">
        <f t="shared" si="99"/>
        <v/>
      </c>
      <c r="K1142" s="177">
        <f t="shared" si="100"/>
        <v>1</v>
      </c>
      <c r="L1142" s="176">
        <f t="shared" si="101"/>
        <v>0</v>
      </c>
    </row>
    <row r="1143" spans="1:13" ht="31.9" customHeight="1" x14ac:dyDescent="0.25">
      <c r="A1143" s="50">
        <v>674</v>
      </c>
      <c r="B1143" s="35"/>
      <c r="C1143" s="36"/>
      <c r="D1143" s="37"/>
      <c r="E1143" s="72"/>
      <c r="F1143" s="332"/>
      <c r="G1143" s="328"/>
      <c r="H1143" s="263"/>
      <c r="I1143" s="256"/>
      <c r="J1143" s="368" t="str">
        <f t="shared" si="99"/>
        <v/>
      </c>
      <c r="K1143" s="177">
        <f t="shared" si="100"/>
        <v>1</v>
      </c>
      <c r="L1143" s="176">
        <f t="shared" si="101"/>
        <v>0</v>
      </c>
    </row>
    <row r="1144" spans="1:13" ht="31.9" customHeight="1" x14ac:dyDescent="0.25">
      <c r="A1144" s="50">
        <v>675</v>
      </c>
      <c r="B1144" s="35"/>
      <c r="C1144" s="36"/>
      <c r="D1144" s="37"/>
      <c r="E1144" s="72"/>
      <c r="F1144" s="332"/>
      <c r="G1144" s="328"/>
      <c r="H1144" s="263"/>
      <c r="I1144" s="256"/>
      <c r="J1144" s="368" t="str">
        <f t="shared" si="99"/>
        <v/>
      </c>
      <c r="K1144" s="177">
        <f t="shared" si="100"/>
        <v>1</v>
      </c>
      <c r="L1144" s="176">
        <f t="shared" si="101"/>
        <v>0</v>
      </c>
    </row>
    <row r="1145" spans="1:13" ht="31.9" customHeight="1" x14ac:dyDescent="0.25">
      <c r="A1145" s="50">
        <v>676</v>
      </c>
      <c r="B1145" s="35"/>
      <c r="C1145" s="36"/>
      <c r="D1145" s="37"/>
      <c r="E1145" s="72"/>
      <c r="F1145" s="332"/>
      <c r="G1145" s="328"/>
      <c r="H1145" s="263"/>
      <c r="I1145" s="256"/>
      <c r="J1145" s="368" t="str">
        <f t="shared" si="99"/>
        <v/>
      </c>
      <c r="K1145" s="177">
        <f t="shared" si="100"/>
        <v>1</v>
      </c>
      <c r="L1145" s="176">
        <f t="shared" si="101"/>
        <v>0</v>
      </c>
    </row>
    <row r="1146" spans="1:13" ht="31.9" customHeight="1" x14ac:dyDescent="0.25">
      <c r="A1146" s="50">
        <v>677</v>
      </c>
      <c r="B1146" s="35"/>
      <c r="C1146" s="36"/>
      <c r="D1146" s="37"/>
      <c r="E1146" s="72"/>
      <c r="F1146" s="332"/>
      <c r="G1146" s="328"/>
      <c r="H1146" s="263"/>
      <c r="I1146" s="256"/>
      <c r="J1146" s="368" t="str">
        <f t="shared" si="99"/>
        <v/>
      </c>
      <c r="K1146" s="177">
        <f t="shared" si="100"/>
        <v>1</v>
      </c>
      <c r="L1146" s="176">
        <f t="shared" si="101"/>
        <v>0</v>
      </c>
    </row>
    <row r="1147" spans="1:13" ht="31.9" customHeight="1" x14ac:dyDescent="0.25">
      <c r="A1147" s="50">
        <v>678</v>
      </c>
      <c r="B1147" s="35"/>
      <c r="C1147" s="36"/>
      <c r="D1147" s="37"/>
      <c r="E1147" s="72"/>
      <c r="F1147" s="332"/>
      <c r="G1147" s="328"/>
      <c r="H1147" s="263"/>
      <c r="I1147" s="256"/>
      <c r="J1147" s="368" t="str">
        <f t="shared" si="99"/>
        <v/>
      </c>
      <c r="K1147" s="177">
        <f t="shared" si="100"/>
        <v>1</v>
      </c>
      <c r="L1147" s="176">
        <f t="shared" si="101"/>
        <v>0</v>
      </c>
    </row>
    <row r="1148" spans="1:13" ht="31.9" customHeight="1" x14ac:dyDescent="0.25">
      <c r="A1148" s="50">
        <v>679</v>
      </c>
      <c r="B1148" s="35"/>
      <c r="C1148" s="36"/>
      <c r="D1148" s="37"/>
      <c r="E1148" s="72"/>
      <c r="F1148" s="332"/>
      <c r="G1148" s="328"/>
      <c r="H1148" s="263"/>
      <c r="I1148" s="256"/>
      <c r="J1148" s="368" t="str">
        <f t="shared" si="99"/>
        <v/>
      </c>
      <c r="K1148" s="177">
        <f t="shared" si="100"/>
        <v>1</v>
      </c>
      <c r="L1148" s="176">
        <f t="shared" si="101"/>
        <v>0</v>
      </c>
    </row>
    <row r="1149" spans="1:13" ht="31.9" customHeight="1" thickBot="1" x14ac:dyDescent="0.3">
      <c r="A1149" s="65">
        <v>680</v>
      </c>
      <c r="B1149" s="38"/>
      <c r="C1149" s="39"/>
      <c r="D1149" s="40"/>
      <c r="E1149" s="73"/>
      <c r="F1149" s="333"/>
      <c r="G1149" s="329"/>
      <c r="H1149" s="264"/>
      <c r="I1149" s="257"/>
      <c r="J1149" s="368" t="str">
        <f t="shared" si="99"/>
        <v/>
      </c>
      <c r="K1149" s="177">
        <f t="shared" si="100"/>
        <v>1</v>
      </c>
      <c r="L1149" s="176">
        <f t="shared" si="101"/>
        <v>0</v>
      </c>
      <c r="M1149" s="171">
        <f>IF(H1149&gt;J1114,ROW(A1155),0)</f>
        <v>0</v>
      </c>
    </row>
    <row r="1150" spans="1:13" ht="37.15" customHeight="1" thickBot="1" x14ac:dyDescent="0.3">
      <c r="A1150" s="74"/>
      <c r="B1150" s="74"/>
      <c r="C1150" s="372"/>
      <c r="D1150" s="74"/>
      <c r="E1150" s="314"/>
      <c r="F1150" s="369"/>
      <c r="G1150" s="334" t="s">
        <v>50</v>
      </c>
      <c r="H1150" s="258">
        <f>SUM(H1130:H1149)+H1116</f>
        <v>0</v>
      </c>
      <c r="I1150" s="258">
        <f>SUM(I1130:I1149)+I1116</f>
        <v>0</v>
      </c>
      <c r="J1150" s="74"/>
      <c r="K1150" s="175">
        <f>IF(H1150&gt;H1116,ROW(A1156),0)</f>
        <v>0</v>
      </c>
      <c r="L1150" s="69"/>
    </row>
    <row r="1151" spans="1:13" x14ac:dyDescent="0.25">
      <c r="A1151" s="74"/>
      <c r="B1151" s="74"/>
      <c r="C1151" s="372"/>
      <c r="D1151" s="74"/>
      <c r="E1151" s="314"/>
      <c r="F1151" s="370"/>
      <c r="G1151" s="314"/>
      <c r="H1151" s="74"/>
      <c r="I1151" s="74"/>
      <c r="J1151" s="74"/>
      <c r="K1151" s="69"/>
      <c r="L1151" s="69"/>
    </row>
    <row r="1152" spans="1:13" x14ac:dyDescent="0.25">
      <c r="A1152" s="41" t="s">
        <v>156</v>
      </c>
      <c r="B1152" s="74"/>
      <c r="C1152" s="372"/>
      <c r="D1152" s="74"/>
      <c r="E1152" s="314"/>
      <c r="F1152" s="370"/>
      <c r="G1152" s="314"/>
      <c r="H1152" s="74"/>
      <c r="I1152" s="74"/>
      <c r="J1152" s="74"/>
      <c r="K1152" s="69"/>
      <c r="L1152" s="69"/>
    </row>
    <row r="1153" spans="1:14" x14ac:dyDescent="0.25">
      <c r="A1153" s="74"/>
      <c r="B1153" s="74"/>
      <c r="C1153" s="372"/>
      <c r="D1153" s="74"/>
      <c r="E1153" s="314"/>
      <c r="F1153" s="370"/>
      <c r="G1153" s="314"/>
      <c r="H1153" s="74"/>
      <c r="I1153" s="74"/>
      <c r="J1153" s="74"/>
      <c r="K1153" s="69"/>
      <c r="L1153" s="69"/>
    </row>
    <row r="1154" spans="1:14" x14ac:dyDescent="0.25">
      <c r="A1154" s="74"/>
      <c r="B1154" s="353" t="s">
        <v>47</v>
      </c>
      <c r="C1154" s="373">
        <f ca="1">IF(imzatarihi&gt;0,imzatarihi,"")</f>
        <v>46027</v>
      </c>
      <c r="D1154" s="530" t="s">
        <v>48</v>
      </c>
      <c r="E1154" s="530"/>
      <c r="F1154" s="542" t="str">
        <f>IF(kurulusyetkilisi&gt;0,kurulusyetkilisi,"")</f>
        <v/>
      </c>
      <c r="G1154" s="542"/>
      <c r="H1154" s="542"/>
      <c r="I1154" s="542"/>
      <c r="J1154" s="74"/>
      <c r="K1154" s="69"/>
      <c r="L1154" s="69"/>
    </row>
    <row r="1155" spans="1:14" x14ac:dyDescent="0.25">
      <c r="A1155" s="74"/>
      <c r="D1155" s="530" t="s">
        <v>49</v>
      </c>
      <c r="E1155" s="530"/>
      <c r="H1155" s="261"/>
      <c r="I1155" s="74"/>
      <c r="J1155" s="74"/>
      <c r="K1155" s="69"/>
      <c r="L1155" s="69"/>
    </row>
    <row r="1156" spans="1:14" x14ac:dyDescent="0.25">
      <c r="A1156" s="74"/>
      <c r="B1156" s="74"/>
      <c r="C1156" s="372"/>
      <c r="D1156" s="74"/>
      <c r="E1156" s="314"/>
      <c r="F1156" s="370"/>
      <c r="G1156" s="314"/>
      <c r="H1156" s="74"/>
      <c r="I1156" s="74"/>
      <c r="J1156" s="74"/>
      <c r="K1156" s="69"/>
      <c r="L1156" s="69"/>
    </row>
    <row r="1157" spans="1:14" x14ac:dyDescent="0.25">
      <c r="A1157" s="525" t="s">
        <v>125</v>
      </c>
      <c r="B1157" s="525"/>
      <c r="C1157" s="525"/>
      <c r="D1157" s="525"/>
      <c r="E1157" s="525"/>
      <c r="F1157" s="525"/>
      <c r="G1157" s="525"/>
      <c r="H1157" s="525"/>
      <c r="I1157" s="525"/>
      <c r="J1157" s="150"/>
      <c r="K1157" s="69"/>
      <c r="L1157" s="69"/>
    </row>
    <row r="1158" spans="1:14" x14ac:dyDescent="0.25">
      <c r="A1158" s="523" t="str">
        <f>IF(YilDonem&lt;&gt;"",CONCATENATE(YilDonem," dönemine aittir."),"")</f>
        <v/>
      </c>
      <c r="B1158" s="523"/>
      <c r="C1158" s="523"/>
      <c r="D1158" s="523"/>
      <c r="E1158" s="523"/>
      <c r="F1158" s="523"/>
      <c r="G1158" s="523"/>
      <c r="H1158" s="523"/>
      <c r="I1158" s="523"/>
      <c r="J1158" s="150"/>
      <c r="K1158" s="69"/>
      <c r="L1158" s="69"/>
    </row>
    <row r="1159" spans="1:14" ht="15.95" customHeight="1" thickBot="1" x14ac:dyDescent="0.3">
      <c r="A1159" s="543" t="s">
        <v>148</v>
      </c>
      <c r="B1159" s="543"/>
      <c r="C1159" s="543"/>
      <c r="D1159" s="543"/>
      <c r="E1159" s="543"/>
      <c r="F1159" s="543"/>
      <c r="G1159" s="543"/>
      <c r="H1159" s="543"/>
      <c r="I1159" s="543"/>
      <c r="J1159" s="150"/>
      <c r="K1159" s="69"/>
      <c r="L1159" s="69"/>
    </row>
    <row r="1160" spans="1:14" ht="31.7" customHeight="1" thickBot="1" x14ac:dyDescent="0.3">
      <c r="A1160" s="544" t="s">
        <v>1</v>
      </c>
      <c r="B1160" s="545"/>
      <c r="C1160" s="509" t="str">
        <f>IF(ProjeNo&gt;0,ProjeNo,"")</f>
        <v/>
      </c>
      <c r="D1160" s="510"/>
      <c r="E1160" s="510"/>
      <c r="F1160" s="510"/>
      <c r="G1160" s="510"/>
      <c r="H1160" s="510"/>
      <c r="I1160" s="511"/>
      <c r="J1160" s="150"/>
      <c r="K1160" s="69"/>
      <c r="L1160" s="69"/>
    </row>
    <row r="1161" spans="1:14" ht="45" customHeight="1" thickBot="1" x14ac:dyDescent="0.3">
      <c r="A1161" s="540" t="s">
        <v>14</v>
      </c>
      <c r="B1161" s="541"/>
      <c r="C1161" s="514" t="str">
        <f>IF(ProjeAdi&gt;0,ProjeAdi,"")</f>
        <v/>
      </c>
      <c r="D1161" s="515"/>
      <c r="E1161" s="515"/>
      <c r="F1161" s="515"/>
      <c r="G1161" s="515"/>
      <c r="H1161" s="515"/>
      <c r="I1161" s="516"/>
      <c r="J1161" s="150"/>
      <c r="K1161" s="69"/>
      <c r="L1161" s="69"/>
    </row>
    <row r="1162" spans="1:14" s="44" customFormat="1" ht="37.15" customHeight="1" thickBot="1" x14ac:dyDescent="0.3">
      <c r="A1162" s="517" t="s">
        <v>9</v>
      </c>
      <c r="B1162" s="517" t="s">
        <v>122</v>
      </c>
      <c r="C1162" s="517" t="s">
        <v>123</v>
      </c>
      <c r="D1162" s="517" t="s">
        <v>124</v>
      </c>
      <c r="E1162" s="519" t="s">
        <v>97</v>
      </c>
      <c r="F1162" s="521" t="s">
        <v>98</v>
      </c>
      <c r="G1162" s="519" t="s">
        <v>185</v>
      </c>
      <c r="H1162" s="117" t="s">
        <v>99</v>
      </c>
      <c r="I1162" s="117" t="s">
        <v>99</v>
      </c>
      <c r="J1162" s="366"/>
      <c r="K1162" s="70"/>
      <c r="L1162" s="70"/>
      <c r="M1162" s="110"/>
      <c r="N1162" s="110"/>
    </row>
    <row r="1163" spans="1:14" ht="18" customHeight="1" thickBot="1" x14ac:dyDescent="0.3">
      <c r="A1163" s="526"/>
      <c r="B1163" s="526"/>
      <c r="C1163" s="526"/>
      <c r="D1163" s="526"/>
      <c r="E1163" s="527"/>
      <c r="F1163" s="528"/>
      <c r="G1163" s="520"/>
      <c r="H1163" s="118" t="s">
        <v>100</v>
      </c>
      <c r="I1163" s="118" t="s">
        <v>103</v>
      </c>
      <c r="J1163" s="150"/>
      <c r="K1163" s="69"/>
      <c r="L1163" s="69"/>
    </row>
    <row r="1164" spans="1:14" ht="31.9" customHeight="1" x14ac:dyDescent="0.25">
      <c r="A1164" s="64">
        <v>681</v>
      </c>
      <c r="B1164" s="52"/>
      <c r="C1164" s="53"/>
      <c r="D1164" s="71"/>
      <c r="E1164" s="54"/>
      <c r="F1164" s="330"/>
      <c r="G1164" s="327"/>
      <c r="H1164" s="262"/>
      <c r="I1164" s="249"/>
      <c r="J1164" s="368" t="str">
        <f>IF(AND(COUNTA(B1164:D1164)&gt;0,K1164=1),"Belge Tarihi,Belge Numarası ve KDV Dahil Tutar doldurulduktan sonra KDV Hariç Tutar doldurulabilir.","")</f>
        <v/>
      </c>
      <c r="K1164" s="177">
        <f>IF(COUNTA(E1164:F1164)+COUNTA(I1164)=3,0,1)</f>
        <v>1</v>
      </c>
      <c r="L1164" s="176">
        <f>IF(K1164=1,0,100000000)</f>
        <v>0</v>
      </c>
    </row>
    <row r="1165" spans="1:14" ht="31.9" customHeight="1" x14ac:dyDescent="0.25">
      <c r="A1165" s="50">
        <v>682</v>
      </c>
      <c r="B1165" s="35"/>
      <c r="C1165" s="36"/>
      <c r="D1165" s="37"/>
      <c r="E1165" s="72"/>
      <c r="F1165" s="332"/>
      <c r="G1165" s="328"/>
      <c r="H1165" s="263"/>
      <c r="I1165" s="256"/>
      <c r="J1165" s="368" t="str">
        <f t="shared" ref="J1165:J1183" si="102">IF(AND(COUNTA(B1165:D1165)&gt;0,K1165=1),"Belge Tarihi,Belge Numarası ve KDV Dahil Tutar doldurulduktan sonra KDV Hariç Tutar doldurulabilir.","")</f>
        <v/>
      </c>
      <c r="K1165" s="177">
        <f t="shared" ref="K1165:K1183" si="103">IF(COUNTA(E1165:F1165)+COUNTA(I1165)=3,0,1)</f>
        <v>1</v>
      </c>
      <c r="L1165" s="176">
        <f t="shared" ref="L1165:L1183" si="104">IF(K1165=1,0,100000000)</f>
        <v>0</v>
      </c>
    </row>
    <row r="1166" spans="1:14" ht="31.9" customHeight="1" x14ac:dyDescent="0.25">
      <c r="A1166" s="50">
        <v>683</v>
      </c>
      <c r="B1166" s="35"/>
      <c r="C1166" s="36"/>
      <c r="D1166" s="37"/>
      <c r="E1166" s="72"/>
      <c r="F1166" s="332"/>
      <c r="G1166" s="328"/>
      <c r="H1166" s="263"/>
      <c r="I1166" s="256"/>
      <c r="J1166" s="368" t="str">
        <f t="shared" si="102"/>
        <v/>
      </c>
      <c r="K1166" s="177">
        <f t="shared" si="103"/>
        <v>1</v>
      </c>
      <c r="L1166" s="176">
        <f t="shared" si="104"/>
        <v>0</v>
      </c>
    </row>
    <row r="1167" spans="1:14" ht="31.9" customHeight="1" x14ac:dyDescent="0.25">
      <c r="A1167" s="50">
        <v>684</v>
      </c>
      <c r="B1167" s="35"/>
      <c r="C1167" s="36"/>
      <c r="D1167" s="37"/>
      <c r="E1167" s="72"/>
      <c r="F1167" s="332"/>
      <c r="G1167" s="328"/>
      <c r="H1167" s="263"/>
      <c r="I1167" s="256"/>
      <c r="J1167" s="368" t="str">
        <f t="shared" si="102"/>
        <v/>
      </c>
      <c r="K1167" s="177">
        <f t="shared" si="103"/>
        <v>1</v>
      </c>
      <c r="L1167" s="176">
        <f t="shared" si="104"/>
        <v>0</v>
      </c>
    </row>
    <row r="1168" spans="1:14" ht="31.9" customHeight="1" x14ac:dyDescent="0.25">
      <c r="A1168" s="50">
        <v>685</v>
      </c>
      <c r="B1168" s="35"/>
      <c r="C1168" s="36"/>
      <c r="D1168" s="37"/>
      <c r="E1168" s="72"/>
      <c r="F1168" s="332"/>
      <c r="G1168" s="328"/>
      <c r="H1168" s="263"/>
      <c r="I1168" s="256"/>
      <c r="J1168" s="368" t="str">
        <f t="shared" si="102"/>
        <v/>
      </c>
      <c r="K1168" s="177">
        <f t="shared" si="103"/>
        <v>1</v>
      </c>
      <c r="L1168" s="176">
        <f t="shared" si="104"/>
        <v>0</v>
      </c>
    </row>
    <row r="1169" spans="1:13" ht="31.9" customHeight="1" x14ac:dyDescent="0.25">
      <c r="A1169" s="50">
        <v>686</v>
      </c>
      <c r="B1169" s="35"/>
      <c r="C1169" s="36"/>
      <c r="D1169" s="37"/>
      <c r="E1169" s="72"/>
      <c r="F1169" s="332"/>
      <c r="G1169" s="328"/>
      <c r="H1169" s="263"/>
      <c r="I1169" s="256"/>
      <c r="J1169" s="368" t="str">
        <f t="shared" si="102"/>
        <v/>
      </c>
      <c r="K1169" s="177">
        <f t="shared" si="103"/>
        <v>1</v>
      </c>
      <c r="L1169" s="176">
        <f t="shared" si="104"/>
        <v>0</v>
      </c>
    </row>
    <row r="1170" spans="1:13" ht="31.9" customHeight="1" x14ac:dyDescent="0.25">
      <c r="A1170" s="50">
        <v>687</v>
      </c>
      <c r="B1170" s="35"/>
      <c r="C1170" s="36"/>
      <c r="D1170" s="37"/>
      <c r="E1170" s="72"/>
      <c r="F1170" s="332"/>
      <c r="G1170" s="328"/>
      <c r="H1170" s="263"/>
      <c r="I1170" s="256"/>
      <c r="J1170" s="368" t="str">
        <f t="shared" si="102"/>
        <v/>
      </c>
      <c r="K1170" s="177">
        <f t="shared" si="103"/>
        <v>1</v>
      </c>
      <c r="L1170" s="176">
        <f t="shared" si="104"/>
        <v>0</v>
      </c>
    </row>
    <row r="1171" spans="1:13" ht="31.9" customHeight="1" x14ac:dyDescent="0.25">
      <c r="A1171" s="50">
        <v>688</v>
      </c>
      <c r="B1171" s="35"/>
      <c r="C1171" s="36"/>
      <c r="D1171" s="37"/>
      <c r="E1171" s="72"/>
      <c r="F1171" s="332"/>
      <c r="G1171" s="328"/>
      <c r="H1171" s="263"/>
      <c r="I1171" s="256"/>
      <c r="J1171" s="368" t="str">
        <f t="shared" si="102"/>
        <v/>
      </c>
      <c r="K1171" s="177">
        <f t="shared" si="103"/>
        <v>1</v>
      </c>
      <c r="L1171" s="176">
        <f t="shared" si="104"/>
        <v>0</v>
      </c>
    </row>
    <row r="1172" spans="1:13" ht="31.9" customHeight="1" x14ac:dyDescent="0.25">
      <c r="A1172" s="50">
        <v>689</v>
      </c>
      <c r="B1172" s="35"/>
      <c r="C1172" s="36"/>
      <c r="D1172" s="37"/>
      <c r="E1172" s="72"/>
      <c r="F1172" s="332"/>
      <c r="G1172" s="328"/>
      <c r="H1172" s="263"/>
      <c r="I1172" s="256"/>
      <c r="J1172" s="368" t="str">
        <f t="shared" si="102"/>
        <v/>
      </c>
      <c r="K1172" s="177">
        <f t="shared" si="103"/>
        <v>1</v>
      </c>
      <c r="L1172" s="176">
        <f t="shared" si="104"/>
        <v>0</v>
      </c>
    </row>
    <row r="1173" spans="1:13" ht="31.9" customHeight="1" x14ac:dyDescent="0.25">
      <c r="A1173" s="50">
        <v>690</v>
      </c>
      <c r="B1173" s="35"/>
      <c r="C1173" s="36"/>
      <c r="D1173" s="37"/>
      <c r="E1173" s="72"/>
      <c r="F1173" s="332"/>
      <c r="G1173" s="328"/>
      <c r="H1173" s="263"/>
      <c r="I1173" s="256"/>
      <c r="J1173" s="368" t="str">
        <f t="shared" si="102"/>
        <v/>
      </c>
      <c r="K1173" s="177">
        <f t="shared" si="103"/>
        <v>1</v>
      </c>
      <c r="L1173" s="176">
        <f t="shared" si="104"/>
        <v>0</v>
      </c>
    </row>
    <row r="1174" spans="1:13" ht="31.9" customHeight="1" x14ac:dyDescent="0.25">
      <c r="A1174" s="50">
        <v>691</v>
      </c>
      <c r="B1174" s="35"/>
      <c r="C1174" s="36"/>
      <c r="D1174" s="37"/>
      <c r="E1174" s="72"/>
      <c r="F1174" s="332"/>
      <c r="G1174" s="328"/>
      <c r="H1174" s="263"/>
      <c r="I1174" s="256"/>
      <c r="J1174" s="368" t="str">
        <f t="shared" si="102"/>
        <v/>
      </c>
      <c r="K1174" s="177">
        <f t="shared" si="103"/>
        <v>1</v>
      </c>
      <c r="L1174" s="176">
        <f t="shared" si="104"/>
        <v>0</v>
      </c>
    </row>
    <row r="1175" spans="1:13" ht="31.9" customHeight="1" x14ac:dyDescent="0.25">
      <c r="A1175" s="50">
        <v>692</v>
      </c>
      <c r="B1175" s="35"/>
      <c r="C1175" s="36"/>
      <c r="D1175" s="37"/>
      <c r="E1175" s="72"/>
      <c r="F1175" s="332"/>
      <c r="G1175" s="328"/>
      <c r="H1175" s="263"/>
      <c r="I1175" s="256"/>
      <c r="J1175" s="368" t="str">
        <f t="shared" si="102"/>
        <v/>
      </c>
      <c r="K1175" s="177">
        <f t="shared" si="103"/>
        <v>1</v>
      </c>
      <c r="L1175" s="176">
        <f t="shared" si="104"/>
        <v>0</v>
      </c>
    </row>
    <row r="1176" spans="1:13" ht="31.9" customHeight="1" x14ac:dyDescent="0.25">
      <c r="A1176" s="50">
        <v>693</v>
      </c>
      <c r="B1176" s="35"/>
      <c r="C1176" s="36"/>
      <c r="D1176" s="37"/>
      <c r="E1176" s="72"/>
      <c r="F1176" s="332"/>
      <c r="G1176" s="328"/>
      <c r="H1176" s="263"/>
      <c r="I1176" s="256"/>
      <c r="J1176" s="368" t="str">
        <f t="shared" si="102"/>
        <v/>
      </c>
      <c r="K1176" s="177">
        <f t="shared" si="103"/>
        <v>1</v>
      </c>
      <c r="L1176" s="176">
        <f t="shared" si="104"/>
        <v>0</v>
      </c>
    </row>
    <row r="1177" spans="1:13" ht="31.9" customHeight="1" x14ac:dyDescent="0.25">
      <c r="A1177" s="50">
        <v>694</v>
      </c>
      <c r="B1177" s="35"/>
      <c r="C1177" s="36"/>
      <c r="D1177" s="37"/>
      <c r="E1177" s="72"/>
      <c r="F1177" s="332"/>
      <c r="G1177" s="328"/>
      <c r="H1177" s="263"/>
      <c r="I1177" s="256"/>
      <c r="J1177" s="368" t="str">
        <f t="shared" si="102"/>
        <v/>
      </c>
      <c r="K1177" s="177">
        <f t="shared" si="103"/>
        <v>1</v>
      </c>
      <c r="L1177" s="176">
        <f t="shared" si="104"/>
        <v>0</v>
      </c>
    </row>
    <row r="1178" spans="1:13" ht="31.9" customHeight="1" x14ac:dyDescent="0.25">
      <c r="A1178" s="50">
        <v>695</v>
      </c>
      <c r="B1178" s="35"/>
      <c r="C1178" s="36"/>
      <c r="D1178" s="37"/>
      <c r="E1178" s="72"/>
      <c r="F1178" s="332"/>
      <c r="G1178" s="328"/>
      <c r="H1178" s="263"/>
      <c r="I1178" s="256"/>
      <c r="J1178" s="368" t="str">
        <f t="shared" si="102"/>
        <v/>
      </c>
      <c r="K1178" s="177">
        <f t="shared" si="103"/>
        <v>1</v>
      </c>
      <c r="L1178" s="176">
        <f t="shared" si="104"/>
        <v>0</v>
      </c>
    </row>
    <row r="1179" spans="1:13" ht="31.9" customHeight="1" x14ac:dyDescent="0.25">
      <c r="A1179" s="50">
        <v>696</v>
      </c>
      <c r="B1179" s="35"/>
      <c r="C1179" s="36"/>
      <c r="D1179" s="37"/>
      <c r="E1179" s="72"/>
      <c r="F1179" s="332"/>
      <c r="G1179" s="328"/>
      <c r="H1179" s="263"/>
      <c r="I1179" s="256"/>
      <c r="J1179" s="368" t="str">
        <f t="shared" si="102"/>
        <v/>
      </c>
      <c r="K1179" s="177">
        <f t="shared" si="103"/>
        <v>1</v>
      </c>
      <c r="L1179" s="176">
        <f t="shared" si="104"/>
        <v>0</v>
      </c>
    </row>
    <row r="1180" spans="1:13" ht="31.9" customHeight="1" x14ac:dyDescent="0.25">
      <c r="A1180" s="50">
        <v>697</v>
      </c>
      <c r="B1180" s="35"/>
      <c r="C1180" s="36"/>
      <c r="D1180" s="37"/>
      <c r="E1180" s="72"/>
      <c r="F1180" s="332"/>
      <c r="G1180" s="328"/>
      <c r="H1180" s="263"/>
      <c r="I1180" s="256"/>
      <c r="J1180" s="368" t="str">
        <f t="shared" si="102"/>
        <v/>
      </c>
      <c r="K1180" s="177">
        <f t="shared" si="103"/>
        <v>1</v>
      </c>
      <c r="L1180" s="176">
        <f t="shared" si="104"/>
        <v>0</v>
      </c>
    </row>
    <row r="1181" spans="1:13" ht="31.9" customHeight="1" x14ac:dyDescent="0.25">
      <c r="A1181" s="50">
        <v>698</v>
      </c>
      <c r="B1181" s="35"/>
      <c r="C1181" s="36"/>
      <c r="D1181" s="37"/>
      <c r="E1181" s="72"/>
      <c r="F1181" s="332"/>
      <c r="G1181" s="328"/>
      <c r="H1181" s="263"/>
      <c r="I1181" s="256"/>
      <c r="J1181" s="368" t="str">
        <f t="shared" si="102"/>
        <v/>
      </c>
      <c r="K1181" s="177">
        <f t="shared" si="103"/>
        <v>1</v>
      </c>
      <c r="L1181" s="176">
        <f t="shared" si="104"/>
        <v>0</v>
      </c>
    </row>
    <row r="1182" spans="1:13" ht="31.9" customHeight="1" x14ac:dyDescent="0.25">
      <c r="A1182" s="50">
        <v>699</v>
      </c>
      <c r="B1182" s="35"/>
      <c r="C1182" s="36"/>
      <c r="D1182" s="37"/>
      <c r="E1182" s="72"/>
      <c r="F1182" s="332"/>
      <c r="G1182" s="328"/>
      <c r="H1182" s="263"/>
      <c r="I1182" s="256"/>
      <c r="J1182" s="368" t="str">
        <f t="shared" si="102"/>
        <v/>
      </c>
      <c r="K1182" s="177">
        <f t="shared" si="103"/>
        <v>1</v>
      </c>
      <c r="L1182" s="176">
        <f t="shared" si="104"/>
        <v>0</v>
      </c>
    </row>
    <row r="1183" spans="1:13" ht="31.9" customHeight="1" thickBot="1" x14ac:dyDescent="0.3">
      <c r="A1183" s="65">
        <v>700</v>
      </c>
      <c r="B1183" s="38"/>
      <c r="C1183" s="39"/>
      <c r="D1183" s="40"/>
      <c r="E1183" s="73"/>
      <c r="F1183" s="333"/>
      <c r="G1183" s="329"/>
      <c r="H1183" s="264"/>
      <c r="I1183" s="257"/>
      <c r="J1183" s="368" t="str">
        <f t="shared" si="102"/>
        <v/>
      </c>
      <c r="K1183" s="177">
        <f t="shared" si="103"/>
        <v>1</v>
      </c>
      <c r="L1183" s="176">
        <f t="shared" si="104"/>
        <v>0</v>
      </c>
    </row>
    <row r="1184" spans="1:13" ht="37.15" customHeight="1" thickBot="1" x14ac:dyDescent="0.3">
      <c r="A1184" s="74"/>
      <c r="B1184" s="74"/>
      <c r="C1184" s="372"/>
      <c r="D1184" s="74"/>
      <c r="E1184" s="314"/>
      <c r="F1184" s="369"/>
      <c r="G1184" s="334" t="s">
        <v>50</v>
      </c>
      <c r="H1184" s="258">
        <f>SUM(H1164:H1183)+H1150</f>
        <v>0</v>
      </c>
      <c r="I1184" s="258">
        <f>SUM(I1164:I1183)+I1150</f>
        <v>0</v>
      </c>
      <c r="J1184" s="74"/>
      <c r="K1184" s="175">
        <f>IF(H1184&gt;H1150,ROW(A1190),0)</f>
        <v>0</v>
      </c>
      <c r="L1184" s="69"/>
      <c r="M1184" s="171">
        <f>IF(H1184&gt;H1150,ROW(A1190),0)</f>
        <v>0</v>
      </c>
    </row>
    <row r="1185" spans="1:14" x14ac:dyDescent="0.25">
      <c r="A1185" s="74"/>
      <c r="B1185" s="74"/>
      <c r="C1185" s="372"/>
      <c r="D1185" s="74"/>
      <c r="E1185" s="314"/>
      <c r="F1185" s="370"/>
      <c r="G1185" s="314"/>
      <c r="H1185" s="74"/>
      <c r="I1185" s="74"/>
      <c r="J1185" s="74"/>
      <c r="K1185" s="69"/>
      <c r="L1185" s="69"/>
    </row>
    <row r="1186" spans="1:14" x14ac:dyDescent="0.25">
      <c r="A1186" s="41" t="s">
        <v>156</v>
      </c>
      <c r="B1186" s="74"/>
      <c r="C1186" s="372"/>
      <c r="D1186" s="74"/>
      <c r="E1186" s="314"/>
      <c r="F1186" s="370"/>
      <c r="G1186" s="314"/>
      <c r="H1186" s="74"/>
      <c r="I1186" s="74"/>
      <c r="J1186" s="74"/>
      <c r="K1186" s="69"/>
      <c r="L1186" s="69"/>
    </row>
    <row r="1187" spans="1:14" x14ac:dyDescent="0.25">
      <c r="A1187" s="74"/>
      <c r="B1187" s="74"/>
      <c r="C1187" s="372"/>
      <c r="D1187" s="74"/>
      <c r="E1187" s="314"/>
      <c r="F1187" s="370"/>
      <c r="G1187" s="314"/>
      <c r="H1187" s="74"/>
      <c r="I1187" s="74"/>
      <c r="J1187" s="74"/>
      <c r="K1187" s="69"/>
      <c r="L1187" s="69"/>
    </row>
    <row r="1188" spans="1:14" x14ac:dyDescent="0.25">
      <c r="A1188" s="74"/>
      <c r="B1188" s="353" t="s">
        <v>47</v>
      </c>
      <c r="C1188" s="373">
        <f ca="1">IF(imzatarihi&gt;0,imzatarihi,"")</f>
        <v>46027</v>
      </c>
      <c r="D1188" s="530" t="s">
        <v>48</v>
      </c>
      <c r="E1188" s="530"/>
      <c r="F1188" s="542" t="str">
        <f>IF(kurulusyetkilisi&gt;0,kurulusyetkilisi,"")</f>
        <v/>
      </c>
      <c r="G1188" s="542"/>
      <c r="H1188" s="542"/>
      <c r="I1188" s="542"/>
      <c r="J1188" s="74"/>
      <c r="K1188" s="69"/>
      <c r="L1188" s="69"/>
    </row>
    <row r="1189" spans="1:14" x14ac:dyDescent="0.25">
      <c r="A1189" s="74"/>
      <c r="D1189" s="530" t="s">
        <v>49</v>
      </c>
      <c r="E1189" s="530"/>
      <c r="H1189" s="261"/>
      <c r="I1189" s="74"/>
      <c r="J1189" s="74"/>
      <c r="K1189" s="69"/>
      <c r="L1189" s="69"/>
    </row>
    <row r="1190" spans="1:14" x14ac:dyDescent="0.25">
      <c r="A1190" s="74"/>
      <c r="B1190" s="74"/>
      <c r="C1190" s="372"/>
      <c r="D1190" s="74"/>
      <c r="E1190" s="314"/>
      <c r="F1190" s="370"/>
      <c r="G1190" s="314"/>
      <c r="H1190" s="74"/>
      <c r="I1190" s="74"/>
      <c r="J1190" s="74"/>
      <c r="K1190" s="69"/>
      <c r="L1190" s="69"/>
    </row>
    <row r="1191" spans="1:14" x14ac:dyDescent="0.25">
      <c r="A1191" s="525" t="s">
        <v>125</v>
      </c>
      <c r="B1191" s="525"/>
      <c r="C1191" s="525"/>
      <c r="D1191" s="525"/>
      <c r="E1191" s="525"/>
      <c r="F1191" s="525"/>
      <c r="G1191" s="525"/>
      <c r="H1191" s="525"/>
      <c r="I1191" s="525"/>
      <c r="J1191" s="150"/>
      <c r="K1191" s="69"/>
      <c r="L1191" s="69"/>
    </row>
    <row r="1192" spans="1:14" x14ac:dyDescent="0.25">
      <c r="A1192" s="523" t="str">
        <f>IF(YilDonem&lt;&gt;"",CONCATENATE(YilDonem," dönemine aittir."),"")</f>
        <v/>
      </c>
      <c r="B1192" s="523"/>
      <c r="C1192" s="523"/>
      <c r="D1192" s="523"/>
      <c r="E1192" s="523"/>
      <c r="F1192" s="523"/>
      <c r="G1192" s="523"/>
      <c r="H1192" s="523"/>
      <c r="I1192" s="523"/>
      <c r="J1192" s="150"/>
      <c r="K1192" s="69"/>
      <c r="L1192" s="69"/>
    </row>
    <row r="1193" spans="1:14" ht="15.95" customHeight="1" thickBot="1" x14ac:dyDescent="0.3">
      <c r="A1193" s="543" t="s">
        <v>148</v>
      </c>
      <c r="B1193" s="543"/>
      <c r="C1193" s="543"/>
      <c r="D1193" s="543"/>
      <c r="E1193" s="543"/>
      <c r="F1193" s="543"/>
      <c r="G1193" s="543"/>
      <c r="H1193" s="543"/>
      <c r="I1193" s="543"/>
      <c r="J1193" s="150"/>
      <c r="K1193" s="69"/>
      <c r="L1193" s="69"/>
    </row>
    <row r="1194" spans="1:14" ht="31.7" customHeight="1" thickBot="1" x14ac:dyDescent="0.3">
      <c r="A1194" s="544" t="s">
        <v>1</v>
      </c>
      <c r="B1194" s="545"/>
      <c r="C1194" s="509" t="str">
        <f>IF(ProjeNo&gt;0,ProjeNo,"")</f>
        <v/>
      </c>
      <c r="D1194" s="510"/>
      <c r="E1194" s="510"/>
      <c r="F1194" s="510"/>
      <c r="G1194" s="510"/>
      <c r="H1194" s="510"/>
      <c r="I1194" s="511"/>
      <c r="J1194" s="150"/>
      <c r="K1194" s="69"/>
      <c r="L1194" s="69"/>
    </row>
    <row r="1195" spans="1:14" ht="45" customHeight="1" thickBot="1" x14ac:dyDescent="0.3">
      <c r="A1195" s="540" t="s">
        <v>14</v>
      </c>
      <c r="B1195" s="541"/>
      <c r="C1195" s="514" t="str">
        <f>IF(ProjeAdi&gt;0,ProjeAdi,"")</f>
        <v/>
      </c>
      <c r="D1195" s="515"/>
      <c r="E1195" s="515"/>
      <c r="F1195" s="515"/>
      <c r="G1195" s="515"/>
      <c r="H1195" s="515"/>
      <c r="I1195" s="516"/>
      <c r="J1195" s="150"/>
      <c r="K1195" s="69"/>
      <c r="L1195" s="69"/>
    </row>
    <row r="1196" spans="1:14" s="44" customFormat="1" ht="37.15" customHeight="1" thickBot="1" x14ac:dyDescent="0.3">
      <c r="A1196" s="517" t="s">
        <v>9</v>
      </c>
      <c r="B1196" s="517" t="s">
        <v>122</v>
      </c>
      <c r="C1196" s="517" t="s">
        <v>123</v>
      </c>
      <c r="D1196" s="517" t="s">
        <v>124</v>
      </c>
      <c r="E1196" s="519" t="s">
        <v>97</v>
      </c>
      <c r="F1196" s="521" t="s">
        <v>98</v>
      </c>
      <c r="G1196" s="519" t="s">
        <v>185</v>
      </c>
      <c r="H1196" s="117" t="s">
        <v>99</v>
      </c>
      <c r="I1196" s="117" t="s">
        <v>99</v>
      </c>
      <c r="J1196" s="366"/>
      <c r="K1196" s="70"/>
      <c r="L1196" s="70"/>
      <c r="M1196" s="109"/>
      <c r="N1196" s="109"/>
    </row>
    <row r="1197" spans="1:14" ht="18" customHeight="1" thickBot="1" x14ac:dyDescent="0.3">
      <c r="A1197" s="526"/>
      <c r="B1197" s="526"/>
      <c r="C1197" s="526"/>
      <c r="D1197" s="526"/>
      <c r="E1197" s="527"/>
      <c r="F1197" s="528"/>
      <c r="G1197" s="520"/>
      <c r="H1197" s="118" t="s">
        <v>100</v>
      </c>
      <c r="I1197" s="118" t="s">
        <v>103</v>
      </c>
      <c r="J1197" s="150"/>
      <c r="K1197" s="69"/>
      <c r="L1197" s="69"/>
      <c r="M1197" s="110"/>
      <c r="N1197" s="110"/>
    </row>
    <row r="1198" spans="1:14" ht="31.9" customHeight="1" x14ac:dyDescent="0.25">
      <c r="A1198" s="64">
        <v>701</v>
      </c>
      <c r="B1198" s="52"/>
      <c r="C1198" s="53"/>
      <c r="D1198" s="71"/>
      <c r="E1198" s="54"/>
      <c r="F1198" s="330"/>
      <c r="G1198" s="327"/>
      <c r="H1198" s="262"/>
      <c r="I1198" s="249"/>
      <c r="J1198" s="368" t="str">
        <f>IF(AND(COUNTA(B1198:D1198)&gt;0,K1198=1),"Belge Tarihi,Belge Numarası ve KDV Dahil Tutar doldurulduktan sonra KDV Hariç Tutar doldurulabilir.","")</f>
        <v/>
      </c>
      <c r="K1198" s="177">
        <f>IF(COUNTA(E1198:F1198)+COUNTA(I1198)=3,0,1)</f>
        <v>1</v>
      </c>
      <c r="L1198" s="176">
        <f>IF(K1198=1,0,100000000)</f>
        <v>0</v>
      </c>
    </row>
    <row r="1199" spans="1:14" ht="31.9" customHeight="1" x14ac:dyDescent="0.25">
      <c r="A1199" s="50">
        <v>702</v>
      </c>
      <c r="B1199" s="35"/>
      <c r="C1199" s="36"/>
      <c r="D1199" s="37"/>
      <c r="E1199" s="72"/>
      <c r="F1199" s="332"/>
      <c r="G1199" s="328"/>
      <c r="H1199" s="263"/>
      <c r="I1199" s="256"/>
      <c r="J1199" s="368" t="str">
        <f t="shared" ref="J1199:J1217" si="105">IF(AND(COUNTA(B1199:D1199)&gt;0,K1199=1),"Belge Tarihi,Belge Numarası ve KDV Dahil Tutar doldurulduktan sonra KDV Hariç Tutar doldurulabilir.","")</f>
        <v/>
      </c>
      <c r="K1199" s="177">
        <f t="shared" ref="K1199:K1217" si="106">IF(COUNTA(E1199:F1199)+COUNTA(I1199)=3,0,1)</f>
        <v>1</v>
      </c>
      <c r="L1199" s="176">
        <f t="shared" ref="L1199:L1217" si="107">IF(K1199=1,0,100000000)</f>
        <v>0</v>
      </c>
    </row>
    <row r="1200" spans="1:14" ht="31.9" customHeight="1" x14ac:dyDescent="0.25">
      <c r="A1200" s="50">
        <v>703</v>
      </c>
      <c r="B1200" s="35"/>
      <c r="C1200" s="36"/>
      <c r="D1200" s="37"/>
      <c r="E1200" s="72"/>
      <c r="F1200" s="332"/>
      <c r="G1200" s="328"/>
      <c r="H1200" s="263"/>
      <c r="I1200" s="256"/>
      <c r="J1200" s="368" t="str">
        <f t="shared" si="105"/>
        <v/>
      </c>
      <c r="K1200" s="177">
        <f t="shared" si="106"/>
        <v>1</v>
      </c>
      <c r="L1200" s="176">
        <f t="shared" si="107"/>
        <v>0</v>
      </c>
    </row>
    <row r="1201" spans="1:12" ht="31.9" customHeight="1" x14ac:dyDescent="0.25">
      <c r="A1201" s="50">
        <v>704</v>
      </c>
      <c r="B1201" s="35"/>
      <c r="C1201" s="36"/>
      <c r="D1201" s="37"/>
      <c r="E1201" s="72"/>
      <c r="F1201" s="332"/>
      <c r="G1201" s="328"/>
      <c r="H1201" s="263"/>
      <c r="I1201" s="256"/>
      <c r="J1201" s="368" t="str">
        <f t="shared" si="105"/>
        <v/>
      </c>
      <c r="K1201" s="177">
        <f t="shared" si="106"/>
        <v>1</v>
      </c>
      <c r="L1201" s="176">
        <f t="shared" si="107"/>
        <v>0</v>
      </c>
    </row>
    <row r="1202" spans="1:12" ht="31.9" customHeight="1" x14ac:dyDescent="0.25">
      <c r="A1202" s="50">
        <v>705</v>
      </c>
      <c r="B1202" s="35"/>
      <c r="C1202" s="36"/>
      <c r="D1202" s="37"/>
      <c r="E1202" s="72"/>
      <c r="F1202" s="332"/>
      <c r="G1202" s="328"/>
      <c r="H1202" s="263"/>
      <c r="I1202" s="256"/>
      <c r="J1202" s="368" t="str">
        <f t="shared" si="105"/>
        <v/>
      </c>
      <c r="K1202" s="177">
        <f t="shared" si="106"/>
        <v>1</v>
      </c>
      <c r="L1202" s="176">
        <f t="shared" si="107"/>
        <v>0</v>
      </c>
    </row>
    <row r="1203" spans="1:12" ht="31.9" customHeight="1" x14ac:dyDescent="0.25">
      <c r="A1203" s="50">
        <v>706</v>
      </c>
      <c r="B1203" s="35"/>
      <c r="C1203" s="36"/>
      <c r="D1203" s="37"/>
      <c r="E1203" s="72"/>
      <c r="F1203" s="332"/>
      <c r="G1203" s="328"/>
      <c r="H1203" s="263"/>
      <c r="I1203" s="256"/>
      <c r="J1203" s="368" t="str">
        <f t="shared" si="105"/>
        <v/>
      </c>
      <c r="K1203" s="177">
        <f t="shared" si="106"/>
        <v>1</v>
      </c>
      <c r="L1203" s="176">
        <f t="shared" si="107"/>
        <v>0</v>
      </c>
    </row>
    <row r="1204" spans="1:12" ht="31.9" customHeight="1" x14ac:dyDescent="0.25">
      <c r="A1204" s="50">
        <v>707</v>
      </c>
      <c r="B1204" s="35"/>
      <c r="C1204" s="36"/>
      <c r="D1204" s="37"/>
      <c r="E1204" s="72"/>
      <c r="F1204" s="332"/>
      <c r="G1204" s="328"/>
      <c r="H1204" s="263"/>
      <c r="I1204" s="256"/>
      <c r="J1204" s="368" t="str">
        <f t="shared" si="105"/>
        <v/>
      </c>
      <c r="K1204" s="177">
        <f t="shared" si="106"/>
        <v>1</v>
      </c>
      <c r="L1204" s="176">
        <f t="shared" si="107"/>
        <v>0</v>
      </c>
    </row>
    <row r="1205" spans="1:12" ht="31.9" customHeight="1" x14ac:dyDescent="0.25">
      <c r="A1205" s="50">
        <v>708</v>
      </c>
      <c r="B1205" s="35"/>
      <c r="C1205" s="36"/>
      <c r="D1205" s="37"/>
      <c r="E1205" s="72"/>
      <c r="F1205" s="332"/>
      <c r="G1205" s="328"/>
      <c r="H1205" s="263"/>
      <c r="I1205" s="256"/>
      <c r="J1205" s="368" t="str">
        <f t="shared" si="105"/>
        <v/>
      </c>
      <c r="K1205" s="177">
        <f t="shared" si="106"/>
        <v>1</v>
      </c>
      <c r="L1205" s="176">
        <f t="shared" si="107"/>
        <v>0</v>
      </c>
    </row>
    <row r="1206" spans="1:12" ht="31.9" customHeight="1" x14ac:dyDescent="0.25">
      <c r="A1206" s="50">
        <v>709</v>
      </c>
      <c r="B1206" s="35"/>
      <c r="C1206" s="36"/>
      <c r="D1206" s="37"/>
      <c r="E1206" s="72"/>
      <c r="F1206" s="332"/>
      <c r="G1206" s="328"/>
      <c r="H1206" s="263"/>
      <c r="I1206" s="256"/>
      <c r="J1206" s="368" t="str">
        <f t="shared" si="105"/>
        <v/>
      </c>
      <c r="K1206" s="177">
        <f t="shared" si="106"/>
        <v>1</v>
      </c>
      <c r="L1206" s="176">
        <f t="shared" si="107"/>
        <v>0</v>
      </c>
    </row>
    <row r="1207" spans="1:12" ht="31.9" customHeight="1" x14ac:dyDescent="0.25">
      <c r="A1207" s="50">
        <v>710</v>
      </c>
      <c r="B1207" s="35"/>
      <c r="C1207" s="36"/>
      <c r="D1207" s="37"/>
      <c r="E1207" s="72"/>
      <c r="F1207" s="332"/>
      <c r="G1207" s="328"/>
      <c r="H1207" s="263"/>
      <c r="I1207" s="256"/>
      <c r="J1207" s="368" t="str">
        <f t="shared" si="105"/>
        <v/>
      </c>
      <c r="K1207" s="177">
        <f t="shared" si="106"/>
        <v>1</v>
      </c>
      <c r="L1207" s="176">
        <f t="shared" si="107"/>
        <v>0</v>
      </c>
    </row>
    <row r="1208" spans="1:12" ht="31.9" customHeight="1" x14ac:dyDescent="0.25">
      <c r="A1208" s="50">
        <v>711</v>
      </c>
      <c r="B1208" s="35"/>
      <c r="C1208" s="36"/>
      <c r="D1208" s="37"/>
      <c r="E1208" s="72"/>
      <c r="F1208" s="332"/>
      <c r="G1208" s="328"/>
      <c r="H1208" s="263"/>
      <c r="I1208" s="256"/>
      <c r="J1208" s="368" t="str">
        <f t="shared" si="105"/>
        <v/>
      </c>
      <c r="K1208" s="177">
        <f t="shared" si="106"/>
        <v>1</v>
      </c>
      <c r="L1208" s="176">
        <f t="shared" si="107"/>
        <v>0</v>
      </c>
    </row>
    <row r="1209" spans="1:12" ht="31.9" customHeight="1" x14ac:dyDescent="0.25">
      <c r="A1209" s="50">
        <v>712</v>
      </c>
      <c r="B1209" s="35"/>
      <c r="C1209" s="36"/>
      <c r="D1209" s="37"/>
      <c r="E1209" s="72"/>
      <c r="F1209" s="332"/>
      <c r="G1209" s="328"/>
      <c r="H1209" s="263"/>
      <c r="I1209" s="256"/>
      <c r="J1209" s="368" t="str">
        <f t="shared" si="105"/>
        <v/>
      </c>
      <c r="K1209" s="177">
        <f t="shared" si="106"/>
        <v>1</v>
      </c>
      <c r="L1209" s="176">
        <f t="shared" si="107"/>
        <v>0</v>
      </c>
    </row>
    <row r="1210" spans="1:12" ht="31.9" customHeight="1" x14ac:dyDescent="0.25">
      <c r="A1210" s="50">
        <v>713</v>
      </c>
      <c r="B1210" s="35"/>
      <c r="C1210" s="36"/>
      <c r="D1210" s="37"/>
      <c r="E1210" s="72"/>
      <c r="F1210" s="332"/>
      <c r="G1210" s="328"/>
      <c r="H1210" s="263"/>
      <c r="I1210" s="256"/>
      <c r="J1210" s="368" t="str">
        <f t="shared" si="105"/>
        <v/>
      </c>
      <c r="K1210" s="177">
        <f t="shared" si="106"/>
        <v>1</v>
      </c>
      <c r="L1210" s="176">
        <f t="shared" si="107"/>
        <v>0</v>
      </c>
    </row>
    <row r="1211" spans="1:12" ht="31.9" customHeight="1" x14ac:dyDescent="0.25">
      <c r="A1211" s="50">
        <v>714</v>
      </c>
      <c r="B1211" s="35"/>
      <c r="C1211" s="36"/>
      <c r="D1211" s="37"/>
      <c r="E1211" s="72"/>
      <c r="F1211" s="332"/>
      <c r="G1211" s="328"/>
      <c r="H1211" s="263"/>
      <c r="I1211" s="256"/>
      <c r="J1211" s="368" t="str">
        <f t="shared" si="105"/>
        <v/>
      </c>
      <c r="K1211" s="177">
        <f t="shared" si="106"/>
        <v>1</v>
      </c>
      <c r="L1211" s="176">
        <f t="shared" si="107"/>
        <v>0</v>
      </c>
    </row>
    <row r="1212" spans="1:12" ht="31.9" customHeight="1" x14ac:dyDescent="0.25">
      <c r="A1212" s="50">
        <v>715</v>
      </c>
      <c r="B1212" s="35"/>
      <c r="C1212" s="36"/>
      <c r="D1212" s="37"/>
      <c r="E1212" s="72"/>
      <c r="F1212" s="332"/>
      <c r="G1212" s="328"/>
      <c r="H1212" s="263"/>
      <c r="I1212" s="256"/>
      <c r="J1212" s="368" t="str">
        <f t="shared" si="105"/>
        <v/>
      </c>
      <c r="K1212" s="177">
        <f t="shared" si="106"/>
        <v>1</v>
      </c>
      <c r="L1212" s="176">
        <f t="shared" si="107"/>
        <v>0</v>
      </c>
    </row>
    <row r="1213" spans="1:12" ht="31.9" customHeight="1" x14ac:dyDescent="0.25">
      <c r="A1213" s="50">
        <v>716</v>
      </c>
      <c r="B1213" s="35"/>
      <c r="C1213" s="36"/>
      <c r="D1213" s="37"/>
      <c r="E1213" s="72"/>
      <c r="F1213" s="332"/>
      <c r="G1213" s="328"/>
      <c r="H1213" s="263"/>
      <c r="I1213" s="256"/>
      <c r="J1213" s="368" t="str">
        <f t="shared" si="105"/>
        <v/>
      </c>
      <c r="K1213" s="177">
        <f t="shared" si="106"/>
        <v>1</v>
      </c>
      <c r="L1213" s="176">
        <f t="shared" si="107"/>
        <v>0</v>
      </c>
    </row>
    <row r="1214" spans="1:12" ht="31.9" customHeight="1" x14ac:dyDescent="0.25">
      <c r="A1214" s="50">
        <v>717</v>
      </c>
      <c r="B1214" s="35"/>
      <c r="C1214" s="36"/>
      <c r="D1214" s="37"/>
      <c r="E1214" s="72"/>
      <c r="F1214" s="332"/>
      <c r="G1214" s="328"/>
      <c r="H1214" s="263"/>
      <c r="I1214" s="256"/>
      <c r="J1214" s="368" t="str">
        <f t="shared" si="105"/>
        <v/>
      </c>
      <c r="K1214" s="177">
        <f t="shared" si="106"/>
        <v>1</v>
      </c>
      <c r="L1214" s="176">
        <f t="shared" si="107"/>
        <v>0</v>
      </c>
    </row>
    <row r="1215" spans="1:12" ht="31.9" customHeight="1" x14ac:dyDescent="0.25">
      <c r="A1215" s="50">
        <v>718</v>
      </c>
      <c r="B1215" s="35"/>
      <c r="C1215" s="36"/>
      <c r="D1215" s="37"/>
      <c r="E1215" s="72"/>
      <c r="F1215" s="332"/>
      <c r="G1215" s="328"/>
      <c r="H1215" s="263"/>
      <c r="I1215" s="256"/>
      <c r="J1215" s="368" t="str">
        <f t="shared" si="105"/>
        <v/>
      </c>
      <c r="K1215" s="177">
        <f t="shared" si="106"/>
        <v>1</v>
      </c>
      <c r="L1215" s="176">
        <f t="shared" si="107"/>
        <v>0</v>
      </c>
    </row>
    <row r="1216" spans="1:12" ht="31.9" customHeight="1" x14ac:dyDescent="0.25">
      <c r="A1216" s="50">
        <v>719</v>
      </c>
      <c r="B1216" s="35"/>
      <c r="C1216" s="36"/>
      <c r="D1216" s="37"/>
      <c r="E1216" s="72"/>
      <c r="F1216" s="332"/>
      <c r="G1216" s="328"/>
      <c r="H1216" s="263"/>
      <c r="I1216" s="256"/>
      <c r="J1216" s="368" t="str">
        <f t="shared" si="105"/>
        <v/>
      </c>
      <c r="K1216" s="177">
        <f t="shared" si="106"/>
        <v>1</v>
      </c>
      <c r="L1216" s="176">
        <f t="shared" si="107"/>
        <v>0</v>
      </c>
    </row>
    <row r="1217" spans="1:14" ht="31.9" customHeight="1" thickBot="1" x14ac:dyDescent="0.3">
      <c r="A1217" s="65">
        <v>720</v>
      </c>
      <c r="B1217" s="38"/>
      <c r="C1217" s="39"/>
      <c r="D1217" s="40"/>
      <c r="E1217" s="73"/>
      <c r="F1217" s="333"/>
      <c r="G1217" s="329"/>
      <c r="H1217" s="264"/>
      <c r="I1217" s="257"/>
      <c r="J1217" s="368" t="str">
        <f t="shared" si="105"/>
        <v/>
      </c>
      <c r="K1217" s="177">
        <f t="shared" si="106"/>
        <v>1</v>
      </c>
      <c r="L1217" s="176">
        <f t="shared" si="107"/>
        <v>0</v>
      </c>
    </row>
    <row r="1218" spans="1:14" ht="37.15" customHeight="1" thickBot="1" x14ac:dyDescent="0.3">
      <c r="A1218" s="74"/>
      <c r="B1218" s="74"/>
      <c r="C1218" s="372"/>
      <c r="D1218" s="74"/>
      <c r="E1218" s="314"/>
      <c r="F1218" s="369"/>
      <c r="G1218" s="334" t="s">
        <v>50</v>
      </c>
      <c r="H1218" s="258">
        <f>SUM(H1198:H1217)+H1184</f>
        <v>0</v>
      </c>
      <c r="I1218" s="258">
        <f>SUM(I1198:I1217)+I1184</f>
        <v>0</v>
      </c>
      <c r="J1218" s="74"/>
      <c r="K1218" s="175">
        <f>IF(H1218&gt;H1184,ROW(A1224),0)</f>
        <v>0</v>
      </c>
      <c r="L1218" s="69"/>
      <c r="M1218" s="171">
        <f>IF(H1218&gt;H1184,ROW(A1224),0)</f>
        <v>0</v>
      </c>
    </row>
    <row r="1219" spans="1:14" x14ac:dyDescent="0.25">
      <c r="A1219" s="74"/>
      <c r="B1219" s="74"/>
      <c r="C1219" s="372"/>
      <c r="D1219" s="74"/>
      <c r="E1219" s="314"/>
      <c r="F1219" s="370"/>
      <c r="G1219" s="314"/>
      <c r="H1219" s="74"/>
      <c r="I1219" s="74"/>
      <c r="J1219" s="74"/>
      <c r="K1219" s="69"/>
      <c r="L1219" s="69"/>
      <c r="M1219" s="108"/>
    </row>
    <row r="1220" spans="1:14" x14ac:dyDescent="0.25">
      <c r="A1220" s="41" t="s">
        <v>156</v>
      </c>
      <c r="B1220" s="74"/>
      <c r="C1220" s="372"/>
      <c r="D1220" s="74"/>
      <c r="E1220" s="314"/>
      <c r="F1220" s="370"/>
      <c r="G1220" s="314"/>
      <c r="H1220" s="74"/>
      <c r="I1220" s="74"/>
      <c r="J1220" s="74"/>
      <c r="K1220" s="69"/>
      <c r="L1220" s="69"/>
    </row>
    <row r="1221" spans="1:14" x14ac:dyDescent="0.25">
      <c r="A1221" s="74"/>
      <c r="B1221" s="74"/>
      <c r="C1221" s="372"/>
      <c r="D1221" s="74"/>
      <c r="E1221" s="314"/>
      <c r="F1221" s="370"/>
      <c r="G1221" s="314"/>
      <c r="H1221" s="74"/>
      <c r="I1221" s="74"/>
      <c r="J1221" s="74"/>
      <c r="K1221" s="69"/>
      <c r="L1221" s="69"/>
    </row>
    <row r="1222" spans="1:14" x14ac:dyDescent="0.25">
      <c r="A1222" s="74"/>
      <c r="B1222" s="353" t="s">
        <v>47</v>
      </c>
      <c r="C1222" s="373">
        <f ca="1">IF(imzatarihi&gt;0,imzatarihi,"")</f>
        <v>46027</v>
      </c>
      <c r="D1222" s="530" t="s">
        <v>48</v>
      </c>
      <c r="E1222" s="530"/>
      <c r="F1222" s="542" t="str">
        <f>IF(kurulusyetkilisi&gt;0,kurulusyetkilisi,"")</f>
        <v/>
      </c>
      <c r="G1222" s="542"/>
      <c r="H1222" s="542"/>
      <c r="I1222" s="542"/>
      <c r="J1222" s="74"/>
      <c r="K1222" s="69"/>
      <c r="L1222" s="69"/>
    </row>
    <row r="1223" spans="1:14" x14ac:dyDescent="0.25">
      <c r="A1223" s="74"/>
      <c r="D1223" s="530" t="s">
        <v>49</v>
      </c>
      <c r="E1223" s="530"/>
      <c r="H1223" s="261"/>
      <c r="I1223" s="74"/>
      <c r="J1223" s="74"/>
      <c r="K1223" s="69"/>
      <c r="L1223" s="69"/>
    </row>
    <row r="1224" spans="1:14" x14ac:dyDescent="0.25">
      <c r="A1224" s="74"/>
      <c r="B1224" s="74"/>
      <c r="C1224" s="372"/>
      <c r="D1224" s="74"/>
      <c r="E1224" s="314"/>
      <c r="F1224" s="370"/>
      <c r="G1224" s="314"/>
      <c r="H1224" s="74"/>
      <c r="I1224" s="74"/>
      <c r="J1224" s="74"/>
      <c r="K1224" s="69"/>
      <c r="L1224" s="69"/>
    </row>
    <row r="1225" spans="1:14" x14ac:dyDescent="0.25">
      <c r="A1225" s="525" t="s">
        <v>125</v>
      </c>
      <c r="B1225" s="525"/>
      <c r="C1225" s="525"/>
      <c r="D1225" s="525"/>
      <c r="E1225" s="525"/>
      <c r="F1225" s="525"/>
      <c r="G1225" s="525"/>
      <c r="H1225" s="525"/>
      <c r="I1225" s="525"/>
      <c r="J1225" s="150"/>
      <c r="K1225" s="69"/>
      <c r="L1225" s="69"/>
    </row>
    <row r="1226" spans="1:14" x14ac:dyDescent="0.25">
      <c r="A1226" s="523" t="str">
        <f>IF(YilDonem&lt;&gt;"",CONCATENATE(YilDonem," dönemine aittir."),"")</f>
        <v/>
      </c>
      <c r="B1226" s="523"/>
      <c r="C1226" s="523"/>
      <c r="D1226" s="523"/>
      <c r="E1226" s="523"/>
      <c r="F1226" s="523"/>
      <c r="G1226" s="523"/>
      <c r="H1226" s="523"/>
      <c r="I1226" s="523"/>
      <c r="J1226" s="150"/>
      <c r="K1226" s="69"/>
      <c r="L1226" s="69"/>
    </row>
    <row r="1227" spans="1:14" ht="15.95" customHeight="1" thickBot="1" x14ac:dyDescent="0.3">
      <c r="A1227" s="543" t="s">
        <v>148</v>
      </c>
      <c r="B1227" s="543"/>
      <c r="C1227" s="543"/>
      <c r="D1227" s="543"/>
      <c r="E1227" s="543"/>
      <c r="F1227" s="543"/>
      <c r="G1227" s="543"/>
      <c r="H1227" s="543"/>
      <c r="I1227" s="543"/>
      <c r="J1227" s="150"/>
      <c r="K1227" s="69"/>
      <c r="L1227" s="69"/>
    </row>
    <row r="1228" spans="1:14" ht="31.7" customHeight="1" thickBot="1" x14ac:dyDescent="0.3">
      <c r="A1228" s="544" t="s">
        <v>1</v>
      </c>
      <c r="B1228" s="545"/>
      <c r="C1228" s="509" t="str">
        <f>IF(ProjeNo&gt;0,ProjeNo,"")</f>
        <v/>
      </c>
      <c r="D1228" s="510"/>
      <c r="E1228" s="510"/>
      <c r="F1228" s="510"/>
      <c r="G1228" s="510"/>
      <c r="H1228" s="510"/>
      <c r="I1228" s="511"/>
      <c r="J1228" s="150"/>
      <c r="K1228" s="69"/>
      <c r="L1228" s="69"/>
    </row>
    <row r="1229" spans="1:14" ht="45" customHeight="1" thickBot="1" x14ac:dyDescent="0.3">
      <c r="A1229" s="540" t="s">
        <v>14</v>
      </c>
      <c r="B1229" s="541"/>
      <c r="C1229" s="514" t="str">
        <f>IF(ProjeAdi&gt;0,ProjeAdi,"")</f>
        <v/>
      </c>
      <c r="D1229" s="515"/>
      <c r="E1229" s="515"/>
      <c r="F1229" s="515"/>
      <c r="G1229" s="515"/>
      <c r="H1229" s="515"/>
      <c r="I1229" s="516"/>
      <c r="J1229" s="150"/>
      <c r="K1229" s="69"/>
      <c r="L1229" s="69"/>
    </row>
    <row r="1230" spans="1:14" s="44" customFormat="1" ht="37.15" customHeight="1" thickBot="1" x14ac:dyDescent="0.3">
      <c r="A1230" s="517" t="s">
        <v>9</v>
      </c>
      <c r="B1230" s="517" t="s">
        <v>122</v>
      </c>
      <c r="C1230" s="517" t="s">
        <v>123</v>
      </c>
      <c r="D1230" s="517" t="s">
        <v>124</v>
      </c>
      <c r="E1230" s="519" t="s">
        <v>97</v>
      </c>
      <c r="F1230" s="521" t="s">
        <v>98</v>
      </c>
      <c r="G1230" s="519" t="s">
        <v>185</v>
      </c>
      <c r="H1230" s="117" t="s">
        <v>99</v>
      </c>
      <c r="I1230" s="117" t="s">
        <v>99</v>
      </c>
      <c r="J1230" s="366"/>
      <c r="K1230" s="70"/>
      <c r="L1230" s="70"/>
      <c r="M1230" s="109"/>
      <c r="N1230" s="109"/>
    </row>
    <row r="1231" spans="1:14" ht="18" customHeight="1" thickBot="1" x14ac:dyDescent="0.3">
      <c r="A1231" s="526"/>
      <c r="B1231" s="526"/>
      <c r="C1231" s="526"/>
      <c r="D1231" s="526"/>
      <c r="E1231" s="527"/>
      <c r="F1231" s="528"/>
      <c r="G1231" s="520"/>
      <c r="H1231" s="118" t="s">
        <v>100</v>
      </c>
      <c r="I1231" s="118" t="s">
        <v>103</v>
      </c>
      <c r="J1231" s="150"/>
      <c r="K1231" s="69"/>
      <c r="L1231" s="69"/>
    </row>
    <row r="1232" spans="1:14" ht="31.9" customHeight="1" x14ac:dyDescent="0.25">
      <c r="A1232" s="64">
        <v>721</v>
      </c>
      <c r="B1232" s="52"/>
      <c r="C1232" s="53"/>
      <c r="D1232" s="71"/>
      <c r="E1232" s="54"/>
      <c r="F1232" s="330"/>
      <c r="G1232" s="327"/>
      <c r="H1232" s="262"/>
      <c r="I1232" s="249"/>
      <c r="J1232" s="368" t="str">
        <f>IF(AND(COUNTA(B1232:D1232)&gt;0,K1232=1),"Belge Tarihi,Belge Numarası ve KDV Dahil Tutar doldurulduktan sonra KDV Hariç Tutar doldurulabilir.","")</f>
        <v/>
      </c>
      <c r="K1232" s="177">
        <f>IF(COUNTA(E1232:F1232)+COUNTA(I1232)=3,0,1)</f>
        <v>1</v>
      </c>
      <c r="L1232" s="176">
        <f>IF(K1232=1,0,100000000)</f>
        <v>0</v>
      </c>
      <c r="M1232" s="110"/>
      <c r="N1232" s="110"/>
    </row>
    <row r="1233" spans="1:12" ht="31.9" customHeight="1" x14ac:dyDescent="0.25">
      <c r="A1233" s="50">
        <v>722</v>
      </c>
      <c r="B1233" s="35"/>
      <c r="C1233" s="36"/>
      <c r="D1233" s="37"/>
      <c r="E1233" s="72"/>
      <c r="F1233" s="332"/>
      <c r="G1233" s="328"/>
      <c r="H1233" s="263"/>
      <c r="I1233" s="256"/>
      <c r="J1233" s="368" t="str">
        <f t="shared" ref="J1233:J1251" si="108">IF(AND(COUNTA(B1233:D1233)&gt;0,K1233=1),"Belge Tarihi,Belge Numarası ve KDV Dahil Tutar doldurulduktan sonra KDV Hariç Tutar doldurulabilir.","")</f>
        <v/>
      </c>
      <c r="K1233" s="177">
        <f t="shared" ref="K1233:K1251" si="109">IF(COUNTA(E1233:F1233)+COUNTA(I1233)=3,0,1)</f>
        <v>1</v>
      </c>
      <c r="L1233" s="176">
        <f t="shared" ref="L1233:L1251" si="110">IF(K1233=1,0,100000000)</f>
        <v>0</v>
      </c>
    </row>
    <row r="1234" spans="1:12" ht="31.9" customHeight="1" x14ac:dyDescent="0.25">
      <c r="A1234" s="50">
        <v>723</v>
      </c>
      <c r="B1234" s="35"/>
      <c r="C1234" s="36"/>
      <c r="D1234" s="37"/>
      <c r="E1234" s="72"/>
      <c r="F1234" s="332"/>
      <c r="G1234" s="328"/>
      <c r="H1234" s="263"/>
      <c r="I1234" s="256"/>
      <c r="J1234" s="368" t="str">
        <f t="shared" si="108"/>
        <v/>
      </c>
      <c r="K1234" s="177">
        <f t="shared" si="109"/>
        <v>1</v>
      </c>
      <c r="L1234" s="176">
        <f t="shared" si="110"/>
        <v>0</v>
      </c>
    </row>
    <row r="1235" spans="1:12" ht="31.9" customHeight="1" x14ac:dyDescent="0.25">
      <c r="A1235" s="50">
        <v>724</v>
      </c>
      <c r="B1235" s="35"/>
      <c r="C1235" s="36"/>
      <c r="D1235" s="37"/>
      <c r="E1235" s="72"/>
      <c r="F1235" s="332"/>
      <c r="G1235" s="328"/>
      <c r="H1235" s="263"/>
      <c r="I1235" s="256"/>
      <c r="J1235" s="368" t="str">
        <f t="shared" si="108"/>
        <v/>
      </c>
      <c r="K1235" s="177">
        <f t="shared" si="109"/>
        <v>1</v>
      </c>
      <c r="L1235" s="176">
        <f t="shared" si="110"/>
        <v>0</v>
      </c>
    </row>
    <row r="1236" spans="1:12" ht="31.9" customHeight="1" x14ac:dyDescent="0.25">
      <c r="A1236" s="50">
        <v>725</v>
      </c>
      <c r="B1236" s="35"/>
      <c r="C1236" s="36"/>
      <c r="D1236" s="37"/>
      <c r="E1236" s="72"/>
      <c r="F1236" s="332"/>
      <c r="G1236" s="328"/>
      <c r="H1236" s="263"/>
      <c r="I1236" s="256"/>
      <c r="J1236" s="368" t="str">
        <f t="shared" si="108"/>
        <v/>
      </c>
      <c r="K1236" s="177">
        <f t="shared" si="109"/>
        <v>1</v>
      </c>
      <c r="L1236" s="176">
        <f t="shared" si="110"/>
        <v>0</v>
      </c>
    </row>
    <row r="1237" spans="1:12" ht="31.9" customHeight="1" x14ac:dyDescent="0.25">
      <c r="A1237" s="50">
        <v>726</v>
      </c>
      <c r="B1237" s="35"/>
      <c r="C1237" s="36"/>
      <c r="D1237" s="37"/>
      <c r="E1237" s="72"/>
      <c r="F1237" s="332"/>
      <c r="G1237" s="328"/>
      <c r="H1237" s="263"/>
      <c r="I1237" s="256"/>
      <c r="J1237" s="368" t="str">
        <f t="shared" si="108"/>
        <v/>
      </c>
      <c r="K1237" s="177">
        <f t="shared" si="109"/>
        <v>1</v>
      </c>
      <c r="L1237" s="176">
        <f t="shared" si="110"/>
        <v>0</v>
      </c>
    </row>
    <row r="1238" spans="1:12" ht="31.9" customHeight="1" x14ac:dyDescent="0.25">
      <c r="A1238" s="50">
        <v>727</v>
      </c>
      <c r="B1238" s="35"/>
      <c r="C1238" s="36"/>
      <c r="D1238" s="37"/>
      <c r="E1238" s="72"/>
      <c r="F1238" s="332"/>
      <c r="G1238" s="328"/>
      <c r="H1238" s="263"/>
      <c r="I1238" s="256"/>
      <c r="J1238" s="368" t="str">
        <f t="shared" si="108"/>
        <v/>
      </c>
      <c r="K1238" s="177">
        <f t="shared" si="109"/>
        <v>1</v>
      </c>
      <c r="L1238" s="176">
        <f t="shared" si="110"/>
        <v>0</v>
      </c>
    </row>
    <row r="1239" spans="1:12" ht="31.9" customHeight="1" x14ac:dyDescent="0.25">
      <c r="A1239" s="50">
        <v>728</v>
      </c>
      <c r="B1239" s="35"/>
      <c r="C1239" s="36"/>
      <c r="D1239" s="37"/>
      <c r="E1239" s="72"/>
      <c r="F1239" s="332"/>
      <c r="G1239" s="328"/>
      <c r="H1239" s="263"/>
      <c r="I1239" s="256"/>
      <c r="J1239" s="368" t="str">
        <f t="shared" si="108"/>
        <v/>
      </c>
      <c r="K1239" s="177">
        <f t="shared" si="109"/>
        <v>1</v>
      </c>
      <c r="L1239" s="176">
        <f t="shared" si="110"/>
        <v>0</v>
      </c>
    </row>
    <row r="1240" spans="1:12" ht="31.9" customHeight="1" x14ac:dyDescent="0.25">
      <c r="A1240" s="50">
        <v>729</v>
      </c>
      <c r="B1240" s="35"/>
      <c r="C1240" s="36"/>
      <c r="D1240" s="37"/>
      <c r="E1240" s="72"/>
      <c r="F1240" s="332"/>
      <c r="G1240" s="328"/>
      <c r="H1240" s="263"/>
      <c r="I1240" s="256"/>
      <c r="J1240" s="368" t="str">
        <f t="shared" si="108"/>
        <v/>
      </c>
      <c r="K1240" s="177">
        <f t="shared" si="109"/>
        <v>1</v>
      </c>
      <c r="L1240" s="176">
        <f t="shared" si="110"/>
        <v>0</v>
      </c>
    </row>
    <row r="1241" spans="1:12" ht="31.9" customHeight="1" x14ac:dyDescent="0.25">
      <c r="A1241" s="50">
        <v>730</v>
      </c>
      <c r="B1241" s="35"/>
      <c r="C1241" s="36"/>
      <c r="D1241" s="37"/>
      <c r="E1241" s="72"/>
      <c r="F1241" s="332"/>
      <c r="G1241" s="328"/>
      <c r="H1241" s="263"/>
      <c r="I1241" s="256"/>
      <c r="J1241" s="368" t="str">
        <f t="shared" si="108"/>
        <v/>
      </c>
      <c r="K1241" s="177">
        <f t="shared" si="109"/>
        <v>1</v>
      </c>
      <c r="L1241" s="176">
        <f t="shared" si="110"/>
        <v>0</v>
      </c>
    </row>
    <row r="1242" spans="1:12" ht="31.9" customHeight="1" x14ac:dyDescent="0.25">
      <c r="A1242" s="50">
        <v>731</v>
      </c>
      <c r="B1242" s="35"/>
      <c r="C1242" s="36"/>
      <c r="D1242" s="37"/>
      <c r="E1242" s="72"/>
      <c r="F1242" s="332"/>
      <c r="G1242" s="328"/>
      <c r="H1242" s="263"/>
      <c r="I1242" s="256"/>
      <c r="J1242" s="368" t="str">
        <f t="shared" si="108"/>
        <v/>
      </c>
      <c r="K1242" s="177">
        <f t="shared" si="109"/>
        <v>1</v>
      </c>
      <c r="L1242" s="176">
        <f t="shared" si="110"/>
        <v>0</v>
      </c>
    </row>
    <row r="1243" spans="1:12" ht="31.9" customHeight="1" x14ac:dyDescent="0.25">
      <c r="A1243" s="50">
        <v>732</v>
      </c>
      <c r="B1243" s="35"/>
      <c r="C1243" s="36"/>
      <c r="D1243" s="37"/>
      <c r="E1243" s="72"/>
      <c r="F1243" s="332"/>
      <c r="G1243" s="328"/>
      <c r="H1243" s="263"/>
      <c r="I1243" s="256"/>
      <c r="J1243" s="368" t="str">
        <f t="shared" si="108"/>
        <v/>
      </c>
      <c r="K1243" s="177">
        <f t="shared" si="109"/>
        <v>1</v>
      </c>
      <c r="L1243" s="176">
        <f t="shared" si="110"/>
        <v>0</v>
      </c>
    </row>
    <row r="1244" spans="1:12" ht="31.9" customHeight="1" x14ac:dyDescent="0.25">
      <c r="A1244" s="50">
        <v>733</v>
      </c>
      <c r="B1244" s="35"/>
      <c r="C1244" s="36"/>
      <c r="D1244" s="37"/>
      <c r="E1244" s="72"/>
      <c r="F1244" s="332"/>
      <c r="G1244" s="328"/>
      <c r="H1244" s="263"/>
      <c r="I1244" s="256"/>
      <c r="J1244" s="368" t="str">
        <f t="shared" si="108"/>
        <v/>
      </c>
      <c r="K1244" s="177">
        <f t="shared" si="109"/>
        <v>1</v>
      </c>
      <c r="L1244" s="176">
        <f t="shared" si="110"/>
        <v>0</v>
      </c>
    </row>
    <row r="1245" spans="1:12" ht="31.9" customHeight="1" x14ac:dyDescent="0.25">
      <c r="A1245" s="50">
        <v>734</v>
      </c>
      <c r="B1245" s="35"/>
      <c r="C1245" s="36"/>
      <c r="D1245" s="37"/>
      <c r="E1245" s="72"/>
      <c r="F1245" s="332"/>
      <c r="G1245" s="328"/>
      <c r="H1245" s="263"/>
      <c r="I1245" s="256"/>
      <c r="J1245" s="368" t="str">
        <f t="shared" si="108"/>
        <v/>
      </c>
      <c r="K1245" s="177">
        <f t="shared" si="109"/>
        <v>1</v>
      </c>
      <c r="L1245" s="176">
        <f t="shared" si="110"/>
        <v>0</v>
      </c>
    </row>
    <row r="1246" spans="1:12" ht="31.9" customHeight="1" x14ac:dyDescent="0.25">
      <c r="A1246" s="50">
        <v>735</v>
      </c>
      <c r="B1246" s="35"/>
      <c r="C1246" s="36"/>
      <c r="D1246" s="37"/>
      <c r="E1246" s="72"/>
      <c r="F1246" s="332"/>
      <c r="G1246" s="328"/>
      <c r="H1246" s="263"/>
      <c r="I1246" s="256"/>
      <c r="J1246" s="368" t="str">
        <f t="shared" si="108"/>
        <v/>
      </c>
      <c r="K1246" s="177">
        <f t="shared" si="109"/>
        <v>1</v>
      </c>
      <c r="L1246" s="176">
        <f t="shared" si="110"/>
        <v>0</v>
      </c>
    </row>
    <row r="1247" spans="1:12" ht="31.9" customHeight="1" x14ac:dyDescent="0.25">
      <c r="A1247" s="50">
        <v>736</v>
      </c>
      <c r="B1247" s="35"/>
      <c r="C1247" s="36"/>
      <c r="D1247" s="37"/>
      <c r="E1247" s="72"/>
      <c r="F1247" s="332"/>
      <c r="G1247" s="328"/>
      <c r="H1247" s="263"/>
      <c r="I1247" s="256"/>
      <c r="J1247" s="368" t="str">
        <f t="shared" si="108"/>
        <v/>
      </c>
      <c r="K1247" s="177">
        <f t="shared" si="109"/>
        <v>1</v>
      </c>
      <c r="L1247" s="176">
        <f t="shared" si="110"/>
        <v>0</v>
      </c>
    </row>
    <row r="1248" spans="1:12" ht="31.9" customHeight="1" x14ac:dyDescent="0.25">
      <c r="A1248" s="50">
        <v>737</v>
      </c>
      <c r="B1248" s="35"/>
      <c r="C1248" s="36"/>
      <c r="D1248" s="37"/>
      <c r="E1248" s="72"/>
      <c r="F1248" s="332"/>
      <c r="G1248" s="328"/>
      <c r="H1248" s="263"/>
      <c r="I1248" s="256"/>
      <c r="J1248" s="368" t="str">
        <f t="shared" si="108"/>
        <v/>
      </c>
      <c r="K1248" s="177">
        <f t="shared" si="109"/>
        <v>1</v>
      </c>
      <c r="L1248" s="176">
        <f t="shared" si="110"/>
        <v>0</v>
      </c>
    </row>
    <row r="1249" spans="1:14" ht="31.9" customHeight="1" x14ac:dyDescent="0.25">
      <c r="A1249" s="50">
        <v>738</v>
      </c>
      <c r="B1249" s="35"/>
      <c r="C1249" s="36"/>
      <c r="D1249" s="37"/>
      <c r="E1249" s="72"/>
      <c r="F1249" s="332"/>
      <c r="G1249" s="328"/>
      <c r="H1249" s="263"/>
      <c r="I1249" s="256"/>
      <c r="J1249" s="368" t="str">
        <f t="shared" si="108"/>
        <v/>
      </c>
      <c r="K1249" s="177">
        <f t="shared" si="109"/>
        <v>1</v>
      </c>
      <c r="L1249" s="176">
        <f t="shared" si="110"/>
        <v>0</v>
      </c>
    </row>
    <row r="1250" spans="1:14" ht="31.9" customHeight="1" x14ac:dyDescent="0.25">
      <c r="A1250" s="50">
        <v>739</v>
      </c>
      <c r="B1250" s="35"/>
      <c r="C1250" s="36"/>
      <c r="D1250" s="37"/>
      <c r="E1250" s="72"/>
      <c r="F1250" s="332"/>
      <c r="G1250" s="328"/>
      <c r="H1250" s="263"/>
      <c r="I1250" s="256"/>
      <c r="J1250" s="368" t="str">
        <f t="shared" si="108"/>
        <v/>
      </c>
      <c r="K1250" s="177">
        <f t="shared" si="109"/>
        <v>1</v>
      </c>
      <c r="L1250" s="176">
        <f t="shared" si="110"/>
        <v>0</v>
      </c>
    </row>
    <row r="1251" spans="1:14" ht="31.9" customHeight="1" thickBot="1" x14ac:dyDescent="0.3">
      <c r="A1251" s="65">
        <v>740</v>
      </c>
      <c r="B1251" s="38"/>
      <c r="C1251" s="39"/>
      <c r="D1251" s="40"/>
      <c r="E1251" s="73"/>
      <c r="F1251" s="333"/>
      <c r="G1251" s="329"/>
      <c r="H1251" s="264"/>
      <c r="I1251" s="257"/>
      <c r="J1251" s="368" t="str">
        <f t="shared" si="108"/>
        <v/>
      </c>
      <c r="K1251" s="177">
        <f t="shared" si="109"/>
        <v>1</v>
      </c>
      <c r="L1251" s="176">
        <f t="shared" si="110"/>
        <v>0</v>
      </c>
    </row>
    <row r="1252" spans="1:14" ht="37.15" customHeight="1" thickBot="1" x14ac:dyDescent="0.3">
      <c r="A1252" s="74"/>
      <c r="B1252" s="74"/>
      <c r="C1252" s="372"/>
      <c r="D1252" s="74"/>
      <c r="E1252" s="314"/>
      <c r="F1252" s="369"/>
      <c r="G1252" s="334" t="s">
        <v>50</v>
      </c>
      <c r="H1252" s="258">
        <f>SUM(H1232:H1251)+H1218</f>
        <v>0</v>
      </c>
      <c r="I1252" s="258">
        <f>SUM(I1232:I1251)+I1218</f>
        <v>0</v>
      </c>
      <c r="J1252" s="74"/>
      <c r="K1252" s="175">
        <f>IF(H1252&gt;H1218,ROW(A1258),0)</f>
        <v>0</v>
      </c>
      <c r="L1252" s="69"/>
      <c r="M1252" s="171">
        <f>IF(H1252&gt;H1218,ROW(A1258),0)</f>
        <v>0</v>
      </c>
    </row>
    <row r="1253" spans="1:14" x14ac:dyDescent="0.25">
      <c r="A1253" s="74"/>
      <c r="B1253" s="74"/>
      <c r="C1253" s="372"/>
      <c r="D1253" s="74"/>
      <c r="E1253" s="314"/>
      <c r="F1253" s="370"/>
      <c r="G1253" s="314"/>
      <c r="H1253" s="74"/>
      <c r="I1253" s="74"/>
      <c r="J1253" s="74"/>
      <c r="K1253" s="69"/>
      <c r="L1253" s="69"/>
    </row>
    <row r="1254" spans="1:14" x14ac:dyDescent="0.25">
      <c r="A1254" s="41" t="s">
        <v>156</v>
      </c>
      <c r="B1254" s="74"/>
      <c r="C1254" s="372"/>
      <c r="D1254" s="74"/>
      <c r="E1254" s="314"/>
      <c r="F1254" s="370"/>
      <c r="G1254" s="314"/>
      <c r="H1254" s="74"/>
      <c r="I1254" s="74"/>
      <c r="J1254" s="74"/>
      <c r="K1254" s="69"/>
      <c r="L1254" s="69"/>
      <c r="M1254" s="108"/>
    </row>
    <row r="1255" spans="1:14" x14ac:dyDescent="0.25">
      <c r="A1255" s="74"/>
      <c r="B1255" s="74"/>
      <c r="C1255" s="372"/>
      <c r="D1255" s="74"/>
      <c r="E1255" s="314"/>
      <c r="F1255" s="370"/>
      <c r="G1255" s="314"/>
      <c r="H1255" s="74"/>
      <c r="I1255" s="74"/>
      <c r="J1255" s="74"/>
      <c r="K1255" s="69"/>
      <c r="L1255" s="69"/>
    </row>
    <row r="1256" spans="1:14" x14ac:dyDescent="0.25">
      <c r="A1256" s="74"/>
      <c r="B1256" s="353" t="s">
        <v>47</v>
      </c>
      <c r="C1256" s="373">
        <f ca="1">IF(imzatarihi&gt;0,imzatarihi,"")</f>
        <v>46027</v>
      </c>
      <c r="D1256" s="530" t="s">
        <v>48</v>
      </c>
      <c r="E1256" s="530"/>
      <c r="F1256" s="542" t="str">
        <f>IF(kurulusyetkilisi&gt;0,kurulusyetkilisi,"")</f>
        <v/>
      </c>
      <c r="G1256" s="542"/>
      <c r="H1256" s="542"/>
      <c r="I1256" s="542"/>
      <c r="J1256" s="74"/>
      <c r="K1256" s="69"/>
      <c r="L1256" s="69"/>
    </row>
    <row r="1257" spans="1:14" x14ac:dyDescent="0.25">
      <c r="A1257" s="74"/>
      <c r="D1257" s="530" t="s">
        <v>49</v>
      </c>
      <c r="E1257" s="530"/>
      <c r="H1257" s="261"/>
      <c r="I1257" s="74"/>
      <c r="J1257" s="74"/>
      <c r="K1257" s="69"/>
      <c r="L1257" s="69"/>
    </row>
    <row r="1258" spans="1:14" x14ac:dyDescent="0.25">
      <c r="A1258" s="74"/>
      <c r="B1258" s="74"/>
      <c r="C1258" s="372"/>
      <c r="D1258" s="74"/>
      <c r="E1258" s="314"/>
      <c r="F1258" s="370"/>
      <c r="G1258" s="314"/>
      <c r="H1258" s="74"/>
      <c r="I1258" s="74"/>
      <c r="J1258" s="74"/>
      <c r="K1258" s="69"/>
      <c r="L1258" s="69"/>
    </row>
    <row r="1259" spans="1:14" x14ac:dyDescent="0.25">
      <c r="A1259" s="525" t="s">
        <v>125</v>
      </c>
      <c r="B1259" s="525"/>
      <c r="C1259" s="525"/>
      <c r="D1259" s="525"/>
      <c r="E1259" s="525"/>
      <c r="F1259" s="525"/>
      <c r="G1259" s="525"/>
      <c r="H1259" s="525"/>
      <c r="I1259" s="525"/>
      <c r="J1259" s="150"/>
      <c r="K1259" s="69"/>
      <c r="L1259" s="69"/>
    </row>
    <row r="1260" spans="1:14" x14ac:dyDescent="0.25">
      <c r="A1260" s="523" t="str">
        <f>IF(YilDonem&lt;&gt;"",CONCATENATE(YilDonem," dönemine aittir."),"")</f>
        <v/>
      </c>
      <c r="B1260" s="523"/>
      <c r="C1260" s="523"/>
      <c r="D1260" s="523"/>
      <c r="E1260" s="523"/>
      <c r="F1260" s="523"/>
      <c r="G1260" s="523"/>
      <c r="H1260" s="523"/>
      <c r="I1260" s="523"/>
      <c r="J1260" s="150"/>
      <c r="K1260" s="69"/>
      <c r="L1260" s="69"/>
    </row>
    <row r="1261" spans="1:14" ht="15.95" customHeight="1" thickBot="1" x14ac:dyDescent="0.3">
      <c r="A1261" s="543" t="s">
        <v>148</v>
      </c>
      <c r="B1261" s="543"/>
      <c r="C1261" s="543"/>
      <c r="D1261" s="543"/>
      <c r="E1261" s="543"/>
      <c r="F1261" s="543"/>
      <c r="G1261" s="543"/>
      <c r="H1261" s="543"/>
      <c r="I1261" s="543"/>
      <c r="J1261" s="150"/>
      <c r="K1261" s="69"/>
      <c r="L1261" s="69"/>
    </row>
    <row r="1262" spans="1:14" ht="31.7" customHeight="1" thickBot="1" x14ac:dyDescent="0.3">
      <c r="A1262" s="544" t="s">
        <v>1</v>
      </c>
      <c r="B1262" s="545"/>
      <c r="C1262" s="509" t="str">
        <f>IF(ProjeNo&gt;0,ProjeNo,"")</f>
        <v/>
      </c>
      <c r="D1262" s="510"/>
      <c r="E1262" s="510"/>
      <c r="F1262" s="510"/>
      <c r="G1262" s="510"/>
      <c r="H1262" s="510"/>
      <c r="I1262" s="511"/>
      <c r="J1262" s="150"/>
      <c r="K1262" s="69"/>
      <c r="L1262" s="69"/>
    </row>
    <row r="1263" spans="1:14" ht="45" customHeight="1" thickBot="1" x14ac:dyDescent="0.3">
      <c r="A1263" s="540" t="s">
        <v>14</v>
      </c>
      <c r="B1263" s="541"/>
      <c r="C1263" s="514" t="str">
        <f>IF(ProjeAdi&gt;0,ProjeAdi,"")</f>
        <v/>
      </c>
      <c r="D1263" s="515"/>
      <c r="E1263" s="515"/>
      <c r="F1263" s="515"/>
      <c r="G1263" s="515"/>
      <c r="H1263" s="515"/>
      <c r="I1263" s="516"/>
      <c r="J1263" s="150"/>
      <c r="K1263" s="69"/>
      <c r="L1263" s="69"/>
    </row>
    <row r="1264" spans="1:14" s="44" customFormat="1" ht="37.15" customHeight="1" thickBot="1" x14ac:dyDescent="0.3">
      <c r="A1264" s="517" t="s">
        <v>9</v>
      </c>
      <c r="B1264" s="517" t="s">
        <v>122</v>
      </c>
      <c r="C1264" s="517" t="s">
        <v>123</v>
      </c>
      <c r="D1264" s="517" t="s">
        <v>124</v>
      </c>
      <c r="E1264" s="519" t="s">
        <v>97</v>
      </c>
      <c r="F1264" s="521" t="s">
        <v>98</v>
      </c>
      <c r="G1264" s="519" t="s">
        <v>185</v>
      </c>
      <c r="H1264" s="117" t="s">
        <v>99</v>
      </c>
      <c r="I1264" s="117" t="s">
        <v>99</v>
      </c>
      <c r="J1264" s="366"/>
      <c r="K1264" s="70"/>
      <c r="L1264" s="70"/>
      <c r="M1264" s="109"/>
      <c r="N1264" s="109"/>
    </row>
    <row r="1265" spans="1:14" ht="18" customHeight="1" thickBot="1" x14ac:dyDescent="0.3">
      <c r="A1265" s="526"/>
      <c r="B1265" s="526"/>
      <c r="C1265" s="526"/>
      <c r="D1265" s="526"/>
      <c r="E1265" s="527"/>
      <c r="F1265" s="528"/>
      <c r="G1265" s="520"/>
      <c r="H1265" s="118" t="s">
        <v>100</v>
      </c>
      <c r="I1265" s="118" t="s">
        <v>103</v>
      </c>
      <c r="J1265" s="150"/>
      <c r="K1265" s="69"/>
      <c r="L1265" s="69"/>
    </row>
    <row r="1266" spans="1:14" ht="31.9" customHeight="1" x14ac:dyDescent="0.25">
      <c r="A1266" s="64">
        <v>741</v>
      </c>
      <c r="B1266" s="52"/>
      <c r="C1266" s="53"/>
      <c r="D1266" s="71"/>
      <c r="E1266" s="54"/>
      <c r="F1266" s="330"/>
      <c r="G1266" s="327"/>
      <c r="H1266" s="262"/>
      <c r="I1266" s="249"/>
      <c r="J1266" s="368" t="str">
        <f>IF(AND(COUNTA(B1266:D1266)&gt;0,K1266=1),"Belge Tarihi,Belge Numarası ve KDV Dahil Tutar doldurulduktan sonra KDV Hariç Tutar doldurulabilir.","")</f>
        <v/>
      </c>
      <c r="K1266" s="177">
        <f>IF(COUNTA(E1266:F1266)+COUNTA(I1266)=3,0,1)</f>
        <v>1</v>
      </c>
      <c r="L1266" s="176">
        <f>IF(K1266=1,0,100000000)</f>
        <v>0</v>
      </c>
    </row>
    <row r="1267" spans="1:14" ht="31.9" customHeight="1" x14ac:dyDescent="0.25">
      <c r="A1267" s="50">
        <v>742</v>
      </c>
      <c r="B1267" s="35"/>
      <c r="C1267" s="36"/>
      <c r="D1267" s="37"/>
      <c r="E1267" s="72"/>
      <c r="F1267" s="332"/>
      <c r="G1267" s="328"/>
      <c r="H1267" s="263"/>
      <c r="I1267" s="256"/>
      <c r="J1267" s="368" t="str">
        <f t="shared" ref="J1267:J1285" si="111">IF(AND(COUNTA(B1267:D1267)&gt;0,K1267=1),"Belge Tarihi,Belge Numarası ve KDV Dahil Tutar doldurulduktan sonra KDV Hariç Tutar doldurulabilir.","")</f>
        <v/>
      </c>
      <c r="K1267" s="177">
        <f t="shared" ref="K1267:K1285" si="112">IF(COUNTA(E1267:F1267)+COUNTA(I1267)=3,0,1)</f>
        <v>1</v>
      </c>
      <c r="L1267" s="176">
        <f t="shared" ref="L1267:L1285" si="113">IF(K1267=1,0,100000000)</f>
        <v>0</v>
      </c>
      <c r="M1267" s="110"/>
      <c r="N1267" s="110"/>
    </row>
    <row r="1268" spans="1:14" ht="31.9" customHeight="1" x14ac:dyDescent="0.25">
      <c r="A1268" s="50">
        <v>743</v>
      </c>
      <c r="B1268" s="35"/>
      <c r="C1268" s="36"/>
      <c r="D1268" s="37"/>
      <c r="E1268" s="72"/>
      <c r="F1268" s="332"/>
      <c r="G1268" s="328"/>
      <c r="H1268" s="263"/>
      <c r="I1268" s="256"/>
      <c r="J1268" s="368" t="str">
        <f t="shared" si="111"/>
        <v/>
      </c>
      <c r="K1268" s="177">
        <f t="shared" si="112"/>
        <v>1</v>
      </c>
      <c r="L1268" s="176">
        <f t="shared" si="113"/>
        <v>0</v>
      </c>
    </row>
    <row r="1269" spans="1:14" ht="31.9" customHeight="1" x14ac:dyDescent="0.25">
      <c r="A1269" s="50">
        <v>744</v>
      </c>
      <c r="B1269" s="35"/>
      <c r="C1269" s="36"/>
      <c r="D1269" s="37"/>
      <c r="E1269" s="72"/>
      <c r="F1269" s="332"/>
      <c r="G1269" s="328"/>
      <c r="H1269" s="263"/>
      <c r="I1269" s="256"/>
      <c r="J1269" s="368" t="str">
        <f t="shared" si="111"/>
        <v/>
      </c>
      <c r="K1269" s="177">
        <f t="shared" si="112"/>
        <v>1</v>
      </c>
      <c r="L1269" s="176">
        <f t="shared" si="113"/>
        <v>0</v>
      </c>
    </row>
    <row r="1270" spans="1:14" ht="31.9" customHeight="1" x14ac:dyDescent="0.25">
      <c r="A1270" s="50">
        <v>745</v>
      </c>
      <c r="B1270" s="35"/>
      <c r="C1270" s="36"/>
      <c r="D1270" s="37"/>
      <c r="E1270" s="72"/>
      <c r="F1270" s="332"/>
      <c r="G1270" s="328"/>
      <c r="H1270" s="263"/>
      <c r="I1270" s="256"/>
      <c r="J1270" s="368" t="str">
        <f t="shared" si="111"/>
        <v/>
      </c>
      <c r="K1270" s="177">
        <f t="shared" si="112"/>
        <v>1</v>
      </c>
      <c r="L1270" s="176">
        <f t="shared" si="113"/>
        <v>0</v>
      </c>
    </row>
    <row r="1271" spans="1:14" ht="31.9" customHeight="1" x14ac:dyDescent="0.25">
      <c r="A1271" s="50">
        <v>746</v>
      </c>
      <c r="B1271" s="35"/>
      <c r="C1271" s="36"/>
      <c r="D1271" s="37"/>
      <c r="E1271" s="72"/>
      <c r="F1271" s="332"/>
      <c r="G1271" s="328"/>
      <c r="H1271" s="263"/>
      <c r="I1271" s="256"/>
      <c r="J1271" s="368" t="str">
        <f t="shared" si="111"/>
        <v/>
      </c>
      <c r="K1271" s="177">
        <f t="shared" si="112"/>
        <v>1</v>
      </c>
      <c r="L1271" s="176">
        <f t="shared" si="113"/>
        <v>0</v>
      </c>
    </row>
    <row r="1272" spans="1:14" ht="31.9" customHeight="1" x14ac:dyDescent="0.25">
      <c r="A1272" s="50">
        <v>747</v>
      </c>
      <c r="B1272" s="35"/>
      <c r="C1272" s="36"/>
      <c r="D1272" s="37"/>
      <c r="E1272" s="72"/>
      <c r="F1272" s="332"/>
      <c r="G1272" s="328"/>
      <c r="H1272" s="263"/>
      <c r="I1272" s="256"/>
      <c r="J1272" s="368" t="str">
        <f t="shared" si="111"/>
        <v/>
      </c>
      <c r="K1272" s="177">
        <f t="shared" si="112"/>
        <v>1</v>
      </c>
      <c r="L1272" s="176">
        <f t="shared" si="113"/>
        <v>0</v>
      </c>
    </row>
    <row r="1273" spans="1:14" ht="31.9" customHeight="1" x14ac:dyDescent="0.25">
      <c r="A1273" s="50">
        <v>748</v>
      </c>
      <c r="B1273" s="35"/>
      <c r="C1273" s="36"/>
      <c r="D1273" s="37"/>
      <c r="E1273" s="72"/>
      <c r="F1273" s="332"/>
      <c r="G1273" s="328"/>
      <c r="H1273" s="263"/>
      <c r="I1273" s="256"/>
      <c r="J1273" s="368" t="str">
        <f t="shared" si="111"/>
        <v/>
      </c>
      <c r="K1273" s="177">
        <f t="shared" si="112"/>
        <v>1</v>
      </c>
      <c r="L1273" s="176">
        <f t="shared" si="113"/>
        <v>0</v>
      </c>
    </row>
    <row r="1274" spans="1:14" ht="31.9" customHeight="1" x14ac:dyDescent="0.25">
      <c r="A1274" s="50">
        <v>749</v>
      </c>
      <c r="B1274" s="35"/>
      <c r="C1274" s="36"/>
      <c r="D1274" s="37"/>
      <c r="E1274" s="72"/>
      <c r="F1274" s="332"/>
      <c r="G1274" s="328"/>
      <c r="H1274" s="263"/>
      <c r="I1274" s="256"/>
      <c r="J1274" s="368" t="str">
        <f t="shared" si="111"/>
        <v/>
      </c>
      <c r="K1274" s="177">
        <f t="shared" si="112"/>
        <v>1</v>
      </c>
      <c r="L1274" s="176">
        <f t="shared" si="113"/>
        <v>0</v>
      </c>
    </row>
    <row r="1275" spans="1:14" ht="31.9" customHeight="1" x14ac:dyDescent="0.25">
      <c r="A1275" s="50">
        <v>750</v>
      </c>
      <c r="B1275" s="35"/>
      <c r="C1275" s="36"/>
      <c r="D1275" s="37"/>
      <c r="E1275" s="72"/>
      <c r="F1275" s="332"/>
      <c r="G1275" s="328"/>
      <c r="H1275" s="263"/>
      <c r="I1275" s="256"/>
      <c r="J1275" s="368" t="str">
        <f t="shared" si="111"/>
        <v/>
      </c>
      <c r="K1275" s="177">
        <f t="shared" si="112"/>
        <v>1</v>
      </c>
      <c r="L1275" s="176">
        <f t="shared" si="113"/>
        <v>0</v>
      </c>
    </row>
    <row r="1276" spans="1:14" ht="31.9" customHeight="1" x14ac:dyDescent="0.25">
      <c r="A1276" s="50">
        <v>751</v>
      </c>
      <c r="B1276" s="35"/>
      <c r="C1276" s="36"/>
      <c r="D1276" s="37"/>
      <c r="E1276" s="72"/>
      <c r="F1276" s="332"/>
      <c r="G1276" s="328"/>
      <c r="H1276" s="263"/>
      <c r="I1276" s="256"/>
      <c r="J1276" s="368" t="str">
        <f t="shared" si="111"/>
        <v/>
      </c>
      <c r="K1276" s="177">
        <f t="shared" si="112"/>
        <v>1</v>
      </c>
      <c r="L1276" s="176">
        <f t="shared" si="113"/>
        <v>0</v>
      </c>
    </row>
    <row r="1277" spans="1:14" ht="31.9" customHeight="1" x14ac:dyDescent="0.25">
      <c r="A1277" s="50">
        <v>752</v>
      </c>
      <c r="B1277" s="35"/>
      <c r="C1277" s="36"/>
      <c r="D1277" s="37"/>
      <c r="E1277" s="72"/>
      <c r="F1277" s="332"/>
      <c r="G1277" s="328"/>
      <c r="H1277" s="263"/>
      <c r="I1277" s="256"/>
      <c r="J1277" s="368" t="str">
        <f t="shared" si="111"/>
        <v/>
      </c>
      <c r="K1277" s="177">
        <f t="shared" si="112"/>
        <v>1</v>
      </c>
      <c r="L1277" s="176">
        <f t="shared" si="113"/>
        <v>0</v>
      </c>
    </row>
    <row r="1278" spans="1:14" ht="31.9" customHeight="1" x14ac:dyDescent="0.25">
      <c r="A1278" s="50">
        <v>753</v>
      </c>
      <c r="B1278" s="35"/>
      <c r="C1278" s="36"/>
      <c r="D1278" s="37"/>
      <c r="E1278" s="72"/>
      <c r="F1278" s="332"/>
      <c r="G1278" s="328"/>
      <c r="H1278" s="263"/>
      <c r="I1278" s="256"/>
      <c r="J1278" s="368" t="str">
        <f t="shared" si="111"/>
        <v/>
      </c>
      <c r="K1278" s="177">
        <f t="shared" si="112"/>
        <v>1</v>
      </c>
      <c r="L1278" s="176">
        <f t="shared" si="113"/>
        <v>0</v>
      </c>
    </row>
    <row r="1279" spans="1:14" ht="31.9" customHeight="1" x14ac:dyDescent="0.25">
      <c r="A1279" s="50">
        <v>754</v>
      </c>
      <c r="B1279" s="35"/>
      <c r="C1279" s="36"/>
      <c r="D1279" s="37"/>
      <c r="E1279" s="72"/>
      <c r="F1279" s="332"/>
      <c r="G1279" s="328"/>
      <c r="H1279" s="263"/>
      <c r="I1279" s="256"/>
      <c r="J1279" s="368" t="str">
        <f t="shared" si="111"/>
        <v/>
      </c>
      <c r="K1279" s="177">
        <f t="shared" si="112"/>
        <v>1</v>
      </c>
      <c r="L1279" s="176">
        <f t="shared" si="113"/>
        <v>0</v>
      </c>
    </row>
    <row r="1280" spans="1:14" ht="31.9" customHeight="1" x14ac:dyDescent="0.25">
      <c r="A1280" s="50">
        <v>755</v>
      </c>
      <c r="B1280" s="35"/>
      <c r="C1280" s="36"/>
      <c r="D1280" s="37"/>
      <c r="E1280" s="72"/>
      <c r="F1280" s="332"/>
      <c r="G1280" s="328"/>
      <c r="H1280" s="263"/>
      <c r="I1280" s="256"/>
      <c r="J1280" s="368" t="str">
        <f t="shared" si="111"/>
        <v/>
      </c>
      <c r="K1280" s="177">
        <f t="shared" si="112"/>
        <v>1</v>
      </c>
      <c r="L1280" s="176">
        <f t="shared" si="113"/>
        <v>0</v>
      </c>
    </row>
    <row r="1281" spans="1:13" ht="31.9" customHeight="1" x14ac:dyDescent="0.25">
      <c r="A1281" s="50">
        <v>756</v>
      </c>
      <c r="B1281" s="35"/>
      <c r="C1281" s="36"/>
      <c r="D1281" s="37"/>
      <c r="E1281" s="72"/>
      <c r="F1281" s="332"/>
      <c r="G1281" s="328"/>
      <c r="H1281" s="263"/>
      <c r="I1281" s="256"/>
      <c r="J1281" s="368" t="str">
        <f t="shared" si="111"/>
        <v/>
      </c>
      <c r="K1281" s="177">
        <f t="shared" si="112"/>
        <v>1</v>
      </c>
      <c r="L1281" s="176">
        <f t="shared" si="113"/>
        <v>0</v>
      </c>
    </row>
    <row r="1282" spans="1:13" ht="31.9" customHeight="1" x14ac:dyDescent="0.25">
      <c r="A1282" s="50">
        <v>757</v>
      </c>
      <c r="B1282" s="35"/>
      <c r="C1282" s="36"/>
      <c r="D1282" s="37"/>
      <c r="E1282" s="72"/>
      <c r="F1282" s="332"/>
      <c r="G1282" s="328"/>
      <c r="H1282" s="263"/>
      <c r="I1282" s="256"/>
      <c r="J1282" s="368" t="str">
        <f t="shared" si="111"/>
        <v/>
      </c>
      <c r="K1282" s="177">
        <f t="shared" si="112"/>
        <v>1</v>
      </c>
      <c r="L1282" s="176">
        <f t="shared" si="113"/>
        <v>0</v>
      </c>
    </row>
    <row r="1283" spans="1:13" ht="31.9" customHeight="1" x14ac:dyDescent="0.25">
      <c r="A1283" s="50">
        <v>758</v>
      </c>
      <c r="B1283" s="35"/>
      <c r="C1283" s="36"/>
      <c r="D1283" s="37"/>
      <c r="E1283" s="72"/>
      <c r="F1283" s="332"/>
      <c r="G1283" s="328"/>
      <c r="H1283" s="263"/>
      <c r="I1283" s="256"/>
      <c r="J1283" s="368" t="str">
        <f t="shared" si="111"/>
        <v/>
      </c>
      <c r="K1283" s="177">
        <f t="shared" si="112"/>
        <v>1</v>
      </c>
      <c r="L1283" s="176">
        <f t="shared" si="113"/>
        <v>0</v>
      </c>
    </row>
    <row r="1284" spans="1:13" ht="31.9" customHeight="1" x14ac:dyDescent="0.25">
      <c r="A1284" s="50">
        <v>759</v>
      </c>
      <c r="B1284" s="35"/>
      <c r="C1284" s="36"/>
      <c r="D1284" s="37"/>
      <c r="E1284" s="72"/>
      <c r="F1284" s="332"/>
      <c r="G1284" s="328"/>
      <c r="H1284" s="263"/>
      <c r="I1284" s="256"/>
      <c r="J1284" s="368" t="str">
        <f t="shared" si="111"/>
        <v/>
      </c>
      <c r="K1284" s="177">
        <f t="shared" si="112"/>
        <v>1</v>
      </c>
      <c r="L1284" s="176">
        <f t="shared" si="113"/>
        <v>0</v>
      </c>
    </row>
    <row r="1285" spans="1:13" ht="31.9" customHeight="1" thickBot="1" x14ac:dyDescent="0.3">
      <c r="A1285" s="65">
        <v>760</v>
      </c>
      <c r="B1285" s="38"/>
      <c r="C1285" s="39"/>
      <c r="D1285" s="40"/>
      <c r="E1285" s="73"/>
      <c r="F1285" s="333"/>
      <c r="G1285" s="329"/>
      <c r="H1285" s="264"/>
      <c r="I1285" s="257"/>
      <c r="J1285" s="368" t="str">
        <f t="shared" si="111"/>
        <v/>
      </c>
      <c r="K1285" s="177">
        <f t="shared" si="112"/>
        <v>1</v>
      </c>
      <c r="L1285" s="176">
        <f t="shared" si="113"/>
        <v>0</v>
      </c>
    </row>
    <row r="1286" spans="1:13" ht="37.15" customHeight="1" thickBot="1" x14ac:dyDescent="0.3">
      <c r="A1286" s="74"/>
      <c r="B1286" s="74"/>
      <c r="C1286" s="372"/>
      <c r="D1286" s="74"/>
      <c r="E1286" s="314"/>
      <c r="F1286" s="369"/>
      <c r="G1286" s="334" t="s">
        <v>50</v>
      </c>
      <c r="H1286" s="258">
        <f>SUM(H1266:H1285)+H1252</f>
        <v>0</v>
      </c>
      <c r="I1286" s="258">
        <f>SUM(I1266:I1285)+I1252</f>
        <v>0</v>
      </c>
      <c r="J1286" s="74"/>
      <c r="K1286" s="175">
        <f>IF(H1286&gt;H1252,ROW(A1292),0)</f>
        <v>0</v>
      </c>
      <c r="L1286" s="69"/>
      <c r="M1286" s="171">
        <f>IF(H1286&gt;H1252,ROW(A1292),0)</f>
        <v>0</v>
      </c>
    </row>
    <row r="1287" spans="1:13" x14ac:dyDescent="0.25">
      <c r="A1287" s="74"/>
      <c r="B1287" s="74"/>
      <c r="C1287" s="372"/>
      <c r="D1287" s="74"/>
      <c r="E1287" s="314"/>
      <c r="F1287" s="370"/>
      <c r="G1287" s="314"/>
      <c r="H1287" s="74"/>
      <c r="I1287" s="74"/>
      <c r="J1287" s="74"/>
      <c r="K1287" s="69"/>
      <c r="L1287" s="69"/>
    </row>
    <row r="1288" spans="1:13" x14ac:dyDescent="0.25">
      <c r="A1288" s="41" t="s">
        <v>156</v>
      </c>
      <c r="B1288" s="74"/>
      <c r="C1288" s="372"/>
      <c r="D1288" s="74"/>
      <c r="E1288" s="314"/>
      <c r="F1288" s="370"/>
      <c r="G1288" s="314"/>
      <c r="H1288" s="74"/>
      <c r="I1288" s="74"/>
      <c r="J1288" s="74"/>
      <c r="K1288" s="69"/>
      <c r="L1288" s="69"/>
    </row>
    <row r="1289" spans="1:13" x14ac:dyDescent="0.25">
      <c r="A1289" s="74"/>
      <c r="B1289" s="74"/>
      <c r="C1289" s="372"/>
      <c r="D1289" s="74"/>
      <c r="E1289" s="314"/>
      <c r="F1289" s="370"/>
      <c r="G1289" s="314"/>
      <c r="H1289" s="74"/>
      <c r="I1289" s="74"/>
      <c r="J1289" s="74"/>
      <c r="K1289" s="69"/>
      <c r="L1289" s="69"/>
      <c r="M1289" s="108"/>
    </row>
    <row r="1290" spans="1:13" x14ac:dyDescent="0.25">
      <c r="A1290" s="74"/>
      <c r="B1290" s="353" t="s">
        <v>47</v>
      </c>
      <c r="C1290" s="373">
        <f ca="1">IF(imzatarihi&gt;0,imzatarihi,"")</f>
        <v>46027</v>
      </c>
      <c r="D1290" s="530" t="s">
        <v>48</v>
      </c>
      <c r="E1290" s="530"/>
      <c r="F1290" s="542" t="str">
        <f>IF(kurulusyetkilisi&gt;0,kurulusyetkilisi,"")</f>
        <v/>
      </c>
      <c r="G1290" s="542"/>
      <c r="H1290" s="542"/>
      <c r="I1290" s="542"/>
      <c r="J1290" s="74"/>
      <c r="K1290" s="69"/>
      <c r="L1290" s="69"/>
    </row>
    <row r="1291" spans="1:13" x14ac:dyDescent="0.25">
      <c r="A1291" s="74"/>
      <c r="D1291" s="530" t="s">
        <v>49</v>
      </c>
      <c r="E1291" s="530"/>
      <c r="H1291" s="261"/>
      <c r="I1291" s="74"/>
      <c r="J1291" s="74"/>
      <c r="K1291" s="69"/>
      <c r="L1291" s="69"/>
    </row>
    <row r="1292" spans="1:13" x14ac:dyDescent="0.25">
      <c r="A1292" s="74"/>
      <c r="B1292" s="74"/>
      <c r="C1292" s="372"/>
      <c r="D1292" s="74"/>
      <c r="E1292" s="314"/>
      <c r="F1292" s="370"/>
      <c r="G1292" s="314"/>
      <c r="H1292" s="74"/>
      <c r="I1292" s="74"/>
      <c r="J1292" s="74"/>
      <c r="K1292" s="69"/>
      <c r="L1292" s="69"/>
    </row>
    <row r="1293" spans="1:13" x14ac:dyDescent="0.25">
      <c r="A1293" s="525" t="s">
        <v>125</v>
      </c>
      <c r="B1293" s="525"/>
      <c r="C1293" s="525"/>
      <c r="D1293" s="525"/>
      <c r="E1293" s="525"/>
      <c r="F1293" s="525"/>
      <c r="G1293" s="525"/>
      <c r="H1293" s="525"/>
      <c r="I1293" s="525"/>
      <c r="J1293" s="150"/>
      <c r="K1293" s="69"/>
      <c r="L1293" s="69"/>
    </row>
    <row r="1294" spans="1:13" x14ac:dyDescent="0.25">
      <c r="A1294" s="523" t="str">
        <f>IF(YilDonem&lt;&gt;"",CONCATENATE(YilDonem," dönemine aittir."),"")</f>
        <v/>
      </c>
      <c r="B1294" s="523"/>
      <c r="C1294" s="523"/>
      <c r="D1294" s="523"/>
      <c r="E1294" s="523"/>
      <c r="F1294" s="523"/>
      <c r="G1294" s="523"/>
      <c r="H1294" s="523"/>
      <c r="I1294" s="523"/>
      <c r="J1294" s="150"/>
      <c r="K1294" s="69"/>
      <c r="L1294" s="69"/>
    </row>
    <row r="1295" spans="1:13" ht="15.95" customHeight="1" thickBot="1" x14ac:dyDescent="0.3">
      <c r="A1295" s="543" t="s">
        <v>148</v>
      </c>
      <c r="B1295" s="543"/>
      <c r="C1295" s="543"/>
      <c r="D1295" s="543"/>
      <c r="E1295" s="543"/>
      <c r="F1295" s="543"/>
      <c r="G1295" s="543"/>
      <c r="H1295" s="543"/>
      <c r="I1295" s="543"/>
      <c r="J1295" s="150"/>
      <c r="K1295" s="69"/>
      <c r="L1295" s="69"/>
    </row>
    <row r="1296" spans="1:13" ht="31.7" customHeight="1" thickBot="1" x14ac:dyDescent="0.3">
      <c r="A1296" s="544" t="s">
        <v>1</v>
      </c>
      <c r="B1296" s="545"/>
      <c r="C1296" s="509" t="str">
        <f>IF(ProjeNo&gt;0,ProjeNo,"")</f>
        <v/>
      </c>
      <c r="D1296" s="510"/>
      <c r="E1296" s="510"/>
      <c r="F1296" s="510"/>
      <c r="G1296" s="510"/>
      <c r="H1296" s="510"/>
      <c r="I1296" s="511"/>
      <c r="J1296" s="150"/>
      <c r="K1296" s="69"/>
      <c r="L1296" s="69"/>
    </row>
    <row r="1297" spans="1:14" ht="45" customHeight="1" thickBot="1" x14ac:dyDescent="0.3">
      <c r="A1297" s="540" t="s">
        <v>14</v>
      </c>
      <c r="B1297" s="541"/>
      <c r="C1297" s="514" t="str">
        <f>IF(ProjeAdi&gt;0,ProjeAdi,"")</f>
        <v/>
      </c>
      <c r="D1297" s="515"/>
      <c r="E1297" s="515"/>
      <c r="F1297" s="515"/>
      <c r="G1297" s="515"/>
      <c r="H1297" s="515"/>
      <c r="I1297" s="516"/>
      <c r="J1297" s="150"/>
      <c r="K1297" s="69"/>
      <c r="L1297" s="69"/>
    </row>
    <row r="1298" spans="1:14" s="44" customFormat="1" ht="37.15" customHeight="1" thickBot="1" x14ac:dyDescent="0.3">
      <c r="A1298" s="517" t="s">
        <v>9</v>
      </c>
      <c r="B1298" s="517" t="s">
        <v>122</v>
      </c>
      <c r="C1298" s="517" t="s">
        <v>123</v>
      </c>
      <c r="D1298" s="517" t="s">
        <v>124</v>
      </c>
      <c r="E1298" s="519" t="s">
        <v>97</v>
      </c>
      <c r="F1298" s="521" t="s">
        <v>98</v>
      </c>
      <c r="G1298" s="519" t="s">
        <v>185</v>
      </c>
      <c r="H1298" s="117" t="s">
        <v>99</v>
      </c>
      <c r="I1298" s="117" t="s">
        <v>99</v>
      </c>
      <c r="J1298" s="366"/>
      <c r="K1298" s="70"/>
      <c r="L1298" s="70"/>
      <c r="M1298" s="109"/>
      <c r="N1298" s="109"/>
    </row>
    <row r="1299" spans="1:14" ht="18" customHeight="1" thickBot="1" x14ac:dyDescent="0.3">
      <c r="A1299" s="526"/>
      <c r="B1299" s="526"/>
      <c r="C1299" s="526"/>
      <c r="D1299" s="526"/>
      <c r="E1299" s="527"/>
      <c r="F1299" s="528"/>
      <c r="G1299" s="520"/>
      <c r="H1299" s="118" t="s">
        <v>100</v>
      </c>
      <c r="I1299" s="118" t="s">
        <v>103</v>
      </c>
      <c r="J1299" s="150"/>
      <c r="K1299" s="69"/>
      <c r="L1299" s="69"/>
    </row>
    <row r="1300" spans="1:14" ht="31.9" customHeight="1" x14ac:dyDescent="0.25">
      <c r="A1300" s="64">
        <v>761</v>
      </c>
      <c r="B1300" s="52"/>
      <c r="C1300" s="53"/>
      <c r="D1300" s="71"/>
      <c r="E1300" s="54"/>
      <c r="F1300" s="330"/>
      <c r="G1300" s="327"/>
      <c r="H1300" s="262"/>
      <c r="I1300" s="249"/>
      <c r="J1300" s="368" t="str">
        <f>IF(AND(COUNTA(B1300:D1300)&gt;0,K1300=1),"Belge Tarihi,Belge Numarası ve KDV Dahil Tutar doldurulduktan sonra KDV Hariç Tutar doldurulabilir.","")</f>
        <v/>
      </c>
      <c r="K1300" s="177">
        <f>IF(COUNTA(E1300:F1300)+COUNTA(I1300)=3,0,1)</f>
        <v>1</v>
      </c>
      <c r="L1300" s="176">
        <f>IF(K1300=1,0,100000000)</f>
        <v>0</v>
      </c>
    </row>
    <row r="1301" spans="1:14" ht="31.9" customHeight="1" x14ac:dyDescent="0.25">
      <c r="A1301" s="50">
        <v>762</v>
      </c>
      <c r="B1301" s="35"/>
      <c r="C1301" s="36"/>
      <c r="D1301" s="37"/>
      <c r="E1301" s="72"/>
      <c r="F1301" s="332"/>
      <c r="G1301" s="328"/>
      <c r="H1301" s="263"/>
      <c r="I1301" s="256"/>
      <c r="J1301" s="368" t="str">
        <f t="shared" ref="J1301:J1319" si="114">IF(AND(COUNTA(B1301:D1301)&gt;0,K1301=1),"Belge Tarihi,Belge Numarası ve KDV Dahil Tutar doldurulduktan sonra KDV Hariç Tutar doldurulabilir.","")</f>
        <v/>
      </c>
      <c r="K1301" s="177">
        <f t="shared" ref="K1301:K1319" si="115">IF(COUNTA(E1301:F1301)+COUNTA(I1301)=3,0,1)</f>
        <v>1</v>
      </c>
      <c r="L1301" s="176">
        <f t="shared" ref="L1301:L1319" si="116">IF(K1301=1,0,100000000)</f>
        <v>0</v>
      </c>
    </row>
    <row r="1302" spans="1:14" ht="31.9" customHeight="1" x14ac:dyDescent="0.25">
      <c r="A1302" s="50">
        <v>763</v>
      </c>
      <c r="B1302" s="35"/>
      <c r="C1302" s="36"/>
      <c r="D1302" s="37"/>
      <c r="E1302" s="72"/>
      <c r="F1302" s="332"/>
      <c r="G1302" s="328"/>
      <c r="H1302" s="263"/>
      <c r="I1302" s="256"/>
      <c r="J1302" s="368" t="str">
        <f t="shared" si="114"/>
        <v/>
      </c>
      <c r="K1302" s="177">
        <f t="shared" si="115"/>
        <v>1</v>
      </c>
      <c r="L1302" s="176">
        <f t="shared" si="116"/>
        <v>0</v>
      </c>
      <c r="M1302" s="110"/>
      <c r="N1302" s="110"/>
    </row>
    <row r="1303" spans="1:14" ht="31.9" customHeight="1" x14ac:dyDescent="0.25">
      <c r="A1303" s="50">
        <v>764</v>
      </c>
      <c r="B1303" s="35"/>
      <c r="C1303" s="36"/>
      <c r="D1303" s="37"/>
      <c r="E1303" s="72"/>
      <c r="F1303" s="332"/>
      <c r="G1303" s="328"/>
      <c r="H1303" s="263"/>
      <c r="I1303" s="256"/>
      <c r="J1303" s="368" t="str">
        <f t="shared" si="114"/>
        <v/>
      </c>
      <c r="K1303" s="177">
        <f t="shared" si="115"/>
        <v>1</v>
      </c>
      <c r="L1303" s="176">
        <f t="shared" si="116"/>
        <v>0</v>
      </c>
    </row>
    <row r="1304" spans="1:14" ht="31.9" customHeight="1" x14ac:dyDescent="0.25">
      <c r="A1304" s="50">
        <v>765</v>
      </c>
      <c r="B1304" s="35"/>
      <c r="C1304" s="36"/>
      <c r="D1304" s="37"/>
      <c r="E1304" s="72"/>
      <c r="F1304" s="332"/>
      <c r="G1304" s="328"/>
      <c r="H1304" s="263"/>
      <c r="I1304" s="256"/>
      <c r="J1304" s="368" t="str">
        <f t="shared" si="114"/>
        <v/>
      </c>
      <c r="K1304" s="177">
        <f t="shared" si="115"/>
        <v>1</v>
      </c>
      <c r="L1304" s="176">
        <f t="shared" si="116"/>
        <v>0</v>
      </c>
    </row>
    <row r="1305" spans="1:14" ht="31.9" customHeight="1" x14ac:dyDescent="0.25">
      <c r="A1305" s="50">
        <v>766</v>
      </c>
      <c r="B1305" s="35"/>
      <c r="C1305" s="36"/>
      <c r="D1305" s="37"/>
      <c r="E1305" s="72"/>
      <c r="F1305" s="332"/>
      <c r="G1305" s="328"/>
      <c r="H1305" s="263"/>
      <c r="I1305" s="256"/>
      <c r="J1305" s="368" t="str">
        <f t="shared" si="114"/>
        <v/>
      </c>
      <c r="K1305" s="177">
        <f t="shared" si="115"/>
        <v>1</v>
      </c>
      <c r="L1305" s="176">
        <f t="shared" si="116"/>
        <v>0</v>
      </c>
    </row>
    <row r="1306" spans="1:14" ht="31.9" customHeight="1" x14ac:dyDescent="0.25">
      <c r="A1306" s="50">
        <v>767</v>
      </c>
      <c r="B1306" s="35"/>
      <c r="C1306" s="36"/>
      <c r="D1306" s="37"/>
      <c r="E1306" s="72"/>
      <c r="F1306" s="332"/>
      <c r="G1306" s="328"/>
      <c r="H1306" s="263"/>
      <c r="I1306" s="256"/>
      <c r="J1306" s="368" t="str">
        <f t="shared" si="114"/>
        <v/>
      </c>
      <c r="K1306" s="177">
        <f t="shared" si="115"/>
        <v>1</v>
      </c>
      <c r="L1306" s="176">
        <f t="shared" si="116"/>
        <v>0</v>
      </c>
    </row>
    <row r="1307" spans="1:14" ht="31.9" customHeight="1" x14ac:dyDescent="0.25">
      <c r="A1307" s="50">
        <v>768</v>
      </c>
      <c r="B1307" s="35"/>
      <c r="C1307" s="36"/>
      <c r="D1307" s="37"/>
      <c r="E1307" s="72"/>
      <c r="F1307" s="332"/>
      <c r="G1307" s="328"/>
      <c r="H1307" s="263"/>
      <c r="I1307" s="256"/>
      <c r="J1307" s="368" t="str">
        <f t="shared" si="114"/>
        <v/>
      </c>
      <c r="K1307" s="177">
        <f t="shared" si="115"/>
        <v>1</v>
      </c>
      <c r="L1307" s="176">
        <f t="shared" si="116"/>
        <v>0</v>
      </c>
    </row>
    <row r="1308" spans="1:14" ht="31.9" customHeight="1" x14ac:dyDescent="0.25">
      <c r="A1308" s="50">
        <v>769</v>
      </c>
      <c r="B1308" s="35"/>
      <c r="C1308" s="36"/>
      <c r="D1308" s="37"/>
      <c r="E1308" s="72"/>
      <c r="F1308" s="332"/>
      <c r="G1308" s="328"/>
      <c r="H1308" s="263"/>
      <c r="I1308" s="256"/>
      <c r="J1308" s="368" t="str">
        <f t="shared" si="114"/>
        <v/>
      </c>
      <c r="K1308" s="177">
        <f t="shared" si="115"/>
        <v>1</v>
      </c>
      <c r="L1308" s="176">
        <f t="shared" si="116"/>
        <v>0</v>
      </c>
    </row>
    <row r="1309" spans="1:14" ht="31.9" customHeight="1" x14ac:dyDescent="0.25">
      <c r="A1309" s="50">
        <v>770</v>
      </c>
      <c r="B1309" s="35"/>
      <c r="C1309" s="36"/>
      <c r="D1309" s="37"/>
      <c r="E1309" s="72"/>
      <c r="F1309" s="332"/>
      <c r="G1309" s="328"/>
      <c r="H1309" s="263"/>
      <c r="I1309" s="256"/>
      <c r="J1309" s="368" t="str">
        <f t="shared" si="114"/>
        <v/>
      </c>
      <c r="K1309" s="177">
        <f t="shared" si="115"/>
        <v>1</v>
      </c>
      <c r="L1309" s="176">
        <f t="shared" si="116"/>
        <v>0</v>
      </c>
    </row>
    <row r="1310" spans="1:14" ht="31.9" customHeight="1" x14ac:dyDescent="0.25">
      <c r="A1310" s="50">
        <v>771</v>
      </c>
      <c r="B1310" s="35"/>
      <c r="C1310" s="36"/>
      <c r="D1310" s="37"/>
      <c r="E1310" s="72"/>
      <c r="F1310" s="332"/>
      <c r="G1310" s="328"/>
      <c r="H1310" s="263"/>
      <c r="I1310" s="256"/>
      <c r="J1310" s="368" t="str">
        <f t="shared" si="114"/>
        <v/>
      </c>
      <c r="K1310" s="177">
        <f t="shared" si="115"/>
        <v>1</v>
      </c>
      <c r="L1310" s="176">
        <f t="shared" si="116"/>
        <v>0</v>
      </c>
    </row>
    <row r="1311" spans="1:14" ht="31.9" customHeight="1" x14ac:dyDescent="0.25">
      <c r="A1311" s="50">
        <v>772</v>
      </c>
      <c r="B1311" s="35"/>
      <c r="C1311" s="36"/>
      <c r="D1311" s="37"/>
      <c r="E1311" s="72"/>
      <c r="F1311" s="332"/>
      <c r="G1311" s="328"/>
      <c r="H1311" s="263"/>
      <c r="I1311" s="256"/>
      <c r="J1311" s="368" t="str">
        <f t="shared" si="114"/>
        <v/>
      </c>
      <c r="K1311" s="177">
        <f t="shared" si="115"/>
        <v>1</v>
      </c>
      <c r="L1311" s="176">
        <f t="shared" si="116"/>
        <v>0</v>
      </c>
    </row>
    <row r="1312" spans="1:14" ht="31.9" customHeight="1" x14ac:dyDescent="0.25">
      <c r="A1312" s="50">
        <v>773</v>
      </c>
      <c r="B1312" s="35"/>
      <c r="C1312" s="36"/>
      <c r="D1312" s="37"/>
      <c r="E1312" s="72"/>
      <c r="F1312" s="332"/>
      <c r="G1312" s="328"/>
      <c r="H1312" s="263"/>
      <c r="I1312" s="256"/>
      <c r="J1312" s="368" t="str">
        <f t="shared" si="114"/>
        <v/>
      </c>
      <c r="K1312" s="177">
        <f t="shared" si="115"/>
        <v>1</v>
      </c>
      <c r="L1312" s="176">
        <f t="shared" si="116"/>
        <v>0</v>
      </c>
    </row>
    <row r="1313" spans="1:13" ht="31.9" customHeight="1" x14ac:dyDescent="0.25">
      <c r="A1313" s="50">
        <v>774</v>
      </c>
      <c r="B1313" s="35"/>
      <c r="C1313" s="36"/>
      <c r="D1313" s="37"/>
      <c r="E1313" s="72"/>
      <c r="F1313" s="332"/>
      <c r="G1313" s="328"/>
      <c r="H1313" s="263"/>
      <c r="I1313" s="256"/>
      <c r="J1313" s="368" t="str">
        <f t="shared" si="114"/>
        <v/>
      </c>
      <c r="K1313" s="177">
        <f t="shared" si="115"/>
        <v>1</v>
      </c>
      <c r="L1313" s="176">
        <f t="shared" si="116"/>
        <v>0</v>
      </c>
    </row>
    <row r="1314" spans="1:13" ht="31.9" customHeight="1" x14ac:dyDescent="0.25">
      <c r="A1314" s="50">
        <v>775</v>
      </c>
      <c r="B1314" s="35"/>
      <c r="C1314" s="36"/>
      <c r="D1314" s="37"/>
      <c r="E1314" s="72"/>
      <c r="F1314" s="332"/>
      <c r="G1314" s="328"/>
      <c r="H1314" s="263"/>
      <c r="I1314" s="256"/>
      <c r="J1314" s="368" t="str">
        <f t="shared" si="114"/>
        <v/>
      </c>
      <c r="K1314" s="177">
        <f t="shared" si="115"/>
        <v>1</v>
      </c>
      <c r="L1314" s="176">
        <f t="shared" si="116"/>
        <v>0</v>
      </c>
    </row>
    <row r="1315" spans="1:13" ht="31.9" customHeight="1" x14ac:dyDescent="0.25">
      <c r="A1315" s="50">
        <v>776</v>
      </c>
      <c r="B1315" s="35"/>
      <c r="C1315" s="36"/>
      <c r="D1315" s="37"/>
      <c r="E1315" s="72"/>
      <c r="F1315" s="332"/>
      <c r="G1315" s="328"/>
      <c r="H1315" s="263"/>
      <c r="I1315" s="256"/>
      <c r="J1315" s="368" t="str">
        <f t="shared" si="114"/>
        <v/>
      </c>
      <c r="K1315" s="177">
        <f t="shared" si="115"/>
        <v>1</v>
      </c>
      <c r="L1315" s="176">
        <f t="shared" si="116"/>
        <v>0</v>
      </c>
    </row>
    <row r="1316" spans="1:13" ht="31.9" customHeight="1" x14ac:dyDescent="0.25">
      <c r="A1316" s="50">
        <v>777</v>
      </c>
      <c r="B1316" s="35"/>
      <c r="C1316" s="36"/>
      <c r="D1316" s="37"/>
      <c r="E1316" s="72"/>
      <c r="F1316" s="332"/>
      <c r="G1316" s="328"/>
      <c r="H1316" s="263"/>
      <c r="I1316" s="256"/>
      <c r="J1316" s="368" t="str">
        <f t="shared" si="114"/>
        <v/>
      </c>
      <c r="K1316" s="177">
        <f t="shared" si="115"/>
        <v>1</v>
      </c>
      <c r="L1316" s="176">
        <f t="shared" si="116"/>
        <v>0</v>
      </c>
    </row>
    <row r="1317" spans="1:13" ht="31.9" customHeight="1" x14ac:dyDescent="0.25">
      <c r="A1317" s="50">
        <v>778</v>
      </c>
      <c r="B1317" s="35"/>
      <c r="C1317" s="36"/>
      <c r="D1317" s="37"/>
      <c r="E1317" s="72"/>
      <c r="F1317" s="332"/>
      <c r="G1317" s="328"/>
      <c r="H1317" s="263"/>
      <c r="I1317" s="256"/>
      <c r="J1317" s="368" t="str">
        <f t="shared" si="114"/>
        <v/>
      </c>
      <c r="K1317" s="177">
        <f t="shared" si="115"/>
        <v>1</v>
      </c>
      <c r="L1317" s="176">
        <f t="shared" si="116"/>
        <v>0</v>
      </c>
    </row>
    <row r="1318" spans="1:13" ht="31.9" customHeight="1" x14ac:dyDescent="0.25">
      <c r="A1318" s="50">
        <v>779</v>
      </c>
      <c r="B1318" s="35"/>
      <c r="C1318" s="36"/>
      <c r="D1318" s="37"/>
      <c r="E1318" s="72"/>
      <c r="F1318" s="332"/>
      <c r="G1318" s="328"/>
      <c r="H1318" s="263"/>
      <c r="I1318" s="256"/>
      <c r="J1318" s="368" t="str">
        <f t="shared" si="114"/>
        <v/>
      </c>
      <c r="K1318" s="177">
        <f t="shared" si="115"/>
        <v>1</v>
      </c>
      <c r="L1318" s="176">
        <f t="shared" si="116"/>
        <v>0</v>
      </c>
    </row>
    <row r="1319" spans="1:13" ht="31.9" customHeight="1" thickBot="1" x14ac:dyDescent="0.3">
      <c r="A1319" s="65">
        <v>780</v>
      </c>
      <c r="B1319" s="38"/>
      <c r="C1319" s="39"/>
      <c r="D1319" s="40"/>
      <c r="E1319" s="73"/>
      <c r="F1319" s="333"/>
      <c r="G1319" s="329"/>
      <c r="H1319" s="264"/>
      <c r="I1319" s="257"/>
      <c r="J1319" s="368" t="str">
        <f t="shared" si="114"/>
        <v/>
      </c>
      <c r="K1319" s="177">
        <f t="shared" si="115"/>
        <v>1</v>
      </c>
      <c r="L1319" s="176">
        <f t="shared" si="116"/>
        <v>0</v>
      </c>
    </row>
    <row r="1320" spans="1:13" ht="37.15" customHeight="1" thickBot="1" x14ac:dyDescent="0.3">
      <c r="A1320" s="74"/>
      <c r="B1320" s="74"/>
      <c r="C1320" s="372"/>
      <c r="D1320" s="74"/>
      <c r="E1320" s="314"/>
      <c r="F1320" s="369"/>
      <c r="G1320" s="334" t="s">
        <v>50</v>
      </c>
      <c r="H1320" s="258">
        <f>SUM(H1300:H1319)+H1286</f>
        <v>0</v>
      </c>
      <c r="I1320" s="258">
        <f>SUM(I1300:I1319)+I1286</f>
        <v>0</v>
      </c>
      <c r="J1320" s="74"/>
      <c r="K1320" s="175">
        <f>IF(H1320&gt;H1286,ROW(A1326),0)</f>
        <v>0</v>
      </c>
      <c r="L1320" s="69"/>
      <c r="M1320" s="171">
        <f>IF(H1320&gt;H1286,ROW(A1326),0)</f>
        <v>0</v>
      </c>
    </row>
    <row r="1321" spans="1:13" x14ac:dyDescent="0.25">
      <c r="A1321" s="74"/>
      <c r="B1321" s="74"/>
      <c r="C1321" s="372"/>
      <c r="D1321" s="74"/>
      <c r="E1321" s="314"/>
      <c r="F1321" s="370"/>
      <c r="G1321" s="314"/>
      <c r="H1321" s="74"/>
      <c r="I1321" s="74"/>
      <c r="J1321" s="74"/>
      <c r="K1321" s="69"/>
      <c r="L1321" s="69"/>
    </row>
    <row r="1322" spans="1:13" x14ac:dyDescent="0.25">
      <c r="A1322" s="41" t="s">
        <v>156</v>
      </c>
      <c r="B1322" s="74"/>
      <c r="C1322" s="372"/>
      <c r="D1322" s="74"/>
      <c r="E1322" s="314"/>
      <c r="F1322" s="370"/>
      <c r="G1322" s="314"/>
      <c r="H1322" s="74"/>
      <c r="I1322" s="74"/>
      <c r="J1322" s="74"/>
      <c r="K1322" s="69"/>
      <c r="L1322" s="69"/>
    </row>
    <row r="1323" spans="1:13" x14ac:dyDescent="0.25">
      <c r="A1323" s="74"/>
      <c r="B1323" s="74"/>
      <c r="C1323" s="372"/>
      <c r="D1323" s="74"/>
      <c r="E1323" s="314"/>
      <c r="F1323" s="370"/>
      <c r="G1323" s="314"/>
      <c r="H1323" s="74"/>
      <c r="I1323" s="74"/>
      <c r="J1323" s="74"/>
      <c r="K1323" s="69"/>
      <c r="L1323" s="69"/>
    </row>
    <row r="1324" spans="1:13" x14ac:dyDescent="0.25">
      <c r="A1324" s="74"/>
      <c r="B1324" s="353" t="s">
        <v>47</v>
      </c>
      <c r="C1324" s="373">
        <f ca="1">IF(imzatarihi&gt;0,imzatarihi,"")</f>
        <v>46027</v>
      </c>
      <c r="D1324" s="530" t="s">
        <v>48</v>
      </c>
      <c r="E1324" s="530"/>
      <c r="F1324" s="542" t="str">
        <f>IF(kurulusyetkilisi&gt;0,kurulusyetkilisi,"")</f>
        <v/>
      </c>
      <c r="G1324" s="542"/>
      <c r="H1324" s="542"/>
      <c r="I1324" s="542"/>
      <c r="J1324" s="74"/>
      <c r="K1324" s="69"/>
      <c r="L1324" s="69"/>
      <c r="M1324" s="108"/>
    </row>
    <row r="1325" spans="1:13" x14ac:dyDescent="0.25">
      <c r="A1325" s="74"/>
      <c r="D1325" s="530" t="s">
        <v>49</v>
      </c>
      <c r="E1325" s="530"/>
      <c r="H1325" s="261"/>
      <c r="I1325" s="74"/>
      <c r="J1325" s="74"/>
      <c r="K1325" s="69"/>
      <c r="L1325" s="69"/>
    </row>
    <row r="1326" spans="1:13" x14ac:dyDescent="0.25">
      <c r="A1326" s="74"/>
      <c r="B1326" s="74"/>
      <c r="C1326" s="372"/>
      <c r="D1326" s="74"/>
      <c r="E1326" s="314"/>
      <c r="F1326" s="370"/>
      <c r="G1326" s="314"/>
      <c r="H1326" s="74"/>
      <c r="I1326" s="74"/>
      <c r="J1326" s="74"/>
      <c r="K1326" s="69"/>
      <c r="L1326" s="69"/>
    </row>
    <row r="1327" spans="1:13" x14ac:dyDescent="0.25">
      <c r="A1327" s="525" t="s">
        <v>125</v>
      </c>
      <c r="B1327" s="525"/>
      <c r="C1327" s="525"/>
      <c r="D1327" s="525"/>
      <c r="E1327" s="525"/>
      <c r="F1327" s="525"/>
      <c r="G1327" s="525"/>
      <c r="H1327" s="525"/>
      <c r="I1327" s="525"/>
      <c r="J1327" s="150"/>
      <c r="K1327" s="69"/>
      <c r="L1327" s="69"/>
    </row>
    <row r="1328" spans="1:13" x14ac:dyDescent="0.25">
      <c r="A1328" s="523" t="str">
        <f>IF(YilDonem&lt;&gt;"",CONCATENATE(YilDonem," dönemine aittir."),"")</f>
        <v/>
      </c>
      <c r="B1328" s="523"/>
      <c r="C1328" s="523"/>
      <c r="D1328" s="523"/>
      <c r="E1328" s="523"/>
      <c r="F1328" s="523"/>
      <c r="G1328" s="523"/>
      <c r="H1328" s="523"/>
      <c r="I1328" s="523"/>
      <c r="J1328" s="150"/>
      <c r="K1328" s="69"/>
      <c r="L1328" s="69"/>
    </row>
    <row r="1329" spans="1:14" ht="15.95" customHeight="1" thickBot="1" x14ac:dyDescent="0.3">
      <c r="A1329" s="543" t="s">
        <v>148</v>
      </c>
      <c r="B1329" s="543"/>
      <c r="C1329" s="543"/>
      <c r="D1329" s="543"/>
      <c r="E1329" s="543"/>
      <c r="F1329" s="543"/>
      <c r="G1329" s="543"/>
      <c r="H1329" s="543"/>
      <c r="I1329" s="543"/>
      <c r="J1329" s="150"/>
      <c r="K1329" s="69"/>
      <c r="L1329" s="69"/>
    </row>
    <row r="1330" spans="1:14" ht="31.7" customHeight="1" thickBot="1" x14ac:dyDescent="0.3">
      <c r="A1330" s="544" t="s">
        <v>1</v>
      </c>
      <c r="B1330" s="545"/>
      <c r="C1330" s="509" t="str">
        <f>IF(ProjeNo&gt;0,ProjeNo,"")</f>
        <v/>
      </c>
      <c r="D1330" s="510"/>
      <c r="E1330" s="510"/>
      <c r="F1330" s="510"/>
      <c r="G1330" s="510"/>
      <c r="H1330" s="510"/>
      <c r="I1330" s="511"/>
      <c r="J1330" s="150"/>
      <c r="K1330" s="69"/>
      <c r="L1330" s="69"/>
    </row>
    <row r="1331" spans="1:14" ht="45" customHeight="1" thickBot="1" x14ac:dyDescent="0.3">
      <c r="A1331" s="540" t="s">
        <v>14</v>
      </c>
      <c r="B1331" s="541"/>
      <c r="C1331" s="514" t="str">
        <f>IF(ProjeAdi&gt;0,ProjeAdi,"")</f>
        <v/>
      </c>
      <c r="D1331" s="515"/>
      <c r="E1331" s="515"/>
      <c r="F1331" s="515"/>
      <c r="G1331" s="515"/>
      <c r="H1331" s="515"/>
      <c r="I1331" s="516"/>
      <c r="J1331" s="150"/>
      <c r="K1331" s="69"/>
      <c r="L1331" s="69"/>
    </row>
    <row r="1332" spans="1:14" s="44" customFormat="1" ht="37.15" customHeight="1" thickBot="1" x14ac:dyDescent="0.3">
      <c r="A1332" s="517" t="s">
        <v>9</v>
      </c>
      <c r="B1332" s="517" t="s">
        <v>122</v>
      </c>
      <c r="C1332" s="517" t="s">
        <v>123</v>
      </c>
      <c r="D1332" s="517" t="s">
        <v>124</v>
      </c>
      <c r="E1332" s="519" t="s">
        <v>97</v>
      </c>
      <c r="F1332" s="521" t="s">
        <v>98</v>
      </c>
      <c r="G1332" s="519" t="s">
        <v>185</v>
      </c>
      <c r="H1332" s="117" t="s">
        <v>99</v>
      </c>
      <c r="I1332" s="117" t="s">
        <v>99</v>
      </c>
      <c r="J1332" s="366"/>
      <c r="K1332" s="70"/>
      <c r="L1332" s="70"/>
      <c r="M1332" s="109"/>
      <c r="N1332" s="109"/>
    </row>
    <row r="1333" spans="1:14" ht="18" customHeight="1" thickBot="1" x14ac:dyDescent="0.3">
      <c r="A1333" s="526"/>
      <c r="B1333" s="526"/>
      <c r="C1333" s="526"/>
      <c r="D1333" s="526"/>
      <c r="E1333" s="527"/>
      <c r="F1333" s="528"/>
      <c r="G1333" s="520"/>
      <c r="H1333" s="118" t="s">
        <v>100</v>
      </c>
      <c r="I1333" s="118" t="s">
        <v>103</v>
      </c>
      <c r="J1333" s="150"/>
      <c r="K1333" s="69"/>
      <c r="L1333" s="69"/>
    </row>
    <row r="1334" spans="1:14" ht="31.9" customHeight="1" x14ac:dyDescent="0.25">
      <c r="A1334" s="64">
        <v>781</v>
      </c>
      <c r="B1334" s="52"/>
      <c r="C1334" s="53"/>
      <c r="D1334" s="71"/>
      <c r="E1334" s="54"/>
      <c r="F1334" s="330"/>
      <c r="G1334" s="327"/>
      <c r="H1334" s="262"/>
      <c r="I1334" s="249"/>
      <c r="J1334" s="368" t="str">
        <f>IF(AND(COUNTA(B1334:D1334)&gt;0,K1334=1),"Belge Tarihi,Belge Numarası ve KDV Dahil Tutar doldurulduktan sonra KDV Hariç Tutar doldurulabilir.","")</f>
        <v/>
      </c>
      <c r="K1334" s="177">
        <f>IF(COUNTA(E1334:F1334)+COUNTA(I1334)=3,0,1)</f>
        <v>1</v>
      </c>
      <c r="L1334" s="176">
        <f>IF(K1334=1,0,100000000)</f>
        <v>0</v>
      </c>
    </row>
    <row r="1335" spans="1:14" ht="31.9" customHeight="1" x14ac:dyDescent="0.25">
      <c r="A1335" s="50">
        <v>782</v>
      </c>
      <c r="B1335" s="35"/>
      <c r="C1335" s="36"/>
      <c r="D1335" s="37"/>
      <c r="E1335" s="72"/>
      <c r="F1335" s="332"/>
      <c r="G1335" s="328"/>
      <c r="H1335" s="263"/>
      <c r="I1335" s="256"/>
      <c r="J1335" s="368" t="str">
        <f t="shared" ref="J1335:J1353" si="117">IF(AND(COUNTA(B1335:D1335)&gt;0,K1335=1),"Belge Tarihi,Belge Numarası ve KDV Dahil Tutar doldurulduktan sonra KDV Hariç Tutar doldurulabilir.","")</f>
        <v/>
      </c>
      <c r="K1335" s="177">
        <f t="shared" ref="K1335:K1353" si="118">IF(COUNTA(E1335:F1335)+COUNTA(I1335)=3,0,1)</f>
        <v>1</v>
      </c>
      <c r="L1335" s="176">
        <f t="shared" ref="L1335:L1353" si="119">IF(K1335=1,0,100000000)</f>
        <v>0</v>
      </c>
    </row>
    <row r="1336" spans="1:14" ht="31.9" customHeight="1" x14ac:dyDescent="0.25">
      <c r="A1336" s="50">
        <v>783</v>
      </c>
      <c r="B1336" s="35"/>
      <c r="C1336" s="36"/>
      <c r="D1336" s="37"/>
      <c r="E1336" s="72"/>
      <c r="F1336" s="332"/>
      <c r="G1336" s="328"/>
      <c r="H1336" s="263"/>
      <c r="I1336" s="256"/>
      <c r="J1336" s="368" t="str">
        <f t="shared" si="117"/>
        <v/>
      </c>
      <c r="K1336" s="177">
        <f t="shared" si="118"/>
        <v>1</v>
      </c>
      <c r="L1336" s="176">
        <f t="shared" si="119"/>
        <v>0</v>
      </c>
    </row>
    <row r="1337" spans="1:14" ht="31.9" customHeight="1" x14ac:dyDescent="0.25">
      <c r="A1337" s="50">
        <v>784</v>
      </c>
      <c r="B1337" s="35"/>
      <c r="C1337" s="36"/>
      <c r="D1337" s="37"/>
      <c r="E1337" s="72"/>
      <c r="F1337" s="332"/>
      <c r="G1337" s="328"/>
      <c r="H1337" s="263"/>
      <c r="I1337" s="256"/>
      <c r="J1337" s="368" t="str">
        <f t="shared" si="117"/>
        <v/>
      </c>
      <c r="K1337" s="177">
        <f t="shared" si="118"/>
        <v>1</v>
      </c>
      <c r="L1337" s="176">
        <f t="shared" si="119"/>
        <v>0</v>
      </c>
    </row>
    <row r="1338" spans="1:14" ht="31.9" customHeight="1" x14ac:dyDescent="0.25">
      <c r="A1338" s="50">
        <v>785</v>
      </c>
      <c r="B1338" s="35"/>
      <c r="C1338" s="36"/>
      <c r="D1338" s="37"/>
      <c r="E1338" s="72"/>
      <c r="F1338" s="332"/>
      <c r="G1338" s="328"/>
      <c r="H1338" s="263"/>
      <c r="I1338" s="256"/>
      <c r="J1338" s="368" t="str">
        <f t="shared" si="117"/>
        <v/>
      </c>
      <c r="K1338" s="177">
        <f t="shared" si="118"/>
        <v>1</v>
      </c>
      <c r="L1338" s="176">
        <f t="shared" si="119"/>
        <v>0</v>
      </c>
    </row>
    <row r="1339" spans="1:14" ht="31.9" customHeight="1" x14ac:dyDescent="0.25">
      <c r="A1339" s="50">
        <v>786</v>
      </c>
      <c r="B1339" s="35"/>
      <c r="C1339" s="36"/>
      <c r="D1339" s="37"/>
      <c r="E1339" s="72"/>
      <c r="F1339" s="332"/>
      <c r="G1339" s="328"/>
      <c r="H1339" s="263"/>
      <c r="I1339" s="256"/>
      <c r="J1339" s="368" t="str">
        <f t="shared" si="117"/>
        <v/>
      </c>
      <c r="K1339" s="177">
        <f t="shared" si="118"/>
        <v>1</v>
      </c>
      <c r="L1339" s="176">
        <f t="shared" si="119"/>
        <v>0</v>
      </c>
    </row>
    <row r="1340" spans="1:14" ht="31.9" customHeight="1" x14ac:dyDescent="0.25">
      <c r="A1340" s="50">
        <v>787</v>
      </c>
      <c r="B1340" s="35"/>
      <c r="C1340" s="36"/>
      <c r="D1340" s="37"/>
      <c r="E1340" s="72"/>
      <c r="F1340" s="332"/>
      <c r="G1340" s="328"/>
      <c r="H1340" s="263"/>
      <c r="I1340" s="256"/>
      <c r="J1340" s="368" t="str">
        <f t="shared" si="117"/>
        <v/>
      </c>
      <c r="K1340" s="177">
        <f t="shared" si="118"/>
        <v>1</v>
      </c>
      <c r="L1340" s="176">
        <f t="shared" si="119"/>
        <v>0</v>
      </c>
    </row>
    <row r="1341" spans="1:14" ht="31.9" customHeight="1" x14ac:dyDescent="0.25">
      <c r="A1341" s="50">
        <v>788</v>
      </c>
      <c r="B1341" s="35"/>
      <c r="C1341" s="36"/>
      <c r="D1341" s="37"/>
      <c r="E1341" s="72"/>
      <c r="F1341" s="332"/>
      <c r="G1341" s="328"/>
      <c r="H1341" s="263"/>
      <c r="I1341" s="256"/>
      <c r="J1341" s="368" t="str">
        <f t="shared" si="117"/>
        <v/>
      </c>
      <c r="K1341" s="177">
        <f t="shared" si="118"/>
        <v>1</v>
      </c>
      <c r="L1341" s="176">
        <f t="shared" si="119"/>
        <v>0</v>
      </c>
    </row>
    <row r="1342" spans="1:14" ht="31.9" customHeight="1" x14ac:dyDescent="0.25">
      <c r="A1342" s="50">
        <v>789</v>
      </c>
      <c r="B1342" s="35"/>
      <c r="C1342" s="36"/>
      <c r="D1342" s="37"/>
      <c r="E1342" s="72"/>
      <c r="F1342" s="332"/>
      <c r="G1342" s="328"/>
      <c r="H1342" s="263"/>
      <c r="I1342" s="256"/>
      <c r="J1342" s="368" t="str">
        <f t="shared" si="117"/>
        <v/>
      </c>
      <c r="K1342" s="177">
        <f t="shared" si="118"/>
        <v>1</v>
      </c>
      <c r="L1342" s="176">
        <f t="shared" si="119"/>
        <v>0</v>
      </c>
    </row>
    <row r="1343" spans="1:14" ht="31.9" customHeight="1" x14ac:dyDescent="0.25">
      <c r="A1343" s="50">
        <v>790</v>
      </c>
      <c r="B1343" s="35"/>
      <c r="C1343" s="36"/>
      <c r="D1343" s="37"/>
      <c r="E1343" s="72"/>
      <c r="F1343" s="332"/>
      <c r="G1343" s="328"/>
      <c r="H1343" s="263"/>
      <c r="I1343" s="256"/>
      <c r="J1343" s="368" t="str">
        <f t="shared" si="117"/>
        <v/>
      </c>
      <c r="K1343" s="177">
        <f t="shared" si="118"/>
        <v>1</v>
      </c>
      <c r="L1343" s="176">
        <f t="shared" si="119"/>
        <v>0</v>
      </c>
    </row>
    <row r="1344" spans="1:14" ht="31.9" customHeight="1" x14ac:dyDescent="0.25">
      <c r="A1344" s="50">
        <v>791</v>
      </c>
      <c r="B1344" s="35"/>
      <c r="C1344" s="36"/>
      <c r="D1344" s="37"/>
      <c r="E1344" s="72"/>
      <c r="F1344" s="332"/>
      <c r="G1344" s="328"/>
      <c r="H1344" s="263"/>
      <c r="I1344" s="256"/>
      <c r="J1344" s="368" t="str">
        <f t="shared" si="117"/>
        <v/>
      </c>
      <c r="K1344" s="177">
        <f t="shared" si="118"/>
        <v>1</v>
      </c>
      <c r="L1344" s="176">
        <f t="shared" si="119"/>
        <v>0</v>
      </c>
    </row>
    <row r="1345" spans="1:13" ht="31.9" customHeight="1" x14ac:dyDescent="0.25">
      <c r="A1345" s="50">
        <v>792</v>
      </c>
      <c r="B1345" s="35"/>
      <c r="C1345" s="36"/>
      <c r="D1345" s="37"/>
      <c r="E1345" s="72"/>
      <c r="F1345" s="332"/>
      <c r="G1345" s="328"/>
      <c r="H1345" s="263"/>
      <c r="I1345" s="256"/>
      <c r="J1345" s="368" t="str">
        <f t="shared" si="117"/>
        <v/>
      </c>
      <c r="K1345" s="177">
        <f t="shared" si="118"/>
        <v>1</v>
      </c>
      <c r="L1345" s="176">
        <f t="shared" si="119"/>
        <v>0</v>
      </c>
    </row>
    <row r="1346" spans="1:13" ht="31.9" customHeight="1" x14ac:dyDescent="0.25">
      <c r="A1346" s="50">
        <v>793</v>
      </c>
      <c r="B1346" s="35"/>
      <c r="C1346" s="36"/>
      <c r="D1346" s="37"/>
      <c r="E1346" s="72"/>
      <c r="F1346" s="332"/>
      <c r="G1346" s="328"/>
      <c r="H1346" s="263"/>
      <c r="I1346" s="256"/>
      <c r="J1346" s="368" t="str">
        <f t="shared" si="117"/>
        <v/>
      </c>
      <c r="K1346" s="177">
        <f t="shared" si="118"/>
        <v>1</v>
      </c>
      <c r="L1346" s="176">
        <f t="shared" si="119"/>
        <v>0</v>
      </c>
    </row>
    <row r="1347" spans="1:13" ht="31.9" customHeight="1" x14ac:dyDescent="0.25">
      <c r="A1347" s="50">
        <v>794</v>
      </c>
      <c r="B1347" s="35"/>
      <c r="C1347" s="36"/>
      <c r="D1347" s="37"/>
      <c r="E1347" s="72"/>
      <c r="F1347" s="332"/>
      <c r="G1347" s="328"/>
      <c r="H1347" s="263"/>
      <c r="I1347" s="256"/>
      <c r="J1347" s="368" t="str">
        <f t="shared" si="117"/>
        <v/>
      </c>
      <c r="K1347" s="177">
        <f t="shared" si="118"/>
        <v>1</v>
      </c>
      <c r="L1347" s="176">
        <f t="shared" si="119"/>
        <v>0</v>
      </c>
    </row>
    <row r="1348" spans="1:13" ht="31.9" customHeight="1" x14ac:dyDescent="0.25">
      <c r="A1348" s="50">
        <v>795</v>
      </c>
      <c r="B1348" s="35"/>
      <c r="C1348" s="36"/>
      <c r="D1348" s="37"/>
      <c r="E1348" s="72"/>
      <c r="F1348" s="332"/>
      <c r="G1348" s="328"/>
      <c r="H1348" s="263"/>
      <c r="I1348" s="256"/>
      <c r="J1348" s="368" t="str">
        <f t="shared" si="117"/>
        <v/>
      </c>
      <c r="K1348" s="177">
        <f t="shared" si="118"/>
        <v>1</v>
      </c>
      <c r="L1348" s="176">
        <f t="shared" si="119"/>
        <v>0</v>
      </c>
    </row>
    <row r="1349" spans="1:13" ht="31.9" customHeight="1" x14ac:dyDescent="0.25">
      <c r="A1349" s="50">
        <v>796</v>
      </c>
      <c r="B1349" s="35"/>
      <c r="C1349" s="36"/>
      <c r="D1349" s="37"/>
      <c r="E1349" s="72"/>
      <c r="F1349" s="332"/>
      <c r="G1349" s="328"/>
      <c r="H1349" s="263"/>
      <c r="I1349" s="256"/>
      <c r="J1349" s="368" t="str">
        <f t="shared" si="117"/>
        <v/>
      </c>
      <c r="K1349" s="177">
        <f t="shared" si="118"/>
        <v>1</v>
      </c>
      <c r="L1349" s="176">
        <f t="shared" si="119"/>
        <v>0</v>
      </c>
    </row>
    <row r="1350" spans="1:13" ht="31.9" customHeight="1" x14ac:dyDescent="0.25">
      <c r="A1350" s="50">
        <v>797</v>
      </c>
      <c r="B1350" s="35"/>
      <c r="C1350" s="36"/>
      <c r="D1350" s="37"/>
      <c r="E1350" s="72"/>
      <c r="F1350" s="332"/>
      <c r="G1350" s="328"/>
      <c r="H1350" s="263"/>
      <c r="I1350" s="256"/>
      <c r="J1350" s="368" t="str">
        <f t="shared" si="117"/>
        <v/>
      </c>
      <c r="K1350" s="177">
        <f t="shared" si="118"/>
        <v>1</v>
      </c>
      <c r="L1350" s="176">
        <f t="shared" si="119"/>
        <v>0</v>
      </c>
    </row>
    <row r="1351" spans="1:13" ht="31.9" customHeight="1" x14ac:dyDescent="0.25">
      <c r="A1351" s="50">
        <v>798</v>
      </c>
      <c r="B1351" s="35"/>
      <c r="C1351" s="36"/>
      <c r="D1351" s="37"/>
      <c r="E1351" s="72"/>
      <c r="F1351" s="332"/>
      <c r="G1351" s="328"/>
      <c r="H1351" s="263"/>
      <c r="I1351" s="256"/>
      <c r="J1351" s="368" t="str">
        <f t="shared" si="117"/>
        <v/>
      </c>
      <c r="K1351" s="177">
        <f t="shared" si="118"/>
        <v>1</v>
      </c>
      <c r="L1351" s="176">
        <f t="shared" si="119"/>
        <v>0</v>
      </c>
    </row>
    <row r="1352" spans="1:13" ht="31.9" customHeight="1" x14ac:dyDescent="0.25">
      <c r="A1352" s="50">
        <v>799</v>
      </c>
      <c r="B1352" s="35"/>
      <c r="C1352" s="36"/>
      <c r="D1352" s="37"/>
      <c r="E1352" s="72"/>
      <c r="F1352" s="332"/>
      <c r="G1352" s="328"/>
      <c r="H1352" s="263"/>
      <c r="I1352" s="256"/>
      <c r="J1352" s="368" t="str">
        <f t="shared" si="117"/>
        <v/>
      </c>
      <c r="K1352" s="177">
        <f t="shared" si="118"/>
        <v>1</v>
      </c>
      <c r="L1352" s="176">
        <f t="shared" si="119"/>
        <v>0</v>
      </c>
    </row>
    <row r="1353" spans="1:13" ht="31.9" customHeight="1" thickBot="1" x14ac:dyDescent="0.3">
      <c r="A1353" s="65">
        <v>800</v>
      </c>
      <c r="B1353" s="38"/>
      <c r="C1353" s="39"/>
      <c r="D1353" s="40"/>
      <c r="E1353" s="73"/>
      <c r="F1353" s="333"/>
      <c r="G1353" s="329"/>
      <c r="H1353" s="264"/>
      <c r="I1353" s="257"/>
      <c r="J1353" s="368" t="str">
        <f t="shared" si="117"/>
        <v/>
      </c>
      <c r="K1353" s="177">
        <f t="shared" si="118"/>
        <v>1</v>
      </c>
      <c r="L1353" s="176">
        <f t="shared" si="119"/>
        <v>0</v>
      </c>
    </row>
    <row r="1354" spans="1:13" ht="37.15" customHeight="1" thickBot="1" x14ac:dyDescent="0.3">
      <c r="A1354" s="74"/>
      <c r="B1354" s="74"/>
      <c r="C1354" s="372"/>
      <c r="D1354" s="74"/>
      <c r="E1354" s="314"/>
      <c r="F1354" s="369"/>
      <c r="G1354" s="334" t="s">
        <v>50</v>
      </c>
      <c r="H1354" s="258">
        <f>SUM(H1334:H1353)+H1320</f>
        <v>0</v>
      </c>
      <c r="I1354" s="258">
        <f>SUM(I1334:I1353)+I1320</f>
        <v>0</v>
      </c>
      <c r="J1354" s="74"/>
      <c r="K1354" s="175">
        <f>IF(H1354&gt;H1320,ROW(A1360),0)</f>
        <v>0</v>
      </c>
      <c r="L1354" s="69"/>
      <c r="M1354" s="171">
        <f>IF(H1354&gt;H1320,ROW(A1360),0)</f>
        <v>0</v>
      </c>
    </row>
    <row r="1355" spans="1:13" x14ac:dyDescent="0.25">
      <c r="A1355" s="74"/>
      <c r="B1355" s="74"/>
      <c r="C1355" s="372"/>
      <c r="D1355" s="74"/>
      <c r="E1355" s="314"/>
      <c r="F1355" s="370"/>
      <c r="G1355" s="314"/>
      <c r="H1355" s="74"/>
      <c r="I1355" s="74"/>
      <c r="J1355" s="74"/>
      <c r="K1355" s="69"/>
      <c r="L1355" s="69"/>
    </row>
    <row r="1356" spans="1:13" x14ac:dyDescent="0.25">
      <c r="A1356" s="41" t="s">
        <v>156</v>
      </c>
      <c r="B1356" s="74"/>
      <c r="C1356" s="372"/>
      <c r="D1356" s="74"/>
      <c r="E1356" s="314"/>
      <c r="F1356" s="370"/>
      <c r="G1356" s="314"/>
      <c r="H1356" s="74"/>
      <c r="I1356" s="74"/>
      <c r="J1356" s="74"/>
      <c r="K1356" s="69"/>
      <c r="L1356" s="69"/>
    </row>
    <row r="1357" spans="1:13" x14ac:dyDescent="0.25">
      <c r="A1357" s="74"/>
      <c r="B1357" s="74"/>
      <c r="C1357" s="372"/>
      <c r="D1357" s="74"/>
      <c r="E1357" s="314"/>
      <c r="F1357" s="370"/>
      <c r="G1357" s="314"/>
      <c r="H1357" s="74"/>
      <c r="I1357" s="74"/>
      <c r="J1357" s="74"/>
      <c r="K1357" s="69"/>
      <c r="L1357" s="69"/>
    </row>
    <row r="1358" spans="1:13" x14ac:dyDescent="0.25">
      <c r="A1358" s="74"/>
      <c r="B1358" s="353" t="s">
        <v>47</v>
      </c>
      <c r="C1358" s="373">
        <f ca="1">IF(imzatarihi&gt;0,imzatarihi,"")</f>
        <v>46027</v>
      </c>
      <c r="D1358" s="530" t="s">
        <v>48</v>
      </c>
      <c r="E1358" s="530"/>
      <c r="F1358" s="542" t="str">
        <f>IF(kurulusyetkilisi&gt;0,kurulusyetkilisi,"")</f>
        <v/>
      </c>
      <c r="G1358" s="542"/>
      <c r="H1358" s="542"/>
      <c r="I1358" s="542"/>
      <c r="J1358" s="74"/>
      <c r="K1358" s="69"/>
      <c r="L1358" s="69"/>
    </row>
    <row r="1359" spans="1:13" x14ac:dyDescent="0.25">
      <c r="A1359" s="74"/>
      <c r="D1359" s="530" t="s">
        <v>49</v>
      </c>
      <c r="E1359" s="530"/>
      <c r="H1359" s="261"/>
      <c r="I1359" s="74"/>
      <c r="J1359" s="74"/>
      <c r="K1359" s="69"/>
      <c r="L1359" s="69"/>
    </row>
    <row r="1360" spans="1:13" x14ac:dyDescent="0.25">
      <c r="A1360" s="74"/>
      <c r="B1360" s="74"/>
      <c r="C1360" s="372"/>
      <c r="D1360" s="74"/>
      <c r="E1360" s="314"/>
      <c r="F1360" s="370"/>
      <c r="G1360" s="314"/>
      <c r="H1360" s="74"/>
      <c r="I1360" s="74"/>
      <c r="J1360" s="74"/>
      <c r="K1360" s="69"/>
      <c r="L1360" s="69"/>
    </row>
    <row r="1361" spans="1:14" x14ac:dyDescent="0.25">
      <c r="A1361" s="525" t="s">
        <v>125</v>
      </c>
      <c r="B1361" s="525"/>
      <c r="C1361" s="525"/>
      <c r="D1361" s="525"/>
      <c r="E1361" s="525"/>
      <c r="F1361" s="525"/>
      <c r="G1361" s="525"/>
      <c r="H1361" s="525"/>
      <c r="I1361" s="525"/>
      <c r="J1361" s="150"/>
      <c r="K1361" s="69"/>
      <c r="L1361" s="69"/>
    </row>
    <row r="1362" spans="1:14" x14ac:dyDescent="0.25">
      <c r="A1362" s="523" t="str">
        <f>IF(YilDonem&lt;&gt;"",CONCATENATE(YilDonem," dönemine aittir."),"")</f>
        <v/>
      </c>
      <c r="B1362" s="523"/>
      <c r="C1362" s="523"/>
      <c r="D1362" s="523"/>
      <c r="E1362" s="523"/>
      <c r="F1362" s="523"/>
      <c r="G1362" s="523"/>
      <c r="H1362" s="523"/>
      <c r="I1362" s="523"/>
      <c r="J1362" s="150"/>
      <c r="K1362" s="69"/>
      <c r="L1362" s="69"/>
    </row>
    <row r="1363" spans="1:14" ht="15.95" customHeight="1" thickBot="1" x14ac:dyDescent="0.3">
      <c r="A1363" s="543" t="s">
        <v>148</v>
      </c>
      <c r="B1363" s="543"/>
      <c r="C1363" s="543"/>
      <c r="D1363" s="543"/>
      <c r="E1363" s="543"/>
      <c r="F1363" s="543"/>
      <c r="G1363" s="543"/>
      <c r="H1363" s="543"/>
      <c r="I1363" s="543"/>
      <c r="J1363" s="150"/>
      <c r="K1363" s="69"/>
      <c r="L1363" s="69"/>
    </row>
    <row r="1364" spans="1:14" ht="31.7" customHeight="1" thickBot="1" x14ac:dyDescent="0.3">
      <c r="A1364" s="544" t="s">
        <v>1</v>
      </c>
      <c r="B1364" s="545"/>
      <c r="C1364" s="509" t="str">
        <f>IF(ProjeNo&gt;0,ProjeNo,"")</f>
        <v/>
      </c>
      <c r="D1364" s="510"/>
      <c r="E1364" s="510"/>
      <c r="F1364" s="510"/>
      <c r="G1364" s="510"/>
      <c r="H1364" s="510"/>
      <c r="I1364" s="511"/>
      <c r="J1364" s="150"/>
      <c r="K1364" s="69"/>
      <c r="L1364" s="69"/>
    </row>
    <row r="1365" spans="1:14" ht="45" customHeight="1" thickBot="1" x14ac:dyDescent="0.3">
      <c r="A1365" s="540" t="s">
        <v>14</v>
      </c>
      <c r="B1365" s="541"/>
      <c r="C1365" s="514" t="str">
        <f>IF(ProjeAdi&gt;0,ProjeAdi,"")</f>
        <v/>
      </c>
      <c r="D1365" s="515"/>
      <c r="E1365" s="515"/>
      <c r="F1365" s="515"/>
      <c r="G1365" s="515"/>
      <c r="H1365" s="515"/>
      <c r="I1365" s="516"/>
      <c r="J1365" s="150"/>
      <c r="K1365" s="69"/>
      <c r="L1365" s="69"/>
    </row>
    <row r="1366" spans="1:14" s="44" customFormat="1" ht="37.15" customHeight="1" thickBot="1" x14ac:dyDescent="0.3">
      <c r="A1366" s="517" t="s">
        <v>9</v>
      </c>
      <c r="B1366" s="517" t="s">
        <v>122</v>
      </c>
      <c r="C1366" s="517" t="s">
        <v>123</v>
      </c>
      <c r="D1366" s="517" t="s">
        <v>124</v>
      </c>
      <c r="E1366" s="519" t="s">
        <v>97</v>
      </c>
      <c r="F1366" s="521" t="s">
        <v>98</v>
      </c>
      <c r="G1366" s="519" t="s">
        <v>185</v>
      </c>
      <c r="H1366" s="117" t="s">
        <v>99</v>
      </c>
      <c r="I1366" s="117" t="s">
        <v>99</v>
      </c>
      <c r="J1366" s="366"/>
      <c r="K1366" s="70"/>
      <c r="L1366" s="70"/>
      <c r="M1366" s="109"/>
      <c r="N1366" s="109"/>
    </row>
    <row r="1367" spans="1:14" ht="18" customHeight="1" thickBot="1" x14ac:dyDescent="0.3">
      <c r="A1367" s="526"/>
      <c r="B1367" s="526"/>
      <c r="C1367" s="526"/>
      <c r="D1367" s="526"/>
      <c r="E1367" s="527"/>
      <c r="F1367" s="528"/>
      <c r="G1367" s="520"/>
      <c r="H1367" s="118" t="s">
        <v>100</v>
      </c>
      <c r="I1367" s="118" t="s">
        <v>103</v>
      </c>
      <c r="J1367" s="150"/>
      <c r="K1367" s="69"/>
      <c r="L1367" s="69"/>
    </row>
    <row r="1368" spans="1:14" ht="31.9" customHeight="1" x14ac:dyDescent="0.25">
      <c r="A1368" s="64">
        <v>801</v>
      </c>
      <c r="B1368" s="52"/>
      <c r="C1368" s="53"/>
      <c r="D1368" s="71"/>
      <c r="E1368" s="54"/>
      <c r="F1368" s="330"/>
      <c r="G1368" s="327"/>
      <c r="H1368" s="262"/>
      <c r="I1368" s="249"/>
      <c r="J1368" s="368" t="str">
        <f>IF(AND(COUNTA(B1368:D1368)&gt;0,K1368=1),"Belge Tarihi,Belge Numarası ve KDV Dahil Tutar doldurulduktan sonra KDV Hariç Tutar doldurulabilir.","")</f>
        <v/>
      </c>
      <c r="K1368" s="177">
        <f>IF(COUNTA(E1368:F1368)+COUNTA(I1368)=3,0,1)</f>
        <v>1</v>
      </c>
      <c r="L1368" s="176">
        <f>IF(K1368=1,0,100000000)</f>
        <v>0</v>
      </c>
    </row>
    <row r="1369" spans="1:14" ht="31.9" customHeight="1" x14ac:dyDescent="0.25">
      <c r="A1369" s="50">
        <v>802</v>
      </c>
      <c r="B1369" s="35"/>
      <c r="C1369" s="36"/>
      <c r="D1369" s="37"/>
      <c r="E1369" s="72"/>
      <c r="F1369" s="332"/>
      <c r="G1369" s="328"/>
      <c r="H1369" s="263"/>
      <c r="I1369" s="256"/>
      <c r="J1369" s="368" t="str">
        <f t="shared" ref="J1369:J1387" si="120">IF(AND(COUNTA(B1369:D1369)&gt;0,K1369=1),"Belge Tarihi,Belge Numarası ve KDV Dahil Tutar doldurulduktan sonra KDV Hariç Tutar doldurulabilir.","")</f>
        <v/>
      </c>
      <c r="K1369" s="177">
        <f t="shared" ref="K1369:K1387" si="121">IF(COUNTA(E1369:F1369)+COUNTA(I1369)=3,0,1)</f>
        <v>1</v>
      </c>
      <c r="L1369" s="176">
        <f t="shared" ref="L1369:L1387" si="122">IF(K1369=1,0,100000000)</f>
        <v>0</v>
      </c>
    </row>
    <row r="1370" spans="1:14" ht="31.9" customHeight="1" x14ac:dyDescent="0.25">
      <c r="A1370" s="50">
        <v>803</v>
      </c>
      <c r="B1370" s="35"/>
      <c r="C1370" s="36"/>
      <c r="D1370" s="37"/>
      <c r="E1370" s="72"/>
      <c r="F1370" s="332"/>
      <c r="G1370" s="328"/>
      <c r="H1370" s="263"/>
      <c r="I1370" s="256"/>
      <c r="J1370" s="368" t="str">
        <f t="shared" si="120"/>
        <v/>
      </c>
      <c r="K1370" s="177">
        <f t="shared" si="121"/>
        <v>1</v>
      </c>
      <c r="L1370" s="176">
        <f t="shared" si="122"/>
        <v>0</v>
      </c>
    </row>
    <row r="1371" spans="1:14" ht="31.9" customHeight="1" x14ac:dyDescent="0.25">
      <c r="A1371" s="50">
        <v>804</v>
      </c>
      <c r="B1371" s="35"/>
      <c r="C1371" s="36"/>
      <c r="D1371" s="37"/>
      <c r="E1371" s="72"/>
      <c r="F1371" s="332"/>
      <c r="G1371" s="328"/>
      <c r="H1371" s="263"/>
      <c r="I1371" s="256"/>
      <c r="J1371" s="368" t="str">
        <f t="shared" si="120"/>
        <v/>
      </c>
      <c r="K1371" s="177">
        <f t="shared" si="121"/>
        <v>1</v>
      </c>
      <c r="L1371" s="176">
        <f t="shared" si="122"/>
        <v>0</v>
      </c>
    </row>
    <row r="1372" spans="1:14" ht="31.9" customHeight="1" x14ac:dyDescent="0.25">
      <c r="A1372" s="50">
        <v>805</v>
      </c>
      <c r="B1372" s="35"/>
      <c r="C1372" s="36"/>
      <c r="D1372" s="37"/>
      <c r="E1372" s="72"/>
      <c r="F1372" s="332"/>
      <c r="G1372" s="328"/>
      <c r="H1372" s="263"/>
      <c r="I1372" s="256"/>
      <c r="J1372" s="368" t="str">
        <f t="shared" si="120"/>
        <v/>
      </c>
      <c r="K1372" s="177">
        <f t="shared" si="121"/>
        <v>1</v>
      </c>
      <c r="L1372" s="176">
        <f t="shared" si="122"/>
        <v>0</v>
      </c>
    </row>
    <row r="1373" spans="1:14" ht="31.9" customHeight="1" x14ac:dyDescent="0.25">
      <c r="A1373" s="50">
        <v>806</v>
      </c>
      <c r="B1373" s="35"/>
      <c r="C1373" s="36"/>
      <c r="D1373" s="37"/>
      <c r="E1373" s="72"/>
      <c r="F1373" s="332"/>
      <c r="G1373" s="328"/>
      <c r="H1373" s="263"/>
      <c r="I1373" s="256"/>
      <c r="J1373" s="368" t="str">
        <f t="shared" si="120"/>
        <v/>
      </c>
      <c r="K1373" s="177">
        <f t="shared" si="121"/>
        <v>1</v>
      </c>
      <c r="L1373" s="176">
        <f t="shared" si="122"/>
        <v>0</v>
      </c>
    </row>
    <row r="1374" spans="1:14" ht="31.9" customHeight="1" x14ac:dyDescent="0.25">
      <c r="A1374" s="50">
        <v>807</v>
      </c>
      <c r="B1374" s="35"/>
      <c r="C1374" s="36"/>
      <c r="D1374" s="37"/>
      <c r="E1374" s="72"/>
      <c r="F1374" s="332"/>
      <c r="G1374" s="328"/>
      <c r="H1374" s="263"/>
      <c r="I1374" s="256"/>
      <c r="J1374" s="368" t="str">
        <f t="shared" si="120"/>
        <v/>
      </c>
      <c r="K1374" s="177">
        <f t="shared" si="121"/>
        <v>1</v>
      </c>
      <c r="L1374" s="176">
        <f t="shared" si="122"/>
        <v>0</v>
      </c>
    </row>
    <row r="1375" spans="1:14" ht="31.9" customHeight="1" x14ac:dyDescent="0.25">
      <c r="A1375" s="50">
        <v>808</v>
      </c>
      <c r="B1375" s="35"/>
      <c r="C1375" s="36"/>
      <c r="D1375" s="37"/>
      <c r="E1375" s="72"/>
      <c r="F1375" s="332"/>
      <c r="G1375" s="328"/>
      <c r="H1375" s="263"/>
      <c r="I1375" s="256"/>
      <c r="J1375" s="368" t="str">
        <f t="shared" si="120"/>
        <v/>
      </c>
      <c r="K1375" s="177">
        <f t="shared" si="121"/>
        <v>1</v>
      </c>
      <c r="L1375" s="176">
        <f t="shared" si="122"/>
        <v>0</v>
      </c>
    </row>
    <row r="1376" spans="1:14" ht="31.9" customHeight="1" x14ac:dyDescent="0.25">
      <c r="A1376" s="50">
        <v>809</v>
      </c>
      <c r="B1376" s="35"/>
      <c r="C1376" s="36"/>
      <c r="D1376" s="37"/>
      <c r="E1376" s="72"/>
      <c r="F1376" s="332"/>
      <c r="G1376" s="328"/>
      <c r="H1376" s="263"/>
      <c r="I1376" s="256"/>
      <c r="J1376" s="368" t="str">
        <f t="shared" si="120"/>
        <v/>
      </c>
      <c r="K1376" s="177">
        <f t="shared" si="121"/>
        <v>1</v>
      </c>
      <c r="L1376" s="176">
        <f t="shared" si="122"/>
        <v>0</v>
      </c>
    </row>
    <row r="1377" spans="1:13" ht="31.9" customHeight="1" x14ac:dyDescent="0.25">
      <c r="A1377" s="50">
        <v>810</v>
      </c>
      <c r="B1377" s="35"/>
      <c r="C1377" s="36"/>
      <c r="D1377" s="37"/>
      <c r="E1377" s="72"/>
      <c r="F1377" s="332"/>
      <c r="G1377" s="328"/>
      <c r="H1377" s="263"/>
      <c r="I1377" s="256"/>
      <c r="J1377" s="368" t="str">
        <f t="shared" si="120"/>
        <v/>
      </c>
      <c r="K1377" s="177">
        <f t="shared" si="121"/>
        <v>1</v>
      </c>
      <c r="L1377" s="176">
        <f t="shared" si="122"/>
        <v>0</v>
      </c>
    </row>
    <row r="1378" spans="1:13" ht="31.9" customHeight="1" x14ac:dyDescent="0.25">
      <c r="A1378" s="50">
        <v>811</v>
      </c>
      <c r="B1378" s="35"/>
      <c r="C1378" s="36"/>
      <c r="D1378" s="37"/>
      <c r="E1378" s="72"/>
      <c r="F1378" s="332"/>
      <c r="G1378" s="328"/>
      <c r="H1378" s="263"/>
      <c r="I1378" s="256"/>
      <c r="J1378" s="368" t="str">
        <f t="shared" si="120"/>
        <v/>
      </c>
      <c r="K1378" s="177">
        <f t="shared" si="121"/>
        <v>1</v>
      </c>
      <c r="L1378" s="176">
        <f t="shared" si="122"/>
        <v>0</v>
      </c>
    </row>
    <row r="1379" spans="1:13" ht="31.9" customHeight="1" x14ac:dyDescent="0.25">
      <c r="A1379" s="50">
        <v>812</v>
      </c>
      <c r="B1379" s="35"/>
      <c r="C1379" s="36"/>
      <c r="D1379" s="37"/>
      <c r="E1379" s="72"/>
      <c r="F1379" s="332"/>
      <c r="G1379" s="328"/>
      <c r="H1379" s="263"/>
      <c r="I1379" s="256"/>
      <c r="J1379" s="368" t="str">
        <f t="shared" si="120"/>
        <v/>
      </c>
      <c r="K1379" s="177">
        <f t="shared" si="121"/>
        <v>1</v>
      </c>
      <c r="L1379" s="176">
        <f t="shared" si="122"/>
        <v>0</v>
      </c>
    </row>
    <row r="1380" spans="1:13" ht="31.9" customHeight="1" x14ac:dyDescent="0.25">
      <c r="A1380" s="50">
        <v>813</v>
      </c>
      <c r="B1380" s="35"/>
      <c r="C1380" s="36"/>
      <c r="D1380" s="37"/>
      <c r="E1380" s="72"/>
      <c r="F1380" s="332"/>
      <c r="G1380" s="328"/>
      <c r="H1380" s="263"/>
      <c r="I1380" s="256"/>
      <c r="J1380" s="368" t="str">
        <f t="shared" si="120"/>
        <v/>
      </c>
      <c r="K1380" s="177">
        <f t="shared" si="121"/>
        <v>1</v>
      </c>
      <c r="L1380" s="176">
        <f t="shared" si="122"/>
        <v>0</v>
      </c>
    </row>
    <row r="1381" spans="1:13" ht="31.9" customHeight="1" x14ac:dyDescent="0.25">
      <c r="A1381" s="50">
        <v>814</v>
      </c>
      <c r="B1381" s="35"/>
      <c r="C1381" s="36"/>
      <c r="D1381" s="37"/>
      <c r="E1381" s="72"/>
      <c r="F1381" s="332"/>
      <c r="G1381" s="328"/>
      <c r="H1381" s="263"/>
      <c r="I1381" s="256"/>
      <c r="J1381" s="368" t="str">
        <f t="shared" si="120"/>
        <v/>
      </c>
      <c r="K1381" s="177">
        <f t="shared" si="121"/>
        <v>1</v>
      </c>
      <c r="L1381" s="176">
        <f t="shared" si="122"/>
        <v>0</v>
      </c>
    </row>
    <row r="1382" spans="1:13" ht="31.9" customHeight="1" x14ac:dyDescent="0.25">
      <c r="A1382" s="50">
        <v>815</v>
      </c>
      <c r="B1382" s="35"/>
      <c r="C1382" s="36"/>
      <c r="D1382" s="37"/>
      <c r="E1382" s="72"/>
      <c r="F1382" s="332"/>
      <c r="G1382" s="328"/>
      <c r="H1382" s="263"/>
      <c r="I1382" s="256"/>
      <c r="J1382" s="368" t="str">
        <f t="shared" si="120"/>
        <v/>
      </c>
      <c r="K1382" s="177">
        <f t="shared" si="121"/>
        <v>1</v>
      </c>
      <c r="L1382" s="176">
        <f t="shared" si="122"/>
        <v>0</v>
      </c>
    </row>
    <row r="1383" spans="1:13" ht="31.9" customHeight="1" x14ac:dyDescent="0.25">
      <c r="A1383" s="50">
        <v>816</v>
      </c>
      <c r="B1383" s="35"/>
      <c r="C1383" s="36"/>
      <c r="D1383" s="37"/>
      <c r="E1383" s="72"/>
      <c r="F1383" s="332"/>
      <c r="G1383" s="328"/>
      <c r="H1383" s="263"/>
      <c r="I1383" s="256"/>
      <c r="J1383" s="368" t="str">
        <f t="shared" si="120"/>
        <v/>
      </c>
      <c r="K1383" s="177">
        <f t="shared" si="121"/>
        <v>1</v>
      </c>
      <c r="L1383" s="176">
        <f t="shared" si="122"/>
        <v>0</v>
      </c>
    </row>
    <row r="1384" spans="1:13" ht="31.9" customHeight="1" x14ac:dyDescent="0.25">
      <c r="A1384" s="50">
        <v>817</v>
      </c>
      <c r="B1384" s="35"/>
      <c r="C1384" s="36"/>
      <c r="D1384" s="37"/>
      <c r="E1384" s="72"/>
      <c r="F1384" s="332"/>
      <c r="G1384" s="328"/>
      <c r="H1384" s="263"/>
      <c r="I1384" s="256"/>
      <c r="J1384" s="368" t="str">
        <f t="shared" si="120"/>
        <v/>
      </c>
      <c r="K1384" s="177">
        <f t="shared" si="121"/>
        <v>1</v>
      </c>
      <c r="L1384" s="176">
        <f t="shared" si="122"/>
        <v>0</v>
      </c>
    </row>
    <row r="1385" spans="1:13" ht="31.9" customHeight="1" x14ac:dyDescent="0.25">
      <c r="A1385" s="50">
        <v>818</v>
      </c>
      <c r="B1385" s="35"/>
      <c r="C1385" s="36"/>
      <c r="D1385" s="37"/>
      <c r="E1385" s="72"/>
      <c r="F1385" s="332"/>
      <c r="G1385" s="328"/>
      <c r="H1385" s="263"/>
      <c r="I1385" s="256"/>
      <c r="J1385" s="368" t="str">
        <f t="shared" si="120"/>
        <v/>
      </c>
      <c r="K1385" s="177">
        <f t="shared" si="121"/>
        <v>1</v>
      </c>
      <c r="L1385" s="176">
        <f t="shared" si="122"/>
        <v>0</v>
      </c>
    </row>
    <row r="1386" spans="1:13" ht="31.9" customHeight="1" x14ac:dyDescent="0.25">
      <c r="A1386" s="50">
        <v>819</v>
      </c>
      <c r="B1386" s="35"/>
      <c r="C1386" s="36"/>
      <c r="D1386" s="37"/>
      <c r="E1386" s="72"/>
      <c r="F1386" s="332"/>
      <c r="G1386" s="328"/>
      <c r="H1386" s="263"/>
      <c r="I1386" s="256"/>
      <c r="J1386" s="368" t="str">
        <f t="shared" si="120"/>
        <v/>
      </c>
      <c r="K1386" s="177">
        <f t="shared" si="121"/>
        <v>1</v>
      </c>
      <c r="L1386" s="176">
        <f t="shared" si="122"/>
        <v>0</v>
      </c>
    </row>
    <row r="1387" spans="1:13" ht="31.9" customHeight="1" thickBot="1" x14ac:dyDescent="0.3">
      <c r="A1387" s="65">
        <v>820</v>
      </c>
      <c r="B1387" s="38"/>
      <c r="C1387" s="39"/>
      <c r="D1387" s="40"/>
      <c r="E1387" s="73"/>
      <c r="F1387" s="333"/>
      <c r="G1387" s="329"/>
      <c r="H1387" s="264"/>
      <c r="I1387" s="257"/>
      <c r="J1387" s="368" t="str">
        <f t="shared" si="120"/>
        <v/>
      </c>
      <c r="K1387" s="177">
        <f t="shared" si="121"/>
        <v>1</v>
      </c>
      <c r="L1387" s="176">
        <f t="shared" si="122"/>
        <v>0</v>
      </c>
    </row>
    <row r="1388" spans="1:13" ht="37.15" customHeight="1" thickBot="1" x14ac:dyDescent="0.3">
      <c r="A1388" s="74"/>
      <c r="B1388" s="74"/>
      <c r="C1388" s="372"/>
      <c r="D1388" s="74"/>
      <c r="E1388" s="314"/>
      <c r="F1388" s="369"/>
      <c r="G1388" s="334" t="s">
        <v>50</v>
      </c>
      <c r="H1388" s="258">
        <f>SUM(H1368:H1387)+H1354</f>
        <v>0</v>
      </c>
      <c r="I1388" s="258">
        <f>SUM(I1368:I1387)+I1354</f>
        <v>0</v>
      </c>
      <c r="J1388" s="74"/>
      <c r="K1388" s="175">
        <f>IF(H1388&gt;H1354,ROW(A1394),0)</f>
        <v>0</v>
      </c>
      <c r="L1388" s="69"/>
      <c r="M1388" s="171">
        <f>IF(H1388&gt;H1354,ROW(A1394),0)</f>
        <v>0</v>
      </c>
    </row>
    <row r="1389" spans="1:13" x14ac:dyDescent="0.25">
      <c r="A1389" s="74"/>
      <c r="B1389" s="74"/>
      <c r="C1389" s="372"/>
      <c r="D1389" s="74"/>
      <c r="E1389" s="314"/>
      <c r="F1389" s="370"/>
      <c r="G1389" s="314"/>
      <c r="H1389" s="74"/>
      <c r="I1389" s="74"/>
      <c r="J1389" s="74"/>
      <c r="K1389" s="69"/>
      <c r="L1389" s="69"/>
    </row>
    <row r="1390" spans="1:13" x14ac:dyDescent="0.25">
      <c r="A1390" s="41" t="s">
        <v>156</v>
      </c>
      <c r="B1390" s="74"/>
      <c r="C1390" s="372"/>
      <c r="D1390" s="74"/>
      <c r="E1390" s="314"/>
      <c r="F1390" s="370"/>
      <c r="G1390" s="314"/>
      <c r="H1390" s="74"/>
      <c r="I1390" s="74"/>
      <c r="J1390" s="74"/>
      <c r="K1390" s="69"/>
      <c r="L1390" s="69"/>
    </row>
    <row r="1391" spans="1:13" x14ac:dyDescent="0.25">
      <c r="A1391" s="74"/>
      <c r="B1391" s="74"/>
      <c r="C1391" s="372"/>
      <c r="D1391" s="74"/>
      <c r="E1391" s="314"/>
      <c r="F1391" s="370"/>
      <c r="G1391" s="314"/>
      <c r="H1391" s="74"/>
      <c r="I1391" s="74"/>
      <c r="J1391" s="74"/>
      <c r="K1391" s="69"/>
      <c r="L1391" s="69"/>
    </row>
    <row r="1392" spans="1:13" x14ac:dyDescent="0.25">
      <c r="A1392" s="74"/>
      <c r="B1392" s="353" t="s">
        <v>47</v>
      </c>
      <c r="C1392" s="373">
        <f ca="1">IF(imzatarihi&gt;0,imzatarihi,"")</f>
        <v>46027</v>
      </c>
      <c r="D1392" s="530" t="s">
        <v>48</v>
      </c>
      <c r="E1392" s="530"/>
      <c r="F1392" s="542" t="str">
        <f>IF(kurulusyetkilisi&gt;0,kurulusyetkilisi,"")</f>
        <v/>
      </c>
      <c r="G1392" s="542"/>
      <c r="H1392" s="542"/>
      <c r="I1392" s="542"/>
      <c r="J1392" s="74"/>
      <c r="K1392" s="69"/>
      <c r="L1392" s="69"/>
    </row>
    <row r="1393" spans="1:14" x14ac:dyDescent="0.25">
      <c r="A1393" s="74"/>
      <c r="D1393" s="530" t="s">
        <v>49</v>
      </c>
      <c r="E1393" s="530"/>
      <c r="H1393" s="261"/>
      <c r="I1393" s="74"/>
      <c r="J1393" s="74"/>
      <c r="K1393" s="69"/>
      <c r="L1393" s="69"/>
    </row>
    <row r="1394" spans="1:14" x14ac:dyDescent="0.25">
      <c r="A1394" s="74"/>
      <c r="B1394" s="74"/>
      <c r="C1394" s="372"/>
      <c r="D1394" s="74"/>
      <c r="E1394" s="314"/>
      <c r="F1394" s="370"/>
      <c r="G1394" s="314"/>
      <c r="H1394" s="74"/>
      <c r="I1394" s="74"/>
      <c r="J1394" s="74"/>
      <c r="K1394" s="69"/>
      <c r="L1394" s="69"/>
    </row>
    <row r="1395" spans="1:14" x14ac:dyDescent="0.25">
      <c r="A1395" s="525" t="s">
        <v>125</v>
      </c>
      <c r="B1395" s="525"/>
      <c r="C1395" s="525"/>
      <c r="D1395" s="525"/>
      <c r="E1395" s="525"/>
      <c r="F1395" s="525"/>
      <c r="G1395" s="525"/>
      <c r="H1395" s="525"/>
      <c r="I1395" s="525"/>
      <c r="J1395" s="150"/>
      <c r="K1395" s="69"/>
      <c r="L1395" s="69"/>
    </row>
    <row r="1396" spans="1:14" x14ac:dyDescent="0.25">
      <c r="A1396" s="523" t="str">
        <f>IF(YilDonem&lt;&gt;"",CONCATENATE(YilDonem," dönemine aittir."),"")</f>
        <v/>
      </c>
      <c r="B1396" s="523"/>
      <c r="C1396" s="523"/>
      <c r="D1396" s="523"/>
      <c r="E1396" s="523"/>
      <c r="F1396" s="523"/>
      <c r="G1396" s="523"/>
      <c r="H1396" s="523"/>
      <c r="I1396" s="523"/>
      <c r="J1396" s="150"/>
      <c r="K1396" s="69"/>
      <c r="L1396" s="69"/>
    </row>
    <row r="1397" spans="1:14" ht="15.95" customHeight="1" thickBot="1" x14ac:dyDescent="0.3">
      <c r="A1397" s="543" t="s">
        <v>148</v>
      </c>
      <c r="B1397" s="543"/>
      <c r="C1397" s="543"/>
      <c r="D1397" s="543"/>
      <c r="E1397" s="543"/>
      <c r="F1397" s="543"/>
      <c r="G1397" s="543"/>
      <c r="H1397" s="543"/>
      <c r="I1397" s="543"/>
      <c r="J1397" s="150"/>
      <c r="K1397" s="69"/>
      <c r="L1397" s="69"/>
    </row>
    <row r="1398" spans="1:14" ht="31.7" customHeight="1" thickBot="1" x14ac:dyDescent="0.3">
      <c r="A1398" s="544" t="s">
        <v>1</v>
      </c>
      <c r="B1398" s="545"/>
      <c r="C1398" s="509" t="str">
        <f>IF(ProjeNo&gt;0,ProjeNo,"")</f>
        <v/>
      </c>
      <c r="D1398" s="510"/>
      <c r="E1398" s="510"/>
      <c r="F1398" s="510"/>
      <c r="G1398" s="510"/>
      <c r="H1398" s="510"/>
      <c r="I1398" s="511"/>
      <c r="J1398" s="150"/>
      <c r="K1398" s="69"/>
      <c r="L1398" s="69"/>
    </row>
    <row r="1399" spans="1:14" ht="45" customHeight="1" thickBot="1" x14ac:dyDescent="0.3">
      <c r="A1399" s="540" t="s">
        <v>14</v>
      </c>
      <c r="B1399" s="541"/>
      <c r="C1399" s="514" t="str">
        <f>IF(ProjeAdi&gt;0,ProjeAdi,"")</f>
        <v/>
      </c>
      <c r="D1399" s="515"/>
      <c r="E1399" s="515"/>
      <c r="F1399" s="515"/>
      <c r="G1399" s="515"/>
      <c r="H1399" s="515"/>
      <c r="I1399" s="516"/>
      <c r="J1399" s="150"/>
      <c r="K1399" s="69"/>
      <c r="L1399" s="69"/>
    </row>
    <row r="1400" spans="1:14" s="44" customFormat="1" ht="37.15" customHeight="1" thickBot="1" x14ac:dyDescent="0.3">
      <c r="A1400" s="517" t="s">
        <v>9</v>
      </c>
      <c r="B1400" s="517" t="s">
        <v>122</v>
      </c>
      <c r="C1400" s="517" t="s">
        <v>123</v>
      </c>
      <c r="D1400" s="517" t="s">
        <v>124</v>
      </c>
      <c r="E1400" s="519" t="s">
        <v>97</v>
      </c>
      <c r="F1400" s="521" t="s">
        <v>98</v>
      </c>
      <c r="G1400" s="519" t="s">
        <v>185</v>
      </c>
      <c r="H1400" s="117" t="s">
        <v>99</v>
      </c>
      <c r="I1400" s="117" t="s">
        <v>99</v>
      </c>
      <c r="J1400" s="366"/>
      <c r="K1400" s="70"/>
      <c r="L1400" s="70"/>
      <c r="M1400" s="109"/>
      <c r="N1400" s="109"/>
    </row>
    <row r="1401" spans="1:14" ht="18" customHeight="1" thickBot="1" x14ac:dyDescent="0.3">
      <c r="A1401" s="526"/>
      <c r="B1401" s="526"/>
      <c r="C1401" s="526"/>
      <c r="D1401" s="526"/>
      <c r="E1401" s="527"/>
      <c r="F1401" s="528"/>
      <c r="G1401" s="520"/>
      <c r="H1401" s="118" t="s">
        <v>100</v>
      </c>
      <c r="I1401" s="118" t="s">
        <v>103</v>
      </c>
      <c r="J1401" s="150"/>
      <c r="K1401" s="69"/>
      <c r="L1401" s="69"/>
    </row>
    <row r="1402" spans="1:14" ht="31.9" customHeight="1" x14ac:dyDescent="0.25">
      <c r="A1402" s="64">
        <v>821</v>
      </c>
      <c r="B1402" s="52"/>
      <c r="C1402" s="53"/>
      <c r="D1402" s="71"/>
      <c r="E1402" s="54"/>
      <c r="F1402" s="330"/>
      <c r="G1402" s="327"/>
      <c r="H1402" s="262"/>
      <c r="I1402" s="249"/>
      <c r="J1402" s="368" t="str">
        <f>IF(AND(COUNTA(B1402:D1402)&gt;0,K1402=1),"Belge Tarihi,Belge Numarası ve KDV Dahil Tutar doldurulduktan sonra KDV Hariç Tutar doldurulabilir.","")</f>
        <v/>
      </c>
      <c r="K1402" s="177">
        <f>IF(COUNTA(E1402:F1402)+COUNTA(I1402)=3,0,1)</f>
        <v>1</v>
      </c>
      <c r="L1402" s="176">
        <f>IF(K1402=1,0,100000000)</f>
        <v>0</v>
      </c>
    </row>
    <row r="1403" spans="1:14" ht="31.9" customHeight="1" x14ac:dyDescent="0.25">
      <c r="A1403" s="50">
        <v>822</v>
      </c>
      <c r="B1403" s="35"/>
      <c r="C1403" s="36"/>
      <c r="D1403" s="37"/>
      <c r="E1403" s="72"/>
      <c r="F1403" s="332"/>
      <c r="G1403" s="328"/>
      <c r="H1403" s="263"/>
      <c r="I1403" s="256"/>
      <c r="J1403" s="368" t="str">
        <f t="shared" ref="J1403:J1421" si="123">IF(AND(COUNTA(B1403:D1403)&gt;0,K1403=1),"Belge Tarihi,Belge Numarası ve KDV Dahil Tutar doldurulduktan sonra KDV Hariç Tutar doldurulabilir.","")</f>
        <v/>
      </c>
      <c r="K1403" s="177">
        <f t="shared" ref="K1403:K1421" si="124">IF(COUNTA(E1403:F1403)+COUNTA(I1403)=3,0,1)</f>
        <v>1</v>
      </c>
      <c r="L1403" s="176">
        <f t="shared" ref="L1403:L1421" si="125">IF(K1403=1,0,100000000)</f>
        <v>0</v>
      </c>
    </row>
    <row r="1404" spans="1:14" ht="31.9" customHeight="1" x14ac:dyDescent="0.25">
      <c r="A1404" s="50">
        <v>823</v>
      </c>
      <c r="B1404" s="35"/>
      <c r="C1404" s="36"/>
      <c r="D1404" s="37"/>
      <c r="E1404" s="72"/>
      <c r="F1404" s="332"/>
      <c r="G1404" s="328"/>
      <c r="H1404" s="263"/>
      <c r="I1404" s="256"/>
      <c r="J1404" s="368" t="str">
        <f t="shared" si="123"/>
        <v/>
      </c>
      <c r="K1404" s="177">
        <f t="shared" si="124"/>
        <v>1</v>
      </c>
      <c r="L1404" s="176">
        <f t="shared" si="125"/>
        <v>0</v>
      </c>
    </row>
    <row r="1405" spans="1:14" ht="31.9" customHeight="1" x14ac:dyDescent="0.25">
      <c r="A1405" s="50">
        <v>824</v>
      </c>
      <c r="B1405" s="35"/>
      <c r="C1405" s="36"/>
      <c r="D1405" s="37"/>
      <c r="E1405" s="72"/>
      <c r="F1405" s="332"/>
      <c r="G1405" s="328"/>
      <c r="H1405" s="263"/>
      <c r="I1405" s="256"/>
      <c r="J1405" s="368" t="str">
        <f t="shared" si="123"/>
        <v/>
      </c>
      <c r="K1405" s="177">
        <f t="shared" si="124"/>
        <v>1</v>
      </c>
      <c r="L1405" s="176">
        <f t="shared" si="125"/>
        <v>0</v>
      </c>
    </row>
    <row r="1406" spans="1:14" ht="31.9" customHeight="1" x14ac:dyDescent="0.25">
      <c r="A1406" s="50">
        <v>825</v>
      </c>
      <c r="B1406" s="35"/>
      <c r="C1406" s="36"/>
      <c r="D1406" s="37"/>
      <c r="E1406" s="72"/>
      <c r="F1406" s="332"/>
      <c r="G1406" s="328"/>
      <c r="H1406" s="263"/>
      <c r="I1406" s="256"/>
      <c r="J1406" s="368" t="str">
        <f t="shared" si="123"/>
        <v/>
      </c>
      <c r="K1406" s="177">
        <f t="shared" si="124"/>
        <v>1</v>
      </c>
      <c r="L1406" s="176">
        <f t="shared" si="125"/>
        <v>0</v>
      </c>
    </row>
    <row r="1407" spans="1:14" ht="31.9" customHeight="1" x14ac:dyDescent="0.25">
      <c r="A1407" s="50">
        <v>826</v>
      </c>
      <c r="B1407" s="35"/>
      <c r="C1407" s="36"/>
      <c r="D1407" s="37"/>
      <c r="E1407" s="72"/>
      <c r="F1407" s="332"/>
      <c r="G1407" s="328"/>
      <c r="H1407" s="263"/>
      <c r="I1407" s="256"/>
      <c r="J1407" s="368" t="str">
        <f t="shared" si="123"/>
        <v/>
      </c>
      <c r="K1407" s="177">
        <f t="shared" si="124"/>
        <v>1</v>
      </c>
      <c r="L1407" s="176">
        <f t="shared" si="125"/>
        <v>0</v>
      </c>
    </row>
    <row r="1408" spans="1:14" ht="31.9" customHeight="1" x14ac:dyDescent="0.25">
      <c r="A1408" s="50">
        <v>827</v>
      </c>
      <c r="B1408" s="35"/>
      <c r="C1408" s="36"/>
      <c r="D1408" s="37"/>
      <c r="E1408" s="72"/>
      <c r="F1408" s="332"/>
      <c r="G1408" s="328"/>
      <c r="H1408" s="263"/>
      <c r="I1408" s="256"/>
      <c r="J1408" s="368" t="str">
        <f t="shared" si="123"/>
        <v/>
      </c>
      <c r="K1408" s="177">
        <f t="shared" si="124"/>
        <v>1</v>
      </c>
      <c r="L1408" s="176">
        <f t="shared" si="125"/>
        <v>0</v>
      </c>
    </row>
    <row r="1409" spans="1:13" ht="31.9" customHeight="1" x14ac:dyDescent="0.25">
      <c r="A1409" s="50">
        <v>828</v>
      </c>
      <c r="B1409" s="35"/>
      <c r="C1409" s="36"/>
      <c r="D1409" s="37"/>
      <c r="E1409" s="72"/>
      <c r="F1409" s="332"/>
      <c r="G1409" s="328"/>
      <c r="H1409" s="263"/>
      <c r="I1409" s="256"/>
      <c r="J1409" s="368" t="str">
        <f t="shared" si="123"/>
        <v/>
      </c>
      <c r="K1409" s="177">
        <f t="shared" si="124"/>
        <v>1</v>
      </c>
      <c r="L1409" s="176">
        <f t="shared" si="125"/>
        <v>0</v>
      </c>
    </row>
    <row r="1410" spans="1:13" ht="31.9" customHeight="1" x14ac:dyDescent="0.25">
      <c r="A1410" s="50">
        <v>829</v>
      </c>
      <c r="B1410" s="35"/>
      <c r="C1410" s="36"/>
      <c r="D1410" s="37"/>
      <c r="E1410" s="72"/>
      <c r="F1410" s="332"/>
      <c r="G1410" s="328"/>
      <c r="H1410" s="263"/>
      <c r="I1410" s="256"/>
      <c r="J1410" s="368" t="str">
        <f t="shared" si="123"/>
        <v/>
      </c>
      <c r="K1410" s="177">
        <f t="shared" si="124"/>
        <v>1</v>
      </c>
      <c r="L1410" s="176">
        <f t="shared" si="125"/>
        <v>0</v>
      </c>
    </row>
    <row r="1411" spans="1:13" ht="31.9" customHeight="1" x14ac:dyDescent="0.25">
      <c r="A1411" s="50">
        <v>830</v>
      </c>
      <c r="B1411" s="35"/>
      <c r="C1411" s="36"/>
      <c r="D1411" s="37"/>
      <c r="E1411" s="72"/>
      <c r="F1411" s="332"/>
      <c r="G1411" s="328"/>
      <c r="H1411" s="263"/>
      <c r="I1411" s="256"/>
      <c r="J1411" s="368" t="str">
        <f t="shared" si="123"/>
        <v/>
      </c>
      <c r="K1411" s="177">
        <f t="shared" si="124"/>
        <v>1</v>
      </c>
      <c r="L1411" s="176">
        <f t="shared" si="125"/>
        <v>0</v>
      </c>
    </row>
    <row r="1412" spans="1:13" ht="31.9" customHeight="1" x14ac:dyDescent="0.25">
      <c r="A1412" s="50">
        <v>831</v>
      </c>
      <c r="B1412" s="35"/>
      <c r="C1412" s="36"/>
      <c r="D1412" s="37"/>
      <c r="E1412" s="72"/>
      <c r="F1412" s="332"/>
      <c r="G1412" s="328"/>
      <c r="H1412" s="263"/>
      <c r="I1412" s="256"/>
      <c r="J1412" s="368" t="str">
        <f t="shared" si="123"/>
        <v/>
      </c>
      <c r="K1412" s="177">
        <f t="shared" si="124"/>
        <v>1</v>
      </c>
      <c r="L1412" s="176">
        <f t="shared" si="125"/>
        <v>0</v>
      </c>
    </row>
    <row r="1413" spans="1:13" ht="31.9" customHeight="1" x14ac:dyDescent="0.25">
      <c r="A1413" s="50">
        <v>832</v>
      </c>
      <c r="B1413" s="35"/>
      <c r="C1413" s="36"/>
      <c r="D1413" s="37"/>
      <c r="E1413" s="72"/>
      <c r="F1413" s="332"/>
      <c r="G1413" s="328"/>
      <c r="H1413" s="263"/>
      <c r="I1413" s="256"/>
      <c r="J1413" s="368" t="str">
        <f t="shared" si="123"/>
        <v/>
      </c>
      <c r="K1413" s="177">
        <f t="shared" si="124"/>
        <v>1</v>
      </c>
      <c r="L1413" s="176">
        <f t="shared" si="125"/>
        <v>0</v>
      </c>
    </row>
    <row r="1414" spans="1:13" ht="31.9" customHeight="1" x14ac:dyDescent="0.25">
      <c r="A1414" s="50">
        <v>833</v>
      </c>
      <c r="B1414" s="35"/>
      <c r="C1414" s="36"/>
      <c r="D1414" s="37"/>
      <c r="E1414" s="72"/>
      <c r="F1414" s="332"/>
      <c r="G1414" s="328"/>
      <c r="H1414" s="263"/>
      <c r="I1414" s="256"/>
      <c r="J1414" s="368" t="str">
        <f t="shared" si="123"/>
        <v/>
      </c>
      <c r="K1414" s="177">
        <f t="shared" si="124"/>
        <v>1</v>
      </c>
      <c r="L1414" s="176">
        <f t="shared" si="125"/>
        <v>0</v>
      </c>
    </row>
    <row r="1415" spans="1:13" ht="31.9" customHeight="1" x14ac:dyDescent="0.25">
      <c r="A1415" s="50">
        <v>834</v>
      </c>
      <c r="B1415" s="35"/>
      <c r="C1415" s="36"/>
      <c r="D1415" s="37"/>
      <c r="E1415" s="72"/>
      <c r="F1415" s="332"/>
      <c r="G1415" s="328"/>
      <c r="H1415" s="263"/>
      <c r="I1415" s="256"/>
      <c r="J1415" s="368" t="str">
        <f t="shared" si="123"/>
        <v/>
      </c>
      <c r="K1415" s="177">
        <f t="shared" si="124"/>
        <v>1</v>
      </c>
      <c r="L1415" s="176">
        <f t="shared" si="125"/>
        <v>0</v>
      </c>
    </row>
    <row r="1416" spans="1:13" ht="31.9" customHeight="1" x14ac:dyDescent="0.25">
      <c r="A1416" s="50">
        <v>835</v>
      </c>
      <c r="B1416" s="35"/>
      <c r="C1416" s="36"/>
      <c r="D1416" s="37"/>
      <c r="E1416" s="72"/>
      <c r="F1416" s="332"/>
      <c r="G1416" s="328"/>
      <c r="H1416" s="263"/>
      <c r="I1416" s="256"/>
      <c r="J1416" s="368" t="str">
        <f t="shared" si="123"/>
        <v/>
      </c>
      <c r="K1416" s="177">
        <f t="shared" si="124"/>
        <v>1</v>
      </c>
      <c r="L1416" s="176">
        <f t="shared" si="125"/>
        <v>0</v>
      </c>
    </row>
    <row r="1417" spans="1:13" ht="31.9" customHeight="1" x14ac:dyDescent="0.25">
      <c r="A1417" s="50">
        <v>836</v>
      </c>
      <c r="B1417" s="35"/>
      <c r="C1417" s="36"/>
      <c r="D1417" s="37"/>
      <c r="E1417" s="72"/>
      <c r="F1417" s="332"/>
      <c r="G1417" s="328"/>
      <c r="H1417" s="263"/>
      <c r="I1417" s="256"/>
      <c r="J1417" s="368" t="str">
        <f t="shared" si="123"/>
        <v/>
      </c>
      <c r="K1417" s="177">
        <f t="shared" si="124"/>
        <v>1</v>
      </c>
      <c r="L1417" s="176">
        <f t="shared" si="125"/>
        <v>0</v>
      </c>
    </row>
    <row r="1418" spans="1:13" ht="31.9" customHeight="1" x14ac:dyDescent="0.25">
      <c r="A1418" s="50">
        <v>837</v>
      </c>
      <c r="B1418" s="35"/>
      <c r="C1418" s="36"/>
      <c r="D1418" s="37"/>
      <c r="E1418" s="72"/>
      <c r="F1418" s="332"/>
      <c r="G1418" s="328"/>
      <c r="H1418" s="263"/>
      <c r="I1418" s="256"/>
      <c r="J1418" s="368" t="str">
        <f t="shared" si="123"/>
        <v/>
      </c>
      <c r="K1418" s="177">
        <f t="shared" si="124"/>
        <v>1</v>
      </c>
      <c r="L1418" s="176">
        <f t="shared" si="125"/>
        <v>0</v>
      </c>
    </row>
    <row r="1419" spans="1:13" ht="31.9" customHeight="1" x14ac:dyDescent="0.25">
      <c r="A1419" s="50">
        <v>838</v>
      </c>
      <c r="B1419" s="35"/>
      <c r="C1419" s="36"/>
      <c r="D1419" s="37"/>
      <c r="E1419" s="72"/>
      <c r="F1419" s="332"/>
      <c r="G1419" s="328"/>
      <c r="H1419" s="263"/>
      <c r="I1419" s="256"/>
      <c r="J1419" s="368" t="str">
        <f t="shared" si="123"/>
        <v/>
      </c>
      <c r="K1419" s="177">
        <f t="shared" si="124"/>
        <v>1</v>
      </c>
      <c r="L1419" s="176">
        <f t="shared" si="125"/>
        <v>0</v>
      </c>
    </row>
    <row r="1420" spans="1:13" ht="31.9" customHeight="1" x14ac:dyDescent="0.25">
      <c r="A1420" s="50">
        <v>839</v>
      </c>
      <c r="B1420" s="35"/>
      <c r="C1420" s="36"/>
      <c r="D1420" s="37"/>
      <c r="E1420" s="72"/>
      <c r="F1420" s="332"/>
      <c r="G1420" s="328"/>
      <c r="H1420" s="263"/>
      <c r="I1420" s="256"/>
      <c r="J1420" s="368" t="str">
        <f t="shared" si="123"/>
        <v/>
      </c>
      <c r="K1420" s="177">
        <f t="shared" si="124"/>
        <v>1</v>
      </c>
      <c r="L1420" s="176">
        <f t="shared" si="125"/>
        <v>0</v>
      </c>
    </row>
    <row r="1421" spans="1:13" ht="31.9" customHeight="1" thickBot="1" x14ac:dyDescent="0.3">
      <c r="A1421" s="65">
        <v>840</v>
      </c>
      <c r="B1421" s="38"/>
      <c r="C1421" s="39"/>
      <c r="D1421" s="40"/>
      <c r="E1421" s="73"/>
      <c r="F1421" s="333"/>
      <c r="G1421" s="329"/>
      <c r="H1421" s="264"/>
      <c r="I1421" s="257"/>
      <c r="J1421" s="368" t="str">
        <f t="shared" si="123"/>
        <v/>
      </c>
      <c r="K1421" s="177">
        <f t="shared" si="124"/>
        <v>1</v>
      </c>
      <c r="L1421" s="176">
        <f t="shared" si="125"/>
        <v>0</v>
      </c>
    </row>
    <row r="1422" spans="1:13" ht="37.15" customHeight="1" thickBot="1" x14ac:dyDescent="0.3">
      <c r="A1422" s="74"/>
      <c r="B1422" s="74"/>
      <c r="C1422" s="372"/>
      <c r="D1422" s="74"/>
      <c r="E1422" s="314"/>
      <c r="F1422" s="369"/>
      <c r="G1422" s="334" t="s">
        <v>50</v>
      </c>
      <c r="H1422" s="258">
        <f>SUM(H1402:H1421)+H1388</f>
        <v>0</v>
      </c>
      <c r="I1422" s="258">
        <f>SUM(I1402:I1421)+I1388</f>
        <v>0</v>
      </c>
      <c r="J1422" s="74"/>
      <c r="K1422" s="175">
        <f>IF(H1422&gt;H1388,ROW(A1428),0)</f>
        <v>0</v>
      </c>
      <c r="L1422" s="69"/>
      <c r="M1422" s="171">
        <f>IF(H1422&gt;H1388,ROW(A1428),0)</f>
        <v>0</v>
      </c>
    </row>
    <row r="1423" spans="1:13" x14ac:dyDescent="0.25">
      <c r="A1423" s="74"/>
      <c r="B1423" s="74"/>
      <c r="C1423" s="372"/>
      <c r="D1423" s="74"/>
      <c r="E1423" s="314"/>
      <c r="F1423" s="370"/>
      <c r="G1423" s="314"/>
      <c r="H1423" s="74"/>
      <c r="I1423" s="74"/>
      <c r="J1423" s="74"/>
      <c r="K1423" s="69"/>
      <c r="L1423" s="69"/>
    </row>
    <row r="1424" spans="1:13" x14ac:dyDescent="0.25">
      <c r="A1424" s="41" t="s">
        <v>156</v>
      </c>
      <c r="B1424" s="74"/>
      <c r="C1424" s="372"/>
      <c r="D1424" s="74"/>
      <c r="E1424" s="314"/>
      <c r="F1424" s="370"/>
      <c r="G1424" s="314"/>
      <c r="H1424" s="74"/>
      <c r="I1424" s="74"/>
      <c r="J1424" s="74"/>
      <c r="K1424" s="69"/>
      <c r="L1424" s="69"/>
    </row>
    <row r="1425" spans="1:14" x14ac:dyDescent="0.25">
      <c r="A1425" s="74"/>
      <c r="B1425" s="74"/>
      <c r="C1425" s="372"/>
      <c r="D1425" s="74"/>
      <c r="E1425" s="314"/>
      <c r="F1425" s="370"/>
      <c r="G1425" s="314"/>
      <c r="H1425" s="74"/>
      <c r="I1425" s="74"/>
      <c r="J1425" s="74"/>
      <c r="K1425" s="69"/>
      <c r="L1425" s="69"/>
    </row>
    <row r="1426" spans="1:14" x14ac:dyDescent="0.25">
      <c r="A1426" s="74"/>
      <c r="B1426" s="353" t="s">
        <v>47</v>
      </c>
      <c r="C1426" s="373">
        <f ca="1">IF(imzatarihi&gt;0,imzatarihi,"")</f>
        <v>46027</v>
      </c>
      <c r="D1426" s="530" t="s">
        <v>48</v>
      </c>
      <c r="E1426" s="530"/>
      <c r="F1426" s="542" t="str">
        <f>IF(kurulusyetkilisi&gt;0,kurulusyetkilisi,"")</f>
        <v/>
      </c>
      <c r="G1426" s="542"/>
      <c r="H1426" s="542"/>
      <c r="I1426" s="542"/>
      <c r="J1426" s="74"/>
      <c r="K1426" s="69"/>
      <c r="L1426" s="69"/>
    </row>
    <row r="1427" spans="1:14" x14ac:dyDescent="0.25">
      <c r="A1427" s="74"/>
      <c r="D1427" s="530" t="s">
        <v>49</v>
      </c>
      <c r="E1427" s="530"/>
      <c r="H1427" s="261"/>
      <c r="I1427" s="74"/>
      <c r="J1427" s="74"/>
      <c r="K1427" s="69"/>
      <c r="L1427" s="69"/>
    </row>
    <row r="1428" spans="1:14" x14ac:dyDescent="0.25">
      <c r="A1428" s="74"/>
      <c r="B1428" s="74"/>
      <c r="C1428" s="372"/>
      <c r="D1428" s="74"/>
      <c r="E1428" s="314"/>
      <c r="F1428" s="370"/>
      <c r="G1428" s="314"/>
      <c r="H1428" s="74"/>
      <c r="I1428" s="74"/>
      <c r="J1428" s="74"/>
      <c r="K1428" s="69"/>
      <c r="L1428" s="69"/>
    </row>
    <row r="1429" spans="1:14" x14ac:dyDescent="0.25">
      <c r="A1429" s="525" t="s">
        <v>125</v>
      </c>
      <c r="B1429" s="525"/>
      <c r="C1429" s="525"/>
      <c r="D1429" s="525"/>
      <c r="E1429" s="525"/>
      <c r="F1429" s="525"/>
      <c r="G1429" s="525"/>
      <c r="H1429" s="525"/>
      <c r="I1429" s="525"/>
      <c r="J1429" s="150"/>
      <c r="K1429" s="69"/>
      <c r="L1429" s="69"/>
    </row>
    <row r="1430" spans="1:14" x14ac:dyDescent="0.25">
      <c r="A1430" s="523" t="str">
        <f>IF(YilDonem&lt;&gt;"",CONCATENATE(YilDonem," dönemine aittir."),"")</f>
        <v/>
      </c>
      <c r="B1430" s="523"/>
      <c r="C1430" s="523"/>
      <c r="D1430" s="523"/>
      <c r="E1430" s="523"/>
      <c r="F1430" s="523"/>
      <c r="G1430" s="523"/>
      <c r="H1430" s="523"/>
      <c r="I1430" s="523"/>
      <c r="J1430" s="150"/>
      <c r="K1430" s="69"/>
      <c r="L1430" s="69"/>
    </row>
    <row r="1431" spans="1:14" ht="15.95" customHeight="1" thickBot="1" x14ac:dyDescent="0.3">
      <c r="A1431" s="543" t="s">
        <v>148</v>
      </c>
      <c r="B1431" s="543"/>
      <c r="C1431" s="543"/>
      <c r="D1431" s="543"/>
      <c r="E1431" s="543"/>
      <c r="F1431" s="543"/>
      <c r="G1431" s="543"/>
      <c r="H1431" s="543"/>
      <c r="I1431" s="543"/>
      <c r="J1431" s="150"/>
      <c r="K1431" s="69"/>
      <c r="L1431" s="69"/>
    </row>
    <row r="1432" spans="1:14" ht="31.7" customHeight="1" thickBot="1" x14ac:dyDescent="0.3">
      <c r="A1432" s="544" t="s">
        <v>1</v>
      </c>
      <c r="B1432" s="545"/>
      <c r="C1432" s="509" t="str">
        <f>IF(ProjeNo&gt;0,ProjeNo,"")</f>
        <v/>
      </c>
      <c r="D1432" s="510"/>
      <c r="E1432" s="510"/>
      <c r="F1432" s="510"/>
      <c r="G1432" s="510"/>
      <c r="H1432" s="510"/>
      <c r="I1432" s="511"/>
      <c r="J1432" s="150"/>
      <c r="K1432" s="69"/>
      <c r="L1432" s="69"/>
    </row>
    <row r="1433" spans="1:14" ht="45" customHeight="1" thickBot="1" x14ac:dyDescent="0.3">
      <c r="A1433" s="540" t="s">
        <v>14</v>
      </c>
      <c r="B1433" s="541"/>
      <c r="C1433" s="514" t="str">
        <f>IF(ProjeAdi&gt;0,ProjeAdi,"")</f>
        <v/>
      </c>
      <c r="D1433" s="515"/>
      <c r="E1433" s="515"/>
      <c r="F1433" s="515"/>
      <c r="G1433" s="515"/>
      <c r="H1433" s="515"/>
      <c r="I1433" s="516"/>
      <c r="J1433" s="150"/>
      <c r="K1433" s="69"/>
      <c r="L1433" s="69"/>
    </row>
    <row r="1434" spans="1:14" s="44" customFormat="1" ht="37.15" customHeight="1" thickBot="1" x14ac:dyDescent="0.3">
      <c r="A1434" s="517" t="s">
        <v>9</v>
      </c>
      <c r="B1434" s="517" t="s">
        <v>122</v>
      </c>
      <c r="C1434" s="517" t="s">
        <v>123</v>
      </c>
      <c r="D1434" s="517" t="s">
        <v>124</v>
      </c>
      <c r="E1434" s="519" t="s">
        <v>97</v>
      </c>
      <c r="F1434" s="521" t="s">
        <v>98</v>
      </c>
      <c r="G1434" s="519" t="s">
        <v>185</v>
      </c>
      <c r="H1434" s="117" t="s">
        <v>99</v>
      </c>
      <c r="I1434" s="117" t="s">
        <v>99</v>
      </c>
      <c r="J1434" s="366"/>
      <c r="K1434" s="70"/>
      <c r="L1434" s="70"/>
      <c r="M1434" s="109"/>
      <c r="N1434" s="109"/>
    </row>
    <row r="1435" spans="1:14" ht="18" customHeight="1" thickBot="1" x14ac:dyDescent="0.3">
      <c r="A1435" s="526"/>
      <c r="B1435" s="526"/>
      <c r="C1435" s="526"/>
      <c r="D1435" s="526"/>
      <c r="E1435" s="527"/>
      <c r="F1435" s="528"/>
      <c r="G1435" s="520"/>
      <c r="H1435" s="118" t="s">
        <v>100</v>
      </c>
      <c r="I1435" s="118" t="s">
        <v>103</v>
      </c>
      <c r="J1435" s="150"/>
      <c r="K1435" s="69"/>
      <c r="L1435" s="69"/>
    </row>
    <row r="1436" spans="1:14" ht="31.9" customHeight="1" x14ac:dyDescent="0.25">
      <c r="A1436" s="64">
        <v>841</v>
      </c>
      <c r="B1436" s="52"/>
      <c r="C1436" s="53"/>
      <c r="D1436" s="71"/>
      <c r="E1436" s="54"/>
      <c r="F1436" s="330"/>
      <c r="G1436" s="327"/>
      <c r="H1436" s="262"/>
      <c r="I1436" s="249"/>
      <c r="J1436" s="368" t="str">
        <f>IF(AND(COUNTA(B1436:D1436)&gt;0,K1436=1),"Belge Tarihi,Belge Numarası ve KDV Dahil Tutar doldurulduktan sonra KDV Hariç Tutar doldurulabilir.","")</f>
        <v/>
      </c>
      <c r="K1436" s="177">
        <f>IF(COUNTA(E1436:F1436)+COUNTA(I1436)=3,0,1)</f>
        <v>1</v>
      </c>
      <c r="L1436" s="176">
        <f>IF(K1436=1,0,100000000)</f>
        <v>0</v>
      </c>
    </row>
    <row r="1437" spans="1:14" ht="31.9" customHeight="1" x14ac:dyDescent="0.25">
      <c r="A1437" s="50">
        <v>842</v>
      </c>
      <c r="B1437" s="35"/>
      <c r="C1437" s="36"/>
      <c r="D1437" s="37"/>
      <c r="E1437" s="72"/>
      <c r="F1437" s="332"/>
      <c r="G1437" s="328"/>
      <c r="H1437" s="263"/>
      <c r="I1437" s="256"/>
      <c r="J1437" s="368" t="str">
        <f t="shared" ref="J1437:J1455" si="126">IF(AND(COUNTA(B1437:D1437)&gt;0,K1437=1),"Belge Tarihi,Belge Numarası ve KDV Dahil Tutar doldurulduktan sonra KDV Hariç Tutar doldurulabilir.","")</f>
        <v/>
      </c>
      <c r="K1437" s="177">
        <f t="shared" ref="K1437:K1455" si="127">IF(COUNTA(E1437:F1437)+COUNTA(I1437)=3,0,1)</f>
        <v>1</v>
      </c>
      <c r="L1437" s="176">
        <f t="shared" ref="L1437:L1455" si="128">IF(K1437=1,0,100000000)</f>
        <v>0</v>
      </c>
    </row>
    <row r="1438" spans="1:14" ht="31.9" customHeight="1" x14ac:dyDescent="0.25">
      <c r="A1438" s="50">
        <v>843</v>
      </c>
      <c r="B1438" s="35"/>
      <c r="C1438" s="36"/>
      <c r="D1438" s="37"/>
      <c r="E1438" s="72"/>
      <c r="F1438" s="332"/>
      <c r="G1438" s="328"/>
      <c r="H1438" s="263"/>
      <c r="I1438" s="256"/>
      <c r="J1438" s="368" t="str">
        <f t="shared" si="126"/>
        <v/>
      </c>
      <c r="K1438" s="177">
        <f t="shared" si="127"/>
        <v>1</v>
      </c>
      <c r="L1438" s="176">
        <f t="shared" si="128"/>
        <v>0</v>
      </c>
    </row>
    <row r="1439" spans="1:14" ht="31.9" customHeight="1" x14ac:dyDescent="0.25">
      <c r="A1439" s="50">
        <v>844</v>
      </c>
      <c r="B1439" s="35"/>
      <c r="C1439" s="36"/>
      <c r="D1439" s="37"/>
      <c r="E1439" s="72"/>
      <c r="F1439" s="332"/>
      <c r="G1439" s="328"/>
      <c r="H1439" s="263"/>
      <c r="I1439" s="256"/>
      <c r="J1439" s="368" t="str">
        <f t="shared" si="126"/>
        <v/>
      </c>
      <c r="K1439" s="177">
        <f t="shared" si="127"/>
        <v>1</v>
      </c>
      <c r="L1439" s="176">
        <f t="shared" si="128"/>
        <v>0</v>
      </c>
    </row>
    <row r="1440" spans="1:14" ht="31.9" customHeight="1" x14ac:dyDescent="0.25">
      <c r="A1440" s="50">
        <v>845</v>
      </c>
      <c r="B1440" s="35"/>
      <c r="C1440" s="36"/>
      <c r="D1440" s="37"/>
      <c r="E1440" s="72"/>
      <c r="F1440" s="332"/>
      <c r="G1440" s="328"/>
      <c r="H1440" s="263"/>
      <c r="I1440" s="256"/>
      <c r="J1440" s="368" t="str">
        <f t="shared" si="126"/>
        <v/>
      </c>
      <c r="K1440" s="177">
        <f t="shared" si="127"/>
        <v>1</v>
      </c>
      <c r="L1440" s="176">
        <f t="shared" si="128"/>
        <v>0</v>
      </c>
    </row>
    <row r="1441" spans="1:13" ht="31.9" customHeight="1" x14ac:dyDescent="0.25">
      <c r="A1441" s="50">
        <v>846</v>
      </c>
      <c r="B1441" s="35"/>
      <c r="C1441" s="36"/>
      <c r="D1441" s="37"/>
      <c r="E1441" s="72"/>
      <c r="F1441" s="332"/>
      <c r="G1441" s="328"/>
      <c r="H1441" s="263"/>
      <c r="I1441" s="256"/>
      <c r="J1441" s="368" t="str">
        <f t="shared" si="126"/>
        <v/>
      </c>
      <c r="K1441" s="177">
        <f t="shared" si="127"/>
        <v>1</v>
      </c>
      <c r="L1441" s="176">
        <f t="shared" si="128"/>
        <v>0</v>
      </c>
    </row>
    <row r="1442" spans="1:13" ht="31.9" customHeight="1" x14ac:dyDescent="0.25">
      <c r="A1442" s="50">
        <v>847</v>
      </c>
      <c r="B1442" s="35"/>
      <c r="C1442" s="36"/>
      <c r="D1442" s="37"/>
      <c r="E1442" s="72"/>
      <c r="F1442" s="332"/>
      <c r="G1442" s="328"/>
      <c r="H1442" s="263"/>
      <c r="I1442" s="256"/>
      <c r="J1442" s="368" t="str">
        <f t="shared" si="126"/>
        <v/>
      </c>
      <c r="K1442" s="177">
        <f t="shared" si="127"/>
        <v>1</v>
      </c>
      <c r="L1442" s="176">
        <f t="shared" si="128"/>
        <v>0</v>
      </c>
    </row>
    <row r="1443" spans="1:13" ht="31.9" customHeight="1" x14ac:dyDescent="0.25">
      <c r="A1443" s="50">
        <v>848</v>
      </c>
      <c r="B1443" s="35"/>
      <c r="C1443" s="36"/>
      <c r="D1443" s="37"/>
      <c r="E1443" s="72"/>
      <c r="F1443" s="332"/>
      <c r="G1443" s="328"/>
      <c r="H1443" s="263"/>
      <c r="I1443" s="256"/>
      <c r="J1443" s="368" t="str">
        <f t="shared" si="126"/>
        <v/>
      </c>
      <c r="K1443" s="177">
        <f t="shared" si="127"/>
        <v>1</v>
      </c>
      <c r="L1443" s="176">
        <f t="shared" si="128"/>
        <v>0</v>
      </c>
    </row>
    <row r="1444" spans="1:13" ht="31.9" customHeight="1" x14ac:dyDescent="0.25">
      <c r="A1444" s="50">
        <v>849</v>
      </c>
      <c r="B1444" s="35"/>
      <c r="C1444" s="36"/>
      <c r="D1444" s="37"/>
      <c r="E1444" s="72"/>
      <c r="F1444" s="332"/>
      <c r="G1444" s="328"/>
      <c r="H1444" s="263"/>
      <c r="I1444" s="256"/>
      <c r="J1444" s="368" t="str">
        <f t="shared" si="126"/>
        <v/>
      </c>
      <c r="K1444" s="177">
        <f t="shared" si="127"/>
        <v>1</v>
      </c>
      <c r="L1444" s="176">
        <f t="shared" si="128"/>
        <v>0</v>
      </c>
    </row>
    <row r="1445" spans="1:13" ht="31.9" customHeight="1" x14ac:dyDescent="0.25">
      <c r="A1445" s="50">
        <v>850</v>
      </c>
      <c r="B1445" s="35"/>
      <c r="C1445" s="36"/>
      <c r="D1445" s="37"/>
      <c r="E1445" s="72"/>
      <c r="F1445" s="332"/>
      <c r="G1445" s="328"/>
      <c r="H1445" s="263"/>
      <c r="I1445" s="256"/>
      <c r="J1445" s="368" t="str">
        <f t="shared" si="126"/>
        <v/>
      </c>
      <c r="K1445" s="177">
        <f t="shared" si="127"/>
        <v>1</v>
      </c>
      <c r="L1445" s="176">
        <f t="shared" si="128"/>
        <v>0</v>
      </c>
    </row>
    <row r="1446" spans="1:13" ht="31.9" customHeight="1" x14ac:dyDescent="0.25">
      <c r="A1446" s="50">
        <v>851</v>
      </c>
      <c r="B1446" s="35"/>
      <c r="C1446" s="36"/>
      <c r="D1446" s="37"/>
      <c r="E1446" s="72"/>
      <c r="F1446" s="332"/>
      <c r="G1446" s="328"/>
      <c r="H1446" s="263"/>
      <c r="I1446" s="256"/>
      <c r="J1446" s="368" t="str">
        <f t="shared" si="126"/>
        <v/>
      </c>
      <c r="K1446" s="177">
        <f t="shared" si="127"/>
        <v>1</v>
      </c>
      <c r="L1446" s="176">
        <f t="shared" si="128"/>
        <v>0</v>
      </c>
    </row>
    <row r="1447" spans="1:13" ht="31.9" customHeight="1" x14ac:dyDescent="0.25">
      <c r="A1447" s="50">
        <v>852</v>
      </c>
      <c r="B1447" s="35"/>
      <c r="C1447" s="36"/>
      <c r="D1447" s="37"/>
      <c r="E1447" s="72"/>
      <c r="F1447" s="332"/>
      <c r="G1447" s="328"/>
      <c r="H1447" s="263"/>
      <c r="I1447" s="256"/>
      <c r="J1447" s="368" t="str">
        <f t="shared" si="126"/>
        <v/>
      </c>
      <c r="K1447" s="177">
        <f t="shared" si="127"/>
        <v>1</v>
      </c>
      <c r="L1447" s="176">
        <f t="shared" si="128"/>
        <v>0</v>
      </c>
    </row>
    <row r="1448" spans="1:13" ht="31.9" customHeight="1" x14ac:dyDescent="0.25">
      <c r="A1448" s="50">
        <v>853</v>
      </c>
      <c r="B1448" s="35"/>
      <c r="C1448" s="36"/>
      <c r="D1448" s="37"/>
      <c r="E1448" s="72"/>
      <c r="F1448" s="332"/>
      <c r="G1448" s="328"/>
      <c r="H1448" s="263"/>
      <c r="I1448" s="256"/>
      <c r="J1448" s="368" t="str">
        <f t="shared" si="126"/>
        <v/>
      </c>
      <c r="K1448" s="177">
        <f t="shared" si="127"/>
        <v>1</v>
      </c>
      <c r="L1448" s="176">
        <f t="shared" si="128"/>
        <v>0</v>
      </c>
    </row>
    <row r="1449" spans="1:13" ht="31.9" customHeight="1" x14ac:dyDescent="0.25">
      <c r="A1449" s="50">
        <v>854</v>
      </c>
      <c r="B1449" s="35"/>
      <c r="C1449" s="36"/>
      <c r="D1449" s="37"/>
      <c r="E1449" s="72"/>
      <c r="F1449" s="332"/>
      <c r="G1449" s="328"/>
      <c r="H1449" s="263"/>
      <c r="I1449" s="256"/>
      <c r="J1449" s="368" t="str">
        <f t="shared" si="126"/>
        <v/>
      </c>
      <c r="K1449" s="177">
        <f t="shared" si="127"/>
        <v>1</v>
      </c>
      <c r="L1449" s="176">
        <f t="shared" si="128"/>
        <v>0</v>
      </c>
    </row>
    <row r="1450" spans="1:13" ht="31.9" customHeight="1" x14ac:dyDescent="0.25">
      <c r="A1450" s="50">
        <v>855</v>
      </c>
      <c r="B1450" s="35"/>
      <c r="C1450" s="36"/>
      <c r="D1450" s="37"/>
      <c r="E1450" s="72"/>
      <c r="F1450" s="332"/>
      <c r="G1450" s="328"/>
      <c r="H1450" s="263"/>
      <c r="I1450" s="256"/>
      <c r="J1450" s="368" t="str">
        <f t="shared" si="126"/>
        <v/>
      </c>
      <c r="K1450" s="177">
        <f t="shared" si="127"/>
        <v>1</v>
      </c>
      <c r="L1450" s="176">
        <f t="shared" si="128"/>
        <v>0</v>
      </c>
    </row>
    <row r="1451" spans="1:13" ht="31.9" customHeight="1" x14ac:dyDescent="0.25">
      <c r="A1451" s="50">
        <v>856</v>
      </c>
      <c r="B1451" s="35"/>
      <c r="C1451" s="36"/>
      <c r="D1451" s="37"/>
      <c r="E1451" s="72"/>
      <c r="F1451" s="332"/>
      <c r="G1451" s="328"/>
      <c r="H1451" s="263"/>
      <c r="I1451" s="256"/>
      <c r="J1451" s="368" t="str">
        <f t="shared" si="126"/>
        <v/>
      </c>
      <c r="K1451" s="177">
        <f t="shared" si="127"/>
        <v>1</v>
      </c>
      <c r="L1451" s="176">
        <f t="shared" si="128"/>
        <v>0</v>
      </c>
    </row>
    <row r="1452" spans="1:13" ht="31.9" customHeight="1" x14ac:dyDescent="0.25">
      <c r="A1452" s="50">
        <v>857</v>
      </c>
      <c r="B1452" s="35"/>
      <c r="C1452" s="36"/>
      <c r="D1452" s="37"/>
      <c r="E1452" s="72"/>
      <c r="F1452" s="332"/>
      <c r="G1452" s="328"/>
      <c r="H1452" s="263"/>
      <c r="I1452" s="256"/>
      <c r="J1452" s="368" t="str">
        <f t="shared" si="126"/>
        <v/>
      </c>
      <c r="K1452" s="177">
        <f t="shared" si="127"/>
        <v>1</v>
      </c>
      <c r="L1452" s="176">
        <f t="shared" si="128"/>
        <v>0</v>
      </c>
    </row>
    <row r="1453" spans="1:13" ht="31.9" customHeight="1" x14ac:dyDescent="0.25">
      <c r="A1453" s="50">
        <v>858</v>
      </c>
      <c r="B1453" s="35"/>
      <c r="C1453" s="36"/>
      <c r="D1453" s="37"/>
      <c r="E1453" s="72"/>
      <c r="F1453" s="332"/>
      <c r="G1453" s="328"/>
      <c r="H1453" s="263"/>
      <c r="I1453" s="256"/>
      <c r="J1453" s="368" t="str">
        <f t="shared" si="126"/>
        <v/>
      </c>
      <c r="K1453" s="177">
        <f t="shared" si="127"/>
        <v>1</v>
      </c>
      <c r="L1453" s="176">
        <f t="shared" si="128"/>
        <v>0</v>
      </c>
    </row>
    <row r="1454" spans="1:13" ht="31.9" customHeight="1" x14ac:dyDescent="0.25">
      <c r="A1454" s="50">
        <v>859</v>
      </c>
      <c r="B1454" s="35"/>
      <c r="C1454" s="36"/>
      <c r="D1454" s="37"/>
      <c r="E1454" s="72"/>
      <c r="F1454" s="332"/>
      <c r="G1454" s="328"/>
      <c r="H1454" s="263"/>
      <c r="I1454" s="256"/>
      <c r="J1454" s="368" t="str">
        <f t="shared" si="126"/>
        <v/>
      </c>
      <c r="K1454" s="177">
        <f t="shared" si="127"/>
        <v>1</v>
      </c>
      <c r="L1454" s="176">
        <f t="shared" si="128"/>
        <v>0</v>
      </c>
    </row>
    <row r="1455" spans="1:13" ht="31.9" customHeight="1" thickBot="1" x14ac:dyDescent="0.3">
      <c r="A1455" s="65">
        <v>860</v>
      </c>
      <c r="B1455" s="38"/>
      <c r="C1455" s="39"/>
      <c r="D1455" s="40"/>
      <c r="E1455" s="73"/>
      <c r="F1455" s="333"/>
      <c r="G1455" s="329"/>
      <c r="H1455" s="264"/>
      <c r="I1455" s="257"/>
      <c r="J1455" s="368" t="str">
        <f t="shared" si="126"/>
        <v/>
      </c>
      <c r="K1455" s="177">
        <f t="shared" si="127"/>
        <v>1</v>
      </c>
      <c r="L1455" s="176">
        <f t="shared" si="128"/>
        <v>0</v>
      </c>
    </row>
    <row r="1456" spans="1:13" ht="37.15" customHeight="1" thickBot="1" x14ac:dyDescent="0.3">
      <c r="A1456" s="74"/>
      <c r="B1456" s="74"/>
      <c r="C1456" s="372"/>
      <c r="D1456" s="74"/>
      <c r="E1456" s="314"/>
      <c r="F1456" s="369"/>
      <c r="G1456" s="334" t="s">
        <v>50</v>
      </c>
      <c r="H1456" s="258">
        <f>SUM(H1436:H1455)+H1422</f>
        <v>0</v>
      </c>
      <c r="I1456" s="258">
        <f>SUM(I1436:I1455)+I1422</f>
        <v>0</v>
      </c>
      <c r="J1456" s="74"/>
      <c r="K1456" s="175">
        <f>IF(H1456&gt;H1422,ROW(A1462),0)</f>
        <v>0</v>
      </c>
      <c r="L1456" s="69"/>
      <c r="M1456" s="171">
        <f>IF(H1456&gt;H1422,ROW(A1462),0)</f>
        <v>0</v>
      </c>
    </row>
    <row r="1457" spans="1:14" x14ac:dyDescent="0.25">
      <c r="A1457" s="74"/>
      <c r="B1457" s="74"/>
      <c r="C1457" s="372"/>
      <c r="D1457" s="74"/>
      <c r="E1457" s="314"/>
      <c r="F1457" s="370"/>
      <c r="G1457" s="314"/>
      <c r="H1457" s="74"/>
      <c r="I1457" s="74"/>
      <c r="J1457" s="74"/>
      <c r="K1457" s="69"/>
      <c r="L1457" s="69"/>
    </row>
    <row r="1458" spans="1:14" x14ac:dyDescent="0.25">
      <c r="A1458" s="41" t="s">
        <v>156</v>
      </c>
      <c r="B1458" s="74"/>
      <c r="C1458" s="372"/>
      <c r="D1458" s="74"/>
      <c r="E1458" s="314"/>
      <c r="F1458" s="370"/>
      <c r="G1458" s="314"/>
      <c r="H1458" s="74"/>
      <c r="I1458" s="74"/>
      <c r="J1458" s="74"/>
      <c r="K1458" s="69"/>
      <c r="L1458" s="69"/>
    </row>
    <row r="1459" spans="1:14" x14ac:dyDescent="0.25">
      <c r="A1459" s="74"/>
      <c r="B1459" s="74"/>
      <c r="C1459" s="372"/>
      <c r="D1459" s="74"/>
      <c r="E1459" s="314"/>
      <c r="F1459" s="370"/>
      <c r="G1459" s="314"/>
      <c r="H1459" s="74"/>
      <c r="I1459" s="74"/>
      <c r="J1459" s="74"/>
      <c r="K1459" s="69"/>
      <c r="L1459" s="69"/>
    </row>
    <row r="1460" spans="1:14" x14ac:dyDescent="0.25">
      <c r="A1460" s="74"/>
      <c r="B1460" s="353" t="s">
        <v>47</v>
      </c>
      <c r="C1460" s="373">
        <f ca="1">IF(imzatarihi&gt;0,imzatarihi,"")</f>
        <v>46027</v>
      </c>
      <c r="D1460" s="530" t="s">
        <v>48</v>
      </c>
      <c r="E1460" s="530"/>
      <c r="F1460" s="542" t="str">
        <f>IF(kurulusyetkilisi&gt;0,kurulusyetkilisi,"")</f>
        <v/>
      </c>
      <c r="G1460" s="542"/>
      <c r="H1460" s="542"/>
      <c r="I1460" s="542"/>
      <c r="J1460" s="74"/>
      <c r="K1460" s="69"/>
      <c r="L1460" s="69"/>
    </row>
    <row r="1461" spans="1:14" x14ac:dyDescent="0.25">
      <c r="A1461" s="74"/>
      <c r="D1461" s="530" t="s">
        <v>49</v>
      </c>
      <c r="E1461" s="530"/>
      <c r="H1461" s="261"/>
      <c r="I1461" s="74"/>
      <c r="J1461" s="74"/>
      <c r="K1461" s="69"/>
      <c r="L1461" s="69"/>
    </row>
    <row r="1462" spans="1:14" x14ac:dyDescent="0.25">
      <c r="A1462" s="74"/>
      <c r="B1462" s="74"/>
      <c r="C1462" s="372"/>
      <c r="D1462" s="74"/>
      <c r="E1462" s="314"/>
      <c r="F1462" s="370"/>
      <c r="G1462" s="314"/>
      <c r="H1462" s="74"/>
      <c r="I1462" s="74"/>
      <c r="J1462" s="74"/>
      <c r="K1462" s="69"/>
      <c r="L1462" s="69"/>
    </row>
    <row r="1463" spans="1:14" x14ac:dyDescent="0.25">
      <c r="A1463" s="525" t="s">
        <v>125</v>
      </c>
      <c r="B1463" s="525"/>
      <c r="C1463" s="525"/>
      <c r="D1463" s="525"/>
      <c r="E1463" s="525"/>
      <c r="F1463" s="525"/>
      <c r="G1463" s="525"/>
      <c r="H1463" s="525"/>
      <c r="I1463" s="525"/>
      <c r="J1463" s="150"/>
      <c r="K1463" s="69"/>
      <c r="L1463" s="69"/>
    </row>
    <row r="1464" spans="1:14" x14ac:dyDescent="0.25">
      <c r="A1464" s="523" t="str">
        <f>IF(YilDonem&lt;&gt;"",CONCATENATE(YilDonem," dönemine aittir."),"")</f>
        <v/>
      </c>
      <c r="B1464" s="523"/>
      <c r="C1464" s="523"/>
      <c r="D1464" s="523"/>
      <c r="E1464" s="523"/>
      <c r="F1464" s="523"/>
      <c r="G1464" s="523"/>
      <c r="H1464" s="523"/>
      <c r="I1464" s="523"/>
      <c r="J1464" s="150"/>
      <c r="K1464" s="69"/>
      <c r="L1464" s="69"/>
    </row>
    <row r="1465" spans="1:14" ht="15.95" customHeight="1" thickBot="1" x14ac:dyDescent="0.3">
      <c r="A1465" s="543" t="s">
        <v>148</v>
      </c>
      <c r="B1465" s="543"/>
      <c r="C1465" s="543"/>
      <c r="D1465" s="543"/>
      <c r="E1465" s="543"/>
      <c r="F1465" s="543"/>
      <c r="G1465" s="543"/>
      <c r="H1465" s="543"/>
      <c r="I1465" s="543"/>
      <c r="J1465" s="150"/>
      <c r="K1465" s="69"/>
      <c r="L1465" s="69"/>
    </row>
    <row r="1466" spans="1:14" ht="31.7" customHeight="1" thickBot="1" x14ac:dyDescent="0.3">
      <c r="A1466" s="544" t="s">
        <v>1</v>
      </c>
      <c r="B1466" s="545"/>
      <c r="C1466" s="509" t="str">
        <f>IF(ProjeNo&gt;0,ProjeNo,"")</f>
        <v/>
      </c>
      <c r="D1466" s="510"/>
      <c r="E1466" s="510"/>
      <c r="F1466" s="510"/>
      <c r="G1466" s="510"/>
      <c r="H1466" s="510"/>
      <c r="I1466" s="511"/>
      <c r="J1466" s="150"/>
      <c r="K1466" s="69"/>
      <c r="L1466" s="69"/>
    </row>
    <row r="1467" spans="1:14" ht="45" customHeight="1" thickBot="1" x14ac:dyDescent="0.3">
      <c r="A1467" s="540" t="s">
        <v>14</v>
      </c>
      <c r="B1467" s="541"/>
      <c r="C1467" s="514" t="str">
        <f>IF(ProjeAdi&gt;0,ProjeAdi,"")</f>
        <v/>
      </c>
      <c r="D1467" s="515"/>
      <c r="E1467" s="515"/>
      <c r="F1467" s="515"/>
      <c r="G1467" s="515"/>
      <c r="H1467" s="515"/>
      <c r="I1467" s="516"/>
      <c r="J1467" s="150"/>
      <c r="K1467" s="69"/>
      <c r="L1467" s="69"/>
    </row>
    <row r="1468" spans="1:14" s="44" customFormat="1" ht="37.15" customHeight="1" thickBot="1" x14ac:dyDescent="0.3">
      <c r="A1468" s="517" t="s">
        <v>9</v>
      </c>
      <c r="B1468" s="517" t="s">
        <v>122</v>
      </c>
      <c r="C1468" s="517" t="s">
        <v>123</v>
      </c>
      <c r="D1468" s="517" t="s">
        <v>124</v>
      </c>
      <c r="E1468" s="519" t="s">
        <v>97</v>
      </c>
      <c r="F1468" s="521" t="s">
        <v>98</v>
      </c>
      <c r="G1468" s="519" t="s">
        <v>185</v>
      </c>
      <c r="H1468" s="117" t="s">
        <v>99</v>
      </c>
      <c r="I1468" s="117" t="s">
        <v>99</v>
      </c>
      <c r="J1468" s="366"/>
      <c r="K1468" s="70"/>
      <c r="L1468" s="70"/>
      <c r="M1468" s="109"/>
      <c r="N1468" s="109"/>
    </row>
    <row r="1469" spans="1:14" ht="18" customHeight="1" thickBot="1" x14ac:dyDescent="0.3">
      <c r="A1469" s="526"/>
      <c r="B1469" s="526"/>
      <c r="C1469" s="526"/>
      <c r="D1469" s="526"/>
      <c r="E1469" s="527"/>
      <c r="F1469" s="528"/>
      <c r="G1469" s="520"/>
      <c r="H1469" s="118" t="s">
        <v>100</v>
      </c>
      <c r="I1469" s="118" t="s">
        <v>103</v>
      </c>
      <c r="J1469" s="150"/>
      <c r="K1469" s="69"/>
      <c r="L1469" s="69"/>
    </row>
    <row r="1470" spans="1:14" ht="31.9" customHeight="1" x14ac:dyDescent="0.25">
      <c r="A1470" s="64">
        <v>861</v>
      </c>
      <c r="B1470" s="52"/>
      <c r="C1470" s="53"/>
      <c r="D1470" s="71"/>
      <c r="E1470" s="54"/>
      <c r="F1470" s="330"/>
      <c r="G1470" s="327"/>
      <c r="H1470" s="262"/>
      <c r="I1470" s="249"/>
      <c r="J1470" s="368" t="str">
        <f>IF(AND(COUNTA(B1470:D1470)&gt;0,K1470=1),"Belge Tarihi,Belge Numarası ve KDV Dahil Tutar doldurulduktan sonra KDV Hariç Tutar doldurulabilir.","")</f>
        <v/>
      </c>
      <c r="K1470" s="177">
        <f>IF(COUNTA(E1470:F1470)+COUNTA(I1470)=3,0,1)</f>
        <v>1</v>
      </c>
      <c r="L1470" s="176">
        <f>IF(K1470=1,0,100000000)</f>
        <v>0</v>
      </c>
    </row>
    <row r="1471" spans="1:14" ht="31.9" customHeight="1" x14ac:dyDescent="0.25">
      <c r="A1471" s="50">
        <v>862</v>
      </c>
      <c r="B1471" s="35"/>
      <c r="C1471" s="36"/>
      <c r="D1471" s="37"/>
      <c r="E1471" s="72"/>
      <c r="F1471" s="332"/>
      <c r="G1471" s="328"/>
      <c r="H1471" s="263"/>
      <c r="I1471" s="256"/>
      <c r="J1471" s="368" t="str">
        <f t="shared" ref="J1471:J1489" si="129">IF(AND(COUNTA(B1471:D1471)&gt;0,K1471=1),"Belge Tarihi,Belge Numarası ve KDV Dahil Tutar doldurulduktan sonra KDV Hariç Tutar doldurulabilir.","")</f>
        <v/>
      </c>
      <c r="K1471" s="177">
        <f t="shared" ref="K1471:K1489" si="130">IF(COUNTA(E1471:F1471)+COUNTA(I1471)=3,0,1)</f>
        <v>1</v>
      </c>
      <c r="L1471" s="176">
        <f t="shared" ref="L1471:L1489" si="131">IF(K1471=1,0,100000000)</f>
        <v>0</v>
      </c>
    </row>
    <row r="1472" spans="1:14" ht="31.9" customHeight="1" x14ac:dyDescent="0.25">
      <c r="A1472" s="50">
        <v>863</v>
      </c>
      <c r="B1472" s="35"/>
      <c r="C1472" s="36"/>
      <c r="D1472" s="37"/>
      <c r="E1472" s="72"/>
      <c r="F1472" s="332"/>
      <c r="G1472" s="328"/>
      <c r="H1472" s="263"/>
      <c r="I1472" s="256"/>
      <c r="J1472" s="368" t="str">
        <f t="shared" si="129"/>
        <v/>
      </c>
      <c r="K1472" s="177">
        <f t="shared" si="130"/>
        <v>1</v>
      </c>
      <c r="L1472" s="176">
        <f t="shared" si="131"/>
        <v>0</v>
      </c>
    </row>
    <row r="1473" spans="1:12" ht="31.9" customHeight="1" x14ac:dyDescent="0.25">
      <c r="A1473" s="50">
        <v>864</v>
      </c>
      <c r="B1473" s="35"/>
      <c r="C1473" s="36"/>
      <c r="D1473" s="37"/>
      <c r="E1473" s="72"/>
      <c r="F1473" s="332"/>
      <c r="G1473" s="328"/>
      <c r="H1473" s="263"/>
      <c r="I1473" s="256"/>
      <c r="J1473" s="368" t="str">
        <f t="shared" si="129"/>
        <v/>
      </c>
      <c r="K1473" s="177">
        <f t="shared" si="130"/>
        <v>1</v>
      </c>
      <c r="L1473" s="176">
        <f t="shared" si="131"/>
        <v>0</v>
      </c>
    </row>
    <row r="1474" spans="1:12" ht="31.9" customHeight="1" x14ac:dyDescent="0.25">
      <c r="A1474" s="50">
        <v>865</v>
      </c>
      <c r="B1474" s="35"/>
      <c r="C1474" s="36"/>
      <c r="D1474" s="37"/>
      <c r="E1474" s="72"/>
      <c r="F1474" s="332"/>
      <c r="G1474" s="328"/>
      <c r="H1474" s="263"/>
      <c r="I1474" s="256"/>
      <c r="J1474" s="368" t="str">
        <f t="shared" si="129"/>
        <v/>
      </c>
      <c r="K1474" s="177">
        <f t="shared" si="130"/>
        <v>1</v>
      </c>
      <c r="L1474" s="176">
        <f t="shared" si="131"/>
        <v>0</v>
      </c>
    </row>
    <row r="1475" spans="1:12" ht="31.9" customHeight="1" x14ac:dyDescent="0.25">
      <c r="A1475" s="50">
        <v>866</v>
      </c>
      <c r="B1475" s="35"/>
      <c r="C1475" s="36"/>
      <c r="D1475" s="37"/>
      <c r="E1475" s="72"/>
      <c r="F1475" s="332"/>
      <c r="G1475" s="328"/>
      <c r="H1475" s="263"/>
      <c r="I1475" s="256"/>
      <c r="J1475" s="368" t="str">
        <f t="shared" si="129"/>
        <v/>
      </c>
      <c r="K1475" s="177">
        <f t="shared" si="130"/>
        <v>1</v>
      </c>
      <c r="L1475" s="176">
        <f t="shared" si="131"/>
        <v>0</v>
      </c>
    </row>
    <row r="1476" spans="1:12" ht="31.9" customHeight="1" x14ac:dyDescent="0.25">
      <c r="A1476" s="50">
        <v>867</v>
      </c>
      <c r="B1476" s="35"/>
      <c r="C1476" s="36"/>
      <c r="D1476" s="37"/>
      <c r="E1476" s="72"/>
      <c r="F1476" s="332"/>
      <c r="G1476" s="328"/>
      <c r="H1476" s="263"/>
      <c r="I1476" s="256"/>
      <c r="J1476" s="368" t="str">
        <f t="shared" si="129"/>
        <v/>
      </c>
      <c r="K1476" s="177">
        <f t="shared" si="130"/>
        <v>1</v>
      </c>
      <c r="L1476" s="176">
        <f t="shared" si="131"/>
        <v>0</v>
      </c>
    </row>
    <row r="1477" spans="1:12" ht="31.9" customHeight="1" x14ac:dyDescent="0.25">
      <c r="A1477" s="50">
        <v>868</v>
      </c>
      <c r="B1477" s="35"/>
      <c r="C1477" s="36"/>
      <c r="D1477" s="37"/>
      <c r="E1477" s="72"/>
      <c r="F1477" s="332"/>
      <c r="G1477" s="328"/>
      <c r="H1477" s="263"/>
      <c r="I1477" s="256"/>
      <c r="J1477" s="368" t="str">
        <f t="shared" si="129"/>
        <v/>
      </c>
      <c r="K1477" s="177">
        <f t="shared" si="130"/>
        <v>1</v>
      </c>
      <c r="L1477" s="176">
        <f t="shared" si="131"/>
        <v>0</v>
      </c>
    </row>
    <row r="1478" spans="1:12" ht="31.9" customHeight="1" x14ac:dyDescent="0.25">
      <c r="A1478" s="50">
        <v>869</v>
      </c>
      <c r="B1478" s="35"/>
      <c r="C1478" s="36"/>
      <c r="D1478" s="37"/>
      <c r="E1478" s="72"/>
      <c r="F1478" s="332"/>
      <c r="G1478" s="328"/>
      <c r="H1478" s="263"/>
      <c r="I1478" s="256"/>
      <c r="J1478" s="368" t="str">
        <f t="shared" si="129"/>
        <v/>
      </c>
      <c r="K1478" s="177">
        <f t="shared" si="130"/>
        <v>1</v>
      </c>
      <c r="L1478" s="176">
        <f t="shared" si="131"/>
        <v>0</v>
      </c>
    </row>
    <row r="1479" spans="1:12" ht="31.9" customHeight="1" x14ac:dyDescent="0.25">
      <c r="A1479" s="50">
        <v>870</v>
      </c>
      <c r="B1479" s="35"/>
      <c r="C1479" s="36"/>
      <c r="D1479" s="37"/>
      <c r="E1479" s="72"/>
      <c r="F1479" s="332"/>
      <c r="G1479" s="328"/>
      <c r="H1479" s="263"/>
      <c r="I1479" s="256"/>
      <c r="J1479" s="368" t="str">
        <f t="shared" si="129"/>
        <v/>
      </c>
      <c r="K1479" s="177">
        <f t="shared" si="130"/>
        <v>1</v>
      </c>
      <c r="L1479" s="176">
        <f t="shared" si="131"/>
        <v>0</v>
      </c>
    </row>
    <row r="1480" spans="1:12" ht="31.9" customHeight="1" x14ac:dyDescent="0.25">
      <c r="A1480" s="50">
        <v>871</v>
      </c>
      <c r="B1480" s="35"/>
      <c r="C1480" s="36"/>
      <c r="D1480" s="37"/>
      <c r="E1480" s="72"/>
      <c r="F1480" s="332"/>
      <c r="G1480" s="328"/>
      <c r="H1480" s="263"/>
      <c r="I1480" s="256"/>
      <c r="J1480" s="368" t="str">
        <f t="shared" si="129"/>
        <v/>
      </c>
      <c r="K1480" s="177">
        <f t="shared" si="130"/>
        <v>1</v>
      </c>
      <c r="L1480" s="176">
        <f t="shared" si="131"/>
        <v>0</v>
      </c>
    </row>
    <row r="1481" spans="1:12" ht="31.9" customHeight="1" x14ac:dyDescent="0.25">
      <c r="A1481" s="50">
        <v>872</v>
      </c>
      <c r="B1481" s="35"/>
      <c r="C1481" s="36"/>
      <c r="D1481" s="37"/>
      <c r="E1481" s="72"/>
      <c r="F1481" s="332"/>
      <c r="G1481" s="328"/>
      <c r="H1481" s="263"/>
      <c r="I1481" s="256"/>
      <c r="J1481" s="368" t="str">
        <f t="shared" si="129"/>
        <v/>
      </c>
      <c r="K1481" s="177">
        <f t="shared" si="130"/>
        <v>1</v>
      </c>
      <c r="L1481" s="176">
        <f t="shared" si="131"/>
        <v>0</v>
      </c>
    </row>
    <row r="1482" spans="1:12" ht="31.9" customHeight="1" x14ac:dyDescent="0.25">
      <c r="A1482" s="50">
        <v>873</v>
      </c>
      <c r="B1482" s="35"/>
      <c r="C1482" s="36"/>
      <c r="D1482" s="37"/>
      <c r="E1482" s="72"/>
      <c r="F1482" s="332"/>
      <c r="G1482" s="328"/>
      <c r="H1482" s="263"/>
      <c r="I1482" s="256"/>
      <c r="J1482" s="368" t="str">
        <f t="shared" si="129"/>
        <v/>
      </c>
      <c r="K1482" s="177">
        <f t="shared" si="130"/>
        <v>1</v>
      </c>
      <c r="L1482" s="176">
        <f t="shared" si="131"/>
        <v>0</v>
      </c>
    </row>
    <row r="1483" spans="1:12" ht="31.9" customHeight="1" x14ac:dyDescent="0.25">
      <c r="A1483" s="50">
        <v>874</v>
      </c>
      <c r="B1483" s="35"/>
      <c r="C1483" s="36"/>
      <c r="D1483" s="37"/>
      <c r="E1483" s="72"/>
      <c r="F1483" s="332"/>
      <c r="G1483" s="328"/>
      <c r="H1483" s="263"/>
      <c r="I1483" s="256"/>
      <c r="J1483" s="368" t="str">
        <f t="shared" si="129"/>
        <v/>
      </c>
      <c r="K1483" s="177">
        <f t="shared" si="130"/>
        <v>1</v>
      </c>
      <c r="L1483" s="176">
        <f t="shared" si="131"/>
        <v>0</v>
      </c>
    </row>
    <row r="1484" spans="1:12" ht="31.9" customHeight="1" x14ac:dyDescent="0.25">
      <c r="A1484" s="50">
        <v>875</v>
      </c>
      <c r="B1484" s="35"/>
      <c r="C1484" s="36"/>
      <c r="D1484" s="37"/>
      <c r="E1484" s="72"/>
      <c r="F1484" s="332"/>
      <c r="G1484" s="328"/>
      <c r="H1484" s="263"/>
      <c r="I1484" s="256"/>
      <c r="J1484" s="368" t="str">
        <f t="shared" si="129"/>
        <v/>
      </c>
      <c r="K1484" s="177">
        <f t="shared" si="130"/>
        <v>1</v>
      </c>
      <c r="L1484" s="176">
        <f t="shared" si="131"/>
        <v>0</v>
      </c>
    </row>
    <row r="1485" spans="1:12" ht="31.9" customHeight="1" x14ac:dyDescent="0.25">
      <c r="A1485" s="50">
        <v>876</v>
      </c>
      <c r="B1485" s="35"/>
      <c r="C1485" s="36"/>
      <c r="D1485" s="37"/>
      <c r="E1485" s="72"/>
      <c r="F1485" s="332"/>
      <c r="G1485" s="328"/>
      <c r="H1485" s="263"/>
      <c r="I1485" s="256"/>
      <c r="J1485" s="368" t="str">
        <f t="shared" si="129"/>
        <v/>
      </c>
      <c r="K1485" s="177">
        <f t="shared" si="130"/>
        <v>1</v>
      </c>
      <c r="L1485" s="176">
        <f t="shared" si="131"/>
        <v>0</v>
      </c>
    </row>
    <row r="1486" spans="1:12" ht="31.9" customHeight="1" x14ac:dyDescent="0.25">
      <c r="A1486" s="50">
        <v>877</v>
      </c>
      <c r="B1486" s="35"/>
      <c r="C1486" s="36"/>
      <c r="D1486" s="37"/>
      <c r="E1486" s="72"/>
      <c r="F1486" s="332"/>
      <c r="G1486" s="328"/>
      <c r="H1486" s="263"/>
      <c r="I1486" s="256"/>
      <c r="J1486" s="368" t="str">
        <f t="shared" si="129"/>
        <v/>
      </c>
      <c r="K1486" s="177">
        <f t="shared" si="130"/>
        <v>1</v>
      </c>
      <c r="L1486" s="176">
        <f t="shared" si="131"/>
        <v>0</v>
      </c>
    </row>
    <row r="1487" spans="1:12" ht="31.9" customHeight="1" x14ac:dyDescent="0.25">
      <c r="A1487" s="50">
        <v>878</v>
      </c>
      <c r="B1487" s="35"/>
      <c r="C1487" s="36"/>
      <c r="D1487" s="37"/>
      <c r="E1487" s="72"/>
      <c r="F1487" s="332"/>
      <c r="G1487" s="328"/>
      <c r="H1487" s="263"/>
      <c r="I1487" s="256"/>
      <c r="J1487" s="368" t="str">
        <f t="shared" si="129"/>
        <v/>
      </c>
      <c r="K1487" s="177">
        <f t="shared" si="130"/>
        <v>1</v>
      </c>
      <c r="L1487" s="176">
        <f t="shared" si="131"/>
        <v>0</v>
      </c>
    </row>
    <row r="1488" spans="1:12" ht="31.9" customHeight="1" x14ac:dyDescent="0.25">
      <c r="A1488" s="50">
        <v>879</v>
      </c>
      <c r="B1488" s="35"/>
      <c r="C1488" s="36"/>
      <c r="D1488" s="37"/>
      <c r="E1488" s="72"/>
      <c r="F1488" s="332"/>
      <c r="G1488" s="328"/>
      <c r="H1488" s="263"/>
      <c r="I1488" s="256"/>
      <c r="J1488" s="368" t="str">
        <f t="shared" si="129"/>
        <v/>
      </c>
      <c r="K1488" s="177">
        <f t="shared" si="130"/>
        <v>1</v>
      </c>
      <c r="L1488" s="176">
        <f t="shared" si="131"/>
        <v>0</v>
      </c>
    </row>
    <row r="1489" spans="1:14" ht="31.9" customHeight="1" thickBot="1" x14ac:dyDescent="0.3">
      <c r="A1489" s="65">
        <v>880</v>
      </c>
      <c r="B1489" s="38"/>
      <c r="C1489" s="39"/>
      <c r="D1489" s="40"/>
      <c r="E1489" s="73"/>
      <c r="F1489" s="333"/>
      <c r="G1489" s="329"/>
      <c r="H1489" s="264"/>
      <c r="I1489" s="257"/>
      <c r="J1489" s="368" t="str">
        <f t="shared" si="129"/>
        <v/>
      </c>
      <c r="K1489" s="177">
        <f t="shared" si="130"/>
        <v>1</v>
      </c>
      <c r="L1489" s="176">
        <f t="shared" si="131"/>
        <v>0</v>
      </c>
    </row>
    <row r="1490" spans="1:14" ht="37.15" customHeight="1" thickBot="1" x14ac:dyDescent="0.3">
      <c r="A1490" s="74"/>
      <c r="B1490" s="74"/>
      <c r="C1490" s="372"/>
      <c r="D1490" s="74"/>
      <c r="E1490" s="314"/>
      <c r="F1490" s="369"/>
      <c r="G1490" s="334" t="s">
        <v>50</v>
      </c>
      <c r="H1490" s="258">
        <f>SUM(H1470:H1489)+H1456</f>
        <v>0</v>
      </c>
      <c r="I1490" s="258">
        <f>SUM(I1470:I1489)+I1456</f>
        <v>0</v>
      </c>
      <c r="J1490" s="74"/>
      <c r="K1490" s="175">
        <f>IF(H1490&gt;H1456,ROW(A1496),0)</f>
        <v>0</v>
      </c>
      <c r="L1490" s="69"/>
      <c r="M1490" s="171">
        <f>IF(H1490&gt;H1456,ROW(A1496),0)</f>
        <v>0</v>
      </c>
    </row>
    <row r="1491" spans="1:14" x14ac:dyDescent="0.25">
      <c r="A1491" s="74"/>
      <c r="B1491" s="74"/>
      <c r="C1491" s="372"/>
      <c r="D1491" s="74"/>
      <c r="E1491" s="314"/>
      <c r="F1491" s="370"/>
      <c r="G1491" s="314"/>
      <c r="H1491" s="74"/>
      <c r="I1491" s="74"/>
      <c r="J1491" s="74"/>
      <c r="K1491" s="69"/>
      <c r="L1491" s="69"/>
    </row>
    <row r="1492" spans="1:14" x14ac:dyDescent="0.25">
      <c r="A1492" s="41" t="s">
        <v>156</v>
      </c>
      <c r="B1492" s="74"/>
      <c r="C1492" s="372"/>
      <c r="D1492" s="74"/>
      <c r="E1492" s="314"/>
      <c r="F1492" s="370"/>
      <c r="G1492" s="314"/>
      <c r="H1492" s="74"/>
      <c r="I1492" s="74"/>
      <c r="J1492" s="74"/>
      <c r="K1492" s="69"/>
      <c r="L1492" s="69"/>
    </row>
    <row r="1493" spans="1:14" x14ac:dyDescent="0.25">
      <c r="A1493" s="74"/>
      <c r="B1493" s="74"/>
      <c r="C1493" s="372"/>
      <c r="D1493" s="74"/>
      <c r="E1493" s="314"/>
      <c r="F1493" s="370"/>
      <c r="G1493" s="314"/>
      <c r="H1493" s="74"/>
      <c r="I1493" s="74"/>
      <c r="J1493" s="74"/>
      <c r="K1493" s="69"/>
      <c r="L1493" s="69"/>
    </row>
    <row r="1494" spans="1:14" x14ac:dyDescent="0.25">
      <c r="A1494" s="74"/>
      <c r="B1494" s="353" t="s">
        <v>47</v>
      </c>
      <c r="C1494" s="373">
        <f ca="1">IF(imzatarihi&gt;0,imzatarihi,"")</f>
        <v>46027</v>
      </c>
      <c r="D1494" s="530" t="s">
        <v>48</v>
      </c>
      <c r="E1494" s="530"/>
      <c r="F1494" s="542" t="str">
        <f>IF(kurulusyetkilisi&gt;0,kurulusyetkilisi,"")</f>
        <v/>
      </c>
      <c r="G1494" s="542"/>
      <c r="H1494" s="542"/>
      <c r="I1494" s="542"/>
      <c r="J1494" s="74"/>
      <c r="K1494" s="69"/>
      <c r="L1494" s="69"/>
    </row>
    <row r="1495" spans="1:14" x14ac:dyDescent="0.25">
      <c r="A1495" s="74"/>
      <c r="D1495" s="530" t="s">
        <v>49</v>
      </c>
      <c r="E1495" s="530"/>
      <c r="H1495" s="261"/>
      <c r="I1495" s="74"/>
      <c r="J1495" s="74"/>
      <c r="K1495" s="69"/>
      <c r="L1495" s="69"/>
    </row>
    <row r="1496" spans="1:14" x14ac:dyDescent="0.25">
      <c r="A1496" s="74"/>
      <c r="B1496" s="74"/>
      <c r="C1496" s="372"/>
      <c r="D1496" s="74"/>
      <c r="E1496" s="314"/>
      <c r="F1496" s="370"/>
      <c r="G1496" s="314"/>
      <c r="H1496" s="74"/>
      <c r="I1496" s="74"/>
      <c r="J1496" s="74"/>
      <c r="K1496" s="69"/>
      <c r="L1496" s="69"/>
    </row>
    <row r="1497" spans="1:14" x14ac:dyDescent="0.25">
      <c r="A1497" s="525" t="s">
        <v>125</v>
      </c>
      <c r="B1497" s="525"/>
      <c r="C1497" s="525"/>
      <c r="D1497" s="525"/>
      <c r="E1497" s="525"/>
      <c r="F1497" s="525"/>
      <c r="G1497" s="525"/>
      <c r="H1497" s="525"/>
      <c r="I1497" s="525"/>
      <c r="J1497" s="150"/>
      <c r="K1497" s="69"/>
      <c r="L1497" s="69"/>
    </row>
    <row r="1498" spans="1:14" x14ac:dyDescent="0.25">
      <c r="A1498" s="523" t="str">
        <f>IF(YilDonem&lt;&gt;"",CONCATENATE(YilDonem," dönemine aittir."),"")</f>
        <v/>
      </c>
      <c r="B1498" s="523"/>
      <c r="C1498" s="523"/>
      <c r="D1498" s="523"/>
      <c r="E1498" s="523"/>
      <c r="F1498" s="523"/>
      <c r="G1498" s="523"/>
      <c r="H1498" s="523"/>
      <c r="I1498" s="523"/>
      <c r="J1498" s="150"/>
      <c r="K1498" s="69"/>
      <c r="L1498" s="69"/>
    </row>
    <row r="1499" spans="1:14" ht="15.95" customHeight="1" thickBot="1" x14ac:dyDescent="0.3">
      <c r="A1499" s="543" t="s">
        <v>148</v>
      </c>
      <c r="B1499" s="543"/>
      <c r="C1499" s="543"/>
      <c r="D1499" s="543"/>
      <c r="E1499" s="543"/>
      <c r="F1499" s="543"/>
      <c r="G1499" s="543"/>
      <c r="H1499" s="543"/>
      <c r="I1499" s="543"/>
      <c r="J1499" s="150"/>
      <c r="K1499" s="69"/>
      <c r="L1499" s="69"/>
    </row>
    <row r="1500" spans="1:14" ht="31.7" customHeight="1" thickBot="1" x14ac:dyDescent="0.3">
      <c r="A1500" s="544" t="s">
        <v>1</v>
      </c>
      <c r="B1500" s="545"/>
      <c r="C1500" s="509" t="str">
        <f>IF(ProjeNo&gt;0,ProjeNo,"")</f>
        <v/>
      </c>
      <c r="D1500" s="510"/>
      <c r="E1500" s="510"/>
      <c r="F1500" s="510"/>
      <c r="G1500" s="510"/>
      <c r="H1500" s="510"/>
      <c r="I1500" s="511"/>
      <c r="J1500" s="150"/>
      <c r="K1500" s="69"/>
      <c r="L1500" s="69"/>
    </row>
    <row r="1501" spans="1:14" ht="45" customHeight="1" thickBot="1" x14ac:dyDescent="0.3">
      <c r="A1501" s="540" t="s">
        <v>14</v>
      </c>
      <c r="B1501" s="541"/>
      <c r="C1501" s="514" t="str">
        <f>IF(ProjeAdi&gt;0,ProjeAdi,"")</f>
        <v/>
      </c>
      <c r="D1501" s="515"/>
      <c r="E1501" s="515"/>
      <c r="F1501" s="515"/>
      <c r="G1501" s="515"/>
      <c r="H1501" s="515"/>
      <c r="I1501" s="516"/>
      <c r="J1501" s="150"/>
      <c r="K1501" s="69"/>
      <c r="L1501" s="69"/>
    </row>
    <row r="1502" spans="1:14" s="44" customFormat="1" ht="37.15" customHeight="1" thickBot="1" x14ac:dyDescent="0.3">
      <c r="A1502" s="517" t="s">
        <v>9</v>
      </c>
      <c r="B1502" s="517" t="s">
        <v>122</v>
      </c>
      <c r="C1502" s="517" t="s">
        <v>123</v>
      </c>
      <c r="D1502" s="517" t="s">
        <v>124</v>
      </c>
      <c r="E1502" s="519" t="s">
        <v>97</v>
      </c>
      <c r="F1502" s="521" t="s">
        <v>98</v>
      </c>
      <c r="G1502" s="519" t="s">
        <v>185</v>
      </c>
      <c r="H1502" s="117" t="s">
        <v>99</v>
      </c>
      <c r="I1502" s="117" t="s">
        <v>99</v>
      </c>
      <c r="J1502" s="366"/>
      <c r="K1502" s="70"/>
      <c r="L1502" s="70"/>
      <c r="M1502" s="109"/>
      <c r="N1502" s="109"/>
    </row>
    <row r="1503" spans="1:14" ht="18" customHeight="1" thickBot="1" x14ac:dyDescent="0.3">
      <c r="A1503" s="526"/>
      <c r="B1503" s="526"/>
      <c r="C1503" s="526"/>
      <c r="D1503" s="526"/>
      <c r="E1503" s="527"/>
      <c r="F1503" s="528"/>
      <c r="G1503" s="520"/>
      <c r="H1503" s="118" t="s">
        <v>100</v>
      </c>
      <c r="I1503" s="118" t="s">
        <v>103</v>
      </c>
      <c r="J1503" s="150"/>
      <c r="K1503" s="69"/>
      <c r="L1503" s="69"/>
    </row>
    <row r="1504" spans="1:14" ht="31.9" customHeight="1" x14ac:dyDescent="0.25">
      <c r="A1504" s="64">
        <v>881</v>
      </c>
      <c r="B1504" s="52"/>
      <c r="C1504" s="53"/>
      <c r="D1504" s="71"/>
      <c r="E1504" s="54"/>
      <c r="F1504" s="330"/>
      <c r="G1504" s="327"/>
      <c r="H1504" s="262"/>
      <c r="I1504" s="249"/>
      <c r="J1504" s="368" t="str">
        <f>IF(AND(COUNTA(B1504:D1504)&gt;0,K1504=1),"Belge Tarihi,Belge Numarası ve KDV Dahil Tutar doldurulduktan sonra KDV Hariç Tutar doldurulabilir.","")</f>
        <v/>
      </c>
      <c r="K1504" s="177">
        <f>IF(COUNTA(E1504:F1504)+COUNTA(I1504)=3,0,1)</f>
        <v>1</v>
      </c>
      <c r="L1504" s="176">
        <f>IF(K1504=1,0,100000000)</f>
        <v>0</v>
      </c>
    </row>
    <row r="1505" spans="1:12" ht="31.9" customHeight="1" x14ac:dyDescent="0.25">
      <c r="A1505" s="50">
        <v>882</v>
      </c>
      <c r="B1505" s="35"/>
      <c r="C1505" s="36"/>
      <c r="D1505" s="37"/>
      <c r="E1505" s="72"/>
      <c r="F1505" s="332"/>
      <c r="G1505" s="328"/>
      <c r="H1505" s="263"/>
      <c r="I1505" s="256"/>
      <c r="J1505" s="368" t="str">
        <f t="shared" ref="J1505:J1523" si="132">IF(AND(COUNTA(B1505:D1505)&gt;0,K1505=1),"Belge Tarihi,Belge Numarası ve KDV Dahil Tutar doldurulduktan sonra KDV Hariç Tutar doldurulabilir.","")</f>
        <v/>
      </c>
      <c r="K1505" s="177">
        <f t="shared" ref="K1505:K1523" si="133">IF(COUNTA(E1505:F1505)+COUNTA(I1505)=3,0,1)</f>
        <v>1</v>
      </c>
      <c r="L1505" s="176">
        <f t="shared" ref="L1505:L1523" si="134">IF(K1505=1,0,100000000)</f>
        <v>0</v>
      </c>
    </row>
    <row r="1506" spans="1:12" ht="31.9" customHeight="1" x14ac:dyDescent="0.25">
      <c r="A1506" s="50">
        <v>883</v>
      </c>
      <c r="B1506" s="35"/>
      <c r="C1506" s="36"/>
      <c r="D1506" s="37"/>
      <c r="E1506" s="72"/>
      <c r="F1506" s="332"/>
      <c r="G1506" s="328"/>
      <c r="H1506" s="263"/>
      <c r="I1506" s="256"/>
      <c r="J1506" s="368" t="str">
        <f t="shared" si="132"/>
        <v/>
      </c>
      <c r="K1506" s="177">
        <f t="shared" si="133"/>
        <v>1</v>
      </c>
      <c r="L1506" s="176">
        <f t="shared" si="134"/>
        <v>0</v>
      </c>
    </row>
    <row r="1507" spans="1:12" ht="31.9" customHeight="1" x14ac:dyDescent="0.25">
      <c r="A1507" s="50">
        <v>884</v>
      </c>
      <c r="B1507" s="35"/>
      <c r="C1507" s="36"/>
      <c r="D1507" s="37"/>
      <c r="E1507" s="72"/>
      <c r="F1507" s="332"/>
      <c r="G1507" s="328"/>
      <c r="H1507" s="263"/>
      <c r="I1507" s="256"/>
      <c r="J1507" s="368" t="str">
        <f t="shared" si="132"/>
        <v/>
      </c>
      <c r="K1507" s="177">
        <f t="shared" si="133"/>
        <v>1</v>
      </c>
      <c r="L1507" s="176">
        <f t="shared" si="134"/>
        <v>0</v>
      </c>
    </row>
    <row r="1508" spans="1:12" ht="31.9" customHeight="1" x14ac:dyDescent="0.25">
      <c r="A1508" s="50">
        <v>885</v>
      </c>
      <c r="B1508" s="35"/>
      <c r="C1508" s="36"/>
      <c r="D1508" s="37"/>
      <c r="E1508" s="72"/>
      <c r="F1508" s="332"/>
      <c r="G1508" s="328"/>
      <c r="H1508" s="263"/>
      <c r="I1508" s="256"/>
      <c r="J1508" s="368" t="str">
        <f t="shared" si="132"/>
        <v/>
      </c>
      <c r="K1508" s="177">
        <f t="shared" si="133"/>
        <v>1</v>
      </c>
      <c r="L1508" s="176">
        <f t="shared" si="134"/>
        <v>0</v>
      </c>
    </row>
    <row r="1509" spans="1:12" ht="31.9" customHeight="1" x14ac:dyDescent="0.25">
      <c r="A1509" s="50">
        <v>886</v>
      </c>
      <c r="B1509" s="35"/>
      <c r="C1509" s="36"/>
      <c r="D1509" s="37"/>
      <c r="E1509" s="72"/>
      <c r="F1509" s="332"/>
      <c r="G1509" s="328"/>
      <c r="H1509" s="263"/>
      <c r="I1509" s="256"/>
      <c r="J1509" s="368" t="str">
        <f t="shared" si="132"/>
        <v/>
      </c>
      <c r="K1509" s="177">
        <f t="shared" si="133"/>
        <v>1</v>
      </c>
      <c r="L1509" s="176">
        <f t="shared" si="134"/>
        <v>0</v>
      </c>
    </row>
    <row r="1510" spans="1:12" ht="31.9" customHeight="1" x14ac:dyDescent="0.25">
      <c r="A1510" s="50">
        <v>887</v>
      </c>
      <c r="B1510" s="35"/>
      <c r="C1510" s="36"/>
      <c r="D1510" s="37"/>
      <c r="E1510" s="72"/>
      <c r="F1510" s="332"/>
      <c r="G1510" s="328"/>
      <c r="H1510" s="263"/>
      <c r="I1510" s="256"/>
      <c r="J1510" s="368" t="str">
        <f t="shared" si="132"/>
        <v/>
      </c>
      <c r="K1510" s="177">
        <f t="shared" si="133"/>
        <v>1</v>
      </c>
      <c r="L1510" s="176">
        <f t="shared" si="134"/>
        <v>0</v>
      </c>
    </row>
    <row r="1511" spans="1:12" ht="31.9" customHeight="1" x14ac:dyDescent="0.25">
      <c r="A1511" s="50">
        <v>888</v>
      </c>
      <c r="B1511" s="35"/>
      <c r="C1511" s="36"/>
      <c r="D1511" s="37"/>
      <c r="E1511" s="72"/>
      <c r="F1511" s="332"/>
      <c r="G1511" s="328"/>
      <c r="H1511" s="263"/>
      <c r="I1511" s="256"/>
      <c r="J1511" s="368" t="str">
        <f t="shared" si="132"/>
        <v/>
      </c>
      <c r="K1511" s="177">
        <f t="shared" si="133"/>
        <v>1</v>
      </c>
      <c r="L1511" s="176">
        <f t="shared" si="134"/>
        <v>0</v>
      </c>
    </row>
    <row r="1512" spans="1:12" ht="31.9" customHeight="1" x14ac:dyDescent="0.25">
      <c r="A1512" s="50">
        <v>889</v>
      </c>
      <c r="B1512" s="35"/>
      <c r="C1512" s="36"/>
      <c r="D1512" s="37"/>
      <c r="E1512" s="72"/>
      <c r="F1512" s="332"/>
      <c r="G1512" s="328"/>
      <c r="H1512" s="263"/>
      <c r="I1512" s="256"/>
      <c r="J1512" s="368" t="str">
        <f t="shared" si="132"/>
        <v/>
      </c>
      <c r="K1512" s="177">
        <f t="shared" si="133"/>
        <v>1</v>
      </c>
      <c r="L1512" s="176">
        <f t="shared" si="134"/>
        <v>0</v>
      </c>
    </row>
    <row r="1513" spans="1:12" ht="31.9" customHeight="1" x14ac:dyDescent="0.25">
      <c r="A1513" s="50">
        <v>890</v>
      </c>
      <c r="B1513" s="35"/>
      <c r="C1513" s="36"/>
      <c r="D1513" s="37"/>
      <c r="E1513" s="72"/>
      <c r="F1513" s="332"/>
      <c r="G1513" s="328"/>
      <c r="H1513" s="263"/>
      <c r="I1513" s="256"/>
      <c r="J1513" s="368" t="str">
        <f t="shared" si="132"/>
        <v/>
      </c>
      <c r="K1513" s="177">
        <f t="shared" si="133"/>
        <v>1</v>
      </c>
      <c r="L1513" s="176">
        <f t="shared" si="134"/>
        <v>0</v>
      </c>
    </row>
    <row r="1514" spans="1:12" ht="31.9" customHeight="1" x14ac:dyDescent="0.25">
      <c r="A1514" s="50">
        <v>891</v>
      </c>
      <c r="B1514" s="35"/>
      <c r="C1514" s="36"/>
      <c r="D1514" s="37"/>
      <c r="E1514" s="72"/>
      <c r="F1514" s="332"/>
      <c r="G1514" s="328"/>
      <c r="H1514" s="263"/>
      <c r="I1514" s="256"/>
      <c r="J1514" s="368" t="str">
        <f t="shared" si="132"/>
        <v/>
      </c>
      <c r="K1514" s="177">
        <f t="shared" si="133"/>
        <v>1</v>
      </c>
      <c r="L1514" s="176">
        <f t="shared" si="134"/>
        <v>0</v>
      </c>
    </row>
    <row r="1515" spans="1:12" ht="31.9" customHeight="1" x14ac:dyDescent="0.25">
      <c r="A1515" s="50">
        <v>892</v>
      </c>
      <c r="B1515" s="35"/>
      <c r="C1515" s="36"/>
      <c r="D1515" s="37"/>
      <c r="E1515" s="72"/>
      <c r="F1515" s="332"/>
      <c r="G1515" s="328"/>
      <c r="H1515" s="263"/>
      <c r="I1515" s="256"/>
      <c r="J1515" s="368" t="str">
        <f t="shared" si="132"/>
        <v/>
      </c>
      <c r="K1515" s="177">
        <f t="shared" si="133"/>
        <v>1</v>
      </c>
      <c r="L1515" s="176">
        <f t="shared" si="134"/>
        <v>0</v>
      </c>
    </row>
    <row r="1516" spans="1:12" ht="31.9" customHeight="1" x14ac:dyDescent="0.25">
      <c r="A1516" s="50">
        <v>893</v>
      </c>
      <c r="B1516" s="35"/>
      <c r="C1516" s="36"/>
      <c r="D1516" s="37"/>
      <c r="E1516" s="72"/>
      <c r="F1516" s="332"/>
      <c r="G1516" s="328"/>
      <c r="H1516" s="263"/>
      <c r="I1516" s="256"/>
      <c r="J1516" s="368" t="str">
        <f t="shared" si="132"/>
        <v/>
      </c>
      <c r="K1516" s="177">
        <f t="shared" si="133"/>
        <v>1</v>
      </c>
      <c r="L1516" s="176">
        <f t="shared" si="134"/>
        <v>0</v>
      </c>
    </row>
    <row r="1517" spans="1:12" ht="31.9" customHeight="1" x14ac:dyDescent="0.25">
      <c r="A1517" s="50">
        <v>894</v>
      </c>
      <c r="B1517" s="35"/>
      <c r="C1517" s="36"/>
      <c r="D1517" s="37"/>
      <c r="E1517" s="72"/>
      <c r="F1517" s="332"/>
      <c r="G1517" s="328"/>
      <c r="H1517" s="263"/>
      <c r="I1517" s="256"/>
      <c r="J1517" s="368" t="str">
        <f t="shared" si="132"/>
        <v/>
      </c>
      <c r="K1517" s="177">
        <f t="shared" si="133"/>
        <v>1</v>
      </c>
      <c r="L1517" s="176">
        <f t="shared" si="134"/>
        <v>0</v>
      </c>
    </row>
    <row r="1518" spans="1:12" ht="31.9" customHeight="1" x14ac:dyDescent="0.25">
      <c r="A1518" s="50">
        <v>895</v>
      </c>
      <c r="B1518" s="35"/>
      <c r="C1518" s="36"/>
      <c r="D1518" s="37"/>
      <c r="E1518" s="72"/>
      <c r="F1518" s="332"/>
      <c r="G1518" s="328"/>
      <c r="H1518" s="263"/>
      <c r="I1518" s="256"/>
      <c r="J1518" s="368" t="str">
        <f t="shared" si="132"/>
        <v/>
      </c>
      <c r="K1518" s="177">
        <f t="shared" si="133"/>
        <v>1</v>
      </c>
      <c r="L1518" s="176">
        <f t="shared" si="134"/>
        <v>0</v>
      </c>
    </row>
    <row r="1519" spans="1:12" ht="31.9" customHeight="1" x14ac:dyDescent="0.25">
      <c r="A1519" s="50">
        <v>896</v>
      </c>
      <c r="B1519" s="35"/>
      <c r="C1519" s="36"/>
      <c r="D1519" s="37"/>
      <c r="E1519" s="72"/>
      <c r="F1519" s="332"/>
      <c r="G1519" s="328"/>
      <c r="H1519" s="263"/>
      <c r="I1519" s="256"/>
      <c r="J1519" s="368" t="str">
        <f t="shared" si="132"/>
        <v/>
      </c>
      <c r="K1519" s="177">
        <f t="shared" si="133"/>
        <v>1</v>
      </c>
      <c r="L1519" s="176">
        <f t="shared" si="134"/>
        <v>0</v>
      </c>
    </row>
    <row r="1520" spans="1:12" ht="31.9" customHeight="1" x14ac:dyDescent="0.25">
      <c r="A1520" s="50">
        <v>897</v>
      </c>
      <c r="B1520" s="35"/>
      <c r="C1520" s="36"/>
      <c r="D1520" s="37"/>
      <c r="E1520" s="72"/>
      <c r="F1520" s="332"/>
      <c r="G1520" s="328"/>
      <c r="H1520" s="263"/>
      <c r="I1520" s="256"/>
      <c r="J1520" s="368" t="str">
        <f t="shared" si="132"/>
        <v/>
      </c>
      <c r="K1520" s="177">
        <f t="shared" si="133"/>
        <v>1</v>
      </c>
      <c r="L1520" s="176">
        <f t="shared" si="134"/>
        <v>0</v>
      </c>
    </row>
    <row r="1521" spans="1:14" ht="31.9" customHeight="1" x14ac:dyDescent="0.25">
      <c r="A1521" s="50">
        <v>898</v>
      </c>
      <c r="B1521" s="35"/>
      <c r="C1521" s="36"/>
      <c r="D1521" s="37"/>
      <c r="E1521" s="72"/>
      <c r="F1521" s="332"/>
      <c r="G1521" s="328"/>
      <c r="H1521" s="263"/>
      <c r="I1521" s="256"/>
      <c r="J1521" s="368" t="str">
        <f t="shared" si="132"/>
        <v/>
      </c>
      <c r="K1521" s="177">
        <f t="shared" si="133"/>
        <v>1</v>
      </c>
      <c r="L1521" s="176">
        <f t="shared" si="134"/>
        <v>0</v>
      </c>
    </row>
    <row r="1522" spans="1:14" ht="31.9" customHeight="1" x14ac:dyDescent="0.25">
      <c r="A1522" s="50">
        <v>899</v>
      </c>
      <c r="B1522" s="35"/>
      <c r="C1522" s="36"/>
      <c r="D1522" s="37"/>
      <c r="E1522" s="72"/>
      <c r="F1522" s="332"/>
      <c r="G1522" s="328"/>
      <c r="H1522" s="263"/>
      <c r="I1522" s="256"/>
      <c r="J1522" s="368" t="str">
        <f t="shared" si="132"/>
        <v/>
      </c>
      <c r="K1522" s="177">
        <f t="shared" si="133"/>
        <v>1</v>
      </c>
      <c r="L1522" s="176">
        <f t="shared" si="134"/>
        <v>0</v>
      </c>
    </row>
    <row r="1523" spans="1:14" ht="31.9" customHeight="1" thickBot="1" x14ac:dyDescent="0.3">
      <c r="A1523" s="65">
        <v>900</v>
      </c>
      <c r="B1523" s="38"/>
      <c r="C1523" s="39"/>
      <c r="D1523" s="40"/>
      <c r="E1523" s="73"/>
      <c r="F1523" s="333"/>
      <c r="G1523" s="329"/>
      <c r="H1523" s="264"/>
      <c r="I1523" s="257"/>
      <c r="J1523" s="368" t="str">
        <f t="shared" si="132"/>
        <v/>
      </c>
      <c r="K1523" s="177">
        <f t="shared" si="133"/>
        <v>1</v>
      </c>
      <c r="L1523" s="176">
        <f t="shared" si="134"/>
        <v>0</v>
      </c>
    </row>
    <row r="1524" spans="1:14" ht="37.15" customHeight="1" thickBot="1" x14ac:dyDescent="0.3">
      <c r="A1524" s="74"/>
      <c r="B1524" s="74"/>
      <c r="C1524" s="372"/>
      <c r="D1524" s="74"/>
      <c r="E1524" s="314"/>
      <c r="F1524" s="369"/>
      <c r="G1524" s="334" t="s">
        <v>50</v>
      </c>
      <c r="H1524" s="258">
        <f>SUM(H1504:H1523)+H1490</f>
        <v>0</v>
      </c>
      <c r="I1524" s="258">
        <f>SUM(I1504:I1523)+I1490</f>
        <v>0</v>
      </c>
      <c r="J1524" s="74"/>
      <c r="K1524" s="175">
        <f>IF(H1524&gt;H1490,ROW(A1530),0)</f>
        <v>0</v>
      </c>
      <c r="L1524" s="69"/>
      <c r="M1524" s="171">
        <f>IF(H1524&gt;H1490,ROW(A1530),0)</f>
        <v>0</v>
      </c>
    </row>
    <row r="1525" spans="1:14" x14ac:dyDescent="0.25">
      <c r="A1525" s="74"/>
      <c r="B1525" s="74"/>
      <c r="C1525" s="372"/>
      <c r="D1525" s="74"/>
      <c r="E1525" s="314"/>
      <c r="F1525" s="370"/>
      <c r="G1525" s="314"/>
      <c r="H1525" s="74"/>
      <c r="I1525" s="74"/>
      <c r="J1525" s="74"/>
      <c r="K1525" s="69"/>
      <c r="L1525" s="69"/>
    </row>
    <row r="1526" spans="1:14" x14ac:dyDescent="0.25">
      <c r="A1526" s="41" t="s">
        <v>156</v>
      </c>
      <c r="B1526" s="74"/>
      <c r="C1526" s="372"/>
      <c r="D1526" s="74"/>
      <c r="E1526" s="314"/>
      <c r="F1526" s="370"/>
      <c r="G1526" s="314"/>
      <c r="H1526" s="74"/>
      <c r="I1526" s="74"/>
      <c r="J1526" s="74"/>
      <c r="K1526" s="69"/>
      <c r="L1526" s="69"/>
    </row>
    <row r="1527" spans="1:14" x14ac:dyDescent="0.25">
      <c r="A1527" s="74"/>
      <c r="B1527" s="74"/>
      <c r="C1527" s="372"/>
      <c r="D1527" s="74"/>
      <c r="E1527" s="314"/>
      <c r="F1527" s="370"/>
      <c r="G1527" s="314"/>
      <c r="H1527" s="74"/>
      <c r="I1527" s="74"/>
      <c r="J1527" s="74"/>
      <c r="K1527" s="69"/>
      <c r="L1527" s="69"/>
    </row>
    <row r="1528" spans="1:14" x14ac:dyDescent="0.25">
      <c r="A1528" s="74"/>
      <c r="B1528" s="353" t="s">
        <v>47</v>
      </c>
      <c r="C1528" s="373">
        <f ca="1">IF(imzatarihi&gt;0,imzatarihi,"")</f>
        <v>46027</v>
      </c>
      <c r="D1528" s="530" t="s">
        <v>48</v>
      </c>
      <c r="E1528" s="530"/>
      <c r="F1528" s="542" t="str">
        <f>IF(kurulusyetkilisi&gt;0,kurulusyetkilisi,"")</f>
        <v/>
      </c>
      <c r="G1528" s="542"/>
      <c r="H1528" s="542"/>
      <c r="I1528" s="542"/>
      <c r="J1528" s="74"/>
      <c r="K1528" s="69"/>
      <c r="L1528" s="69"/>
    </row>
    <row r="1529" spans="1:14" x14ac:dyDescent="0.25">
      <c r="A1529" s="74"/>
      <c r="D1529" s="530" t="s">
        <v>49</v>
      </c>
      <c r="E1529" s="530"/>
      <c r="H1529" s="261"/>
      <c r="I1529" s="74"/>
      <c r="J1529" s="74"/>
      <c r="K1529" s="69"/>
      <c r="L1529" s="69"/>
    </row>
    <row r="1530" spans="1:14" x14ac:dyDescent="0.25">
      <c r="A1530" s="74"/>
      <c r="B1530" s="74"/>
      <c r="C1530" s="372"/>
      <c r="D1530" s="74"/>
      <c r="E1530" s="314"/>
      <c r="F1530" s="370"/>
      <c r="G1530" s="314"/>
      <c r="H1530" s="74"/>
      <c r="I1530" s="74"/>
      <c r="J1530" s="74"/>
      <c r="K1530" s="69"/>
      <c r="L1530" s="69"/>
    </row>
    <row r="1531" spans="1:14" x14ac:dyDescent="0.25">
      <c r="A1531" s="525" t="s">
        <v>125</v>
      </c>
      <c r="B1531" s="525"/>
      <c r="C1531" s="525"/>
      <c r="D1531" s="525"/>
      <c r="E1531" s="525"/>
      <c r="F1531" s="525"/>
      <c r="G1531" s="525"/>
      <c r="H1531" s="525"/>
      <c r="I1531" s="525"/>
      <c r="J1531" s="150"/>
      <c r="K1531" s="69"/>
      <c r="L1531" s="69"/>
    </row>
    <row r="1532" spans="1:14" x14ac:dyDescent="0.25">
      <c r="A1532" s="523" t="str">
        <f>IF(YilDonem&lt;&gt;"",CONCATENATE(YilDonem," dönemine aittir."),"")</f>
        <v/>
      </c>
      <c r="B1532" s="523"/>
      <c r="C1532" s="523"/>
      <c r="D1532" s="523"/>
      <c r="E1532" s="523"/>
      <c r="F1532" s="523"/>
      <c r="G1532" s="523"/>
      <c r="H1532" s="523"/>
      <c r="I1532" s="523"/>
      <c r="J1532" s="150"/>
      <c r="K1532" s="69"/>
      <c r="L1532" s="69"/>
    </row>
    <row r="1533" spans="1:14" ht="15.95" customHeight="1" thickBot="1" x14ac:dyDescent="0.3">
      <c r="A1533" s="543" t="s">
        <v>148</v>
      </c>
      <c r="B1533" s="543"/>
      <c r="C1533" s="543"/>
      <c r="D1533" s="543"/>
      <c r="E1533" s="543"/>
      <c r="F1533" s="543"/>
      <c r="G1533" s="543"/>
      <c r="H1533" s="543"/>
      <c r="I1533" s="543"/>
      <c r="J1533" s="150"/>
      <c r="K1533" s="69"/>
      <c r="L1533" s="69"/>
    </row>
    <row r="1534" spans="1:14" ht="31.7" customHeight="1" thickBot="1" x14ac:dyDescent="0.3">
      <c r="A1534" s="544" t="s">
        <v>1</v>
      </c>
      <c r="B1534" s="545"/>
      <c r="C1534" s="509" t="str">
        <f>IF(ProjeNo&gt;0,ProjeNo,"")</f>
        <v/>
      </c>
      <c r="D1534" s="510"/>
      <c r="E1534" s="510"/>
      <c r="F1534" s="510"/>
      <c r="G1534" s="510"/>
      <c r="H1534" s="510"/>
      <c r="I1534" s="511"/>
      <c r="J1534" s="150"/>
      <c r="K1534" s="69"/>
      <c r="L1534" s="69"/>
    </row>
    <row r="1535" spans="1:14" ht="45" customHeight="1" thickBot="1" x14ac:dyDescent="0.3">
      <c r="A1535" s="540" t="s">
        <v>14</v>
      </c>
      <c r="B1535" s="541"/>
      <c r="C1535" s="514" t="str">
        <f>IF(ProjeAdi&gt;0,ProjeAdi,"")</f>
        <v/>
      </c>
      <c r="D1535" s="515"/>
      <c r="E1535" s="515"/>
      <c r="F1535" s="515"/>
      <c r="G1535" s="515"/>
      <c r="H1535" s="515"/>
      <c r="I1535" s="516"/>
      <c r="J1535" s="150"/>
      <c r="K1535" s="69"/>
      <c r="L1535" s="69"/>
    </row>
    <row r="1536" spans="1:14" s="44" customFormat="1" ht="37.15" customHeight="1" thickBot="1" x14ac:dyDescent="0.3">
      <c r="A1536" s="517" t="s">
        <v>9</v>
      </c>
      <c r="B1536" s="517" t="s">
        <v>122</v>
      </c>
      <c r="C1536" s="517" t="s">
        <v>123</v>
      </c>
      <c r="D1536" s="517" t="s">
        <v>124</v>
      </c>
      <c r="E1536" s="519" t="s">
        <v>97</v>
      </c>
      <c r="F1536" s="521" t="s">
        <v>98</v>
      </c>
      <c r="G1536" s="519" t="s">
        <v>185</v>
      </c>
      <c r="H1536" s="117" t="s">
        <v>99</v>
      </c>
      <c r="I1536" s="117" t="s">
        <v>99</v>
      </c>
      <c r="J1536" s="366"/>
      <c r="K1536" s="70"/>
      <c r="L1536" s="70"/>
      <c r="M1536" s="109"/>
      <c r="N1536" s="109"/>
    </row>
    <row r="1537" spans="1:12" ht="18" customHeight="1" thickBot="1" x14ac:dyDescent="0.3">
      <c r="A1537" s="526"/>
      <c r="B1537" s="526"/>
      <c r="C1537" s="526"/>
      <c r="D1537" s="526"/>
      <c r="E1537" s="527"/>
      <c r="F1537" s="528"/>
      <c r="G1537" s="520"/>
      <c r="H1537" s="118" t="s">
        <v>100</v>
      </c>
      <c r="I1537" s="118" t="s">
        <v>103</v>
      </c>
      <c r="J1537" s="150"/>
      <c r="K1537" s="69"/>
      <c r="L1537" s="69"/>
    </row>
    <row r="1538" spans="1:12" ht="31.9" customHeight="1" x14ac:dyDescent="0.25">
      <c r="A1538" s="64">
        <v>901</v>
      </c>
      <c r="B1538" s="52"/>
      <c r="C1538" s="53"/>
      <c r="D1538" s="71"/>
      <c r="E1538" s="54"/>
      <c r="F1538" s="330"/>
      <c r="G1538" s="327"/>
      <c r="H1538" s="262"/>
      <c r="I1538" s="249"/>
      <c r="J1538" s="368" t="str">
        <f>IF(AND(COUNTA(B1538:D1538)&gt;0,K1538=1),"Belge Tarihi,Belge Numarası ve KDV Dahil Tutar doldurulduktan sonra KDV Hariç Tutar doldurulabilir.","")</f>
        <v/>
      </c>
      <c r="K1538" s="177">
        <f>IF(COUNTA(E1538:F1538)+COUNTA(I1538)=3,0,1)</f>
        <v>1</v>
      </c>
      <c r="L1538" s="176">
        <f>IF(K1538=1,0,100000000)</f>
        <v>0</v>
      </c>
    </row>
    <row r="1539" spans="1:12" ht="31.9" customHeight="1" x14ac:dyDescent="0.25">
      <c r="A1539" s="50">
        <v>902</v>
      </c>
      <c r="B1539" s="35"/>
      <c r="C1539" s="36"/>
      <c r="D1539" s="37"/>
      <c r="E1539" s="72"/>
      <c r="F1539" s="332"/>
      <c r="G1539" s="328"/>
      <c r="H1539" s="263"/>
      <c r="I1539" s="256"/>
      <c r="J1539" s="368" t="str">
        <f t="shared" ref="J1539:J1557" si="135">IF(AND(COUNTA(B1539:D1539)&gt;0,K1539=1),"Belge Tarihi,Belge Numarası ve KDV Dahil Tutar doldurulduktan sonra KDV Hariç Tutar doldurulabilir.","")</f>
        <v/>
      </c>
      <c r="K1539" s="177">
        <f t="shared" ref="K1539:K1557" si="136">IF(COUNTA(E1539:F1539)+COUNTA(I1539)=3,0,1)</f>
        <v>1</v>
      </c>
      <c r="L1539" s="176">
        <f t="shared" ref="L1539:L1557" si="137">IF(K1539=1,0,100000000)</f>
        <v>0</v>
      </c>
    </row>
    <row r="1540" spans="1:12" ht="31.9" customHeight="1" x14ac:dyDescent="0.25">
      <c r="A1540" s="50">
        <v>903</v>
      </c>
      <c r="B1540" s="35"/>
      <c r="C1540" s="36"/>
      <c r="D1540" s="37"/>
      <c r="E1540" s="72"/>
      <c r="F1540" s="332"/>
      <c r="G1540" s="328"/>
      <c r="H1540" s="263"/>
      <c r="I1540" s="256"/>
      <c r="J1540" s="368" t="str">
        <f t="shared" si="135"/>
        <v/>
      </c>
      <c r="K1540" s="177">
        <f t="shared" si="136"/>
        <v>1</v>
      </c>
      <c r="L1540" s="176">
        <f t="shared" si="137"/>
        <v>0</v>
      </c>
    </row>
    <row r="1541" spans="1:12" ht="31.9" customHeight="1" x14ac:dyDescent="0.25">
      <c r="A1541" s="50">
        <v>904</v>
      </c>
      <c r="B1541" s="35"/>
      <c r="C1541" s="36"/>
      <c r="D1541" s="37"/>
      <c r="E1541" s="72"/>
      <c r="F1541" s="332"/>
      <c r="G1541" s="328"/>
      <c r="H1541" s="263"/>
      <c r="I1541" s="256"/>
      <c r="J1541" s="368" t="str">
        <f t="shared" si="135"/>
        <v/>
      </c>
      <c r="K1541" s="177">
        <f t="shared" si="136"/>
        <v>1</v>
      </c>
      <c r="L1541" s="176">
        <f t="shared" si="137"/>
        <v>0</v>
      </c>
    </row>
    <row r="1542" spans="1:12" ht="31.9" customHeight="1" x14ac:dyDescent="0.25">
      <c r="A1542" s="50">
        <v>905</v>
      </c>
      <c r="B1542" s="35"/>
      <c r="C1542" s="36"/>
      <c r="D1542" s="37"/>
      <c r="E1542" s="72"/>
      <c r="F1542" s="332"/>
      <c r="G1542" s="328"/>
      <c r="H1542" s="263"/>
      <c r="I1542" s="256"/>
      <c r="J1542" s="368" t="str">
        <f t="shared" si="135"/>
        <v/>
      </c>
      <c r="K1542" s="177">
        <f t="shared" si="136"/>
        <v>1</v>
      </c>
      <c r="L1542" s="176">
        <f t="shared" si="137"/>
        <v>0</v>
      </c>
    </row>
    <row r="1543" spans="1:12" ht="31.9" customHeight="1" x14ac:dyDescent="0.25">
      <c r="A1543" s="50">
        <v>906</v>
      </c>
      <c r="B1543" s="35"/>
      <c r="C1543" s="36"/>
      <c r="D1543" s="37"/>
      <c r="E1543" s="72"/>
      <c r="F1543" s="332"/>
      <c r="G1543" s="328"/>
      <c r="H1543" s="263"/>
      <c r="I1543" s="256"/>
      <c r="J1543" s="368" t="str">
        <f t="shared" si="135"/>
        <v/>
      </c>
      <c r="K1543" s="177">
        <f t="shared" si="136"/>
        <v>1</v>
      </c>
      <c r="L1543" s="176">
        <f t="shared" si="137"/>
        <v>0</v>
      </c>
    </row>
    <row r="1544" spans="1:12" ht="31.9" customHeight="1" x14ac:dyDescent="0.25">
      <c r="A1544" s="50">
        <v>907</v>
      </c>
      <c r="B1544" s="35"/>
      <c r="C1544" s="36"/>
      <c r="D1544" s="37"/>
      <c r="E1544" s="72"/>
      <c r="F1544" s="332"/>
      <c r="G1544" s="328"/>
      <c r="H1544" s="263"/>
      <c r="I1544" s="256"/>
      <c r="J1544" s="368" t="str">
        <f t="shared" si="135"/>
        <v/>
      </c>
      <c r="K1544" s="177">
        <f t="shared" si="136"/>
        <v>1</v>
      </c>
      <c r="L1544" s="176">
        <f t="shared" si="137"/>
        <v>0</v>
      </c>
    </row>
    <row r="1545" spans="1:12" ht="31.9" customHeight="1" x14ac:dyDescent="0.25">
      <c r="A1545" s="50">
        <v>908</v>
      </c>
      <c r="B1545" s="35"/>
      <c r="C1545" s="36"/>
      <c r="D1545" s="37"/>
      <c r="E1545" s="72"/>
      <c r="F1545" s="332"/>
      <c r="G1545" s="328"/>
      <c r="H1545" s="263"/>
      <c r="I1545" s="256"/>
      <c r="J1545" s="368" t="str">
        <f t="shared" si="135"/>
        <v/>
      </c>
      <c r="K1545" s="177">
        <f t="shared" si="136"/>
        <v>1</v>
      </c>
      <c r="L1545" s="176">
        <f t="shared" si="137"/>
        <v>0</v>
      </c>
    </row>
    <row r="1546" spans="1:12" ht="31.9" customHeight="1" x14ac:dyDescent="0.25">
      <c r="A1546" s="50">
        <v>909</v>
      </c>
      <c r="B1546" s="35"/>
      <c r="C1546" s="36"/>
      <c r="D1546" s="37"/>
      <c r="E1546" s="72"/>
      <c r="F1546" s="332"/>
      <c r="G1546" s="328"/>
      <c r="H1546" s="263"/>
      <c r="I1546" s="256"/>
      <c r="J1546" s="368" t="str">
        <f t="shared" si="135"/>
        <v/>
      </c>
      <c r="K1546" s="177">
        <f t="shared" si="136"/>
        <v>1</v>
      </c>
      <c r="L1546" s="176">
        <f t="shared" si="137"/>
        <v>0</v>
      </c>
    </row>
    <row r="1547" spans="1:12" ht="31.9" customHeight="1" x14ac:dyDescent="0.25">
      <c r="A1547" s="50">
        <v>910</v>
      </c>
      <c r="B1547" s="35"/>
      <c r="C1547" s="36"/>
      <c r="D1547" s="37"/>
      <c r="E1547" s="72"/>
      <c r="F1547" s="332"/>
      <c r="G1547" s="328"/>
      <c r="H1547" s="263"/>
      <c r="I1547" s="256"/>
      <c r="J1547" s="368" t="str">
        <f t="shared" si="135"/>
        <v/>
      </c>
      <c r="K1547" s="177">
        <f t="shared" si="136"/>
        <v>1</v>
      </c>
      <c r="L1547" s="176">
        <f t="shared" si="137"/>
        <v>0</v>
      </c>
    </row>
    <row r="1548" spans="1:12" ht="31.9" customHeight="1" x14ac:dyDescent="0.25">
      <c r="A1548" s="50">
        <v>911</v>
      </c>
      <c r="B1548" s="35"/>
      <c r="C1548" s="36"/>
      <c r="D1548" s="37"/>
      <c r="E1548" s="72"/>
      <c r="F1548" s="332"/>
      <c r="G1548" s="328"/>
      <c r="H1548" s="263"/>
      <c r="I1548" s="256"/>
      <c r="J1548" s="368" t="str">
        <f t="shared" si="135"/>
        <v/>
      </c>
      <c r="K1548" s="177">
        <f t="shared" si="136"/>
        <v>1</v>
      </c>
      <c r="L1548" s="176">
        <f t="shared" si="137"/>
        <v>0</v>
      </c>
    </row>
    <row r="1549" spans="1:12" ht="31.9" customHeight="1" x14ac:dyDescent="0.25">
      <c r="A1549" s="50">
        <v>912</v>
      </c>
      <c r="B1549" s="35"/>
      <c r="C1549" s="36"/>
      <c r="D1549" s="37"/>
      <c r="E1549" s="72"/>
      <c r="F1549" s="332"/>
      <c r="G1549" s="328"/>
      <c r="H1549" s="263"/>
      <c r="I1549" s="256"/>
      <c r="J1549" s="368" t="str">
        <f t="shared" si="135"/>
        <v/>
      </c>
      <c r="K1549" s="177">
        <f t="shared" si="136"/>
        <v>1</v>
      </c>
      <c r="L1549" s="176">
        <f t="shared" si="137"/>
        <v>0</v>
      </c>
    </row>
    <row r="1550" spans="1:12" ht="31.9" customHeight="1" x14ac:dyDescent="0.25">
      <c r="A1550" s="50">
        <v>913</v>
      </c>
      <c r="B1550" s="35"/>
      <c r="C1550" s="36"/>
      <c r="D1550" s="37"/>
      <c r="E1550" s="72"/>
      <c r="F1550" s="332"/>
      <c r="G1550" s="328"/>
      <c r="H1550" s="263"/>
      <c r="I1550" s="256"/>
      <c r="J1550" s="368" t="str">
        <f t="shared" si="135"/>
        <v/>
      </c>
      <c r="K1550" s="177">
        <f t="shared" si="136"/>
        <v>1</v>
      </c>
      <c r="L1550" s="176">
        <f t="shared" si="137"/>
        <v>0</v>
      </c>
    </row>
    <row r="1551" spans="1:12" ht="31.9" customHeight="1" x14ac:dyDescent="0.25">
      <c r="A1551" s="50">
        <v>914</v>
      </c>
      <c r="B1551" s="35"/>
      <c r="C1551" s="36"/>
      <c r="D1551" s="37"/>
      <c r="E1551" s="72"/>
      <c r="F1551" s="332"/>
      <c r="G1551" s="328"/>
      <c r="H1551" s="263"/>
      <c r="I1551" s="256"/>
      <c r="J1551" s="368" t="str">
        <f t="shared" si="135"/>
        <v/>
      </c>
      <c r="K1551" s="177">
        <f t="shared" si="136"/>
        <v>1</v>
      </c>
      <c r="L1551" s="176">
        <f t="shared" si="137"/>
        <v>0</v>
      </c>
    </row>
    <row r="1552" spans="1:12" ht="31.9" customHeight="1" x14ac:dyDescent="0.25">
      <c r="A1552" s="50">
        <v>915</v>
      </c>
      <c r="B1552" s="35"/>
      <c r="C1552" s="36"/>
      <c r="D1552" s="37"/>
      <c r="E1552" s="72"/>
      <c r="F1552" s="332"/>
      <c r="G1552" s="328"/>
      <c r="H1552" s="263"/>
      <c r="I1552" s="256"/>
      <c r="J1552" s="368" t="str">
        <f t="shared" si="135"/>
        <v/>
      </c>
      <c r="K1552" s="177">
        <f t="shared" si="136"/>
        <v>1</v>
      </c>
      <c r="L1552" s="176">
        <f t="shared" si="137"/>
        <v>0</v>
      </c>
    </row>
    <row r="1553" spans="1:13" ht="31.9" customHeight="1" x14ac:dyDescent="0.25">
      <c r="A1553" s="50">
        <v>916</v>
      </c>
      <c r="B1553" s="35"/>
      <c r="C1553" s="36"/>
      <c r="D1553" s="37"/>
      <c r="E1553" s="72"/>
      <c r="F1553" s="332"/>
      <c r="G1553" s="328"/>
      <c r="H1553" s="263"/>
      <c r="I1553" s="256"/>
      <c r="J1553" s="368" t="str">
        <f t="shared" si="135"/>
        <v/>
      </c>
      <c r="K1553" s="177">
        <f t="shared" si="136"/>
        <v>1</v>
      </c>
      <c r="L1553" s="176">
        <f t="shared" si="137"/>
        <v>0</v>
      </c>
    </row>
    <row r="1554" spans="1:13" ht="31.9" customHeight="1" x14ac:dyDescent="0.25">
      <c r="A1554" s="50">
        <v>917</v>
      </c>
      <c r="B1554" s="35"/>
      <c r="C1554" s="36"/>
      <c r="D1554" s="37"/>
      <c r="E1554" s="72"/>
      <c r="F1554" s="332"/>
      <c r="G1554" s="328"/>
      <c r="H1554" s="263"/>
      <c r="I1554" s="256"/>
      <c r="J1554" s="368" t="str">
        <f t="shared" si="135"/>
        <v/>
      </c>
      <c r="K1554" s="177">
        <f t="shared" si="136"/>
        <v>1</v>
      </c>
      <c r="L1554" s="176">
        <f t="shared" si="137"/>
        <v>0</v>
      </c>
    </row>
    <row r="1555" spans="1:13" ht="31.9" customHeight="1" x14ac:dyDescent="0.25">
      <c r="A1555" s="50">
        <v>918</v>
      </c>
      <c r="B1555" s="35"/>
      <c r="C1555" s="36"/>
      <c r="D1555" s="37"/>
      <c r="E1555" s="72"/>
      <c r="F1555" s="332"/>
      <c r="G1555" s="328"/>
      <c r="H1555" s="263"/>
      <c r="I1555" s="256"/>
      <c r="J1555" s="368" t="str">
        <f t="shared" si="135"/>
        <v/>
      </c>
      <c r="K1555" s="177">
        <f t="shared" si="136"/>
        <v>1</v>
      </c>
      <c r="L1555" s="176">
        <f t="shared" si="137"/>
        <v>0</v>
      </c>
    </row>
    <row r="1556" spans="1:13" ht="31.9" customHeight="1" x14ac:dyDescent="0.25">
      <c r="A1556" s="50">
        <v>919</v>
      </c>
      <c r="B1556" s="35"/>
      <c r="C1556" s="36"/>
      <c r="D1556" s="37"/>
      <c r="E1556" s="72"/>
      <c r="F1556" s="332"/>
      <c r="G1556" s="328"/>
      <c r="H1556" s="263"/>
      <c r="I1556" s="256"/>
      <c r="J1556" s="368" t="str">
        <f t="shared" si="135"/>
        <v/>
      </c>
      <c r="K1556" s="177">
        <f t="shared" si="136"/>
        <v>1</v>
      </c>
      <c r="L1556" s="176">
        <f t="shared" si="137"/>
        <v>0</v>
      </c>
    </row>
    <row r="1557" spans="1:13" ht="31.9" customHeight="1" thickBot="1" x14ac:dyDescent="0.3">
      <c r="A1557" s="65">
        <v>920</v>
      </c>
      <c r="B1557" s="38"/>
      <c r="C1557" s="39"/>
      <c r="D1557" s="40"/>
      <c r="E1557" s="73"/>
      <c r="F1557" s="333"/>
      <c r="G1557" s="329"/>
      <c r="H1557" s="264"/>
      <c r="I1557" s="257"/>
      <c r="J1557" s="368" t="str">
        <f t="shared" si="135"/>
        <v/>
      </c>
      <c r="K1557" s="177">
        <f t="shared" si="136"/>
        <v>1</v>
      </c>
      <c r="L1557" s="176">
        <f t="shared" si="137"/>
        <v>0</v>
      </c>
    </row>
    <row r="1558" spans="1:13" ht="37.15" customHeight="1" thickBot="1" x14ac:dyDescent="0.3">
      <c r="A1558" s="74"/>
      <c r="B1558" s="74"/>
      <c r="C1558" s="372"/>
      <c r="D1558" s="74"/>
      <c r="E1558" s="314"/>
      <c r="F1558" s="369"/>
      <c r="G1558" s="334" t="s">
        <v>50</v>
      </c>
      <c r="H1558" s="258">
        <f>SUM(H1538:H1557)+H1524</f>
        <v>0</v>
      </c>
      <c r="I1558" s="258">
        <f>SUM(I1538:I1557)+I1524</f>
        <v>0</v>
      </c>
      <c r="J1558" s="74"/>
      <c r="K1558" s="175">
        <f>IF(H1558&gt;H1524,ROW(A1564),0)</f>
        <v>0</v>
      </c>
      <c r="L1558" s="69"/>
      <c r="M1558" s="171">
        <f>IF(H1558&gt;H1524,ROW(A1564),0)</f>
        <v>0</v>
      </c>
    </row>
    <row r="1559" spans="1:13" x14ac:dyDescent="0.25">
      <c r="A1559" s="74"/>
      <c r="B1559" s="74"/>
      <c r="C1559" s="372"/>
      <c r="D1559" s="74"/>
      <c r="E1559" s="314"/>
      <c r="F1559" s="370"/>
      <c r="G1559" s="314"/>
      <c r="H1559" s="74"/>
      <c r="I1559" s="74"/>
      <c r="J1559" s="74"/>
      <c r="K1559" s="69"/>
      <c r="L1559" s="69"/>
    </row>
    <row r="1560" spans="1:13" x14ac:dyDescent="0.25">
      <c r="A1560" s="41" t="s">
        <v>156</v>
      </c>
      <c r="B1560" s="74"/>
      <c r="C1560" s="372"/>
      <c r="D1560" s="74"/>
      <c r="E1560" s="314"/>
      <c r="F1560" s="370"/>
      <c r="G1560" s="314"/>
      <c r="H1560" s="74"/>
      <c r="I1560" s="74"/>
      <c r="J1560" s="74"/>
      <c r="K1560" s="69"/>
      <c r="L1560" s="69"/>
    </row>
    <row r="1561" spans="1:13" x14ac:dyDescent="0.25">
      <c r="A1561" s="74"/>
      <c r="B1561" s="74"/>
      <c r="C1561" s="372"/>
      <c r="D1561" s="74"/>
      <c r="E1561" s="314"/>
      <c r="F1561" s="370"/>
      <c r="G1561" s="314"/>
      <c r="H1561" s="74"/>
      <c r="I1561" s="74"/>
      <c r="J1561" s="74"/>
      <c r="K1561" s="69"/>
      <c r="L1561" s="69"/>
    </row>
    <row r="1562" spans="1:13" x14ac:dyDescent="0.25">
      <c r="A1562" s="74"/>
      <c r="B1562" s="353" t="s">
        <v>47</v>
      </c>
      <c r="C1562" s="373">
        <f ca="1">IF(imzatarihi&gt;0,imzatarihi,"")</f>
        <v>46027</v>
      </c>
      <c r="D1562" s="530" t="s">
        <v>48</v>
      </c>
      <c r="E1562" s="530"/>
      <c r="F1562" s="542" t="str">
        <f>IF(kurulusyetkilisi&gt;0,kurulusyetkilisi,"")</f>
        <v/>
      </c>
      <c r="G1562" s="542"/>
      <c r="H1562" s="542"/>
      <c r="I1562" s="542"/>
      <c r="J1562" s="74"/>
      <c r="K1562" s="69"/>
      <c r="L1562" s="69"/>
    </row>
    <row r="1563" spans="1:13" x14ac:dyDescent="0.25">
      <c r="A1563" s="74"/>
      <c r="D1563" s="530" t="s">
        <v>49</v>
      </c>
      <c r="E1563" s="530"/>
      <c r="H1563" s="261"/>
      <c r="I1563" s="74"/>
      <c r="J1563" s="74"/>
      <c r="K1563" s="69"/>
      <c r="L1563" s="69"/>
    </row>
    <row r="1564" spans="1:13" x14ac:dyDescent="0.25">
      <c r="A1564" s="74"/>
      <c r="B1564" s="74"/>
      <c r="C1564" s="372"/>
      <c r="D1564" s="74"/>
      <c r="E1564" s="314"/>
      <c r="F1564" s="370"/>
      <c r="G1564" s="314"/>
      <c r="H1564" s="74"/>
      <c r="I1564" s="74"/>
      <c r="J1564" s="74"/>
      <c r="K1564" s="69"/>
      <c r="L1564" s="69"/>
    </row>
    <row r="1565" spans="1:13" x14ac:dyDescent="0.25">
      <c r="A1565" s="525" t="s">
        <v>125</v>
      </c>
      <c r="B1565" s="525"/>
      <c r="C1565" s="525"/>
      <c r="D1565" s="525"/>
      <c r="E1565" s="525"/>
      <c r="F1565" s="525"/>
      <c r="G1565" s="525"/>
      <c r="H1565" s="525"/>
      <c r="I1565" s="525"/>
      <c r="J1565" s="150"/>
      <c r="K1565" s="69"/>
      <c r="L1565" s="69"/>
    </row>
    <row r="1566" spans="1:13" x14ac:dyDescent="0.25">
      <c r="A1566" s="523" t="str">
        <f>IF(YilDonem&lt;&gt;"",CONCATENATE(YilDonem," dönemine aittir."),"")</f>
        <v/>
      </c>
      <c r="B1566" s="523"/>
      <c r="C1566" s="523"/>
      <c r="D1566" s="523"/>
      <c r="E1566" s="523"/>
      <c r="F1566" s="523"/>
      <c r="G1566" s="523"/>
      <c r="H1566" s="523"/>
      <c r="I1566" s="523"/>
      <c r="J1566" s="150"/>
      <c r="K1566" s="69"/>
      <c r="L1566" s="69"/>
    </row>
    <row r="1567" spans="1:13" ht="15.95" customHeight="1" thickBot="1" x14ac:dyDescent="0.3">
      <c r="A1567" s="543" t="s">
        <v>148</v>
      </c>
      <c r="B1567" s="543"/>
      <c r="C1567" s="543"/>
      <c r="D1567" s="543"/>
      <c r="E1567" s="543"/>
      <c r="F1567" s="543"/>
      <c r="G1567" s="543"/>
      <c r="H1567" s="543"/>
      <c r="I1567" s="543"/>
      <c r="J1567" s="150"/>
      <c r="K1567" s="69"/>
      <c r="L1567" s="69"/>
    </row>
    <row r="1568" spans="1:13" ht="31.7" customHeight="1" thickBot="1" x14ac:dyDescent="0.3">
      <c r="A1568" s="544" t="s">
        <v>1</v>
      </c>
      <c r="B1568" s="545"/>
      <c r="C1568" s="509" t="str">
        <f>IF(ProjeNo&gt;0,ProjeNo,"")</f>
        <v/>
      </c>
      <c r="D1568" s="510"/>
      <c r="E1568" s="510"/>
      <c r="F1568" s="510"/>
      <c r="G1568" s="510"/>
      <c r="H1568" s="510"/>
      <c r="I1568" s="511"/>
      <c r="J1568" s="150"/>
      <c r="K1568" s="69"/>
      <c r="L1568" s="69"/>
    </row>
    <row r="1569" spans="1:14" ht="45" customHeight="1" thickBot="1" x14ac:dyDescent="0.3">
      <c r="A1569" s="540" t="s">
        <v>14</v>
      </c>
      <c r="B1569" s="541"/>
      <c r="C1569" s="514" t="str">
        <f>IF(ProjeAdi&gt;0,ProjeAdi,"")</f>
        <v/>
      </c>
      <c r="D1569" s="515"/>
      <c r="E1569" s="515"/>
      <c r="F1569" s="515"/>
      <c r="G1569" s="515"/>
      <c r="H1569" s="515"/>
      <c r="I1569" s="516"/>
      <c r="J1569" s="150"/>
      <c r="K1569" s="69"/>
      <c r="L1569" s="69"/>
    </row>
    <row r="1570" spans="1:14" s="44" customFormat="1" ht="37.15" customHeight="1" thickBot="1" x14ac:dyDescent="0.3">
      <c r="A1570" s="517" t="s">
        <v>9</v>
      </c>
      <c r="B1570" s="517" t="s">
        <v>122</v>
      </c>
      <c r="C1570" s="517" t="s">
        <v>123</v>
      </c>
      <c r="D1570" s="517" t="s">
        <v>124</v>
      </c>
      <c r="E1570" s="519" t="s">
        <v>97</v>
      </c>
      <c r="F1570" s="521" t="s">
        <v>98</v>
      </c>
      <c r="G1570" s="519" t="s">
        <v>185</v>
      </c>
      <c r="H1570" s="117" t="s">
        <v>99</v>
      </c>
      <c r="I1570" s="117" t="s">
        <v>99</v>
      </c>
      <c r="J1570" s="366"/>
      <c r="K1570" s="70"/>
      <c r="L1570" s="70"/>
      <c r="M1570" s="109"/>
      <c r="N1570" s="109"/>
    </row>
    <row r="1571" spans="1:14" ht="18" customHeight="1" thickBot="1" x14ac:dyDescent="0.3">
      <c r="A1571" s="526"/>
      <c r="B1571" s="526"/>
      <c r="C1571" s="526"/>
      <c r="D1571" s="526"/>
      <c r="E1571" s="527"/>
      <c r="F1571" s="528"/>
      <c r="G1571" s="520"/>
      <c r="H1571" s="118" t="s">
        <v>100</v>
      </c>
      <c r="I1571" s="118" t="s">
        <v>103</v>
      </c>
      <c r="J1571" s="150"/>
      <c r="K1571" s="69"/>
      <c r="L1571" s="69"/>
    </row>
    <row r="1572" spans="1:14" ht="31.9" customHeight="1" x14ac:dyDescent="0.25">
      <c r="A1572" s="64">
        <v>921</v>
      </c>
      <c r="B1572" s="52"/>
      <c r="C1572" s="53"/>
      <c r="D1572" s="71"/>
      <c r="E1572" s="54"/>
      <c r="F1572" s="330"/>
      <c r="G1572" s="327"/>
      <c r="H1572" s="262"/>
      <c r="I1572" s="249"/>
      <c r="J1572" s="368" t="str">
        <f>IF(AND(COUNTA(B1572:D1572)&gt;0,K1572=1),"Belge Tarihi,Belge Numarası ve KDV Dahil Tutar doldurulduktan sonra KDV Hariç Tutar doldurulabilir.","")</f>
        <v/>
      </c>
      <c r="K1572" s="177">
        <f>IF(COUNTA(E1572:F1572)+COUNTA(I1572)=3,0,1)</f>
        <v>1</v>
      </c>
      <c r="L1572" s="176">
        <f>IF(K1572=1,0,100000000)</f>
        <v>0</v>
      </c>
    </row>
    <row r="1573" spans="1:14" ht="31.9" customHeight="1" x14ac:dyDescent="0.25">
      <c r="A1573" s="50">
        <v>922</v>
      </c>
      <c r="B1573" s="35"/>
      <c r="C1573" s="36"/>
      <c r="D1573" s="37"/>
      <c r="E1573" s="72"/>
      <c r="F1573" s="332"/>
      <c r="G1573" s="328"/>
      <c r="H1573" s="263"/>
      <c r="I1573" s="256"/>
      <c r="J1573" s="368" t="str">
        <f t="shared" ref="J1573:J1591" si="138">IF(AND(COUNTA(B1573:D1573)&gt;0,K1573=1),"Belge Tarihi,Belge Numarası ve KDV Dahil Tutar doldurulduktan sonra KDV Hariç Tutar doldurulabilir.","")</f>
        <v/>
      </c>
      <c r="K1573" s="177">
        <f t="shared" ref="K1573:K1591" si="139">IF(COUNTA(E1573:F1573)+COUNTA(I1573)=3,0,1)</f>
        <v>1</v>
      </c>
      <c r="L1573" s="176">
        <f t="shared" ref="L1573:L1591" si="140">IF(K1573=1,0,100000000)</f>
        <v>0</v>
      </c>
    </row>
    <row r="1574" spans="1:14" ht="31.9" customHeight="1" x14ac:dyDescent="0.25">
      <c r="A1574" s="50">
        <v>923</v>
      </c>
      <c r="B1574" s="35"/>
      <c r="C1574" s="36"/>
      <c r="D1574" s="37"/>
      <c r="E1574" s="72"/>
      <c r="F1574" s="332"/>
      <c r="G1574" s="328"/>
      <c r="H1574" s="263"/>
      <c r="I1574" s="256"/>
      <c r="J1574" s="368" t="str">
        <f t="shared" si="138"/>
        <v/>
      </c>
      <c r="K1574" s="177">
        <f t="shared" si="139"/>
        <v>1</v>
      </c>
      <c r="L1574" s="176">
        <f t="shared" si="140"/>
        <v>0</v>
      </c>
    </row>
    <row r="1575" spans="1:14" ht="31.9" customHeight="1" x14ac:dyDescent="0.25">
      <c r="A1575" s="50">
        <v>924</v>
      </c>
      <c r="B1575" s="35"/>
      <c r="C1575" s="36"/>
      <c r="D1575" s="37"/>
      <c r="E1575" s="72"/>
      <c r="F1575" s="332"/>
      <c r="G1575" s="328"/>
      <c r="H1575" s="263"/>
      <c r="I1575" s="256"/>
      <c r="J1575" s="368" t="str">
        <f t="shared" si="138"/>
        <v/>
      </c>
      <c r="K1575" s="177">
        <f t="shared" si="139"/>
        <v>1</v>
      </c>
      <c r="L1575" s="176">
        <f t="shared" si="140"/>
        <v>0</v>
      </c>
    </row>
    <row r="1576" spans="1:14" ht="31.9" customHeight="1" x14ac:dyDescent="0.25">
      <c r="A1576" s="50">
        <v>925</v>
      </c>
      <c r="B1576" s="35"/>
      <c r="C1576" s="36"/>
      <c r="D1576" s="37"/>
      <c r="E1576" s="72"/>
      <c r="F1576" s="332"/>
      <c r="G1576" s="328"/>
      <c r="H1576" s="263"/>
      <c r="I1576" s="256"/>
      <c r="J1576" s="368" t="str">
        <f t="shared" si="138"/>
        <v/>
      </c>
      <c r="K1576" s="177">
        <f t="shared" si="139"/>
        <v>1</v>
      </c>
      <c r="L1576" s="176">
        <f t="shared" si="140"/>
        <v>0</v>
      </c>
    </row>
    <row r="1577" spans="1:14" ht="31.9" customHeight="1" x14ac:dyDescent="0.25">
      <c r="A1577" s="50">
        <v>926</v>
      </c>
      <c r="B1577" s="35"/>
      <c r="C1577" s="36"/>
      <c r="D1577" s="37"/>
      <c r="E1577" s="72"/>
      <c r="F1577" s="332"/>
      <c r="G1577" s="328"/>
      <c r="H1577" s="263"/>
      <c r="I1577" s="256"/>
      <c r="J1577" s="368" t="str">
        <f t="shared" si="138"/>
        <v/>
      </c>
      <c r="K1577" s="177">
        <f t="shared" si="139"/>
        <v>1</v>
      </c>
      <c r="L1577" s="176">
        <f t="shared" si="140"/>
        <v>0</v>
      </c>
    </row>
    <row r="1578" spans="1:14" ht="31.9" customHeight="1" x14ac:dyDescent="0.25">
      <c r="A1578" s="50">
        <v>927</v>
      </c>
      <c r="B1578" s="35"/>
      <c r="C1578" s="36"/>
      <c r="D1578" s="37"/>
      <c r="E1578" s="72"/>
      <c r="F1578" s="332"/>
      <c r="G1578" s="328"/>
      <c r="H1578" s="263"/>
      <c r="I1578" s="256"/>
      <c r="J1578" s="368" t="str">
        <f t="shared" si="138"/>
        <v/>
      </c>
      <c r="K1578" s="177">
        <f t="shared" si="139"/>
        <v>1</v>
      </c>
      <c r="L1578" s="176">
        <f t="shared" si="140"/>
        <v>0</v>
      </c>
    </row>
    <row r="1579" spans="1:14" ht="31.9" customHeight="1" x14ac:dyDescent="0.25">
      <c r="A1579" s="50">
        <v>928</v>
      </c>
      <c r="B1579" s="35"/>
      <c r="C1579" s="36"/>
      <c r="D1579" s="37"/>
      <c r="E1579" s="72"/>
      <c r="F1579" s="332"/>
      <c r="G1579" s="328"/>
      <c r="H1579" s="263"/>
      <c r="I1579" s="256"/>
      <c r="J1579" s="368" t="str">
        <f t="shared" si="138"/>
        <v/>
      </c>
      <c r="K1579" s="177">
        <f t="shared" si="139"/>
        <v>1</v>
      </c>
      <c r="L1579" s="176">
        <f t="shared" si="140"/>
        <v>0</v>
      </c>
    </row>
    <row r="1580" spans="1:14" ht="31.9" customHeight="1" x14ac:dyDescent="0.25">
      <c r="A1580" s="50">
        <v>929</v>
      </c>
      <c r="B1580" s="35"/>
      <c r="C1580" s="36"/>
      <c r="D1580" s="37"/>
      <c r="E1580" s="72"/>
      <c r="F1580" s="332"/>
      <c r="G1580" s="328"/>
      <c r="H1580" s="263"/>
      <c r="I1580" s="256"/>
      <c r="J1580" s="368" t="str">
        <f t="shared" si="138"/>
        <v/>
      </c>
      <c r="K1580" s="177">
        <f t="shared" si="139"/>
        <v>1</v>
      </c>
      <c r="L1580" s="176">
        <f t="shared" si="140"/>
        <v>0</v>
      </c>
    </row>
    <row r="1581" spans="1:14" ht="31.9" customHeight="1" x14ac:dyDescent="0.25">
      <c r="A1581" s="50">
        <v>930</v>
      </c>
      <c r="B1581" s="35"/>
      <c r="C1581" s="36"/>
      <c r="D1581" s="37"/>
      <c r="E1581" s="72"/>
      <c r="F1581" s="332"/>
      <c r="G1581" s="328"/>
      <c r="H1581" s="263"/>
      <c r="I1581" s="256"/>
      <c r="J1581" s="368" t="str">
        <f t="shared" si="138"/>
        <v/>
      </c>
      <c r="K1581" s="177">
        <f t="shared" si="139"/>
        <v>1</v>
      </c>
      <c r="L1581" s="176">
        <f t="shared" si="140"/>
        <v>0</v>
      </c>
    </row>
    <row r="1582" spans="1:14" ht="31.9" customHeight="1" x14ac:dyDescent="0.25">
      <c r="A1582" s="50">
        <v>931</v>
      </c>
      <c r="B1582" s="35"/>
      <c r="C1582" s="36"/>
      <c r="D1582" s="37"/>
      <c r="E1582" s="72"/>
      <c r="F1582" s="332"/>
      <c r="G1582" s="328"/>
      <c r="H1582" s="263"/>
      <c r="I1582" s="256"/>
      <c r="J1582" s="368" t="str">
        <f t="shared" si="138"/>
        <v/>
      </c>
      <c r="K1582" s="177">
        <f t="shared" si="139"/>
        <v>1</v>
      </c>
      <c r="L1582" s="176">
        <f t="shared" si="140"/>
        <v>0</v>
      </c>
    </row>
    <row r="1583" spans="1:14" ht="31.9" customHeight="1" x14ac:dyDescent="0.25">
      <c r="A1583" s="50">
        <v>932</v>
      </c>
      <c r="B1583" s="35"/>
      <c r="C1583" s="36"/>
      <c r="D1583" s="37"/>
      <c r="E1583" s="72"/>
      <c r="F1583" s="332"/>
      <c r="G1583" s="328"/>
      <c r="H1583" s="263"/>
      <c r="I1583" s="256"/>
      <c r="J1583" s="368" t="str">
        <f t="shared" si="138"/>
        <v/>
      </c>
      <c r="K1583" s="177">
        <f t="shared" si="139"/>
        <v>1</v>
      </c>
      <c r="L1583" s="176">
        <f t="shared" si="140"/>
        <v>0</v>
      </c>
    </row>
    <row r="1584" spans="1:14" ht="31.9" customHeight="1" x14ac:dyDescent="0.25">
      <c r="A1584" s="50">
        <v>933</v>
      </c>
      <c r="B1584" s="35"/>
      <c r="C1584" s="36"/>
      <c r="D1584" s="37"/>
      <c r="E1584" s="72"/>
      <c r="F1584" s="332"/>
      <c r="G1584" s="328"/>
      <c r="H1584" s="263"/>
      <c r="I1584" s="256"/>
      <c r="J1584" s="368" t="str">
        <f t="shared" si="138"/>
        <v/>
      </c>
      <c r="K1584" s="177">
        <f t="shared" si="139"/>
        <v>1</v>
      </c>
      <c r="L1584" s="176">
        <f t="shared" si="140"/>
        <v>0</v>
      </c>
    </row>
    <row r="1585" spans="1:13" ht="31.9" customHeight="1" x14ac:dyDescent="0.25">
      <c r="A1585" s="50">
        <v>934</v>
      </c>
      <c r="B1585" s="35"/>
      <c r="C1585" s="36"/>
      <c r="D1585" s="37"/>
      <c r="E1585" s="72"/>
      <c r="F1585" s="332"/>
      <c r="G1585" s="328"/>
      <c r="H1585" s="263"/>
      <c r="I1585" s="256"/>
      <c r="J1585" s="368" t="str">
        <f t="shared" si="138"/>
        <v/>
      </c>
      <c r="K1585" s="177">
        <f t="shared" si="139"/>
        <v>1</v>
      </c>
      <c r="L1585" s="176">
        <f t="shared" si="140"/>
        <v>0</v>
      </c>
    </row>
    <row r="1586" spans="1:13" ht="31.9" customHeight="1" x14ac:dyDescent="0.25">
      <c r="A1586" s="50">
        <v>935</v>
      </c>
      <c r="B1586" s="35"/>
      <c r="C1586" s="36"/>
      <c r="D1586" s="37"/>
      <c r="E1586" s="72"/>
      <c r="F1586" s="332"/>
      <c r="G1586" s="328"/>
      <c r="H1586" s="263"/>
      <c r="I1586" s="256"/>
      <c r="J1586" s="368" t="str">
        <f t="shared" si="138"/>
        <v/>
      </c>
      <c r="K1586" s="177">
        <f t="shared" si="139"/>
        <v>1</v>
      </c>
      <c r="L1586" s="176">
        <f t="shared" si="140"/>
        <v>0</v>
      </c>
    </row>
    <row r="1587" spans="1:13" ht="31.9" customHeight="1" x14ac:dyDescent="0.25">
      <c r="A1587" s="50">
        <v>936</v>
      </c>
      <c r="B1587" s="35"/>
      <c r="C1587" s="36"/>
      <c r="D1587" s="37"/>
      <c r="E1587" s="72"/>
      <c r="F1587" s="332"/>
      <c r="G1587" s="328"/>
      <c r="H1587" s="263"/>
      <c r="I1587" s="256"/>
      <c r="J1587" s="368" t="str">
        <f t="shared" si="138"/>
        <v/>
      </c>
      <c r="K1587" s="177">
        <f t="shared" si="139"/>
        <v>1</v>
      </c>
      <c r="L1587" s="176">
        <f t="shared" si="140"/>
        <v>0</v>
      </c>
    </row>
    <row r="1588" spans="1:13" ht="31.9" customHeight="1" x14ac:dyDescent="0.25">
      <c r="A1588" s="50">
        <v>937</v>
      </c>
      <c r="B1588" s="35"/>
      <c r="C1588" s="36"/>
      <c r="D1588" s="37"/>
      <c r="E1588" s="72"/>
      <c r="F1588" s="332"/>
      <c r="G1588" s="328"/>
      <c r="H1588" s="263"/>
      <c r="I1588" s="256"/>
      <c r="J1588" s="368" t="str">
        <f t="shared" si="138"/>
        <v/>
      </c>
      <c r="K1588" s="177">
        <f t="shared" si="139"/>
        <v>1</v>
      </c>
      <c r="L1588" s="176">
        <f t="shared" si="140"/>
        <v>0</v>
      </c>
    </row>
    <row r="1589" spans="1:13" ht="31.9" customHeight="1" x14ac:dyDescent="0.25">
      <c r="A1589" s="50">
        <v>938</v>
      </c>
      <c r="B1589" s="35"/>
      <c r="C1589" s="36"/>
      <c r="D1589" s="37"/>
      <c r="E1589" s="72"/>
      <c r="F1589" s="332"/>
      <c r="G1589" s="328"/>
      <c r="H1589" s="263"/>
      <c r="I1589" s="256"/>
      <c r="J1589" s="368" t="str">
        <f t="shared" si="138"/>
        <v/>
      </c>
      <c r="K1589" s="177">
        <f t="shared" si="139"/>
        <v>1</v>
      </c>
      <c r="L1589" s="176">
        <f t="shared" si="140"/>
        <v>0</v>
      </c>
    </row>
    <row r="1590" spans="1:13" ht="31.9" customHeight="1" x14ac:dyDescent="0.25">
      <c r="A1590" s="50">
        <v>939</v>
      </c>
      <c r="B1590" s="35"/>
      <c r="C1590" s="36"/>
      <c r="D1590" s="37"/>
      <c r="E1590" s="72"/>
      <c r="F1590" s="332"/>
      <c r="G1590" s="328"/>
      <c r="H1590" s="263"/>
      <c r="I1590" s="256"/>
      <c r="J1590" s="368" t="str">
        <f t="shared" si="138"/>
        <v/>
      </c>
      <c r="K1590" s="177">
        <f t="shared" si="139"/>
        <v>1</v>
      </c>
      <c r="L1590" s="176">
        <f t="shared" si="140"/>
        <v>0</v>
      </c>
    </row>
    <row r="1591" spans="1:13" ht="31.9" customHeight="1" thickBot="1" x14ac:dyDescent="0.3">
      <c r="A1591" s="65">
        <v>940</v>
      </c>
      <c r="B1591" s="38"/>
      <c r="C1591" s="39"/>
      <c r="D1591" s="40"/>
      <c r="E1591" s="73"/>
      <c r="F1591" s="333"/>
      <c r="G1591" s="329"/>
      <c r="H1591" s="264"/>
      <c r="I1591" s="257"/>
      <c r="J1591" s="368" t="str">
        <f t="shared" si="138"/>
        <v/>
      </c>
      <c r="K1591" s="177">
        <f t="shared" si="139"/>
        <v>1</v>
      </c>
      <c r="L1591" s="176">
        <f t="shared" si="140"/>
        <v>0</v>
      </c>
    </row>
    <row r="1592" spans="1:13" ht="37.15" customHeight="1" thickBot="1" x14ac:dyDescent="0.3">
      <c r="A1592" s="74"/>
      <c r="B1592" s="74"/>
      <c r="C1592" s="372"/>
      <c r="D1592" s="74"/>
      <c r="E1592" s="314"/>
      <c r="F1592" s="369"/>
      <c r="G1592" s="334" t="s">
        <v>50</v>
      </c>
      <c r="H1592" s="258">
        <f>SUM(H1572:H1591)+H1558</f>
        <v>0</v>
      </c>
      <c r="I1592" s="258">
        <f>SUM(I1572:I1591)+I1558</f>
        <v>0</v>
      </c>
      <c r="J1592" s="74"/>
      <c r="K1592" s="175">
        <f>IF(H1592&gt;H1558,ROW(A1598),0)</f>
        <v>0</v>
      </c>
      <c r="L1592" s="69"/>
      <c r="M1592" s="171">
        <f>IF(H1592&gt;H1558,ROW(A1598),0)</f>
        <v>0</v>
      </c>
    </row>
    <row r="1593" spans="1:13" x14ac:dyDescent="0.25">
      <c r="A1593" s="74"/>
      <c r="B1593" s="74"/>
      <c r="C1593" s="372"/>
      <c r="D1593" s="74"/>
      <c r="E1593" s="314"/>
      <c r="F1593" s="370"/>
      <c r="G1593" s="314"/>
      <c r="H1593" s="74"/>
      <c r="I1593" s="74"/>
      <c r="J1593" s="74"/>
      <c r="K1593" s="69"/>
      <c r="L1593" s="69"/>
    </row>
    <row r="1594" spans="1:13" x14ac:dyDescent="0.25">
      <c r="A1594" s="41" t="s">
        <v>156</v>
      </c>
      <c r="B1594" s="74"/>
      <c r="C1594" s="372"/>
      <c r="D1594" s="74"/>
      <c r="E1594" s="314"/>
      <c r="F1594" s="370"/>
      <c r="G1594" s="314"/>
      <c r="H1594" s="74"/>
      <c r="I1594" s="74"/>
      <c r="J1594" s="74"/>
      <c r="K1594" s="69"/>
      <c r="L1594" s="69"/>
    </row>
    <row r="1595" spans="1:13" x14ac:dyDescent="0.25">
      <c r="A1595" s="74"/>
      <c r="B1595" s="74"/>
      <c r="C1595" s="372"/>
      <c r="D1595" s="74"/>
      <c r="E1595" s="314"/>
      <c r="F1595" s="370"/>
      <c r="G1595" s="314"/>
      <c r="H1595" s="74"/>
      <c r="I1595" s="74"/>
      <c r="J1595" s="74"/>
      <c r="K1595" s="69"/>
      <c r="L1595" s="69"/>
    </row>
    <row r="1596" spans="1:13" x14ac:dyDescent="0.25">
      <c r="A1596" s="74"/>
      <c r="B1596" s="353" t="s">
        <v>47</v>
      </c>
      <c r="C1596" s="373">
        <f ca="1">IF(imzatarihi&gt;0,imzatarihi,"")</f>
        <v>46027</v>
      </c>
      <c r="D1596" s="530" t="s">
        <v>48</v>
      </c>
      <c r="E1596" s="530"/>
      <c r="F1596" s="542" t="str">
        <f>IF(kurulusyetkilisi&gt;0,kurulusyetkilisi,"")</f>
        <v/>
      </c>
      <c r="G1596" s="542"/>
      <c r="H1596" s="542"/>
      <c r="I1596" s="542"/>
      <c r="J1596" s="74"/>
      <c r="K1596" s="69"/>
      <c r="L1596" s="69"/>
    </row>
    <row r="1597" spans="1:13" x14ac:dyDescent="0.25">
      <c r="A1597" s="74"/>
      <c r="D1597" s="530" t="s">
        <v>49</v>
      </c>
      <c r="E1597" s="530"/>
      <c r="H1597" s="261"/>
      <c r="I1597" s="74"/>
      <c r="J1597" s="74"/>
      <c r="K1597" s="69"/>
      <c r="L1597" s="69"/>
    </row>
    <row r="1598" spans="1:13" x14ac:dyDescent="0.25">
      <c r="A1598" s="74"/>
      <c r="B1598" s="74"/>
      <c r="C1598" s="372"/>
      <c r="D1598" s="74"/>
      <c r="E1598" s="314"/>
      <c r="F1598" s="370"/>
      <c r="G1598" s="314"/>
      <c r="H1598" s="74"/>
      <c r="I1598" s="74"/>
      <c r="J1598" s="74"/>
      <c r="K1598" s="69"/>
      <c r="L1598" s="69"/>
    </row>
    <row r="1599" spans="1:13" x14ac:dyDescent="0.25">
      <c r="A1599" s="525" t="s">
        <v>125</v>
      </c>
      <c r="B1599" s="525"/>
      <c r="C1599" s="525"/>
      <c r="D1599" s="525"/>
      <c r="E1599" s="525"/>
      <c r="F1599" s="525"/>
      <c r="G1599" s="525"/>
      <c r="H1599" s="525"/>
      <c r="I1599" s="525"/>
      <c r="J1599" s="150"/>
      <c r="K1599" s="69"/>
      <c r="L1599" s="69"/>
    </row>
    <row r="1600" spans="1:13" x14ac:dyDescent="0.25">
      <c r="A1600" s="523" t="str">
        <f>IF(YilDonem&lt;&gt;"",CONCATENATE(YilDonem," dönemine aittir."),"")</f>
        <v/>
      </c>
      <c r="B1600" s="523"/>
      <c r="C1600" s="523"/>
      <c r="D1600" s="523"/>
      <c r="E1600" s="523"/>
      <c r="F1600" s="523"/>
      <c r="G1600" s="523"/>
      <c r="H1600" s="523"/>
      <c r="I1600" s="523"/>
      <c r="J1600" s="150"/>
      <c r="K1600" s="69"/>
      <c r="L1600" s="69"/>
    </row>
    <row r="1601" spans="1:14" ht="15.95" customHeight="1" thickBot="1" x14ac:dyDescent="0.3">
      <c r="A1601" s="543" t="s">
        <v>148</v>
      </c>
      <c r="B1601" s="543"/>
      <c r="C1601" s="543"/>
      <c r="D1601" s="543"/>
      <c r="E1601" s="543"/>
      <c r="F1601" s="543"/>
      <c r="G1601" s="543"/>
      <c r="H1601" s="543"/>
      <c r="I1601" s="543"/>
      <c r="J1601" s="150"/>
      <c r="K1601" s="69"/>
      <c r="L1601" s="69"/>
    </row>
    <row r="1602" spans="1:14" ht="31.7" customHeight="1" thickBot="1" x14ac:dyDescent="0.3">
      <c r="A1602" s="544" t="s">
        <v>1</v>
      </c>
      <c r="B1602" s="545"/>
      <c r="C1602" s="509" t="str">
        <f>IF(ProjeNo&gt;0,ProjeNo,"")</f>
        <v/>
      </c>
      <c r="D1602" s="510"/>
      <c r="E1602" s="510"/>
      <c r="F1602" s="510"/>
      <c r="G1602" s="510"/>
      <c r="H1602" s="510"/>
      <c r="I1602" s="511"/>
      <c r="J1602" s="150"/>
      <c r="K1602" s="69"/>
      <c r="L1602" s="69"/>
    </row>
    <row r="1603" spans="1:14" ht="45" customHeight="1" thickBot="1" x14ac:dyDescent="0.3">
      <c r="A1603" s="540" t="s">
        <v>14</v>
      </c>
      <c r="B1603" s="541"/>
      <c r="C1603" s="514" t="str">
        <f>IF(ProjeAdi&gt;0,ProjeAdi,"")</f>
        <v/>
      </c>
      <c r="D1603" s="515"/>
      <c r="E1603" s="515"/>
      <c r="F1603" s="515"/>
      <c r="G1603" s="515"/>
      <c r="H1603" s="515"/>
      <c r="I1603" s="516"/>
      <c r="J1603" s="150"/>
      <c r="K1603" s="69"/>
      <c r="L1603" s="69"/>
    </row>
    <row r="1604" spans="1:14" s="44" customFormat="1" ht="37.15" customHeight="1" thickBot="1" x14ac:dyDescent="0.3">
      <c r="A1604" s="517" t="s">
        <v>9</v>
      </c>
      <c r="B1604" s="517" t="s">
        <v>122</v>
      </c>
      <c r="C1604" s="517" t="s">
        <v>123</v>
      </c>
      <c r="D1604" s="517" t="s">
        <v>124</v>
      </c>
      <c r="E1604" s="519" t="s">
        <v>97</v>
      </c>
      <c r="F1604" s="521" t="s">
        <v>98</v>
      </c>
      <c r="G1604" s="519" t="s">
        <v>185</v>
      </c>
      <c r="H1604" s="117" t="s">
        <v>99</v>
      </c>
      <c r="I1604" s="117" t="s">
        <v>99</v>
      </c>
      <c r="J1604" s="366"/>
      <c r="K1604" s="70"/>
      <c r="L1604" s="70"/>
      <c r="M1604" s="109"/>
      <c r="N1604" s="109"/>
    </row>
    <row r="1605" spans="1:14" ht="18" customHeight="1" thickBot="1" x14ac:dyDescent="0.3">
      <c r="A1605" s="526"/>
      <c r="B1605" s="526"/>
      <c r="C1605" s="526"/>
      <c r="D1605" s="526"/>
      <c r="E1605" s="527"/>
      <c r="F1605" s="528"/>
      <c r="G1605" s="520"/>
      <c r="H1605" s="118" t="s">
        <v>100</v>
      </c>
      <c r="I1605" s="118" t="s">
        <v>103</v>
      </c>
      <c r="J1605" s="150"/>
      <c r="K1605" s="69"/>
      <c r="L1605" s="69"/>
    </row>
    <row r="1606" spans="1:14" ht="31.9" customHeight="1" x14ac:dyDescent="0.25">
      <c r="A1606" s="64">
        <v>941</v>
      </c>
      <c r="B1606" s="52"/>
      <c r="C1606" s="53"/>
      <c r="D1606" s="71"/>
      <c r="E1606" s="54"/>
      <c r="F1606" s="330"/>
      <c r="G1606" s="327"/>
      <c r="H1606" s="262"/>
      <c r="I1606" s="249"/>
      <c r="J1606" s="368" t="str">
        <f>IF(AND(COUNTA(B1606:D1606)&gt;0,K1606=1),"Belge Tarihi,Belge Numarası ve KDV Dahil Tutar doldurulduktan sonra KDV Hariç Tutar doldurulabilir.","")</f>
        <v/>
      </c>
      <c r="K1606" s="177">
        <f>IF(COUNTA(E1606:F1606)+COUNTA(I1606)=3,0,1)</f>
        <v>1</v>
      </c>
      <c r="L1606" s="176">
        <f>IF(K1606=1,0,100000000)</f>
        <v>0</v>
      </c>
    </row>
    <row r="1607" spans="1:14" ht="31.9" customHeight="1" x14ac:dyDescent="0.25">
      <c r="A1607" s="50">
        <v>942</v>
      </c>
      <c r="B1607" s="35"/>
      <c r="C1607" s="36"/>
      <c r="D1607" s="37"/>
      <c r="E1607" s="72"/>
      <c r="F1607" s="332"/>
      <c r="G1607" s="328"/>
      <c r="H1607" s="263"/>
      <c r="I1607" s="256"/>
      <c r="J1607" s="368" t="str">
        <f t="shared" ref="J1607:J1625" si="141">IF(AND(COUNTA(B1607:D1607)&gt;0,K1607=1),"Belge Tarihi,Belge Numarası ve KDV Dahil Tutar doldurulduktan sonra KDV Hariç Tutar doldurulabilir.","")</f>
        <v/>
      </c>
      <c r="K1607" s="177">
        <f t="shared" ref="K1607:K1625" si="142">IF(COUNTA(E1607:F1607)+COUNTA(I1607)=3,0,1)</f>
        <v>1</v>
      </c>
      <c r="L1607" s="176">
        <f t="shared" ref="L1607:L1625" si="143">IF(K1607=1,0,100000000)</f>
        <v>0</v>
      </c>
    </row>
    <row r="1608" spans="1:14" ht="31.9" customHeight="1" x14ac:dyDescent="0.25">
      <c r="A1608" s="50">
        <v>943</v>
      </c>
      <c r="B1608" s="35"/>
      <c r="C1608" s="36"/>
      <c r="D1608" s="37"/>
      <c r="E1608" s="72"/>
      <c r="F1608" s="332"/>
      <c r="G1608" s="328"/>
      <c r="H1608" s="263"/>
      <c r="I1608" s="256"/>
      <c r="J1608" s="368" t="str">
        <f t="shared" si="141"/>
        <v/>
      </c>
      <c r="K1608" s="177">
        <f t="shared" si="142"/>
        <v>1</v>
      </c>
      <c r="L1608" s="176">
        <f t="shared" si="143"/>
        <v>0</v>
      </c>
    </row>
    <row r="1609" spans="1:14" ht="31.9" customHeight="1" x14ac:dyDescent="0.25">
      <c r="A1609" s="50">
        <v>944</v>
      </c>
      <c r="B1609" s="35"/>
      <c r="C1609" s="36"/>
      <c r="D1609" s="37"/>
      <c r="E1609" s="72"/>
      <c r="F1609" s="332"/>
      <c r="G1609" s="328"/>
      <c r="H1609" s="263"/>
      <c r="I1609" s="256"/>
      <c r="J1609" s="368" t="str">
        <f t="shared" si="141"/>
        <v/>
      </c>
      <c r="K1609" s="177">
        <f t="shared" si="142"/>
        <v>1</v>
      </c>
      <c r="L1609" s="176">
        <f t="shared" si="143"/>
        <v>0</v>
      </c>
    </row>
    <row r="1610" spans="1:14" ht="31.9" customHeight="1" x14ac:dyDescent="0.25">
      <c r="A1610" s="50">
        <v>945</v>
      </c>
      <c r="B1610" s="35"/>
      <c r="C1610" s="36"/>
      <c r="D1610" s="37"/>
      <c r="E1610" s="72"/>
      <c r="F1610" s="332"/>
      <c r="G1610" s="328"/>
      <c r="H1610" s="263"/>
      <c r="I1610" s="256"/>
      <c r="J1610" s="368" t="str">
        <f t="shared" si="141"/>
        <v/>
      </c>
      <c r="K1610" s="177">
        <f t="shared" si="142"/>
        <v>1</v>
      </c>
      <c r="L1610" s="176">
        <f t="shared" si="143"/>
        <v>0</v>
      </c>
    </row>
    <row r="1611" spans="1:14" ht="31.9" customHeight="1" x14ac:dyDescent="0.25">
      <c r="A1611" s="50">
        <v>946</v>
      </c>
      <c r="B1611" s="35"/>
      <c r="C1611" s="36"/>
      <c r="D1611" s="37"/>
      <c r="E1611" s="72"/>
      <c r="F1611" s="332"/>
      <c r="G1611" s="328"/>
      <c r="H1611" s="263"/>
      <c r="I1611" s="256"/>
      <c r="J1611" s="368" t="str">
        <f t="shared" si="141"/>
        <v/>
      </c>
      <c r="K1611" s="177">
        <f t="shared" si="142"/>
        <v>1</v>
      </c>
      <c r="L1611" s="176">
        <f t="shared" si="143"/>
        <v>0</v>
      </c>
    </row>
    <row r="1612" spans="1:14" ht="31.9" customHeight="1" x14ac:dyDescent="0.25">
      <c r="A1612" s="50">
        <v>947</v>
      </c>
      <c r="B1612" s="35"/>
      <c r="C1612" s="36"/>
      <c r="D1612" s="37"/>
      <c r="E1612" s="72"/>
      <c r="F1612" s="332"/>
      <c r="G1612" s="328"/>
      <c r="H1612" s="263"/>
      <c r="I1612" s="256"/>
      <c r="J1612" s="368" t="str">
        <f t="shared" si="141"/>
        <v/>
      </c>
      <c r="K1612" s="177">
        <f t="shared" si="142"/>
        <v>1</v>
      </c>
      <c r="L1612" s="176">
        <f t="shared" si="143"/>
        <v>0</v>
      </c>
    </row>
    <row r="1613" spans="1:14" ht="31.9" customHeight="1" x14ac:dyDescent="0.25">
      <c r="A1613" s="50">
        <v>948</v>
      </c>
      <c r="B1613" s="35"/>
      <c r="C1613" s="36"/>
      <c r="D1613" s="37"/>
      <c r="E1613" s="72"/>
      <c r="F1613" s="332"/>
      <c r="G1613" s="328"/>
      <c r="H1613" s="263"/>
      <c r="I1613" s="256"/>
      <c r="J1613" s="368" t="str">
        <f t="shared" si="141"/>
        <v/>
      </c>
      <c r="K1613" s="177">
        <f t="shared" si="142"/>
        <v>1</v>
      </c>
      <c r="L1613" s="176">
        <f t="shared" si="143"/>
        <v>0</v>
      </c>
    </row>
    <row r="1614" spans="1:14" ht="31.9" customHeight="1" x14ac:dyDescent="0.25">
      <c r="A1614" s="50">
        <v>949</v>
      </c>
      <c r="B1614" s="35"/>
      <c r="C1614" s="36"/>
      <c r="D1614" s="37"/>
      <c r="E1614" s="72"/>
      <c r="F1614" s="332"/>
      <c r="G1614" s="328"/>
      <c r="H1614" s="263"/>
      <c r="I1614" s="256"/>
      <c r="J1614" s="368" t="str">
        <f t="shared" si="141"/>
        <v/>
      </c>
      <c r="K1614" s="177">
        <f t="shared" si="142"/>
        <v>1</v>
      </c>
      <c r="L1614" s="176">
        <f t="shared" si="143"/>
        <v>0</v>
      </c>
    </row>
    <row r="1615" spans="1:14" ht="31.9" customHeight="1" x14ac:dyDescent="0.25">
      <c r="A1615" s="50">
        <v>950</v>
      </c>
      <c r="B1615" s="35"/>
      <c r="C1615" s="36"/>
      <c r="D1615" s="37"/>
      <c r="E1615" s="72"/>
      <c r="F1615" s="332"/>
      <c r="G1615" s="328"/>
      <c r="H1615" s="263"/>
      <c r="I1615" s="256"/>
      <c r="J1615" s="368" t="str">
        <f t="shared" si="141"/>
        <v/>
      </c>
      <c r="K1615" s="177">
        <f t="shared" si="142"/>
        <v>1</v>
      </c>
      <c r="L1615" s="176">
        <f t="shared" si="143"/>
        <v>0</v>
      </c>
    </row>
    <row r="1616" spans="1:14" ht="31.9" customHeight="1" x14ac:dyDescent="0.25">
      <c r="A1616" s="50">
        <v>951</v>
      </c>
      <c r="B1616" s="35"/>
      <c r="C1616" s="36"/>
      <c r="D1616" s="37"/>
      <c r="E1616" s="72"/>
      <c r="F1616" s="332"/>
      <c r="G1616" s="328"/>
      <c r="H1616" s="263"/>
      <c r="I1616" s="256"/>
      <c r="J1616" s="368" t="str">
        <f t="shared" si="141"/>
        <v/>
      </c>
      <c r="K1616" s="177">
        <f t="shared" si="142"/>
        <v>1</v>
      </c>
      <c r="L1616" s="176">
        <f t="shared" si="143"/>
        <v>0</v>
      </c>
    </row>
    <row r="1617" spans="1:13" ht="31.9" customHeight="1" x14ac:dyDescent="0.25">
      <c r="A1617" s="50">
        <v>952</v>
      </c>
      <c r="B1617" s="35"/>
      <c r="C1617" s="36"/>
      <c r="D1617" s="37"/>
      <c r="E1617" s="72"/>
      <c r="F1617" s="332"/>
      <c r="G1617" s="328"/>
      <c r="H1617" s="263"/>
      <c r="I1617" s="256"/>
      <c r="J1617" s="368" t="str">
        <f t="shared" si="141"/>
        <v/>
      </c>
      <c r="K1617" s="177">
        <f t="shared" si="142"/>
        <v>1</v>
      </c>
      <c r="L1617" s="176">
        <f t="shared" si="143"/>
        <v>0</v>
      </c>
    </row>
    <row r="1618" spans="1:13" ht="31.9" customHeight="1" x14ac:dyDescent="0.25">
      <c r="A1618" s="50">
        <v>953</v>
      </c>
      <c r="B1618" s="35"/>
      <c r="C1618" s="36"/>
      <c r="D1618" s="37"/>
      <c r="E1618" s="72"/>
      <c r="F1618" s="332"/>
      <c r="G1618" s="328"/>
      <c r="H1618" s="263"/>
      <c r="I1618" s="256"/>
      <c r="J1618" s="368" t="str">
        <f t="shared" si="141"/>
        <v/>
      </c>
      <c r="K1618" s="177">
        <f t="shared" si="142"/>
        <v>1</v>
      </c>
      <c r="L1618" s="176">
        <f t="shared" si="143"/>
        <v>0</v>
      </c>
    </row>
    <row r="1619" spans="1:13" ht="31.9" customHeight="1" x14ac:dyDescent="0.25">
      <c r="A1619" s="50">
        <v>954</v>
      </c>
      <c r="B1619" s="35"/>
      <c r="C1619" s="36"/>
      <c r="D1619" s="37"/>
      <c r="E1619" s="72"/>
      <c r="F1619" s="332"/>
      <c r="G1619" s="328"/>
      <c r="H1619" s="263"/>
      <c r="I1619" s="256"/>
      <c r="J1619" s="368" t="str">
        <f t="shared" si="141"/>
        <v/>
      </c>
      <c r="K1619" s="177">
        <f t="shared" si="142"/>
        <v>1</v>
      </c>
      <c r="L1619" s="176">
        <f t="shared" si="143"/>
        <v>0</v>
      </c>
    </row>
    <row r="1620" spans="1:13" ht="31.9" customHeight="1" x14ac:dyDescent="0.25">
      <c r="A1620" s="50">
        <v>955</v>
      </c>
      <c r="B1620" s="35"/>
      <c r="C1620" s="36"/>
      <c r="D1620" s="37"/>
      <c r="E1620" s="72"/>
      <c r="F1620" s="332"/>
      <c r="G1620" s="328"/>
      <c r="H1620" s="263"/>
      <c r="I1620" s="256"/>
      <c r="J1620" s="368" t="str">
        <f t="shared" si="141"/>
        <v/>
      </c>
      <c r="K1620" s="177">
        <f t="shared" si="142"/>
        <v>1</v>
      </c>
      <c r="L1620" s="176">
        <f t="shared" si="143"/>
        <v>0</v>
      </c>
    </row>
    <row r="1621" spans="1:13" ht="31.9" customHeight="1" x14ac:dyDescent="0.25">
      <c r="A1621" s="50">
        <v>956</v>
      </c>
      <c r="B1621" s="35"/>
      <c r="C1621" s="36"/>
      <c r="D1621" s="37"/>
      <c r="E1621" s="72"/>
      <c r="F1621" s="332"/>
      <c r="G1621" s="328"/>
      <c r="H1621" s="263"/>
      <c r="I1621" s="256"/>
      <c r="J1621" s="368" t="str">
        <f t="shared" si="141"/>
        <v/>
      </c>
      <c r="K1621" s="177">
        <f t="shared" si="142"/>
        <v>1</v>
      </c>
      <c r="L1621" s="176">
        <f t="shared" si="143"/>
        <v>0</v>
      </c>
    </row>
    <row r="1622" spans="1:13" ht="31.9" customHeight="1" x14ac:dyDescent="0.25">
      <c r="A1622" s="50">
        <v>957</v>
      </c>
      <c r="B1622" s="35"/>
      <c r="C1622" s="36"/>
      <c r="D1622" s="37"/>
      <c r="E1622" s="72"/>
      <c r="F1622" s="332"/>
      <c r="G1622" s="328"/>
      <c r="H1622" s="263"/>
      <c r="I1622" s="256"/>
      <c r="J1622" s="368" t="str">
        <f t="shared" si="141"/>
        <v/>
      </c>
      <c r="K1622" s="177">
        <f t="shared" si="142"/>
        <v>1</v>
      </c>
      <c r="L1622" s="176">
        <f t="shared" si="143"/>
        <v>0</v>
      </c>
    </row>
    <row r="1623" spans="1:13" ht="31.9" customHeight="1" x14ac:dyDescent="0.25">
      <c r="A1623" s="50">
        <v>958</v>
      </c>
      <c r="B1623" s="35"/>
      <c r="C1623" s="36"/>
      <c r="D1623" s="37"/>
      <c r="E1623" s="72"/>
      <c r="F1623" s="332"/>
      <c r="G1623" s="328"/>
      <c r="H1623" s="263"/>
      <c r="I1623" s="256"/>
      <c r="J1623" s="368" t="str">
        <f t="shared" si="141"/>
        <v/>
      </c>
      <c r="K1623" s="177">
        <f t="shared" si="142"/>
        <v>1</v>
      </c>
      <c r="L1623" s="176">
        <f t="shared" si="143"/>
        <v>0</v>
      </c>
    </row>
    <row r="1624" spans="1:13" ht="31.9" customHeight="1" x14ac:dyDescent="0.25">
      <c r="A1624" s="50">
        <v>959</v>
      </c>
      <c r="B1624" s="35"/>
      <c r="C1624" s="36"/>
      <c r="D1624" s="37"/>
      <c r="E1624" s="72"/>
      <c r="F1624" s="332"/>
      <c r="G1624" s="328"/>
      <c r="H1624" s="263"/>
      <c r="I1624" s="256"/>
      <c r="J1624" s="368" t="str">
        <f t="shared" si="141"/>
        <v/>
      </c>
      <c r="K1624" s="177">
        <f t="shared" si="142"/>
        <v>1</v>
      </c>
      <c r="L1624" s="176">
        <f t="shared" si="143"/>
        <v>0</v>
      </c>
    </row>
    <row r="1625" spans="1:13" ht="31.9" customHeight="1" thickBot="1" x14ac:dyDescent="0.3">
      <c r="A1625" s="65">
        <v>960</v>
      </c>
      <c r="B1625" s="38"/>
      <c r="C1625" s="39"/>
      <c r="D1625" s="40"/>
      <c r="E1625" s="73"/>
      <c r="F1625" s="333"/>
      <c r="G1625" s="329"/>
      <c r="H1625" s="264"/>
      <c r="I1625" s="257"/>
      <c r="J1625" s="368" t="str">
        <f t="shared" si="141"/>
        <v/>
      </c>
      <c r="K1625" s="177">
        <f t="shared" si="142"/>
        <v>1</v>
      </c>
      <c r="L1625" s="176">
        <f t="shared" si="143"/>
        <v>0</v>
      </c>
    </row>
    <row r="1626" spans="1:13" ht="37.15" customHeight="1" thickBot="1" x14ac:dyDescent="0.3">
      <c r="A1626" s="74"/>
      <c r="B1626" s="74"/>
      <c r="C1626" s="372"/>
      <c r="D1626" s="74"/>
      <c r="E1626" s="314"/>
      <c r="F1626" s="369"/>
      <c r="G1626" s="334" t="s">
        <v>50</v>
      </c>
      <c r="H1626" s="258">
        <f>SUM(H1606:H1625)+H1592</f>
        <v>0</v>
      </c>
      <c r="I1626" s="258">
        <f>SUM(I1606:I1625)+I1592</f>
        <v>0</v>
      </c>
      <c r="J1626" s="74"/>
      <c r="K1626" s="175">
        <f>IF(H1626&gt;H1592,ROW(A1632),0)</f>
        <v>0</v>
      </c>
      <c r="L1626" s="69"/>
      <c r="M1626" s="171">
        <f>IF(H1626&gt;H1592,ROW(A1632),0)</f>
        <v>0</v>
      </c>
    </row>
    <row r="1627" spans="1:13" x14ac:dyDescent="0.25">
      <c r="A1627" s="74"/>
      <c r="B1627" s="74"/>
      <c r="C1627" s="372"/>
      <c r="D1627" s="74"/>
      <c r="E1627" s="314"/>
      <c r="F1627" s="370"/>
      <c r="G1627" s="314"/>
      <c r="H1627" s="74"/>
      <c r="I1627" s="74"/>
      <c r="J1627" s="74"/>
      <c r="K1627" s="69"/>
      <c r="L1627" s="69"/>
    </row>
    <row r="1628" spans="1:13" x14ac:dyDescent="0.25">
      <c r="A1628" s="41" t="s">
        <v>156</v>
      </c>
      <c r="B1628" s="74"/>
      <c r="C1628" s="372"/>
      <c r="D1628" s="74"/>
      <c r="E1628" s="314"/>
      <c r="F1628" s="370"/>
      <c r="G1628" s="314"/>
      <c r="H1628" s="74"/>
      <c r="I1628" s="74"/>
      <c r="J1628" s="74"/>
      <c r="K1628" s="69"/>
      <c r="L1628" s="69"/>
    </row>
    <row r="1629" spans="1:13" x14ac:dyDescent="0.25">
      <c r="A1629" s="74"/>
      <c r="B1629" s="74"/>
      <c r="C1629" s="372"/>
      <c r="D1629" s="74"/>
      <c r="E1629" s="314"/>
      <c r="F1629" s="370"/>
      <c r="G1629" s="314"/>
      <c r="H1629" s="74"/>
      <c r="I1629" s="74"/>
      <c r="J1629" s="74"/>
      <c r="K1629" s="69"/>
      <c r="L1629" s="69"/>
    </row>
    <row r="1630" spans="1:13" x14ac:dyDescent="0.25">
      <c r="A1630" s="74"/>
      <c r="B1630" s="353" t="s">
        <v>47</v>
      </c>
      <c r="C1630" s="373">
        <f ca="1">IF(imzatarihi&gt;0,imzatarihi,"")</f>
        <v>46027</v>
      </c>
      <c r="D1630" s="530" t="s">
        <v>48</v>
      </c>
      <c r="E1630" s="530"/>
      <c r="F1630" s="542" t="str">
        <f>IF(kurulusyetkilisi&gt;0,kurulusyetkilisi,"")</f>
        <v/>
      </c>
      <c r="G1630" s="542"/>
      <c r="H1630" s="542"/>
      <c r="I1630" s="542"/>
      <c r="J1630" s="74"/>
      <c r="K1630" s="69"/>
      <c r="L1630" s="69"/>
    </row>
    <row r="1631" spans="1:13" x14ac:dyDescent="0.25">
      <c r="A1631" s="74"/>
      <c r="D1631" s="530" t="s">
        <v>49</v>
      </c>
      <c r="E1631" s="530"/>
      <c r="H1631" s="261"/>
      <c r="I1631" s="74"/>
      <c r="J1631" s="74"/>
      <c r="K1631" s="69"/>
      <c r="L1631" s="69"/>
    </row>
    <row r="1632" spans="1:13" x14ac:dyDescent="0.25">
      <c r="A1632" s="74"/>
      <c r="B1632" s="74"/>
      <c r="C1632" s="372"/>
      <c r="D1632" s="74"/>
      <c r="E1632" s="314"/>
      <c r="F1632" s="370"/>
      <c r="G1632" s="314"/>
      <c r="H1632" s="74"/>
      <c r="I1632" s="74"/>
      <c r="J1632" s="74"/>
      <c r="K1632" s="69"/>
      <c r="L1632" s="69"/>
    </row>
    <row r="1633" spans="1:14" x14ac:dyDescent="0.25">
      <c r="A1633" s="525" t="s">
        <v>125</v>
      </c>
      <c r="B1633" s="525"/>
      <c r="C1633" s="525"/>
      <c r="D1633" s="525"/>
      <c r="E1633" s="525"/>
      <c r="F1633" s="525"/>
      <c r="G1633" s="525"/>
      <c r="H1633" s="525"/>
      <c r="I1633" s="525"/>
      <c r="J1633" s="150"/>
      <c r="K1633" s="69"/>
      <c r="L1633" s="69"/>
    </row>
    <row r="1634" spans="1:14" x14ac:dyDescent="0.25">
      <c r="A1634" s="523" t="str">
        <f>IF(YilDonem&lt;&gt;"",CONCATENATE(YilDonem," dönemine aittir."),"")</f>
        <v/>
      </c>
      <c r="B1634" s="523"/>
      <c r="C1634" s="523"/>
      <c r="D1634" s="523"/>
      <c r="E1634" s="523"/>
      <c r="F1634" s="523"/>
      <c r="G1634" s="523"/>
      <c r="H1634" s="523"/>
      <c r="I1634" s="523"/>
      <c r="J1634" s="150"/>
      <c r="K1634" s="69"/>
      <c r="L1634" s="69"/>
    </row>
    <row r="1635" spans="1:14" ht="15.95" customHeight="1" thickBot="1" x14ac:dyDescent="0.3">
      <c r="A1635" s="543" t="s">
        <v>148</v>
      </c>
      <c r="B1635" s="543"/>
      <c r="C1635" s="543"/>
      <c r="D1635" s="543"/>
      <c r="E1635" s="543"/>
      <c r="F1635" s="543"/>
      <c r="G1635" s="543"/>
      <c r="H1635" s="543"/>
      <c r="I1635" s="543"/>
      <c r="J1635" s="150"/>
      <c r="K1635" s="69"/>
      <c r="L1635" s="69"/>
    </row>
    <row r="1636" spans="1:14" ht="31.7" customHeight="1" thickBot="1" x14ac:dyDescent="0.3">
      <c r="A1636" s="544" t="s">
        <v>1</v>
      </c>
      <c r="B1636" s="545"/>
      <c r="C1636" s="509" t="str">
        <f>IF(ProjeNo&gt;0,ProjeNo,"")</f>
        <v/>
      </c>
      <c r="D1636" s="510"/>
      <c r="E1636" s="510"/>
      <c r="F1636" s="510"/>
      <c r="G1636" s="510"/>
      <c r="H1636" s="510"/>
      <c r="I1636" s="511"/>
      <c r="J1636" s="150"/>
      <c r="K1636" s="69"/>
      <c r="L1636" s="69"/>
    </row>
    <row r="1637" spans="1:14" ht="45" customHeight="1" thickBot="1" x14ac:dyDescent="0.3">
      <c r="A1637" s="540" t="s">
        <v>14</v>
      </c>
      <c r="B1637" s="541"/>
      <c r="C1637" s="514" t="str">
        <f>IF(ProjeAdi&gt;0,ProjeAdi,"")</f>
        <v/>
      </c>
      <c r="D1637" s="515"/>
      <c r="E1637" s="515"/>
      <c r="F1637" s="515"/>
      <c r="G1637" s="515"/>
      <c r="H1637" s="515"/>
      <c r="I1637" s="516"/>
      <c r="J1637" s="150"/>
      <c r="K1637" s="69"/>
      <c r="L1637" s="69"/>
    </row>
    <row r="1638" spans="1:14" s="44" customFormat="1" ht="37.15" customHeight="1" thickBot="1" x14ac:dyDescent="0.3">
      <c r="A1638" s="517" t="s">
        <v>9</v>
      </c>
      <c r="B1638" s="517" t="s">
        <v>122</v>
      </c>
      <c r="C1638" s="517" t="s">
        <v>123</v>
      </c>
      <c r="D1638" s="517" t="s">
        <v>124</v>
      </c>
      <c r="E1638" s="519" t="s">
        <v>97</v>
      </c>
      <c r="F1638" s="521" t="s">
        <v>98</v>
      </c>
      <c r="G1638" s="519" t="s">
        <v>185</v>
      </c>
      <c r="H1638" s="117" t="s">
        <v>99</v>
      </c>
      <c r="I1638" s="117" t="s">
        <v>99</v>
      </c>
      <c r="J1638" s="366"/>
      <c r="K1638" s="70"/>
      <c r="L1638" s="70"/>
      <c r="M1638" s="109"/>
      <c r="N1638" s="109"/>
    </row>
    <row r="1639" spans="1:14" ht="18" customHeight="1" thickBot="1" x14ac:dyDescent="0.3">
      <c r="A1639" s="526"/>
      <c r="B1639" s="526"/>
      <c r="C1639" s="526"/>
      <c r="D1639" s="526"/>
      <c r="E1639" s="527"/>
      <c r="F1639" s="528"/>
      <c r="G1639" s="520"/>
      <c r="H1639" s="118" t="s">
        <v>100</v>
      </c>
      <c r="I1639" s="118" t="s">
        <v>103</v>
      </c>
      <c r="J1639" s="150"/>
      <c r="K1639" s="69"/>
      <c r="L1639" s="69"/>
    </row>
    <row r="1640" spans="1:14" ht="31.9" customHeight="1" x14ac:dyDescent="0.25">
      <c r="A1640" s="64">
        <v>961</v>
      </c>
      <c r="B1640" s="52"/>
      <c r="C1640" s="53"/>
      <c r="D1640" s="71"/>
      <c r="E1640" s="54"/>
      <c r="F1640" s="330"/>
      <c r="G1640" s="327"/>
      <c r="H1640" s="262"/>
      <c r="I1640" s="249"/>
      <c r="J1640" s="368" t="str">
        <f>IF(AND(COUNTA(B1640:D1640)&gt;0,K1640=1),"Belge Tarihi,Belge Numarası ve KDV Dahil Tutar doldurulduktan sonra KDV Hariç Tutar doldurulabilir.","")</f>
        <v/>
      </c>
      <c r="K1640" s="177">
        <f>IF(COUNTA(E1640:F1640)+COUNTA(I1640)=3,0,1)</f>
        <v>1</v>
      </c>
      <c r="L1640" s="176">
        <f>IF(K1640=1,0,100000000)</f>
        <v>0</v>
      </c>
    </row>
    <row r="1641" spans="1:14" ht="31.9" customHeight="1" x14ac:dyDescent="0.25">
      <c r="A1641" s="50">
        <v>962</v>
      </c>
      <c r="B1641" s="35"/>
      <c r="C1641" s="36"/>
      <c r="D1641" s="37"/>
      <c r="E1641" s="72"/>
      <c r="F1641" s="332"/>
      <c r="G1641" s="328"/>
      <c r="H1641" s="263"/>
      <c r="I1641" s="256"/>
      <c r="J1641" s="368" t="str">
        <f t="shared" ref="J1641:J1659" si="144">IF(AND(COUNTA(B1641:D1641)&gt;0,K1641=1),"Belge Tarihi,Belge Numarası ve KDV Dahil Tutar doldurulduktan sonra KDV Hariç Tutar doldurulabilir.","")</f>
        <v/>
      </c>
      <c r="K1641" s="177">
        <f t="shared" ref="K1641:K1659" si="145">IF(COUNTA(E1641:F1641)+COUNTA(I1641)=3,0,1)</f>
        <v>1</v>
      </c>
      <c r="L1641" s="176">
        <f t="shared" ref="L1641:L1659" si="146">IF(K1641=1,0,100000000)</f>
        <v>0</v>
      </c>
    </row>
    <row r="1642" spans="1:14" ht="31.9" customHeight="1" x14ac:dyDescent="0.25">
      <c r="A1642" s="50">
        <v>963</v>
      </c>
      <c r="B1642" s="35"/>
      <c r="C1642" s="36"/>
      <c r="D1642" s="37"/>
      <c r="E1642" s="72"/>
      <c r="F1642" s="332"/>
      <c r="G1642" s="328"/>
      <c r="H1642" s="263"/>
      <c r="I1642" s="256"/>
      <c r="J1642" s="368" t="str">
        <f t="shared" si="144"/>
        <v/>
      </c>
      <c r="K1642" s="177">
        <f t="shared" si="145"/>
        <v>1</v>
      </c>
      <c r="L1642" s="176">
        <f t="shared" si="146"/>
        <v>0</v>
      </c>
    </row>
    <row r="1643" spans="1:14" ht="31.9" customHeight="1" x14ac:dyDescent="0.25">
      <c r="A1643" s="50">
        <v>964</v>
      </c>
      <c r="B1643" s="35"/>
      <c r="C1643" s="36"/>
      <c r="D1643" s="37"/>
      <c r="E1643" s="72"/>
      <c r="F1643" s="332"/>
      <c r="G1643" s="328"/>
      <c r="H1643" s="263"/>
      <c r="I1643" s="256"/>
      <c r="J1643" s="368" t="str">
        <f t="shared" si="144"/>
        <v/>
      </c>
      <c r="K1643" s="177">
        <f t="shared" si="145"/>
        <v>1</v>
      </c>
      <c r="L1643" s="176">
        <f t="shared" si="146"/>
        <v>0</v>
      </c>
    </row>
    <row r="1644" spans="1:14" ht="31.9" customHeight="1" x14ac:dyDescent="0.25">
      <c r="A1644" s="50">
        <v>965</v>
      </c>
      <c r="B1644" s="35"/>
      <c r="C1644" s="36"/>
      <c r="D1644" s="37"/>
      <c r="E1644" s="72"/>
      <c r="F1644" s="332"/>
      <c r="G1644" s="328"/>
      <c r="H1644" s="263"/>
      <c r="I1644" s="256"/>
      <c r="J1644" s="368" t="str">
        <f t="shared" si="144"/>
        <v/>
      </c>
      <c r="K1644" s="177">
        <f t="shared" si="145"/>
        <v>1</v>
      </c>
      <c r="L1644" s="176">
        <f t="shared" si="146"/>
        <v>0</v>
      </c>
    </row>
    <row r="1645" spans="1:14" ht="31.9" customHeight="1" x14ac:dyDescent="0.25">
      <c r="A1645" s="50">
        <v>966</v>
      </c>
      <c r="B1645" s="35"/>
      <c r="C1645" s="36"/>
      <c r="D1645" s="37"/>
      <c r="E1645" s="72"/>
      <c r="F1645" s="332"/>
      <c r="G1645" s="328"/>
      <c r="H1645" s="263"/>
      <c r="I1645" s="256"/>
      <c r="J1645" s="368" t="str">
        <f t="shared" si="144"/>
        <v/>
      </c>
      <c r="K1645" s="177">
        <f t="shared" si="145"/>
        <v>1</v>
      </c>
      <c r="L1645" s="176">
        <f t="shared" si="146"/>
        <v>0</v>
      </c>
    </row>
    <row r="1646" spans="1:14" ht="31.9" customHeight="1" x14ac:dyDescent="0.25">
      <c r="A1646" s="50">
        <v>967</v>
      </c>
      <c r="B1646" s="35"/>
      <c r="C1646" s="36"/>
      <c r="D1646" s="37"/>
      <c r="E1646" s="72"/>
      <c r="F1646" s="332"/>
      <c r="G1646" s="328"/>
      <c r="H1646" s="263"/>
      <c r="I1646" s="256"/>
      <c r="J1646" s="368" t="str">
        <f t="shared" si="144"/>
        <v/>
      </c>
      <c r="K1646" s="177">
        <f t="shared" si="145"/>
        <v>1</v>
      </c>
      <c r="L1646" s="176">
        <f t="shared" si="146"/>
        <v>0</v>
      </c>
    </row>
    <row r="1647" spans="1:14" ht="31.9" customHeight="1" x14ac:dyDescent="0.25">
      <c r="A1647" s="50">
        <v>968</v>
      </c>
      <c r="B1647" s="35"/>
      <c r="C1647" s="36"/>
      <c r="D1647" s="37"/>
      <c r="E1647" s="72"/>
      <c r="F1647" s="332"/>
      <c r="G1647" s="328"/>
      <c r="H1647" s="263"/>
      <c r="I1647" s="256"/>
      <c r="J1647" s="368" t="str">
        <f t="shared" si="144"/>
        <v/>
      </c>
      <c r="K1647" s="177">
        <f t="shared" si="145"/>
        <v>1</v>
      </c>
      <c r="L1647" s="176">
        <f t="shared" si="146"/>
        <v>0</v>
      </c>
    </row>
    <row r="1648" spans="1:14" ht="31.9" customHeight="1" x14ac:dyDescent="0.25">
      <c r="A1648" s="50">
        <v>969</v>
      </c>
      <c r="B1648" s="35"/>
      <c r="C1648" s="36"/>
      <c r="D1648" s="37"/>
      <c r="E1648" s="72"/>
      <c r="F1648" s="332"/>
      <c r="G1648" s="328"/>
      <c r="H1648" s="263"/>
      <c r="I1648" s="256"/>
      <c r="J1648" s="368" t="str">
        <f t="shared" si="144"/>
        <v/>
      </c>
      <c r="K1648" s="177">
        <f t="shared" si="145"/>
        <v>1</v>
      </c>
      <c r="L1648" s="176">
        <f t="shared" si="146"/>
        <v>0</v>
      </c>
    </row>
    <row r="1649" spans="1:13" ht="31.9" customHeight="1" x14ac:dyDescent="0.25">
      <c r="A1649" s="50">
        <v>970</v>
      </c>
      <c r="B1649" s="35"/>
      <c r="C1649" s="36"/>
      <c r="D1649" s="37"/>
      <c r="E1649" s="72"/>
      <c r="F1649" s="332"/>
      <c r="G1649" s="328"/>
      <c r="H1649" s="263"/>
      <c r="I1649" s="256"/>
      <c r="J1649" s="368" t="str">
        <f t="shared" si="144"/>
        <v/>
      </c>
      <c r="K1649" s="177">
        <f t="shared" si="145"/>
        <v>1</v>
      </c>
      <c r="L1649" s="176">
        <f t="shared" si="146"/>
        <v>0</v>
      </c>
    </row>
    <row r="1650" spans="1:13" ht="31.9" customHeight="1" x14ac:dyDescent="0.25">
      <c r="A1650" s="50">
        <v>971</v>
      </c>
      <c r="B1650" s="35"/>
      <c r="C1650" s="36"/>
      <c r="D1650" s="37"/>
      <c r="E1650" s="72"/>
      <c r="F1650" s="332"/>
      <c r="G1650" s="328"/>
      <c r="H1650" s="263"/>
      <c r="I1650" s="256"/>
      <c r="J1650" s="368" t="str">
        <f t="shared" si="144"/>
        <v/>
      </c>
      <c r="K1650" s="177">
        <f t="shared" si="145"/>
        <v>1</v>
      </c>
      <c r="L1650" s="176">
        <f t="shared" si="146"/>
        <v>0</v>
      </c>
    </row>
    <row r="1651" spans="1:13" ht="31.9" customHeight="1" x14ac:dyDescent="0.25">
      <c r="A1651" s="50">
        <v>972</v>
      </c>
      <c r="B1651" s="35"/>
      <c r="C1651" s="36"/>
      <c r="D1651" s="37"/>
      <c r="E1651" s="72"/>
      <c r="F1651" s="332"/>
      <c r="G1651" s="328"/>
      <c r="H1651" s="263"/>
      <c r="I1651" s="256"/>
      <c r="J1651" s="368" t="str">
        <f t="shared" si="144"/>
        <v/>
      </c>
      <c r="K1651" s="177">
        <f t="shared" si="145"/>
        <v>1</v>
      </c>
      <c r="L1651" s="176">
        <f t="shared" si="146"/>
        <v>0</v>
      </c>
    </row>
    <row r="1652" spans="1:13" ht="31.9" customHeight="1" x14ac:dyDescent="0.25">
      <c r="A1652" s="50">
        <v>973</v>
      </c>
      <c r="B1652" s="35"/>
      <c r="C1652" s="36"/>
      <c r="D1652" s="37"/>
      <c r="E1652" s="72"/>
      <c r="F1652" s="332"/>
      <c r="G1652" s="328"/>
      <c r="H1652" s="263"/>
      <c r="I1652" s="256"/>
      <c r="J1652" s="368" t="str">
        <f t="shared" si="144"/>
        <v/>
      </c>
      <c r="K1652" s="177">
        <f t="shared" si="145"/>
        <v>1</v>
      </c>
      <c r="L1652" s="176">
        <f t="shared" si="146"/>
        <v>0</v>
      </c>
    </row>
    <row r="1653" spans="1:13" ht="31.9" customHeight="1" x14ac:dyDescent="0.25">
      <c r="A1653" s="50">
        <v>974</v>
      </c>
      <c r="B1653" s="35"/>
      <c r="C1653" s="36"/>
      <c r="D1653" s="37"/>
      <c r="E1653" s="72"/>
      <c r="F1653" s="332"/>
      <c r="G1653" s="328"/>
      <c r="H1653" s="263"/>
      <c r="I1653" s="256"/>
      <c r="J1653" s="368" t="str">
        <f t="shared" si="144"/>
        <v/>
      </c>
      <c r="K1653" s="177">
        <f t="shared" si="145"/>
        <v>1</v>
      </c>
      <c r="L1653" s="176">
        <f t="shared" si="146"/>
        <v>0</v>
      </c>
    </row>
    <row r="1654" spans="1:13" ht="31.9" customHeight="1" x14ac:dyDescent="0.25">
      <c r="A1654" s="50">
        <v>975</v>
      </c>
      <c r="B1654" s="35"/>
      <c r="C1654" s="36"/>
      <c r="D1654" s="37"/>
      <c r="E1654" s="72"/>
      <c r="F1654" s="332"/>
      <c r="G1654" s="328"/>
      <c r="H1654" s="263"/>
      <c r="I1654" s="256"/>
      <c r="J1654" s="368" t="str">
        <f t="shared" si="144"/>
        <v/>
      </c>
      <c r="K1654" s="177">
        <f t="shared" si="145"/>
        <v>1</v>
      </c>
      <c r="L1654" s="176">
        <f t="shared" si="146"/>
        <v>0</v>
      </c>
    </row>
    <row r="1655" spans="1:13" ht="31.9" customHeight="1" x14ac:dyDescent="0.25">
      <c r="A1655" s="50">
        <v>976</v>
      </c>
      <c r="B1655" s="35"/>
      <c r="C1655" s="36"/>
      <c r="D1655" s="37"/>
      <c r="E1655" s="72"/>
      <c r="F1655" s="332"/>
      <c r="G1655" s="328"/>
      <c r="H1655" s="263"/>
      <c r="I1655" s="256"/>
      <c r="J1655" s="368" t="str">
        <f t="shared" si="144"/>
        <v/>
      </c>
      <c r="K1655" s="177">
        <f t="shared" si="145"/>
        <v>1</v>
      </c>
      <c r="L1655" s="176">
        <f t="shared" si="146"/>
        <v>0</v>
      </c>
    </row>
    <row r="1656" spans="1:13" ht="31.9" customHeight="1" x14ac:dyDescent="0.25">
      <c r="A1656" s="50">
        <v>977</v>
      </c>
      <c r="B1656" s="35"/>
      <c r="C1656" s="36"/>
      <c r="D1656" s="37"/>
      <c r="E1656" s="72"/>
      <c r="F1656" s="332"/>
      <c r="G1656" s="328"/>
      <c r="H1656" s="263"/>
      <c r="I1656" s="256"/>
      <c r="J1656" s="368" t="str">
        <f t="shared" si="144"/>
        <v/>
      </c>
      <c r="K1656" s="177">
        <f t="shared" si="145"/>
        <v>1</v>
      </c>
      <c r="L1656" s="176">
        <f t="shared" si="146"/>
        <v>0</v>
      </c>
    </row>
    <row r="1657" spans="1:13" ht="31.9" customHeight="1" x14ac:dyDescent="0.25">
      <c r="A1657" s="50">
        <v>978</v>
      </c>
      <c r="B1657" s="35"/>
      <c r="C1657" s="36"/>
      <c r="D1657" s="37"/>
      <c r="E1657" s="72"/>
      <c r="F1657" s="332"/>
      <c r="G1657" s="328"/>
      <c r="H1657" s="263"/>
      <c r="I1657" s="256"/>
      <c r="J1657" s="368" t="str">
        <f t="shared" si="144"/>
        <v/>
      </c>
      <c r="K1657" s="177">
        <f t="shared" si="145"/>
        <v>1</v>
      </c>
      <c r="L1657" s="176">
        <f t="shared" si="146"/>
        <v>0</v>
      </c>
    </row>
    <row r="1658" spans="1:13" ht="31.9" customHeight="1" x14ac:dyDescent="0.25">
      <c r="A1658" s="50">
        <v>979</v>
      </c>
      <c r="B1658" s="35"/>
      <c r="C1658" s="36"/>
      <c r="D1658" s="37"/>
      <c r="E1658" s="72"/>
      <c r="F1658" s="332"/>
      <c r="G1658" s="328"/>
      <c r="H1658" s="263"/>
      <c r="I1658" s="256"/>
      <c r="J1658" s="368" t="str">
        <f t="shared" si="144"/>
        <v/>
      </c>
      <c r="K1658" s="177">
        <f t="shared" si="145"/>
        <v>1</v>
      </c>
      <c r="L1658" s="176">
        <f t="shared" si="146"/>
        <v>0</v>
      </c>
    </row>
    <row r="1659" spans="1:13" ht="31.9" customHeight="1" thickBot="1" x14ac:dyDescent="0.3">
      <c r="A1659" s="65">
        <v>980</v>
      </c>
      <c r="B1659" s="38"/>
      <c r="C1659" s="39"/>
      <c r="D1659" s="40"/>
      <c r="E1659" s="73"/>
      <c r="F1659" s="333"/>
      <c r="G1659" s="329"/>
      <c r="H1659" s="264"/>
      <c r="I1659" s="257"/>
      <c r="J1659" s="368" t="str">
        <f t="shared" si="144"/>
        <v/>
      </c>
      <c r="K1659" s="177">
        <f t="shared" si="145"/>
        <v>1</v>
      </c>
      <c r="L1659" s="176">
        <f t="shared" si="146"/>
        <v>0</v>
      </c>
    </row>
    <row r="1660" spans="1:13" ht="37.15" customHeight="1" thickBot="1" x14ac:dyDescent="0.3">
      <c r="A1660" s="74"/>
      <c r="B1660" s="74"/>
      <c r="C1660" s="372"/>
      <c r="D1660" s="74"/>
      <c r="E1660" s="314"/>
      <c r="F1660" s="369"/>
      <c r="G1660" s="334" t="s">
        <v>50</v>
      </c>
      <c r="H1660" s="258">
        <f>SUM(H1640:H1659)+H1626</f>
        <v>0</v>
      </c>
      <c r="I1660" s="258">
        <f>SUM(I1640:I1659)+I1626</f>
        <v>0</v>
      </c>
      <c r="J1660" s="74"/>
      <c r="K1660" s="175">
        <f>IF(H1660&gt;H1626,ROW(A1666),0)</f>
        <v>0</v>
      </c>
      <c r="L1660" s="69"/>
      <c r="M1660" s="171">
        <f>IF(H1660&gt;H1626,ROW(A1666),0)</f>
        <v>0</v>
      </c>
    </row>
    <row r="1661" spans="1:13" x14ac:dyDescent="0.25">
      <c r="A1661" s="74"/>
      <c r="B1661" s="74"/>
      <c r="C1661" s="372"/>
      <c r="D1661" s="74"/>
      <c r="E1661" s="314"/>
      <c r="F1661" s="370"/>
      <c r="G1661" s="314"/>
      <c r="H1661" s="74"/>
      <c r="I1661" s="74"/>
      <c r="J1661" s="74"/>
      <c r="K1661" s="69"/>
      <c r="L1661" s="69"/>
    </row>
    <row r="1662" spans="1:13" x14ac:dyDescent="0.25">
      <c r="A1662" s="41" t="s">
        <v>156</v>
      </c>
      <c r="B1662" s="74"/>
      <c r="C1662" s="372"/>
      <c r="D1662" s="74"/>
      <c r="E1662" s="314"/>
      <c r="F1662" s="370"/>
      <c r="G1662" s="314"/>
      <c r="H1662" s="74"/>
      <c r="I1662" s="74"/>
      <c r="J1662" s="74"/>
      <c r="K1662" s="69"/>
      <c r="L1662" s="69"/>
    </row>
    <row r="1663" spans="1:13" x14ac:dyDescent="0.25">
      <c r="A1663" s="74"/>
      <c r="B1663" s="74"/>
      <c r="C1663" s="372"/>
      <c r="D1663" s="74"/>
      <c r="E1663" s="314"/>
      <c r="F1663" s="370"/>
      <c r="G1663" s="314"/>
      <c r="H1663" s="74"/>
      <c r="I1663" s="74"/>
      <c r="J1663" s="74"/>
      <c r="K1663" s="69"/>
      <c r="L1663" s="69"/>
    </row>
    <row r="1664" spans="1:13" x14ac:dyDescent="0.25">
      <c r="A1664" s="74"/>
      <c r="B1664" s="353" t="s">
        <v>47</v>
      </c>
      <c r="C1664" s="373">
        <f ca="1">IF(imzatarihi&gt;0,imzatarihi,"")</f>
        <v>46027</v>
      </c>
      <c r="D1664" s="530" t="s">
        <v>48</v>
      </c>
      <c r="E1664" s="530"/>
      <c r="F1664" s="542" t="str">
        <f>IF(kurulusyetkilisi&gt;0,kurulusyetkilisi,"")</f>
        <v/>
      </c>
      <c r="G1664" s="542"/>
      <c r="H1664" s="542"/>
      <c r="I1664" s="542"/>
      <c r="J1664" s="74"/>
      <c r="K1664" s="69"/>
      <c r="L1664" s="69"/>
    </row>
    <row r="1665" spans="1:14" x14ac:dyDescent="0.25">
      <c r="A1665" s="74"/>
      <c r="D1665" s="530" t="s">
        <v>49</v>
      </c>
      <c r="E1665" s="530"/>
      <c r="H1665" s="261"/>
      <c r="I1665" s="74"/>
      <c r="J1665" s="74"/>
      <c r="K1665" s="69"/>
      <c r="L1665" s="69"/>
    </row>
    <row r="1666" spans="1:14" x14ac:dyDescent="0.25">
      <c r="A1666" s="74"/>
      <c r="B1666" s="74"/>
      <c r="C1666" s="372"/>
      <c r="D1666" s="74"/>
      <c r="E1666" s="314"/>
      <c r="F1666" s="370"/>
      <c r="G1666" s="314"/>
      <c r="H1666" s="74"/>
      <c r="I1666" s="74"/>
      <c r="J1666" s="74"/>
      <c r="K1666" s="69"/>
      <c r="L1666" s="69"/>
    </row>
    <row r="1667" spans="1:14" x14ac:dyDescent="0.25">
      <c r="A1667" s="525" t="s">
        <v>125</v>
      </c>
      <c r="B1667" s="525"/>
      <c r="C1667" s="525"/>
      <c r="D1667" s="525"/>
      <c r="E1667" s="525"/>
      <c r="F1667" s="525"/>
      <c r="G1667" s="525"/>
      <c r="H1667" s="525"/>
      <c r="I1667" s="525"/>
      <c r="J1667" s="150"/>
      <c r="K1667" s="69"/>
      <c r="L1667" s="69"/>
    </row>
    <row r="1668" spans="1:14" x14ac:dyDescent="0.25">
      <c r="A1668" s="523" t="str">
        <f>IF(YilDonem&lt;&gt;"",CONCATENATE(YilDonem," dönemine aittir."),"")</f>
        <v/>
      </c>
      <c r="B1668" s="523"/>
      <c r="C1668" s="523"/>
      <c r="D1668" s="523"/>
      <c r="E1668" s="523"/>
      <c r="F1668" s="523"/>
      <c r="G1668" s="523"/>
      <c r="H1668" s="523"/>
      <c r="I1668" s="523"/>
      <c r="J1668" s="150"/>
      <c r="K1668" s="69"/>
      <c r="L1668" s="69"/>
    </row>
    <row r="1669" spans="1:14" ht="15.95" customHeight="1" thickBot="1" x14ac:dyDescent="0.3">
      <c r="A1669" s="543" t="s">
        <v>148</v>
      </c>
      <c r="B1669" s="543"/>
      <c r="C1669" s="543"/>
      <c r="D1669" s="543"/>
      <c r="E1669" s="543"/>
      <c r="F1669" s="543"/>
      <c r="G1669" s="543"/>
      <c r="H1669" s="543"/>
      <c r="I1669" s="543"/>
      <c r="J1669" s="150"/>
      <c r="K1669" s="69"/>
      <c r="L1669" s="69"/>
    </row>
    <row r="1670" spans="1:14" ht="31.7" customHeight="1" thickBot="1" x14ac:dyDescent="0.3">
      <c r="A1670" s="544" t="s">
        <v>1</v>
      </c>
      <c r="B1670" s="545"/>
      <c r="C1670" s="509" t="str">
        <f>IF(ProjeNo&gt;0,ProjeNo,"")</f>
        <v/>
      </c>
      <c r="D1670" s="510"/>
      <c r="E1670" s="510"/>
      <c r="F1670" s="510"/>
      <c r="G1670" s="510"/>
      <c r="H1670" s="510"/>
      <c r="I1670" s="511"/>
      <c r="J1670" s="150"/>
      <c r="K1670" s="69"/>
      <c r="L1670" s="69"/>
    </row>
    <row r="1671" spans="1:14" ht="45" customHeight="1" thickBot="1" x14ac:dyDescent="0.3">
      <c r="A1671" s="540" t="s">
        <v>14</v>
      </c>
      <c r="B1671" s="541"/>
      <c r="C1671" s="514" t="str">
        <f>IF(ProjeAdi&gt;0,ProjeAdi,"")</f>
        <v/>
      </c>
      <c r="D1671" s="515"/>
      <c r="E1671" s="515"/>
      <c r="F1671" s="515"/>
      <c r="G1671" s="515"/>
      <c r="H1671" s="515"/>
      <c r="I1671" s="516"/>
      <c r="J1671" s="150"/>
      <c r="K1671" s="69"/>
      <c r="L1671" s="69"/>
    </row>
    <row r="1672" spans="1:14" s="44" customFormat="1" ht="37.15" customHeight="1" thickBot="1" x14ac:dyDescent="0.3">
      <c r="A1672" s="517" t="s">
        <v>9</v>
      </c>
      <c r="B1672" s="517" t="s">
        <v>122</v>
      </c>
      <c r="C1672" s="517" t="s">
        <v>123</v>
      </c>
      <c r="D1672" s="517" t="s">
        <v>124</v>
      </c>
      <c r="E1672" s="519" t="s">
        <v>97</v>
      </c>
      <c r="F1672" s="521" t="s">
        <v>98</v>
      </c>
      <c r="G1672" s="519" t="s">
        <v>185</v>
      </c>
      <c r="H1672" s="117" t="s">
        <v>99</v>
      </c>
      <c r="I1672" s="117" t="s">
        <v>99</v>
      </c>
      <c r="J1672" s="366"/>
      <c r="K1672" s="70"/>
      <c r="L1672" s="70"/>
      <c r="M1672" s="109"/>
      <c r="N1672" s="109"/>
    </row>
    <row r="1673" spans="1:14" ht="18" customHeight="1" thickBot="1" x14ac:dyDescent="0.3">
      <c r="A1673" s="526"/>
      <c r="B1673" s="526"/>
      <c r="C1673" s="526"/>
      <c r="D1673" s="526"/>
      <c r="E1673" s="527"/>
      <c r="F1673" s="528"/>
      <c r="G1673" s="520"/>
      <c r="H1673" s="118" t="s">
        <v>100</v>
      </c>
      <c r="I1673" s="118" t="s">
        <v>103</v>
      </c>
      <c r="J1673" s="150"/>
      <c r="K1673" s="69"/>
      <c r="L1673" s="69"/>
    </row>
    <row r="1674" spans="1:14" ht="31.9" customHeight="1" x14ac:dyDescent="0.25">
      <c r="A1674" s="64">
        <v>981</v>
      </c>
      <c r="B1674" s="52"/>
      <c r="C1674" s="53"/>
      <c r="D1674" s="71"/>
      <c r="E1674" s="54"/>
      <c r="F1674" s="330"/>
      <c r="G1674" s="327"/>
      <c r="H1674" s="262"/>
      <c r="I1674" s="249"/>
      <c r="J1674" s="368" t="str">
        <f>IF(AND(COUNTA(B1674:D1674)&gt;0,K1674=1),"Belge Tarihi,Belge Numarası ve KDV Dahil Tutar doldurulduktan sonra KDV Hariç Tutar doldurulabilir.","")</f>
        <v/>
      </c>
      <c r="K1674" s="177">
        <f>IF(COUNTA(E1674:F1674)+COUNTA(I1674)=3,0,1)</f>
        <v>1</v>
      </c>
      <c r="L1674" s="176">
        <f>IF(K1674=1,0,100000000)</f>
        <v>0</v>
      </c>
    </row>
    <row r="1675" spans="1:14" ht="31.9" customHeight="1" x14ac:dyDescent="0.25">
      <c r="A1675" s="50">
        <v>982</v>
      </c>
      <c r="B1675" s="35"/>
      <c r="C1675" s="36"/>
      <c r="D1675" s="37"/>
      <c r="E1675" s="72"/>
      <c r="F1675" s="332"/>
      <c r="G1675" s="328"/>
      <c r="H1675" s="263"/>
      <c r="I1675" s="256"/>
      <c r="J1675" s="368" t="str">
        <f t="shared" ref="J1675:J1693" si="147">IF(AND(COUNTA(B1675:D1675)&gt;0,K1675=1),"Belge Tarihi,Belge Numarası ve KDV Dahil Tutar doldurulduktan sonra KDV Hariç Tutar doldurulabilir.","")</f>
        <v/>
      </c>
      <c r="K1675" s="177">
        <f t="shared" ref="K1675:K1693" si="148">IF(COUNTA(E1675:F1675)+COUNTA(I1675)=3,0,1)</f>
        <v>1</v>
      </c>
      <c r="L1675" s="176">
        <f t="shared" ref="L1675:L1693" si="149">IF(K1675=1,0,100000000)</f>
        <v>0</v>
      </c>
    </row>
    <row r="1676" spans="1:14" ht="31.9" customHeight="1" x14ac:dyDescent="0.25">
      <c r="A1676" s="50">
        <v>983</v>
      </c>
      <c r="B1676" s="35"/>
      <c r="C1676" s="36"/>
      <c r="D1676" s="37"/>
      <c r="E1676" s="72"/>
      <c r="F1676" s="332"/>
      <c r="G1676" s="328"/>
      <c r="H1676" s="263"/>
      <c r="I1676" s="256"/>
      <c r="J1676" s="368" t="str">
        <f t="shared" si="147"/>
        <v/>
      </c>
      <c r="K1676" s="177">
        <f t="shared" si="148"/>
        <v>1</v>
      </c>
      <c r="L1676" s="176">
        <f t="shared" si="149"/>
        <v>0</v>
      </c>
    </row>
    <row r="1677" spans="1:14" ht="31.9" customHeight="1" x14ac:dyDescent="0.25">
      <c r="A1677" s="50">
        <v>984</v>
      </c>
      <c r="B1677" s="35"/>
      <c r="C1677" s="36"/>
      <c r="D1677" s="37"/>
      <c r="E1677" s="72"/>
      <c r="F1677" s="332"/>
      <c r="G1677" s="328"/>
      <c r="H1677" s="263"/>
      <c r="I1677" s="256"/>
      <c r="J1677" s="368" t="str">
        <f t="shared" si="147"/>
        <v/>
      </c>
      <c r="K1677" s="177">
        <f t="shared" si="148"/>
        <v>1</v>
      </c>
      <c r="L1677" s="176">
        <f t="shared" si="149"/>
        <v>0</v>
      </c>
    </row>
    <row r="1678" spans="1:14" ht="31.9" customHeight="1" x14ac:dyDescent="0.25">
      <c r="A1678" s="50">
        <v>985</v>
      </c>
      <c r="B1678" s="35"/>
      <c r="C1678" s="36"/>
      <c r="D1678" s="37"/>
      <c r="E1678" s="72"/>
      <c r="F1678" s="332"/>
      <c r="G1678" s="328"/>
      <c r="H1678" s="263"/>
      <c r="I1678" s="256"/>
      <c r="J1678" s="368" t="str">
        <f t="shared" si="147"/>
        <v/>
      </c>
      <c r="K1678" s="177">
        <f t="shared" si="148"/>
        <v>1</v>
      </c>
      <c r="L1678" s="176">
        <f t="shared" si="149"/>
        <v>0</v>
      </c>
    </row>
    <row r="1679" spans="1:14" ht="31.9" customHeight="1" x14ac:dyDescent="0.25">
      <c r="A1679" s="50">
        <v>986</v>
      </c>
      <c r="B1679" s="35"/>
      <c r="C1679" s="36"/>
      <c r="D1679" s="37"/>
      <c r="E1679" s="72"/>
      <c r="F1679" s="332"/>
      <c r="G1679" s="328"/>
      <c r="H1679" s="263"/>
      <c r="I1679" s="256"/>
      <c r="J1679" s="368" t="str">
        <f t="shared" si="147"/>
        <v/>
      </c>
      <c r="K1679" s="177">
        <f t="shared" si="148"/>
        <v>1</v>
      </c>
      <c r="L1679" s="176">
        <f t="shared" si="149"/>
        <v>0</v>
      </c>
    </row>
    <row r="1680" spans="1:14" ht="31.9" customHeight="1" x14ac:dyDescent="0.25">
      <c r="A1680" s="50">
        <v>987</v>
      </c>
      <c r="B1680" s="35"/>
      <c r="C1680" s="36"/>
      <c r="D1680" s="37"/>
      <c r="E1680" s="72"/>
      <c r="F1680" s="332"/>
      <c r="G1680" s="328"/>
      <c r="H1680" s="263"/>
      <c r="I1680" s="256"/>
      <c r="J1680" s="368" t="str">
        <f t="shared" si="147"/>
        <v/>
      </c>
      <c r="K1680" s="177">
        <f t="shared" si="148"/>
        <v>1</v>
      </c>
      <c r="L1680" s="176">
        <f t="shared" si="149"/>
        <v>0</v>
      </c>
    </row>
    <row r="1681" spans="1:13" ht="31.9" customHeight="1" x14ac:dyDescent="0.25">
      <c r="A1681" s="50">
        <v>988</v>
      </c>
      <c r="B1681" s="35"/>
      <c r="C1681" s="36"/>
      <c r="D1681" s="37"/>
      <c r="E1681" s="72"/>
      <c r="F1681" s="332"/>
      <c r="G1681" s="328"/>
      <c r="H1681" s="263"/>
      <c r="I1681" s="256"/>
      <c r="J1681" s="368" t="str">
        <f t="shared" si="147"/>
        <v/>
      </c>
      <c r="K1681" s="177">
        <f t="shared" si="148"/>
        <v>1</v>
      </c>
      <c r="L1681" s="176">
        <f t="shared" si="149"/>
        <v>0</v>
      </c>
    </row>
    <row r="1682" spans="1:13" ht="31.9" customHeight="1" x14ac:dyDescent="0.25">
      <c r="A1682" s="50">
        <v>989</v>
      </c>
      <c r="B1682" s="35"/>
      <c r="C1682" s="36"/>
      <c r="D1682" s="37"/>
      <c r="E1682" s="72"/>
      <c r="F1682" s="332"/>
      <c r="G1682" s="328"/>
      <c r="H1682" s="263"/>
      <c r="I1682" s="256"/>
      <c r="J1682" s="368" t="str">
        <f t="shared" si="147"/>
        <v/>
      </c>
      <c r="K1682" s="177">
        <f t="shared" si="148"/>
        <v>1</v>
      </c>
      <c r="L1682" s="176">
        <f t="shared" si="149"/>
        <v>0</v>
      </c>
    </row>
    <row r="1683" spans="1:13" ht="31.9" customHeight="1" x14ac:dyDescent="0.25">
      <c r="A1683" s="50">
        <v>990</v>
      </c>
      <c r="B1683" s="35"/>
      <c r="C1683" s="36"/>
      <c r="D1683" s="37"/>
      <c r="E1683" s="72"/>
      <c r="F1683" s="332"/>
      <c r="G1683" s="328"/>
      <c r="H1683" s="263"/>
      <c r="I1683" s="256"/>
      <c r="J1683" s="368" t="str">
        <f t="shared" si="147"/>
        <v/>
      </c>
      <c r="K1683" s="177">
        <f t="shared" si="148"/>
        <v>1</v>
      </c>
      <c r="L1683" s="176">
        <f t="shared" si="149"/>
        <v>0</v>
      </c>
    </row>
    <row r="1684" spans="1:13" ht="31.9" customHeight="1" x14ac:dyDescent="0.25">
      <c r="A1684" s="50">
        <v>991</v>
      </c>
      <c r="B1684" s="35"/>
      <c r="C1684" s="36"/>
      <c r="D1684" s="37"/>
      <c r="E1684" s="72"/>
      <c r="F1684" s="332"/>
      <c r="G1684" s="328"/>
      <c r="H1684" s="263"/>
      <c r="I1684" s="256"/>
      <c r="J1684" s="368" t="str">
        <f t="shared" si="147"/>
        <v/>
      </c>
      <c r="K1684" s="177">
        <f t="shared" si="148"/>
        <v>1</v>
      </c>
      <c r="L1684" s="176">
        <f t="shared" si="149"/>
        <v>0</v>
      </c>
    </row>
    <row r="1685" spans="1:13" ht="31.9" customHeight="1" x14ac:dyDescent="0.25">
      <c r="A1685" s="50">
        <v>992</v>
      </c>
      <c r="B1685" s="35"/>
      <c r="C1685" s="36"/>
      <c r="D1685" s="37"/>
      <c r="E1685" s="72"/>
      <c r="F1685" s="332"/>
      <c r="G1685" s="328"/>
      <c r="H1685" s="263"/>
      <c r="I1685" s="256"/>
      <c r="J1685" s="368" t="str">
        <f t="shared" si="147"/>
        <v/>
      </c>
      <c r="K1685" s="177">
        <f t="shared" si="148"/>
        <v>1</v>
      </c>
      <c r="L1685" s="176">
        <f t="shared" si="149"/>
        <v>0</v>
      </c>
    </row>
    <row r="1686" spans="1:13" ht="31.9" customHeight="1" x14ac:dyDescent="0.25">
      <c r="A1686" s="50">
        <v>993</v>
      </c>
      <c r="B1686" s="35"/>
      <c r="C1686" s="36"/>
      <c r="D1686" s="37"/>
      <c r="E1686" s="72"/>
      <c r="F1686" s="332"/>
      <c r="G1686" s="328"/>
      <c r="H1686" s="263"/>
      <c r="I1686" s="256"/>
      <c r="J1686" s="368" t="str">
        <f t="shared" si="147"/>
        <v/>
      </c>
      <c r="K1686" s="177">
        <f t="shared" si="148"/>
        <v>1</v>
      </c>
      <c r="L1686" s="176">
        <f t="shared" si="149"/>
        <v>0</v>
      </c>
    </row>
    <row r="1687" spans="1:13" ht="31.9" customHeight="1" x14ac:dyDescent="0.25">
      <c r="A1687" s="50">
        <v>994</v>
      </c>
      <c r="B1687" s="35"/>
      <c r="C1687" s="36"/>
      <c r="D1687" s="37"/>
      <c r="E1687" s="72"/>
      <c r="F1687" s="332"/>
      <c r="G1687" s="328"/>
      <c r="H1687" s="263"/>
      <c r="I1687" s="256"/>
      <c r="J1687" s="368" t="str">
        <f t="shared" si="147"/>
        <v/>
      </c>
      <c r="K1687" s="177">
        <f t="shared" si="148"/>
        <v>1</v>
      </c>
      <c r="L1687" s="176">
        <f t="shared" si="149"/>
        <v>0</v>
      </c>
    </row>
    <row r="1688" spans="1:13" ht="31.9" customHeight="1" x14ac:dyDescent="0.25">
      <c r="A1688" s="50">
        <v>995</v>
      </c>
      <c r="B1688" s="35"/>
      <c r="C1688" s="36"/>
      <c r="D1688" s="37"/>
      <c r="E1688" s="72"/>
      <c r="F1688" s="332"/>
      <c r="G1688" s="328"/>
      <c r="H1688" s="263"/>
      <c r="I1688" s="256"/>
      <c r="J1688" s="368" t="str">
        <f t="shared" si="147"/>
        <v/>
      </c>
      <c r="K1688" s="177">
        <f t="shared" si="148"/>
        <v>1</v>
      </c>
      <c r="L1688" s="176">
        <f t="shared" si="149"/>
        <v>0</v>
      </c>
    </row>
    <row r="1689" spans="1:13" ht="31.9" customHeight="1" x14ac:dyDescent="0.25">
      <c r="A1689" s="50">
        <v>996</v>
      </c>
      <c r="B1689" s="35"/>
      <c r="C1689" s="36"/>
      <c r="D1689" s="37"/>
      <c r="E1689" s="72"/>
      <c r="F1689" s="332"/>
      <c r="G1689" s="328"/>
      <c r="H1689" s="263"/>
      <c r="I1689" s="256"/>
      <c r="J1689" s="368" t="str">
        <f t="shared" si="147"/>
        <v/>
      </c>
      <c r="K1689" s="177">
        <f t="shared" si="148"/>
        <v>1</v>
      </c>
      <c r="L1689" s="176">
        <f t="shared" si="149"/>
        <v>0</v>
      </c>
    </row>
    <row r="1690" spans="1:13" ht="31.9" customHeight="1" x14ac:dyDescent="0.25">
      <c r="A1690" s="50">
        <v>997</v>
      </c>
      <c r="B1690" s="35"/>
      <c r="C1690" s="36"/>
      <c r="D1690" s="37"/>
      <c r="E1690" s="72"/>
      <c r="F1690" s="332"/>
      <c r="G1690" s="328"/>
      <c r="H1690" s="263"/>
      <c r="I1690" s="256"/>
      <c r="J1690" s="368" t="str">
        <f t="shared" si="147"/>
        <v/>
      </c>
      <c r="K1690" s="177">
        <f t="shared" si="148"/>
        <v>1</v>
      </c>
      <c r="L1690" s="176">
        <f t="shared" si="149"/>
        <v>0</v>
      </c>
    </row>
    <row r="1691" spans="1:13" ht="31.9" customHeight="1" x14ac:dyDescent="0.25">
      <c r="A1691" s="50">
        <v>998</v>
      </c>
      <c r="B1691" s="35"/>
      <c r="C1691" s="36"/>
      <c r="D1691" s="37"/>
      <c r="E1691" s="72"/>
      <c r="F1691" s="332"/>
      <c r="G1691" s="328"/>
      <c r="H1691" s="263"/>
      <c r="I1691" s="256"/>
      <c r="J1691" s="368" t="str">
        <f t="shared" si="147"/>
        <v/>
      </c>
      <c r="K1691" s="177">
        <f t="shared" si="148"/>
        <v>1</v>
      </c>
      <c r="L1691" s="176">
        <f t="shared" si="149"/>
        <v>0</v>
      </c>
    </row>
    <row r="1692" spans="1:13" ht="31.9" customHeight="1" x14ac:dyDescent="0.25">
      <c r="A1692" s="50">
        <v>999</v>
      </c>
      <c r="B1692" s="35"/>
      <c r="C1692" s="36"/>
      <c r="D1692" s="37"/>
      <c r="E1692" s="72"/>
      <c r="F1692" s="332"/>
      <c r="G1692" s="328"/>
      <c r="H1692" s="263"/>
      <c r="I1692" s="256"/>
      <c r="J1692" s="368" t="str">
        <f t="shared" si="147"/>
        <v/>
      </c>
      <c r="K1692" s="177">
        <f t="shared" si="148"/>
        <v>1</v>
      </c>
      <c r="L1692" s="176">
        <f t="shared" si="149"/>
        <v>0</v>
      </c>
    </row>
    <row r="1693" spans="1:13" ht="31.9" customHeight="1" thickBot="1" x14ac:dyDescent="0.3">
      <c r="A1693" s="65">
        <v>1000</v>
      </c>
      <c r="B1693" s="38"/>
      <c r="C1693" s="39"/>
      <c r="D1693" s="40"/>
      <c r="E1693" s="73"/>
      <c r="F1693" s="333"/>
      <c r="G1693" s="329"/>
      <c r="H1693" s="264"/>
      <c r="I1693" s="257"/>
      <c r="J1693" s="368" t="str">
        <f t="shared" si="147"/>
        <v/>
      </c>
      <c r="K1693" s="177">
        <f t="shared" si="148"/>
        <v>1</v>
      </c>
      <c r="L1693" s="176">
        <f t="shared" si="149"/>
        <v>0</v>
      </c>
    </row>
    <row r="1694" spans="1:13" ht="37.15" customHeight="1" thickBot="1" x14ac:dyDescent="0.3">
      <c r="A1694" s="74"/>
      <c r="B1694" s="74"/>
      <c r="C1694" s="372"/>
      <c r="D1694" s="74"/>
      <c r="E1694" s="314"/>
      <c r="F1694" s="369"/>
      <c r="G1694" s="334" t="s">
        <v>50</v>
      </c>
      <c r="H1694" s="258">
        <f>SUM(H1674:H1693)+H1660</f>
        <v>0</v>
      </c>
      <c r="I1694" s="258">
        <f>SUM(I1674:I1693)+I1660</f>
        <v>0</v>
      </c>
      <c r="J1694" s="74"/>
      <c r="K1694" s="175">
        <f>IF(H1694&gt;H1660,ROW(A1700),0)</f>
        <v>0</v>
      </c>
      <c r="L1694" s="69"/>
      <c r="M1694" s="171">
        <f>IF(H1694&gt;H1660,ROW(A1700),0)</f>
        <v>0</v>
      </c>
    </row>
    <row r="1695" spans="1:13" x14ac:dyDescent="0.25">
      <c r="A1695" s="74"/>
      <c r="B1695" s="74"/>
      <c r="C1695" s="372"/>
      <c r="D1695" s="74"/>
      <c r="E1695" s="314"/>
      <c r="F1695" s="370"/>
      <c r="G1695" s="314"/>
      <c r="H1695" s="74"/>
      <c r="I1695" s="74"/>
      <c r="J1695" s="74"/>
      <c r="K1695" s="69"/>
      <c r="L1695" s="69"/>
    </row>
    <row r="1696" spans="1:13" x14ac:dyDescent="0.25">
      <c r="A1696" s="41" t="s">
        <v>156</v>
      </c>
      <c r="B1696" s="74"/>
      <c r="C1696" s="372"/>
      <c r="D1696" s="74"/>
      <c r="E1696" s="314"/>
      <c r="F1696" s="370"/>
      <c r="G1696" s="314"/>
      <c r="H1696" s="74"/>
      <c r="I1696" s="74"/>
      <c r="J1696" s="74"/>
      <c r="K1696" s="69"/>
      <c r="L1696" s="69"/>
    </row>
    <row r="1697" spans="1:12" x14ac:dyDescent="0.25">
      <c r="A1697" s="74"/>
      <c r="B1697" s="74"/>
      <c r="C1697" s="372"/>
      <c r="D1697" s="74"/>
      <c r="E1697" s="314"/>
      <c r="F1697" s="370"/>
      <c r="G1697" s="314"/>
      <c r="H1697" s="74"/>
      <c r="I1697" s="74"/>
      <c r="J1697" s="74"/>
      <c r="K1697" s="69"/>
      <c r="L1697" s="69"/>
    </row>
    <row r="1698" spans="1:12" x14ac:dyDescent="0.25">
      <c r="A1698" s="74"/>
      <c r="B1698" s="353" t="s">
        <v>47</v>
      </c>
      <c r="C1698" s="373">
        <f ca="1">IF(imzatarihi&gt;0,imzatarihi,"")</f>
        <v>46027</v>
      </c>
      <c r="D1698" s="530" t="s">
        <v>48</v>
      </c>
      <c r="E1698" s="530"/>
      <c r="F1698" s="542" t="str">
        <f>IF(kurulusyetkilisi&gt;0,kurulusyetkilisi,"")</f>
        <v/>
      </c>
      <c r="G1698" s="542"/>
      <c r="H1698" s="542"/>
      <c r="I1698" s="542"/>
      <c r="J1698" s="74"/>
      <c r="K1698" s="69"/>
      <c r="L1698" s="69"/>
    </row>
    <row r="1699" spans="1:12" x14ac:dyDescent="0.25">
      <c r="A1699" s="74"/>
      <c r="D1699" s="530" t="s">
        <v>49</v>
      </c>
      <c r="E1699" s="530"/>
      <c r="H1699" s="261"/>
      <c r="I1699" s="74"/>
      <c r="J1699" s="74"/>
      <c r="K1699" s="69"/>
      <c r="L1699" s="69"/>
    </row>
  </sheetData>
  <sheetProtection algorithmName="SHA-512" hashValue="IJKRLridM24j1T4bhjw+8+cXDenoy9qHQfecfFuT6F3HgTdHyKPaI/8N8rgsAKjLud+Ja//Fx5FYAWS2buaa1A==" saltValue="RHnn3CGpabJtysEGlHD02A==" spinCount="100000" sheet="1" objects="1" scenarios="1"/>
  <mergeCells count="851">
    <mergeCell ref="G1366:G1367"/>
    <mergeCell ref="G1400:G1401"/>
    <mergeCell ref="G1434:G1435"/>
    <mergeCell ref="G1468:G1469"/>
    <mergeCell ref="G1502:G1503"/>
    <mergeCell ref="G1536:G1537"/>
    <mergeCell ref="G1570:G1571"/>
    <mergeCell ref="G1604:G1605"/>
    <mergeCell ref="G1638:G1639"/>
    <mergeCell ref="C1466:I1466"/>
    <mergeCell ref="F1604:F1605"/>
    <mergeCell ref="A1633:I1633"/>
    <mergeCell ref="A1634:I1634"/>
    <mergeCell ref="A1635:I1635"/>
    <mergeCell ref="A1636:B1636"/>
    <mergeCell ref="C1636:I1636"/>
    <mergeCell ref="A1637:B1637"/>
    <mergeCell ref="C1637:I1637"/>
    <mergeCell ref="A1638:A1639"/>
    <mergeCell ref="B1638:B1639"/>
    <mergeCell ref="C1638:C1639"/>
    <mergeCell ref="D1638:D1639"/>
    <mergeCell ref="E1638:E1639"/>
    <mergeCell ref="F1638:F1639"/>
    <mergeCell ref="D1699:E1699"/>
    <mergeCell ref="D1596:E1596"/>
    <mergeCell ref="F1596:I1596"/>
    <mergeCell ref="D1597:E1597"/>
    <mergeCell ref="D1630:E1630"/>
    <mergeCell ref="F1630:I1630"/>
    <mergeCell ref="D1631:E1631"/>
    <mergeCell ref="D1664:E1664"/>
    <mergeCell ref="F1664:I1664"/>
    <mergeCell ref="D1665:E1665"/>
    <mergeCell ref="A1599:I1599"/>
    <mergeCell ref="A1600:I1600"/>
    <mergeCell ref="A1601:I1601"/>
    <mergeCell ref="A1602:B1602"/>
    <mergeCell ref="C1602:I1602"/>
    <mergeCell ref="A1603:B1603"/>
    <mergeCell ref="C1603:I1603"/>
    <mergeCell ref="A1604:A1605"/>
    <mergeCell ref="B1604:B1605"/>
    <mergeCell ref="C1604:C1605"/>
    <mergeCell ref="D1604:D1605"/>
    <mergeCell ref="E1604:E1605"/>
    <mergeCell ref="A1669:I1669"/>
    <mergeCell ref="A1670:B1670"/>
    <mergeCell ref="E1502:E1503"/>
    <mergeCell ref="F1502:F1503"/>
    <mergeCell ref="A1531:I1531"/>
    <mergeCell ref="A1532:I1532"/>
    <mergeCell ref="A1533:I1533"/>
    <mergeCell ref="A1534:B1534"/>
    <mergeCell ref="C1534:I1534"/>
    <mergeCell ref="D1698:E1698"/>
    <mergeCell ref="F1698:I1698"/>
    <mergeCell ref="A1536:A1537"/>
    <mergeCell ref="B1536:B1537"/>
    <mergeCell ref="C1536:C1537"/>
    <mergeCell ref="D1536:D1537"/>
    <mergeCell ref="E1536:E1537"/>
    <mergeCell ref="F1536:F1537"/>
    <mergeCell ref="A1565:I1565"/>
    <mergeCell ref="A1566:I1566"/>
    <mergeCell ref="A1567:I1567"/>
    <mergeCell ref="D1562:E1562"/>
    <mergeCell ref="F1562:I1562"/>
    <mergeCell ref="D1563:E1563"/>
    <mergeCell ref="A1568:B1568"/>
    <mergeCell ref="C1568:I1568"/>
    <mergeCell ref="A1569:B1569"/>
    <mergeCell ref="C1400:C1401"/>
    <mergeCell ref="D1400:D1401"/>
    <mergeCell ref="E1400:E1401"/>
    <mergeCell ref="F1400:F1401"/>
    <mergeCell ref="A1429:I1429"/>
    <mergeCell ref="A1430:I1430"/>
    <mergeCell ref="D1494:E1494"/>
    <mergeCell ref="F1494:I1494"/>
    <mergeCell ref="D1495:E1495"/>
    <mergeCell ref="A1433:B1433"/>
    <mergeCell ref="C1433:I1433"/>
    <mergeCell ref="A1434:A1435"/>
    <mergeCell ref="B1434:B1435"/>
    <mergeCell ref="C1434:C1435"/>
    <mergeCell ref="D1434:D1435"/>
    <mergeCell ref="E1434:E1435"/>
    <mergeCell ref="F1434:F1435"/>
    <mergeCell ref="A1463:I1463"/>
    <mergeCell ref="D1460:E1460"/>
    <mergeCell ref="F1460:I1460"/>
    <mergeCell ref="D1461:E1461"/>
    <mergeCell ref="A1464:I1464"/>
    <mergeCell ref="A1465:I1465"/>
    <mergeCell ref="A1466:B1466"/>
    <mergeCell ref="D1290:E1290"/>
    <mergeCell ref="F1290:I1290"/>
    <mergeCell ref="D1291:E1291"/>
    <mergeCell ref="D1324:E1324"/>
    <mergeCell ref="F1324:I1324"/>
    <mergeCell ref="D1325:E1325"/>
    <mergeCell ref="A1293:I1293"/>
    <mergeCell ref="A1294:I1294"/>
    <mergeCell ref="A1295:I1295"/>
    <mergeCell ref="A1296:B1296"/>
    <mergeCell ref="C1296:I1296"/>
    <mergeCell ref="A1297:B1297"/>
    <mergeCell ref="C1297:I1297"/>
    <mergeCell ref="A1298:A1299"/>
    <mergeCell ref="B1298:B1299"/>
    <mergeCell ref="C1298:C1299"/>
    <mergeCell ref="D1298:D1299"/>
    <mergeCell ref="E1298:E1299"/>
    <mergeCell ref="F1298:F1299"/>
    <mergeCell ref="G1298:G1299"/>
    <mergeCell ref="D1188:E1188"/>
    <mergeCell ref="F1188:I1188"/>
    <mergeCell ref="D1189:E1189"/>
    <mergeCell ref="D1222:E1222"/>
    <mergeCell ref="F1222:I1222"/>
    <mergeCell ref="D1223:E1223"/>
    <mergeCell ref="D1256:E1256"/>
    <mergeCell ref="F1256:I1256"/>
    <mergeCell ref="D1257:E1257"/>
    <mergeCell ref="G1196:G1197"/>
    <mergeCell ref="G1230:G1231"/>
    <mergeCell ref="D1154:E1154"/>
    <mergeCell ref="F1154:I1154"/>
    <mergeCell ref="D1155:E1155"/>
    <mergeCell ref="D1120:E1120"/>
    <mergeCell ref="F1120:I1120"/>
    <mergeCell ref="D1121:E1121"/>
    <mergeCell ref="D1018:E1018"/>
    <mergeCell ref="F1018:I1018"/>
    <mergeCell ref="D1019:E1019"/>
    <mergeCell ref="G1026:G1027"/>
    <mergeCell ref="G1060:G1061"/>
    <mergeCell ref="G1094:G1095"/>
    <mergeCell ref="G1128:G1129"/>
    <mergeCell ref="D338:E338"/>
    <mergeCell ref="F338:I338"/>
    <mergeCell ref="D339:E339"/>
    <mergeCell ref="D372:E372"/>
    <mergeCell ref="F372:I372"/>
    <mergeCell ref="D373:E373"/>
    <mergeCell ref="D406:E406"/>
    <mergeCell ref="F406:I406"/>
    <mergeCell ref="D407:E407"/>
    <mergeCell ref="G346:G347"/>
    <mergeCell ref="G380:G381"/>
    <mergeCell ref="D236:E236"/>
    <mergeCell ref="F236:I236"/>
    <mergeCell ref="D237:E237"/>
    <mergeCell ref="D270:E270"/>
    <mergeCell ref="F270:I270"/>
    <mergeCell ref="D271:E271"/>
    <mergeCell ref="D304:E304"/>
    <mergeCell ref="F304:I304"/>
    <mergeCell ref="D305:E305"/>
    <mergeCell ref="G244:G245"/>
    <mergeCell ref="G278:G279"/>
    <mergeCell ref="D712:E712"/>
    <mergeCell ref="F712:I712"/>
    <mergeCell ref="D713:E713"/>
    <mergeCell ref="D746:E746"/>
    <mergeCell ref="F746:I746"/>
    <mergeCell ref="D747:E747"/>
    <mergeCell ref="D780:E780"/>
    <mergeCell ref="F780:I780"/>
    <mergeCell ref="D781:E781"/>
    <mergeCell ref="G720:G721"/>
    <mergeCell ref="G754:G755"/>
    <mergeCell ref="D814:E814"/>
    <mergeCell ref="F814:I814"/>
    <mergeCell ref="D815:E815"/>
    <mergeCell ref="D848:E848"/>
    <mergeCell ref="F848:I848"/>
    <mergeCell ref="D849:E849"/>
    <mergeCell ref="D984:E984"/>
    <mergeCell ref="F984:I984"/>
    <mergeCell ref="D985:E985"/>
    <mergeCell ref="D916:E916"/>
    <mergeCell ref="F916:I916"/>
    <mergeCell ref="D917:E917"/>
    <mergeCell ref="D950:E950"/>
    <mergeCell ref="F950:I950"/>
    <mergeCell ref="D951:E951"/>
    <mergeCell ref="G822:G823"/>
    <mergeCell ref="G856:G857"/>
    <mergeCell ref="G890:G891"/>
    <mergeCell ref="G924:G925"/>
    <mergeCell ref="G958:G959"/>
    <mergeCell ref="D474:E474"/>
    <mergeCell ref="F474:I474"/>
    <mergeCell ref="D475:E475"/>
    <mergeCell ref="D508:E508"/>
    <mergeCell ref="F508:I508"/>
    <mergeCell ref="D509:E509"/>
    <mergeCell ref="D1086:E1086"/>
    <mergeCell ref="F1086:I1086"/>
    <mergeCell ref="D1087:E1087"/>
    <mergeCell ref="D1052:E1052"/>
    <mergeCell ref="F1052:I1052"/>
    <mergeCell ref="D1053:E1053"/>
    <mergeCell ref="D610:E610"/>
    <mergeCell ref="F610:I610"/>
    <mergeCell ref="D611:E611"/>
    <mergeCell ref="D644:E644"/>
    <mergeCell ref="F644:I644"/>
    <mergeCell ref="D645:E645"/>
    <mergeCell ref="D678:E678"/>
    <mergeCell ref="F678:I678"/>
    <mergeCell ref="D679:E679"/>
    <mergeCell ref="D882:E882"/>
    <mergeCell ref="F882:I882"/>
    <mergeCell ref="D883:E883"/>
    <mergeCell ref="D542:E542"/>
    <mergeCell ref="F542:I542"/>
    <mergeCell ref="D543:E543"/>
    <mergeCell ref="D576:E576"/>
    <mergeCell ref="F576:I576"/>
    <mergeCell ref="D577:E577"/>
    <mergeCell ref="D66:E66"/>
    <mergeCell ref="F66:I66"/>
    <mergeCell ref="D67:E67"/>
    <mergeCell ref="D100:E100"/>
    <mergeCell ref="F100:I100"/>
    <mergeCell ref="D101:E101"/>
    <mergeCell ref="D134:E134"/>
    <mergeCell ref="F134:I134"/>
    <mergeCell ref="D135:E135"/>
    <mergeCell ref="D168:E168"/>
    <mergeCell ref="F168:I168"/>
    <mergeCell ref="D169:E169"/>
    <mergeCell ref="D202:E202"/>
    <mergeCell ref="F202:I202"/>
    <mergeCell ref="D203:E203"/>
    <mergeCell ref="D440:E440"/>
    <mergeCell ref="F440:I440"/>
    <mergeCell ref="D441:E441"/>
    <mergeCell ref="A35:I35"/>
    <mergeCell ref="A6:A7"/>
    <mergeCell ref="B6:B7"/>
    <mergeCell ref="C6:C7"/>
    <mergeCell ref="D6:D7"/>
    <mergeCell ref="E6:E7"/>
    <mergeCell ref="F6:F7"/>
    <mergeCell ref="A1:I1"/>
    <mergeCell ref="A2:I2"/>
    <mergeCell ref="A3:I3"/>
    <mergeCell ref="A4:B4"/>
    <mergeCell ref="C4:I4"/>
    <mergeCell ref="A5:B5"/>
    <mergeCell ref="C5:I5"/>
    <mergeCell ref="F32:I32"/>
    <mergeCell ref="D32:E32"/>
    <mergeCell ref="D33:E33"/>
    <mergeCell ref="G6:G7"/>
    <mergeCell ref="B8:G8"/>
    <mergeCell ref="A39:B39"/>
    <mergeCell ref="C39:I39"/>
    <mergeCell ref="A40:A41"/>
    <mergeCell ref="B40:B41"/>
    <mergeCell ref="C40:C41"/>
    <mergeCell ref="D40:D41"/>
    <mergeCell ref="E40:E41"/>
    <mergeCell ref="F40:F41"/>
    <mergeCell ref="A36:I36"/>
    <mergeCell ref="A37:I37"/>
    <mergeCell ref="A38:B38"/>
    <mergeCell ref="C38:I38"/>
    <mergeCell ref="G40:G41"/>
    <mergeCell ref="A73:B73"/>
    <mergeCell ref="C73:I73"/>
    <mergeCell ref="A74:A75"/>
    <mergeCell ref="B74:B75"/>
    <mergeCell ref="C74:C75"/>
    <mergeCell ref="D74:D75"/>
    <mergeCell ref="E74:E75"/>
    <mergeCell ref="F74:F75"/>
    <mergeCell ref="A69:I69"/>
    <mergeCell ref="A70:I70"/>
    <mergeCell ref="A71:I71"/>
    <mergeCell ref="A72:B72"/>
    <mergeCell ref="C72:I72"/>
    <mergeCell ref="G74:G75"/>
    <mergeCell ref="A107:B107"/>
    <mergeCell ref="C107:I107"/>
    <mergeCell ref="A108:A109"/>
    <mergeCell ref="B108:B109"/>
    <mergeCell ref="C108:C109"/>
    <mergeCell ref="D108:D109"/>
    <mergeCell ref="E108:E109"/>
    <mergeCell ref="F108:F109"/>
    <mergeCell ref="A103:I103"/>
    <mergeCell ref="A104:I104"/>
    <mergeCell ref="A105:I105"/>
    <mergeCell ref="A106:B106"/>
    <mergeCell ref="C106:I106"/>
    <mergeCell ref="G108:G109"/>
    <mergeCell ref="A141:B141"/>
    <mergeCell ref="C141:I141"/>
    <mergeCell ref="A142:A143"/>
    <mergeCell ref="B142:B143"/>
    <mergeCell ref="C142:C143"/>
    <mergeCell ref="D142:D143"/>
    <mergeCell ref="E142:E143"/>
    <mergeCell ref="F142:F143"/>
    <mergeCell ref="A137:I137"/>
    <mergeCell ref="A138:I138"/>
    <mergeCell ref="A139:I139"/>
    <mergeCell ref="A140:B140"/>
    <mergeCell ref="C140:I140"/>
    <mergeCell ref="G142:G143"/>
    <mergeCell ref="A175:B175"/>
    <mergeCell ref="C175:I175"/>
    <mergeCell ref="A176:A177"/>
    <mergeCell ref="B176:B177"/>
    <mergeCell ref="C176:C177"/>
    <mergeCell ref="D176:D177"/>
    <mergeCell ref="E176:E177"/>
    <mergeCell ref="F176:F177"/>
    <mergeCell ref="A171:I171"/>
    <mergeCell ref="A172:I172"/>
    <mergeCell ref="A173:I173"/>
    <mergeCell ref="A174:B174"/>
    <mergeCell ref="C174:I174"/>
    <mergeCell ref="G176:G177"/>
    <mergeCell ref="A209:B209"/>
    <mergeCell ref="C209:I209"/>
    <mergeCell ref="A210:A211"/>
    <mergeCell ref="B210:B211"/>
    <mergeCell ref="C210:C211"/>
    <mergeCell ref="D210:D211"/>
    <mergeCell ref="E210:E211"/>
    <mergeCell ref="F210:F211"/>
    <mergeCell ref="A205:I205"/>
    <mergeCell ref="A206:I206"/>
    <mergeCell ref="A207:I207"/>
    <mergeCell ref="A208:B208"/>
    <mergeCell ref="C208:I208"/>
    <mergeCell ref="G210:G211"/>
    <mergeCell ref="A243:B243"/>
    <mergeCell ref="C243:I243"/>
    <mergeCell ref="A244:A245"/>
    <mergeCell ref="B244:B245"/>
    <mergeCell ref="C244:C245"/>
    <mergeCell ref="D244:D245"/>
    <mergeCell ref="E244:E245"/>
    <mergeCell ref="F244:F245"/>
    <mergeCell ref="A239:I239"/>
    <mergeCell ref="A240:I240"/>
    <mergeCell ref="A241:I241"/>
    <mergeCell ref="A242:B242"/>
    <mergeCell ref="C242:I242"/>
    <mergeCell ref="A277:B277"/>
    <mergeCell ref="C277:I277"/>
    <mergeCell ref="A278:A279"/>
    <mergeCell ref="B278:B279"/>
    <mergeCell ref="C278:C279"/>
    <mergeCell ref="D278:D279"/>
    <mergeCell ref="E278:E279"/>
    <mergeCell ref="F278:F279"/>
    <mergeCell ref="A273:I273"/>
    <mergeCell ref="A274:I274"/>
    <mergeCell ref="A275:I275"/>
    <mergeCell ref="A276:B276"/>
    <mergeCell ref="C276:I276"/>
    <mergeCell ref="A311:B311"/>
    <mergeCell ref="C311:I311"/>
    <mergeCell ref="A312:A313"/>
    <mergeCell ref="B312:B313"/>
    <mergeCell ref="C312:C313"/>
    <mergeCell ref="D312:D313"/>
    <mergeCell ref="E312:E313"/>
    <mergeCell ref="F312:F313"/>
    <mergeCell ref="A307:I307"/>
    <mergeCell ref="A308:I308"/>
    <mergeCell ref="A309:I309"/>
    <mergeCell ref="A310:B310"/>
    <mergeCell ref="C310:I310"/>
    <mergeCell ref="G312:G313"/>
    <mergeCell ref="A345:B345"/>
    <mergeCell ref="C345:I345"/>
    <mergeCell ref="A346:A347"/>
    <mergeCell ref="B346:B347"/>
    <mergeCell ref="C346:C347"/>
    <mergeCell ref="D346:D347"/>
    <mergeCell ref="E346:E347"/>
    <mergeCell ref="F346:F347"/>
    <mergeCell ref="A341:I341"/>
    <mergeCell ref="A342:I342"/>
    <mergeCell ref="A343:I343"/>
    <mergeCell ref="A344:B344"/>
    <mergeCell ref="C344:I344"/>
    <mergeCell ref="A379:B379"/>
    <mergeCell ref="C379:I379"/>
    <mergeCell ref="A380:A381"/>
    <mergeCell ref="B380:B381"/>
    <mergeCell ref="C380:C381"/>
    <mergeCell ref="D380:D381"/>
    <mergeCell ref="E380:E381"/>
    <mergeCell ref="F380:F381"/>
    <mergeCell ref="A375:I375"/>
    <mergeCell ref="A376:I376"/>
    <mergeCell ref="A377:I377"/>
    <mergeCell ref="A378:B378"/>
    <mergeCell ref="C378:I378"/>
    <mergeCell ref="A413:B413"/>
    <mergeCell ref="C413:I413"/>
    <mergeCell ref="A414:A415"/>
    <mergeCell ref="B414:B415"/>
    <mergeCell ref="C414:C415"/>
    <mergeCell ref="D414:D415"/>
    <mergeCell ref="E414:E415"/>
    <mergeCell ref="F414:F415"/>
    <mergeCell ref="A409:I409"/>
    <mergeCell ref="A410:I410"/>
    <mergeCell ref="A411:I411"/>
    <mergeCell ref="A412:B412"/>
    <mergeCell ref="C412:I412"/>
    <mergeCell ref="G414:G415"/>
    <mergeCell ref="A447:B447"/>
    <mergeCell ref="C447:I447"/>
    <mergeCell ref="A448:A449"/>
    <mergeCell ref="B448:B449"/>
    <mergeCell ref="C448:C449"/>
    <mergeCell ref="D448:D449"/>
    <mergeCell ref="E448:E449"/>
    <mergeCell ref="F448:F449"/>
    <mergeCell ref="A443:I443"/>
    <mergeCell ref="A444:I444"/>
    <mergeCell ref="A445:I445"/>
    <mergeCell ref="A446:B446"/>
    <mergeCell ref="C446:I446"/>
    <mergeCell ref="G448:G449"/>
    <mergeCell ref="A481:B481"/>
    <mergeCell ref="C481:I481"/>
    <mergeCell ref="A482:A483"/>
    <mergeCell ref="B482:B483"/>
    <mergeCell ref="C482:C483"/>
    <mergeCell ref="D482:D483"/>
    <mergeCell ref="E482:E483"/>
    <mergeCell ref="F482:F483"/>
    <mergeCell ref="A477:I477"/>
    <mergeCell ref="A478:I478"/>
    <mergeCell ref="A479:I479"/>
    <mergeCell ref="A480:B480"/>
    <mergeCell ref="C480:I480"/>
    <mergeCell ref="G482:G483"/>
    <mergeCell ref="A515:B515"/>
    <mergeCell ref="C515:I515"/>
    <mergeCell ref="A516:A517"/>
    <mergeCell ref="B516:B517"/>
    <mergeCell ref="C516:C517"/>
    <mergeCell ref="D516:D517"/>
    <mergeCell ref="E516:E517"/>
    <mergeCell ref="F516:F517"/>
    <mergeCell ref="A511:I511"/>
    <mergeCell ref="A512:I512"/>
    <mergeCell ref="A513:I513"/>
    <mergeCell ref="A514:B514"/>
    <mergeCell ref="C514:I514"/>
    <mergeCell ref="G516:G517"/>
    <mergeCell ref="A549:B549"/>
    <mergeCell ref="C549:I549"/>
    <mergeCell ref="A550:A551"/>
    <mergeCell ref="B550:B551"/>
    <mergeCell ref="C550:C551"/>
    <mergeCell ref="D550:D551"/>
    <mergeCell ref="E550:E551"/>
    <mergeCell ref="F550:F551"/>
    <mergeCell ref="A545:I545"/>
    <mergeCell ref="A546:I546"/>
    <mergeCell ref="A547:I547"/>
    <mergeCell ref="A548:B548"/>
    <mergeCell ref="C548:I548"/>
    <mergeCell ref="G550:G551"/>
    <mergeCell ref="A583:B583"/>
    <mergeCell ref="C583:I583"/>
    <mergeCell ref="A584:A585"/>
    <mergeCell ref="B584:B585"/>
    <mergeCell ref="C584:C585"/>
    <mergeCell ref="D584:D585"/>
    <mergeCell ref="E584:E585"/>
    <mergeCell ref="F584:F585"/>
    <mergeCell ref="A579:I579"/>
    <mergeCell ref="A580:I580"/>
    <mergeCell ref="A581:I581"/>
    <mergeCell ref="A582:B582"/>
    <mergeCell ref="C582:I582"/>
    <mergeCell ref="G584:G585"/>
    <mergeCell ref="A617:B617"/>
    <mergeCell ref="C617:I617"/>
    <mergeCell ref="A618:A619"/>
    <mergeCell ref="B618:B619"/>
    <mergeCell ref="C618:C619"/>
    <mergeCell ref="D618:D619"/>
    <mergeCell ref="E618:E619"/>
    <mergeCell ref="F618:F619"/>
    <mergeCell ref="A613:I613"/>
    <mergeCell ref="A614:I614"/>
    <mergeCell ref="A615:I615"/>
    <mergeCell ref="A616:B616"/>
    <mergeCell ref="C616:I616"/>
    <mergeCell ref="G618:G619"/>
    <mergeCell ref="A651:B651"/>
    <mergeCell ref="C651:I651"/>
    <mergeCell ref="A652:A653"/>
    <mergeCell ref="B652:B653"/>
    <mergeCell ref="C652:C653"/>
    <mergeCell ref="D652:D653"/>
    <mergeCell ref="E652:E653"/>
    <mergeCell ref="F652:F653"/>
    <mergeCell ref="A647:I647"/>
    <mergeCell ref="A648:I648"/>
    <mergeCell ref="A649:I649"/>
    <mergeCell ref="A650:B650"/>
    <mergeCell ref="C650:I650"/>
    <mergeCell ref="G652:G653"/>
    <mergeCell ref="A685:B685"/>
    <mergeCell ref="C685:I685"/>
    <mergeCell ref="A686:A687"/>
    <mergeCell ref="B686:B687"/>
    <mergeCell ref="C686:C687"/>
    <mergeCell ref="D686:D687"/>
    <mergeCell ref="E686:E687"/>
    <mergeCell ref="F686:F687"/>
    <mergeCell ref="A681:I681"/>
    <mergeCell ref="A682:I682"/>
    <mergeCell ref="A683:I683"/>
    <mergeCell ref="A684:B684"/>
    <mergeCell ref="C684:I684"/>
    <mergeCell ref="G686:G687"/>
    <mergeCell ref="A719:B719"/>
    <mergeCell ref="C719:I719"/>
    <mergeCell ref="A720:A721"/>
    <mergeCell ref="B720:B721"/>
    <mergeCell ref="C720:C721"/>
    <mergeCell ref="D720:D721"/>
    <mergeCell ref="E720:E721"/>
    <mergeCell ref="F720:F721"/>
    <mergeCell ref="A715:I715"/>
    <mergeCell ref="A716:I716"/>
    <mergeCell ref="A717:I717"/>
    <mergeCell ref="A718:B718"/>
    <mergeCell ref="C718:I718"/>
    <mergeCell ref="A753:B753"/>
    <mergeCell ref="C753:I753"/>
    <mergeCell ref="A754:A755"/>
    <mergeCell ref="B754:B755"/>
    <mergeCell ref="C754:C755"/>
    <mergeCell ref="D754:D755"/>
    <mergeCell ref="E754:E755"/>
    <mergeCell ref="F754:F755"/>
    <mergeCell ref="A749:I749"/>
    <mergeCell ref="A750:I750"/>
    <mergeCell ref="A751:I751"/>
    <mergeCell ref="A752:B752"/>
    <mergeCell ref="C752:I752"/>
    <mergeCell ref="A787:B787"/>
    <mergeCell ref="C787:I787"/>
    <mergeCell ref="A788:A789"/>
    <mergeCell ref="B788:B789"/>
    <mergeCell ref="C788:C789"/>
    <mergeCell ref="D788:D789"/>
    <mergeCell ref="E788:E789"/>
    <mergeCell ref="F788:F789"/>
    <mergeCell ref="A783:I783"/>
    <mergeCell ref="A784:I784"/>
    <mergeCell ref="A785:I785"/>
    <mergeCell ref="A786:B786"/>
    <mergeCell ref="C786:I786"/>
    <mergeCell ref="G788:G789"/>
    <mergeCell ref="A821:B821"/>
    <mergeCell ref="C821:I821"/>
    <mergeCell ref="A822:A823"/>
    <mergeCell ref="B822:B823"/>
    <mergeCell ref="C822:C823"/>
    <mergeCell ref="D822:D823"/>
    <mergeCell ref="E822:E823"/>
    <mergeCell ref="F822:F823"/>
    <mergeCell ref="A817:I817"/>
    <mergeCell ref="A818:I818"/>
    <mergeCell ref="A819:I819"/>
    <mergeCell ref="A820:B820"/>
    <mergeCell ref="C820:I820"/>
    <mergeCell ref="A855:B855"/>
    <mergeCell ref="C855:I855"/>
    <mergeCell ref="A856:A857"/>
    <mergeCell ref="B856:B857"/>
    <mergeCell ref="C856:C857"/>
    <mergeCell ref="D856:D857"/>
    <mergeCell ref="E856:E857"/>
    <mergeCell ref="F856:F857"/>
    <mergeCell ref="A851:I851"/>
    <mergeCell ref="A852:I852"/>
    <mergeCell ref="A853:I853"/>
    <mergeCell ref="A854:B854"/>
    <mergeCell ref="C854:I854"/>
    <mergeCell ref="A889:B889"/>
    <mergeCell ref="C889:I889"/>
    <mergeCell ref="A890:A891"/>
    <mergeCell ref="B890:B891"/>
    <mergeCell ref="C890:C891"/>
    <mergeCell ref="D890:D891"/>
    <mergeCell ref="E890:E891"/>
    <mergeCell ref="F890:F891"/>
    <mergeCell ref="A885:I885"/>
    <mergeCell ref="A886:I886"/>
    <mergeCell ref="A887:I887"/>
    <mergeCell ref="A888:B888"/>
    <mergeCell ref="C888:I888"/>
    <mergeCell ref="A923:B923"/>
    <mergeCell ref="C923:I923"/>
    <mergeCell ref="A924:A925"/>
    <mergeCell ref="B924:B925"/>
    <mergeCell ref="C924:C925"/>
    <mergeCell ref="D924:D925"/>
    <mergeCell ref="E924:E925"/>
    <mergeCell ref="F924:F925"/>
    <mergeCell ref="A919:I919"/>
    <mergeCell ref="A920:I920"/>
    <mergeCell ref="A921:I921"/>
    <mergeCell ref="A922:B922"/>
    <mergeCell ref="C922:I922"/>
    <mergeCell ref="A957:B957"/>
    <mergeCell ref="C957:I957"/>
    <mergeCell ref="A958:A959"/>
    <mergeCell ref="B958:B959"/>
    <mergeCell ref="C958:C959"/>
    <mergeCell ref="D958:D959"/>
    <mergeCell ref="E958:E959"/>
    <mergeCell ref="F958:F959"/>
    <mergeCell ref="A953:I953"/>
    <mergeCell ref="A954:I954"/>
    <mergeCell ref="A955:I955"/>
    <mergeCell ref="A956:B956"/>
    <mergeCell ref="C956:I956"/>
    <mergeCell ref="A991:B991"/>
    <mergeCell ref="C991:I991"/>
    <mergeCell ref="A992:A993"/>
    <mergeCell ref="B992:B993"/>
    <mergeCell ref="C992:C993"/>
    <mergeCell ref="D992:D993"/>
    <mergeCell ref="E992:E993"/>
    <mergeCell ref="F992:F993"/>
    <mergeCell ref="A987:I987"/>
    <mergeCell ref="A988:I988"/>
    <mergeCell ref="A989:I989"/>
    <mergeCell ref="A990:B990"/>
    <mergeCell ref="C990:I990"/>
    <mergeCell ref="G992:G993"/>
    <mergeCell ref="A1025:B1025"/>
    <mergeCell ref="C1025:I1025"/>
    <mergeCell ref="A1026:A1027"/>
    <mergeCell ref="B1026:B1027"/>
    <mergeCell ref="C1026:C1027"/>
    <mergeCell ref="D1026:D1027"/>
    <mergeCell ref="E1026:E1027"/>
    <mergeCell ref="F1026:F1027"/>
    <mergeCell ref="A1021:I1021"/>
    <mergeCell ref="A1022:I1022"/>
    <mergeCell ref="A1023:I1023"/>
    <mergeCell ref="A1024:B1024"/>
    <mergeCell ref="C1024:I1024"/>
    <mergeCell ref="A1059:B1059"/>
    <mergeCell ref="C1059:I1059"/>
    <mergeCell ref="A1060:A1061"/>
    <mergeCell ref="B1060:B1061"/>
    <mergeCell ref="C1060:C1061"/>
    <mergeCell ref="D1060:D1061"/>
    <mergeCell ref="E1060:E1061"/>
    <mergeCell ref="F1060:F1061"/>
    <mergeCell ref="A1055:I1055"/>
    <mergeCell ref="A1056:I1056"/>
    <mergeCell ref="A1057:I1057"/>
    <mergeCell ref="A1058:B1058"/>
    <mergeCell ref="C1058:I1058"/>
    <mergeCell ref="A1093:B1093"/>
    <mergeCell ref="C1093:I1093"/>
    <mergeCell ref="A1094:A1095"/>
    <mergeCell ref="B1094:B1095"/>
    <mergeCell ref="C1094:C1095"/>
    <mergeCell ref="D1094:D1095"/>
    <mergeCell ref="E1094:E1095"/>
    <mergeCell ref="F1094:F1095"/>
    <mergeCell ref="A1089:I1089"/>
    <mergeCell ref="A1090:I1090"/>
    <mergeCell ref="A1091:I1091"/>
    <mergeCell ref="A1092:B1092"/>
    <mergeCell ref="C1092:I1092"/>
    <mergeCell ref="A1127:B1127"/>
    <mergeCell ref="C1127:I1127"/>
    <mergeCell ref="A1128:A1129"/>
    <mergeCell ref="B1128:B1129"/>
    <mergeCell ref="C1128:C1129"/>
    <mergeCell ref="D1128:D1129"/>
    <mergeCell ref="E1128:E1129"/>
    <mergeCell ref="F1128:F1129"/>
    <mergeCell ref="A1123:I1123"/>
    <mergeCell ref="A1124:I1124"/>
    <mergeCell ref="A1125:I1125"/>
    <mergeCell ref="A1126:B1126"/>
    <mergeCell ref="C1126:I1126"/>
    <mergeCell ref="A1161:B1161"/>
    <mergeCell ref="C1161:I1161"/>
    <mergeCell ref="A1162:A1163"/>
    <mergeCell ref="B1162:B1163"/>
    <mergeCell ref="C1162:C1163"/>
    <mergeCell ref="D1162:D1163"/>
    <mergeCell ref="E1162:E1163"/>
    <mergeCell ref="F1162:F1163"/>
    <mergeCell ref="A1157:I1157"/>
    <mergeCell ref="A1158:I1158"/>
    <mergeCell ref="A1159:I1159"/>
    <mergeCell ref="A1160:B1160"/>
    <mergeCell ref="C1160:I1160"/>
    <mergeCell ref="G1162:G1163"/>
    <mergeCell ref="A1195:B1195"/>
    <mergeCell ref="C1195:I1195"/>
    <mergeCell ref="A1196:A1197"/>
    <mergeCell ref="B1196:B1197"/>
    <mergeCell ref="C1196:C1197"/>
    <mergeCell ref="D1196:D1197"/>
    <mergeCell ref="E1196:E1197"/>
    <mergeCell ref="F1196:F1197"/>
    <mergeCell ref="A1191:I1191"/>
    <mergeCell ref="A1192:I1192"/>
    <mergeCell ref="A1193:I1193"/>
    <mergeCell ref="A1194:B1194"/>
    <mergeCell ref="C1194:I1194"/>
    <mergeCell ref="A1229:B1229"/>
    <mergeCell ref="C1229:I1229"/>
    <mergeCell ref="A1230:A1231"/>
    <mergeCell ref="B1230:B1231"/>
    <mergeCell ref="C1230:C1231"/>
    <mergeCell ref="D1230:D1231"/>
    <mergeCell ref="E1230:E1231"/>
    <mergeCell ref="F1230:F1231"/>
    <mergeCell ref="A1225:I1225"/>
    <mergeCell ref="A1226:I1226"/>
    <mergeCell ref="A1227:I1227"/>
    <mergeCell ref="A1228:B1228"/>
    <mergeCell ref="C1228:I1228"/>
    <mergeCell ref="C1264:C1265"/>
    <mergeCell ref="D1264:D1265"/>
    <mergeCell ref="E1264:E1265"/>
    <mergeCell ref="F1264:F1265"/>
    <mergeCell ref="A1259:I1259"/>
    <mergeCell ref="A1260:I1260"/>
    <mergeCell ref="A1261:I1261"/>
    <mergeCell ref="A1262:B1262"/>
    <mergeCell ref="C1262:I1262"/>
    <mergeCell ref="A1263:B1263"/>
    <mergeCell ref="C1263:I1263"/>
    <mergeCell ref="A1264:A1265"/>
    <mergeCell ref="B1264:B1265"/>
    <mergeCell ref="G1264:G1265"/>
    <mergeCell ref="A1327:I1327"/>
    <mergeCell ref="A1328:I1328"/>
    <mergeCell ref="A1329:I1329"/>
    <mergeCell ref="A1330:B1330"/>
    <mergeCell ref="C1330:I1330"/>
    <mergeCell ref="A1331:B1331"/>
    <mergeCell ref="C1331:I1331"/>
    <mergeCell ref="A1332:A1333"/>
    <mergeCell ref="B1332:B1333"/>
    <mergeCell ref="C1332:C1333"/>
    <mergeCell ref="D1332:D1333"/>
    <mergeCell ref="E1332:E1333"/>
    <mergeCell ref="F1332:F1333"/>
    <mergeCell ref="G1332:G1333"/>
    <mergeCell ref="A1361:I1361"/>
    <mergeCell ref="A1362:I1362"/>
    <mergeCell ref="A1363:I1363"/>
    <mergeCell ref="D1358:E1358"/>
    <mergeCell ref="F1358:I1358"/>
    <mergeCell ref="D1359:E1359"/>
    <mergeCell ref="A1364:B1364"/>
    <mergeCell ref="C1364:I1364"/>
    <mergeCell ref="A1365:B1365"/>
    <mergeCell ref="C1365:I1365"/>
    <mergeCell ref="A1366:A1367"/>
    <mergeCell ref="B1366:B1367"/>
    <mergeCell ref="C1366:C1367"/>
    <mergeCell ref="D1366:D1367"/>
    <mergeCell ref="E1366:E1367"/>
    <mergeCell ref="F1366:F1367"/>
    <mergeCell ref="A1431:I1431"/>
    <mergeCell ref="A1432:B1432"/>
    <mergeCell ref="C1432:I1432"/>
    <mergeCell ref="D1392:E1392"/>
    <mergeCell ref="F1392:I1392"/>
    <mergeCell ref="D1393:E1393"/>
    <mergeCell ref="D1426:E1426"/>
    <mergeCell ref="F1426:I1426"/>
    <mergeCell ref="D1427:E1427"/>
    <mergeCell ref="A1395:I1395"/>
    <mergeCell ref="A1396:I1396"/>
    <mergeCell ref="A1397:I1397"/>
    <mergeCell ref="A1398:B1398"/>
    <mergeCell ref="C1398:I1398"/>
    <mergeCell ref="A1399:B1399"/>
    <mergeCell ref="C1399:I1399"/>
    <mergeCell ref="A1400:A1401"/>
    <mergeCell ref="B1400:B1401"/>
    <mergeCell ref="A1467:B1467"/>
    <mergeCell ref="C1467:I1467"/>
    <mergeCell ref="A1468:A1469"/>
    <mergeCell ref="B1468:B1469"/>
    <mergeCell ref="C1468:C1469"/>
    <mergeCell ref="D1468:D1469"/>
    <mergeCell ref="E1468:E1469"/>
    <mergeCell ref="F1468:F1469"/>
    <mergeCell ref="A1535:B1535"/>
    <mergeCell ref="C1535:I1535"/>
    <mergeCell ref="D1528:E1528"/>
    <mergeCell ref="F1528:I1528"/>
    <mergeCell ref="D1529:E1529"/>
    <mergeCell ref="A1497:I1497"/>
    <mergeCell ref="A1498:I1498"/>
    <mergeCell ref="A1499:I1499"/>
    <mergeCell ref="A1500:B1500"/>
    <mergeCell ref="C1500:I1500"/>
    <mergeCell ref="A1501:B1501"/>
    <mergeCell ref="C1501:I1501"/>
    <mergeCell ref="A1502:A1503"/>
    <mergeCell ref="B1502:B1503"/>
    <mergeCell ref="C1502:C1503"/>
    <mergeCell ref="D1502:D1503"/>
    <mergeCell ref="C1569:I1569"/>
    <mergeCell ref="A1570:A1571"/>
    <mergeCell ref="B1570:B1571"/>
    <mergeCell ref="C1570:C1571"/>
    <mergeCell ref="D1570:D1571"/>
    <mergeCell ref="E1570:E1571"/>
    <mergeCell ref="F1570:F1571"/>
    <mergeCell ref="A1667:I1667"/>
    <mergeCell ref="A1668:I1668"/>
    <mergeCell ref="C1670:I1670"/>
    <mergeCell ref="A1671:B1671"/>
    <mergeCell ref="C1671:I1671"/>
    <mergeCell ref="A1672:A1673"/>
    <mergeCell ref="B1672:B1673"/>
    <mergeCell ref="C1672:C1673"/>
    <mergeCell ref="D1672:D1673"/>
    <mergeCell ref="E1672:E1673"/>
    <mergeCell ref="F1672:F1673"/>
    <mergeCell ref="G1672:G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9:H27 H42:H61 H76:H95 H110:H129 H144:H163 H178:H197 H212:H231 H246:H265 H280:H299 H314:H333 H348:H367 H382:H401 H416:H435 H450:H469 H484:H503 H518:H537 H552:H571 H586:H605 H620:H639 H654:H673 H688:H707 H722:H741 H756:H775 H790:H809 H824:H843 H858:H877 H892:H911 H926:H945 H960:H979 H994:H1013 H1028:H1047 H1062:H1081 H1096:H1115 H1130:H1149 H1164:H1183 H1198:H1217 H1232:H1251 H1266:H1285 H1300:H1319 H1334:H1353 H1368:H1387 H1402:H1421 H1436:H1455 H1470:H1489 H1504:H1523 H1538:H1557 H1572:H1591 H1606:H1625 H1640:H1659 H1674:H1693" xr:uid="{00000000-0002-0000-1300-000000000000}">
      <formula1>0</formula1>
      <formula2>L9</formula2>
    </dataValidation>
  </dataValidations>
  <pageMargins left="0.39370078740157483" right="0.39370078740157483" top="0.39370078740157483" bottom="0.39370078740157483" header="0.31496062992125984" footer="0.31496062992125984"/>
  <pageSetup paperSize="9" scale="5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9" max="1048575" man="1"/>
  </colBreaks>
  <ignoredErrors>
    <ignoredError sqref="J1:J7 J9:J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Q1329"/>
  <sheetViews>
    <sheetView showGridLines="0" zoomScale="80" zoomScaleNormal="80" workbookViewId="0">
      <selection activeCell="B9" sqref="B9"/>
    </sheetView>
  </sheetViews>
  <sheetFormatPr defaultColWidth="8.7109375" defaultRowHeight="15.75" x14ac:dyDescent="0.25"/>
  <cols>
    <col min="1" max="1" width="7.7109375" style="74" customWidth="1"/>
    <col min="2" max="2" width="15.85546875" style="74" customWidth="1"/>
    <col min="3" max="3" width="64.7109375" style="74" customWidth="1"/>
    <col min="4" max="4" width="25.5703125" style="385" customWidth="1"/>
    <col min="5" max="6" width="25.5703125" style="74" customWidth="1"/>
    <col min="7" max="7" width="25.5703125" style="284" customWidth="1"/>
    <col min="8" max="8" width="20.42578125" style="314" customWidth="1"/>
    <col min="9" max="9" width="34" style="101" customWidth="1"/>
    <col min="10" max="10" width="8.7109375" style="109" hidden="1" customWidth="1"/>
    <col min="11" max="11" width="9.42578125" style="109" hidden="1" customWidth="1"/>
    <col min="12" max="17" width="8.7109375" style="109"/>
    <col min="18" max="16384" width="8.7109375" style="74"/>
  </cols>
  <sheetData>
    <row r="1" spans="1:17" x14ac:dyDescent="0.25">
      <c r="A1" s="525" t="s">
        <v>126</v>
      </c>
      <c r="B1" s="525"/>
      <c r="C1" s="525"/>
      <c r="D1" s="525"/>
      <c r="E1" s="525"/>
      <c r="F1" s="525"/>
      <c r="G1" s="525"/>
      <c r="H1" s="525"/>
      <c r="I1" s="13"/>
      <c r="K1" s="171" t="str">
        <f>CONCATENATE("A1:H",MAX(J:J))</f>
        <v>A1:H35</v>
      </c>
      <c r="N1" s="341"/>
    </row>
    <row r="2" spans="1:17" x14ac:dyDescent="0.25">
      <c r="A2" s="523" t="str">
        <f>IF(YilDonem&lt;&gt;"",CONCATENATE(YilDonem," dönemine aittir."),"")</f>
        <v/>
      </c>
      <c r="B2" s="523"/>
      <c r="C2" s="523"/>
      <c r="D2" s="523"/>
      <c r="E2" s="523"/>
      <c r="F2" s="523"/>
      <c r="G2" s="523"/>
      <c r="H2" s="523"/>
      <c r="I2" s="13"/>
    </row>
    <row r="3" spans="1:17" ht="15.95" customHeight="1" thickBot="1" x14ac:dyDescent="0.3">
      <c r="A3" s="543" t="s">
        <v>149</v>
      </c>
      <c r="B3" s="543"/>
      <c r="C3" s="543"/>
      <c r="D3" s="543"/>
      <c r="E3" s="543"/>
      <c r="F3" s="543"/>
      <c r="G3" s="543"/>
      <c r="H3" s="543"/>
      <c r="I3" s="13"/>
    </row>
    <row r="4" spans="1:17" ht="31.7" customHeight="1" thickBot="1" x14ac:dyDescent="0.3">
      <c r="A4" s="544" t="s">
        <v>1</v>
      </c>
      <c r="B4" s="545"/>
      <c r="C4" s="509" t="str">
        <f>IF(ProjeNo&gt;0,ProjeNo,"")</f>
        <v/>
      </c>
      <c r="D4" s="510"/>
      <c r="E4" s="510"/>
      <c r="F4" s="510"/>
      <c r="G4" s="510"/>
      <c r="H4" s="511"/>
      <c r="I4" s="13"/>
    </row>
    <row r="5" spans="1:17" ht="45" customHeight="1" thickBot="1" x14ac:dyDescent="0.3">
      <c r="A5" s="540" t="s">
        <v>14</v>
      </c>
      <c r="B5" s="541"/>
      <c r="C5" s="514" t="str">
        <f>IF(ProjeAdi&gt;0,ProjeAdi,"")</f>
        <v/>
      </c>
      <c r="D5" s="515"/>
      <c r="E5" s="515"/>
      <c r="F5" s="515"/>
      <c r="G5" s="515"/>
      <c r="H5" s="516"/>
      <c r="I5" s="13"/>
    </row>
    <row r="6" spans="1:17" ht="30.2" customHeight="1" thickBot="1" x14ac:dyDescent="0.3">
      <c r="A6" s="549" t="s">
        <v>164</v>
      </c>
      <c r="B6" s="550"/>
      <c r="C6" s="557"/>
      <c r="D6" s="558"/>
      <c r="E6" s="558"/>
      <c r="F6" s="558"/>
      <c r="G6" s="558"/>
      <c r="H6" s="559"/>
      <c r="I6" s="172" t="str">
        <f>IF(C6="","Stok değerleme yöntemi yazılmadan toplam hesaplanmayacaktır.","")</f>
        <v>Stok değerleme yöntemi yazılmadan toplam hesaplanmayacaktır.</v>
      </c>
    </row>
    <row r="7" spans="1:17" s="75" customFormat="1" ht="37.15" customHeight="1" x14ac:dyDescent="0.25">
      <c r="A7" s="517" t="s">
        <v>9</v>
      </c>
      <c r="B7" s="517" t="s">
        <v>122</v>
      </c>
      <c r="C7" s="517" t="s">
        <v>123</v>
      </c>
      <c r="D7" s="521" t="s">
        <v>127</v>
      </c>
      <c r="E7" s="517" t="s">
        <v>128</v>
      </c>
      <c r="F7" s="517" t="s">
        <v>167</v>
      </c>
      <c r="G7" s="552" t="s">
        <v>50</v>
      </c>
      <c r="H7" s="554" t="s">
        <v>129</v>
      </c>
      <c r="I7" s="100"/>
      <c r="J7" s="110"/>
      <c r="K7" s="110"/>
      <c r="L7" s="110"/>
      <c r="M7" s="110"/>
      <c r="N7" s="110"/>
      <c r="O7" s="110"/>
      <c r="P7" s="110"/>
      <c r="Q7" s="110"/>
    </row>
    <row r="8" spans="1:17" ht="18" customHeight="1" thickBot="1" x14ac:dyDescent="0.3">
      <c r="A8" s="526"/>
      <c r="B8" s="526"/>
      <c r="C8" s="526"/>
      <c r="D8" s="528"/>
      <c r="E8" s="526"/>
      <c r="F8" s="526"/>
      <c r="G8" s="553"/>
      <c r="H8" s="555"/>
      <c r="I8" s="13"/>
    </row>
    <row r="9" spans="1:17" ht="31.9" customHeight="1" x14ac:dyDescent="0.25">
      <c r="A9" s="76">
        <v>1</v>
      </c>
      <c r="B9" s="52"/>
      <c r="C9" s="53"/>
      <c r="D9" s="382"/>
      <c r="E9" s="378"/>
      <c r="F9" s="262"/>
      <c r="G9" s="274" t="str">
        <f>IF(AND(E9&lt;&gt;"",F9&lt;&gt;"",H9&lt;&gt;""),E9*F9,"")</f>
        <v/>
      </c>
      <c r="H9" s="375"/>
      <c r="I9" s="173" t="str">
        <f t="shared" ref="I9:I28" si="0">IF(AND(C9&lt;&gt;"",H9=""),"Stok Çıkış Tarihi Yazılmalıdır.","")</f>
        <v/>
      </c>
    </row>
    <row r="10" spans="1:17" ht="31.9" customHeight="1" x14ac:dyDescent="0.25">
      <c r="A10" s="77">
        <v>2</v>
      </c>
      <c r="B10" s="35"/>
      <c r="C10" s="36"/>
      <c r="D10" s="383"/>
      <c r="E10" s="379"/>
      <c r="F10" s="263"/>
      <c r="G10" s="282" t="str">
        <f t="shared" ref="G10:G28" si="1">IF(AND(E10&lt;&gt;"",F10&lt;&gt;"",H10&lt;&gt;""),E10*F10,"")</f>
        <v/>
      </c>
      <c r="H10" s="376"/>
      <c r="I10" s="173" t="str">
        <f t="shared" si="0"/>
        <v/>
      </c>
    </row>
    <row r="11" spans="1:17" ht="31.9" customHeight="1" x14ac:dyDescent="0.25">
      <c r="A11" s="77">
        <v>3</v>
      </c>
      <c r="B11" s="35"/>
      <c r="C11" s="36"/>
      <c r="D11" s="383"/>
      <c r="E11" s="379"/>
      <c r="F11" s="263"/>
      <c r="G11" s="282" t="str">
        <f t="shared" si="1"/>
        <v/>
      </c>
      <c r="H11" s="376"/>
      <c r="I11" s="173" t="str">
        <f t="shared" si="0"/>
        <v/>
      </c>
    </row>
    <row r="12" spans="1:17" ht="31.9" customHeight="1" x14ac:dyDescent="0.25">
      <c r="A12" s="77">
        <v>4</v>
      </c>
      <c r="B12" s="35"/>
      <c r="C12" s="36"/>
      <c r="D12" s="383"/>
      <c r="E12" s="379"/>
      <c r="F12" s="263"/>
      <c r="G12" s="282" t="str">
        <f t="shared" si="1"/>
        <v/>
      </c>
      <c r="H12" s="376"/>
      <c r="I12" s="173" t="str">
        <f t="shared" si="0"/>
        <v/>
      </c>
    </row>
    <row r="13" spans="1:17" ht="31.9" customHeight="1" x14ac:dyDescent="0.25">
      <c r="A13" s="77">
        <v>5</v>
      </c>
      <c r="B13" s="35"/>
      <c r="C13" s="36"/>
      <c r="D13" s="383"/>
      <c r="E13" s="379"/>
      <c r="F13" s="263"/>
      <c r="G13" s="282" t="str">
        <f t="shared" si="1"/>
        <v/>
      </c>
      <c r="H13" s="376"/>
      <c r="I13" s="173" t="str">
        <f t="shared" si="0"/>
        <v/>
      </c>
    </row>
    <row r="14" spans="1:17" ht="31.9" customHeight="1" x14ac:dyDescent="0.25">
      <c r="A14" s="77">
        <v>6</v>
      </c>
      <c r="B14" s="35"/>
      <c r="C14" s="36"/>
      <c r="D14" s="383"/>
      <c r="E14" s="379"/>
      <c r="F14" s="263"/>
      <c r="G14" s="282" t="str">
        <f t="shared" si="1"/>
        <v/>
      </c>
      <c r="H14" s="376"/>
      <c r="I14" s="173" t="str">
        <f t="shared" si="0"/>
        <v/>
      </c>
    </row>
    <row r="15" spans="1:17" ht="31.9" customHeight="1" x14ac:dyDescent="0.25">
      <c r="A15" s="77">
        <v>7</v>
      </c>
      <c r="B15" s="35"/>
      <c r="C15" s="36"/>
      <c r="D15" s="383"/>
      <c r="E15" s="379"/>
      <c r="F15" s="263"/>
      <c r="G15" s="282" t="str">
        <f t="shared" si="1"/>
        <v/>
      </c>
      <c r="H15" s="376"/>
      <c r="I15" s="173" t="str">
        <f t="shared" si="0"/>
        <v/>
      </c>
    </row>
    <row r="16" spans="1:17" ht="31.9" customHeight="1" x14ac:dyDescent="0.25">
      <c r="A16" s="77">
        <v>8</v>
      </c>
      <c r="B16" s="35"/>
      <c r="C16" s="36"/>
      <c r="D16" s="383"/>
      <c r="E16" s="379"/>
      <c r="F16" s="263"/>
      <c r="G16" s="282" t="str">
        <f t="shared" si="1"/>
        <v/>
      </c>
      <c r="H16" s="376"/>
      <c r="I16" s="173" t="str">
        <f t="shared" si="0"/>
        <v/>
      </c>
    </row>
    <row r="17" spans="1:10" ht="31.9" customHeight="1" x14ac:dyDescent="0.25">
      <c r="A17" s="77">
        <v>9</v>
      </c>
      <c r="B17" s="35"/>
      <c r="C17" s="36"/>
      <c r="D17" s="383"/>
      <c r="E17" s="379"/>
      <c r="F17" s="263"/>
      <c r="G17" s="282" t="str">
        <f t="shared" si="1"/>
        <v/>
      </c>
      <c r="H17" s="376"/>
      <c r="I17" s="173" t="str">
        <f t="shared" si="0"/>
        <v/>
      </c>
    </row>
    <row r="18" spans="1:10" ht="31.9" customHeight="1" x14ac:dyDescent="0.25">
      <c r="A18" s="77">
        <v>10</v>
      </c>
      <c r="B18" s="35"/>
      <c r="C18" s="36"/>
      <c r="D18" s="383"/>
      <c r="E18" s="379"/>
      <c r="F18" s="263"/>
      <c r="G18" s="282" t="str">
        <f t="shared" si="1"/>
        <v/>
      </c>
      <c r="H18" s="376"/>
      <c r="I18" s="173" t="str">
        <f t="shared" si="0"/>
        <v/>
      </c>
    </row>
    <row r="19" spans="1:10" ht="31.9" customHeight="1" x14ac:dyDescent="0.25">
      <c r="A19" s="77">
        <v>11</v>
      </c>
      <c r="B19" s="35"/>
      <c r="C19" s="36"/>
      <c r="D19" s="383"/>
      <c r="E19" s="379"/>
      <c r="F19" s="263"/>
      <c r="G19" s="282" t="str">
        <f t="shared" si="1"/>
        <v/>
      </c>
      <c r="H19" s="376"/>
      <c r="I19" s="173" t="str">
        <f t="shared" si="0"/>
        <v/>
      </c>
    </row>
    <row r="20" spans="1:10" ht="31.9" customHeight="1" x14ac:dyDescent="0.25">
      <c r="A20" s="77">
        <v>12</v>
      </c>
      <c r="B20" s="35"/>
      <c r="C20" s="36"/>
      <c r="D20" s="383"/>
      <c r="E20" s="379"/>
      <c r="F20" s="263"/>
      <c r="G20" s="282" t="str">
        <f t="shared" si="1"/>
        <v/>
      </c>
      <c r="H20" s="376"/>
      <c r="I20" s="173" t="str">
        <f t="shared" si="0"/>
        <v/>
      </c>
    </row>
    <row r="21" spans="1:10" ht="31.9" customHeight="1" x14ac:dyDescent="0.25">
      <c r="A21" s="77">
        <v>13</v>
      </c>
      <c r="B21" s="35"/>
      <c r="C21" s="36"/>
      <c r="D21" s="383"/>
      <c r="E21" s="379"/>
      <c r="F21" s="263"/>
      <c r="G21" s="282" t="str">
        <f t="shared" si="1"/>
        <v/>
      </c>
      <c r="H21" s="376"/>
      <c r="I21" s="173" t="str">
        <f t="shared" si="0"/>
        <v/>
      </c>
    </row>
    <row r="22" spans="1:10" ht="31.9" customHeight="1" x14ac:dyDescent="0.25">
      <c r="A22" s="77">
        <v>14</v>
      </c>
      <c r="B22" s="35"/>
      <c r="C22" s="36"/>
      <c r="D22" s="383"/>
      <c r="E22" s="379"/>
      <c r="F22" s="263"/>
      <c r="G22" s="282" t="str">
        <f t="shared" si="1"/>
        <v/>
      </c>
      <c r="H22" s="376"/>
      <c r="I22" s="173" t="str">
        <f t="shared" si="0"/>
        <v/>
      </c>
    </row>
    <row r="23" spans="1:10" ht="31.9" customHeight="1" x14ac:dyDescent="0.25">
      <c r="A23" s="77">
        <v>15</v>
      </c>
      <c r="B23" s="35"/>
      <c r="C23" s="36"/>
      <c r="D23" s="383"/>
      <c r="E23" s="379"/>
      <c r="F23" s="263"/>
      <c r="G23" s="282" t="str">
        <f t="shared" si="1"/>
        <v/>
      </c>
      <c r="H23" s="376"/>
      <c r="I23" s="173" t="str">
        <f t="shared" si="0"/>
        <v/>
      </c>
    </row>
    <row r="24" spans="1:10" ht="31.9" customHeight="1" x14ac:dyDescent="0.25">
      <c r="A24" s="77">
        <v>16</v>
      </c>
      <c r="B24" s="35"/>
      <c r="C24" s="36"/>
      <c r="D24" s="383"/>
      <c r="E24" s="379"/>
      <c r="F24" s="263"/>
      <c r="G24" s="282" t="str">
        <f t="shared" si="1"/>
        <v/>
      </c>
      <c r="H24" s="376"/>
      <c r="I24" s="173" t="str">
        <f t="shared" si="0"/>
        <v/>
      </c>
    </row>
    <row r="25" spans="1:10" ht="31.9" customHeight="1" x14ac:dyDescent="0.25">
      <c r="A25" s="77">
        <v>17</v>
      </c>
      <c r="B25" s="35"/>
      <c r="C25" s="36"/>
      <c r="D25" s="383"/>
      <c r="E25" s="379"/>
      <c r="F25" s="263"/>
      <c r="G25" s="282" t="str">
        <f t="shared" si="1"/>
        <v/>
      </c>
      <c r="H25" s="376"/>
      <c r="I25" s="173" t="str">
        <f t="shared" si="0"/>
        <v/>
      </c>
    </row>
    <row r="26" spans="1:10" ht="31.9" customHeight="1" x14ac:dyDescent="0.25">
      <c r="A26" s="77">
        <v>18</v>
      </c>
      <c r="B26" s="35"/>
      <c r="C26" s="36"/>
      <c r="D26" s="383"/>
      <c r="E26" s="379"/>
      <c r="F26" s="263"/>
      <c r="G26" s="282" t="str">
        <f t="shared" si="1"/>
        <v/>
      </c>
      <c r="H26" s="376"/>
      <c r="I26" s="173" t="str">
        <f t="shared" si="0"/>
        <v/>
      </c>
    </row>
    <row r="27" spans="1:10" ht="31.9" customHeight="1" x14ac:dyDescent="0.25">
      <c r="A27" s="77">
        <v>19</v>
      </c>
      <c r="B27" s="35"/>
      <c r="C27" s="36"/>
      <c r="D27" s="383"/>
      <c r="E27" s="379"/>
      <c r="F27" s="263"/>
      <c r="G27" s="282" t="str">
        <f t="shared" si="1"/>
        <v/>
      </c>
      <c r="H27" s="376"/>
      <c r="I27" s="173" t="str">
        <f t="shared" si="0"/>
        <v/>
      </c>
    </row>
    <row r="28" spans="1:10" ht="31.9" customHeight="1" thickBot="1" x14ac:dyDescent="0.3">
      <c r="A28" s="78">
        <v>20</v>
      </c>
      <c r="B28" s="38"/>
      <c r="C28" s="39"/>
      <c r="D28" s="384"/>
      <c r="E28" s="380"/>
      <c r="F28" s="264"/>
      <c r="G28" s="283" t="str">
        <f t="shared" si="1"/>
        <v/>
      </c>
      <c r="H28" s="377"/>
      <c r="I28" s="173" t="str">
        <f t="shared" si="0"/>
        <v/>
      </c>
    </row>
    <row r="29" spans="1:10" ht="37.15" customHeight="1" thickBot="1" x14ac:dyDescent="0.3">
      <c r="F29" s="10" t="s">
        <v>147</v>
      </c>
      <c r="G29" s="258">
        <f>IF(stok&lt;&gt;"",SUM(G9:G28),0)</f>
        <v>0</v>
      </c>
      <c r="H29" s="335"/>
      <c r="J29" s="171">
        <f>IF(G29&gt;0,ROW(A35),35)</f>
        <v>35</v>
      </c>
    </row>
    <row r="31" spans="1:10" ht="30.2" customHeight="1" x14ac:dyDescent="0.25">
      <c r="A31" s="551" t="s">
        <v>159</v>
      </c>
      <c r="B31" s="551"/>
      <c r="C31" s="551"/>
      <c r="D31" s="551"/>
      <c r="E31" s="551"/>
      <c r="F31" s="551"/>
      <c r="G31" s="551"/>
      <c r="H31" s="551"/>
    </row>
    <row r="33" spans="1:17" ht="21" x14ac:dyDescent="0.35">
      <c r="B33" s="309" t="s">
        <v>47</v>
      </c>
      <c r="C33" s="297">
        <f ca="1">IF(imzatarihi&gt;0,imzatarihi,"")</f>
        <v>46027</v>
      </c>
      <c r="D33" s="337" t="s">
        <v>48</v>
      </c>
      <c r="E33" s="486" t="str">
        <f>IF(kurulusyetkilisi&gt;0,kurulusyetkilisi,"")</f>
        <v/>
      </c>
      <c r="F33" s="486"/>
      <c r="G33" s="486"/>
      <c r="H33" s="486"/>
    </row>
    <row r="34" spans="1:17" ht="21" x14ac:dyDescent="0.35">
      <c r="B34" s="300"/>
      <c r="C34" s="300"/>
      <c r="D34" s="556" t="s">
        <v>49</v>
      </c>
      <c r="E34" s="556"/>
      <c r="F34" s="300"/>
      <c r="G34" s="312"/>
      <c r="H34" s="336"/>
    </row>
    <row r="36" spans="1:17" x14ac:dyDescent="0.25">
      <c r="A36" s="525" t="s">
        <v>126</v>
      </c>
      <c r="B36" s="525"/>
      <c r="C36" s="525"/>
      <c r="D36" s="525"/>
      <c r="E36" s="525"/>
      <c r="F36" s="525"/>
      <c r="G36" s="525"/>
      <c r="H36" s="525"/>
      <c r="I36" s="13"/>
    </row>
    <row r="37" spans="1:17" x14ac:dyDescent="0.25">
      <c r="A37" s="523" t="str">
        <f>IF(YilDonem&lt;&gt;"",CONCATENATE(YilDonem," dönemine aittir."),"")</f>
        <v/>
      </c>
      <c r="B37" s="523"/>
      <c r="C37" s="523"/>
      <c r="D37" s="523"/>
      <c r="E37" s="523"/>
      <c r="F37" s="523"/>
      <c r="G37" s="523"/>
      <c r="H37" s="523"/>
      <c r="I37" s="13"/>
    </row>
    <row r="38" spans="1:17" ht="15.95" customHeight="1" thickBot="1" x14ac:dyDescent="0.3">
      <c r="A38" s="543" t="s">
        <v>149</v>
      </c>
      <c r="B38" s="543"/>
      <c r="C38" s="543"/>
      <c r="D38" s="543"/>
      <c r="E38" s="543"/>
      <c r="F38" s="543"/>
      <c r="G38" s="543"/>
      <c r="H38" s="543"/>
      <c r="I38" s="13"/>
    </row>
    <row r="39" spans="1:17" ht="31.7" customHeight="1" thickBot="1" x14ac:dyDescent="0.3">
      <c r="A39" s="544" t="s">
        <v>1</v>
      </c>
      <c r="B39" s="545"/>
      <c r="C39" s="509" t="str">
        <f>IF(ProjeNo&gt;0,ProjeNo,"")</f>
        <v/>
      </c>
      <c r="D39" s="510"/>
      <c r="E39" s="510"/>
      <c r="F39" s="510"/>
      <c r="G39" s="510"/>
      <c r="H39" s="511"/>
      <c r="I39" s="13"/>
    </row>
    <row r="40" spans="1:17" ht="45" customHeight="1" thickBot="1" x14ac:dyDescent="0.3">
      <c r="A40" s="540" t="s">
        <v>14</v>
      </c>
      <c r="B40" s="541"/>
      <c r="C40" s="514" t="str">
        <f>IF(ProjeAdi&gt;0,ProjeAdi,"")</f>
        <v/>
      </c>
      <c r="D40" s="515"/>
      <c r="E40" s="515"/>
      <c r="F40" s="515"/>
      <c r="G40" s="515"/>
      <c r="H40" s="516"/>
      <c r="I40" s="13"/>
    </row>
    <row r="41" spans="1:17" ht="30.2" customHeight="1" thickBot="1" x14ac:dyDescent="0.3">
      <c r="A41" s="549" t="s">
        <v>164</v>
      </c>
      <c r="B41" s="550"/>
      <c r="C41" s="514" t="str">
        <f>IF($C$6&lt;&gt;"",$C$6,"")</f>
        <v/>
      </c>
      <c r="D41" s="515"/>
      <c r="E41" s="515"/>
      <c r="F41" s="515"/>
      <c r="G41" s="515"/>
      <c r="H41" s="516"/>
      <c r="I41" s="13"/>
    </row>
    <row r="42" spans="1:17" s="75" customFormat="1" ht="37.15" customHeight="1" x14ac:dyDescent="0.25">
      <c r="A42" s="517" t="s">
        <v>9</v>
      </c>
      <c r="B42" s="517" t="s">
        <v>122</v>
      </c>
      <c r="C42" s="517" t="s">
        <v>123</v>
      </c>
      <c r="D42" s="521" t="s">
        <v>127</v>
      </c>
      <c r="E42" s="517" t="s">
        <v>128</v>
      </c>
      <c r="F42" s="517" t="s">
        <v>167</v>
      </c>
      <c r="G42" s="552" t="s">
        <v>50</v>
      </c>
      <c r="H42" s="554" t="s">
        <v>129</v>
      </c>
      <c r="I42" s="100"/>
      <c r="J42" s="110"/>
      <c r="K42" s="110"/>
      <c r="L42" s="110"/>
      <c r="M42" s="110"/>
      <c r="N42" s="110"/>
      <c r="O42" s="110"/>
      <c r="P42" s="110"/>
      <c r="Q42" s="110"/>
    </row>
    <row r="43" spans="1:17" ht="18" customHeight="1" thickBot="1" x14ac:dyDescent="0.3">
      <c r="A43" s="526"/>
      <c r="B43" s="526"/>
      <c r="C43" s="526"/>
      <c r="D43" s="528"/>
      <c r="E43" s="526"/>
      <c r="F43" s="526"/>
      <c r="G43" s="553"/>
      <c r="H43" s="555"/>
      <c r="I43" s="13"/>
    </row>
    <row r="44" spans="1:17" ht="31.9" customHeight="1" x14ac:dyDescent="0.25">
      <c r="A44" s="52">
        <v>21</v>
      </c>
      <c r="B44" s="52"/>
      <c r="C44" s="53"/>
      <c r="D44" s="382"/>
      <c r="E44" s="378"/>
      <c r="F44" s="262"/>
      <c r="G44" s="274" t="str">
        <f>IF(AND(E44&lt;&gt;"",F44&lt;&gt;"",H44&lt;&gt;""),E44*F44,"")</f>
        <v/>
      </c>
      <c r="H44" s="375"/>
      <c r="I44" s="173" t="str">
        <f t="shared" ref="I44:I63" si="2">IF(AND(C44&lt;&gt;"",H44=""),"Stok Çıkış Tarihi Yazılmalıdır.","")</f>
        <v/>
      </c>
    </row>
    <row r="45" spans="1:17" ht="31.9" customHeight="1" x14ac:dyDescent="0.25">
      <c r="A45" s="35">
        <v>22</v>
      </c>
      <c r="B45" s="35"/>
      <c r="C45" s="36"/>
      <c r="D45" s="383"/>
      <c r="E45" s="379"/>
      <c r="F45" s="263"/>
      <c r="G45" s="282" t="str">
        <f t="shared" ref="G45:G63" si="3">IF(AND(E45&lt;&gt;"",F45&lt;&gt;"",H45&lt;&gt;""),E45*F45,"")</f>
        <v/>
      </c>
      <c r="H45" s="376"/>
      <c r="I45" s="173" t="str">
        <f t="shared" si="2"/>
        <v/>
      </c>
    </row>
    <row r="46" spans="1:17" ht="31.9" customHeight="1" x14ac:dyDescent="0.25">
      <c r="A46" s="35">
        <v>23</v>
      </c>
      <c r="B46" s="35"/>
      <c r="C46" s="36"/>
      <c r="D46" s="383"/>
      <c r="E46" s="379"/>
      <c r="F46" s="263"/>
      <c r="G46" s="282" t="str">
        <f t="shared" si="3"/>
        <v/>
      </c>
      <c r="H46" s="376"/>
      <c r="I46" s="173" t="str">
        <f t="shared" si="2"/>
        <v/>
      </c>
    </row>
    <row r="47" spans="1:17" ht="31.9" customHeight="1" x14ac:dyDescent="0.25">
      <c r="A47" s="35">
        <v>24</v>
      </c>
      <c r="B47" s="35"/>
      <c r="C47" s="36"/>
      <c r="D47" s="383"/>
      <c r="E47" s="379"/>
      <c r="F47" s="263"/>
      <c r="G47" s="282" t="str">
        <f t="shared" si="3"/>
        <v/>
      </c>
      <c r="H47" s="376"/>
      <c r="I47" s="173" t="str">
        <f t="shared" si="2"/>
        <v/>
      </c>
    </row>
    <row r="48" spans="1:17" ht="31.9" customHeight="1" x14ac:dyDescent="0.25">
      <c r="A48" s="35">
        <v>25</v>
      </c>
      <c r="B48" s="35"/>
      <c r="C48" s="36"/>
      <c r="D48" s="383"/>
      <c r="E48" s="379"/>
      <c r="F48" s="263"/>
      <c r="G48" s="282" t="str">
        <f t="shared" si="3"/>
        <v/>
      </c>
      <c r="H48" s="376"/>
      <c r="I48" s="173" t="str">
        <f t="shared" si="2"/>
        <v/>
      </c>
    </row>
    <row r="49" spans="1:10" ht="31.9" customHeight="1" x14ac:dyDescent="0.25">
      <c r="A49" s="35">
        <v>26</v>
      </c>
      <c r="B49" s="35"/>
      <c r="C49" s="36"/>
      <c r="D49" s="383"/>
      <c r="E49" s="379"/>
      <c r="F49" s="263"/>
      <c r="G49" s="282" t="str">
        <f t="shared" si="3"/>
        <v/>
      </c>
      <c r="H49" s="376"/>
      <c r="I49" s="173" t="str">
        <f t="shared" si="2"/>
        <v/>
      </c>
    </row>
    <row r="50" spans="1:10" ht="31.9" customHeight="1" x14ac:dyDescent="0.25">
      <c r="A50" s="35">
        <v>27</v>
      </c>
      <c r="B50" s="35"/>
      <c r="C50" s="36"/>
      <c r="D50" s="383"/>
      <c r="E50" s="379"/>
      <c r="F50" s="263"/>
      <c r="G50" s="282" t="str">
        <f t="shared" si="3"/>
        <v/>
      </c>
      <c r="H50" s="376"/>
      <c r="I50" s="173" t="str">
        <f t="shared" si="2"/>
        <v/>
      </c>
    </row>
    <row r="51" spans="1:10" ht="31.9" customHeight="1" x14ac:dyDescent="0.25">
      <c r="A51" s="35">
        <v>28</v>
      </c>
      <c r="B51" s="35"/>
      <c r="C51" s="36"/>
      <c r="D51" s="383"/>
      <c r="E51" s="379"/>
      <c r="F51" s="263"/>
      <c r="G51" s="282" t="str">
        <f t="shared" si="3"/>
        <v/>
      </c>
      <c r="H51" s="376"/>
      <c r="I51" s="173" t="str">
        <f t="shared" si="2"/>
        <v/>
      </c>
    </row>
    <row r="52" spans="1:10" ht="31.9" customHeight="1" x14ac:dyDescent="0.25">
      <c r="A52" s="35">
        <v>29</v>
      </c>
      <c r="B52" s="35"/>
      <c r="C52" s="36"/>
      <c r="D52" s="383"/>
      <c r="E52" s="379"/>
      <c r="F52" s="263"/>
      <c r="G52" s="282" t="str">
        <f t="shared" si="3"/>
        <v/>
      </c>
      <c r="H52" s="376"/>
      <c r="I52" s="173" t="str">
        <f t="shared" si="2"/>
        <v/>
      </c>
    </row>
    <row r="53" spans="1:10" ht="31.9" customHeight="1" x14ac:dyDescent="0.25">
      <c r="A53" s="35">
        <v>30</v>
      </c>
      <c r="B53" s="35"/>
      <c r="C53" s="36"/>
      <c r="D53" s="383"/>
      <c r="E53" s="379"/>
      <c r="F53" s="263"/>
      <c r="G53" s="282" t="str">
        <f t="shared" si="3"/>
        <v/>
      </c>
      <c r="H53" s="376"/>
      <c r="I53" s="173" t="str">
        <f t="shared" si="2"/>
        <v/>
      </c>
    </row>
    <row r="54" spans="1:10" ht="31.9" customHeight="1" x14ac:dyDescent="0.25">
      <c r="A54" s="35">
        <v>31</v>
      </c>
      <c r="B54" s="35"/>
      <c r="C54" s="36"/>
      <c r="D54" s="383"/>
      <c r="E54" s="379"/>
      <c r="F54" s="263"/>
      <c r="G54" s="282" t="str">
        <f t="shared" si="3"/>
        <v/>
      </c>
      <c r="H54" s="376"/>
      <c r="I54" s="173" t="str">
        <f t="shared" si="2"/>
        <v/>
      </c>
    </row>
    <row r="55" spans="1:10" ht="31.9" customHeight="1" x14ac:dyDescent="0.25">
      <c r="A55" s="35">
        <v>32</v>
      </c>
      <c r="B55" s="35"/>
      <c r="C55" s="36"/>
      <c r="D55" s="383"/>
      <c r="E55" s="379"/>
      <c r="F55" s="263"/>
      <c r="G55" s="282" t="str">
        <f t="shared" si="3"/>
        <v/>
      </c>
      <c r="H55" s="376"/>
      <c r="I55" s="173" t="str">
        <f t="shared" si="2"/>
        <v/>
      </c>
    </row>
    <row r="56" spans="1:10" ht="31.9" customHeight="1" x14ac:dyDescent="0.25">
      <c r="A56" s="35">
        <v>33</v>
      </c>
      <c r="B56" s="35"/>
      <c r="C56" s="36"/>
      <c r="D56" s="383"/>
      <c r="E56" s="379"/>
      <c r="F56" s="263"/>
      <c r="G56" s="282" t="str">
        <f t="shared" si="3"/>
        <v/>
      </c>
      <c r="H56" s="376"/>
      <c r="I56" s="173" t="str">
        <f t="shared" si="2"/>
        <v/>
      </c>
    </row>
    <row r="57" spans="1:10" ht="31.9" customHeight="1" x14ac:dyDescent="0.25">
      <c r="A57" s="35">
        <v>34</v>
      </c>
      <c r="B57" s="35"/>
      <c r="C57" s="36"/>
      <c r="D57" s="383"/>
      <c r="E57" s="379"/>
      <c r="F57" s="263"/>
      <c r="G57" s="282" t="str">
        <f t="shared" si="3"/>
        <v/>
      </c>
      <c r="H57" s="376"/>
      <c r="I57" s="173" t="str">
        <f t="shared" si="2"/>
        <v/>
      </c>
    </row>
    <row r="58" spans="1:10" ht="31.9" customHeight="1" x14ac:dyDescent="0.25">
      <c r="A58" s="35">
        <v>35</v>
      </c>
      <c r="B58" s="35"/>
      <c r="C58" s="36"/>
      <c r="D58" s="383"/>
      <c r="E58" s="379"/>
      <c r="F58" s="263"/>
      <c r="G58" s="282" t="str">
        <f t="shared" si="3"/>
        <v/>
      </c>
      <c r="H58" s="376"/>
      <c r="I58" s="173" t="str">
        <f t="shared" si="2"/>
        <v/>
      </c>
    </row>
    <row r="59" spans="1:10" ht="31.9" customHeight="1" x14ac:dyDescent="0.25">
      <c r="A59" s="35">
        <v>36</v>
      </c>
      <c r="B59" s="35"/>
      <c r="C59" s="36"/>
      <c r="D59" s="383"/>
      <c r="E59" s="379"/>
      <c r="F59" s="263"/>
      <c r="G59" s="282" t="str">
        <f t="shared" si="3"/>
        <v/>
      </c>
      <c r="H59" s="376"/>
      <c r="I59" s="173" t="str">
        <f t="shared" si="2"/>
        <v/>
      </c>
    </row>
    <row r="60" spans="1:10" ht="31.9" customHeight="1" x14ac:dyDescent="0.25">
      <c r="A60" s="35">
        <v>37</v>
      </c>
      <c r="B60" s="35"/>
      <c r="C60" s="36"/>
      <c r="D60" s="383"/>
      <c r="E60" s="379"/>
      <c r="F60" s="263"/>
      <c r="G60" s="282" t="str">
        <f t="shared" si="3"/>
        <v/>
      </c>
      <c r="H60" s="376"/>
      <c r="I60" s="173" t="str">
        <f t="shared" si="2"/>
        <v/>
      </c>
    </row>
    <row r="61" spans="1:10" ht="31.9" customHeight="1" x14ac:dyDescent="0.25">
      <c r="A61" s="35">
        <v>38</v>
      </c>
      <c r="B61" s="35"/>
      <c r="C61" s="36"/>
      <c r="D61" s="383"/>
      <c r="E61" s="379"/>
      <c r="F61" s="263"/>
      <c r="G61" s="282" t="str">
        <f t="shared" si="3"/>
        <v/>
      </c>
      <c r="H61" s="376"/>
      <c r="I61" s="173" t="str">
        <f t="shared" si="2"/>
        <v/>
      </c>
    </row>
    <row r="62" spans="1:10" ht="31.9" customHeight="1" x14ac:dyDescent="0.25">
      <c r="A62" s="35">
        <v>39</v>
      </c>
      <c r="B62" s="35"/>
      <c r="C62" s="36"/>
      <c r="D62" s="383"/>
      <c r="E62" s="379"/>
      <c r="F62" s="263"/>
      <c r="G62" s="282" t="str">
        <f t="shared" si="3"/>
        <v/>
      </c>
      <c r="H62" s="376"/>
      <c r="I62" s="173" t="str">
        <f t="shared" si="2"/>
        <v/>
      </c>
    </row>
    <row r="63" spans="1:10" ht="31.9" customHeight="1" thickBot="1" x14ac:dyDescent="0.3">
      <c r="A63" s="38">
        <v>40</v>
      </c>
      <c r="B63" s="38"/>
      <c r="C63" s="39"/>
      <c r="D63" s="384"/>
      <c r="E63" s="380"/>
      <c r="F63" s="264"/>
      <c r="G63" s="283" t="str">
        <f t="shared" si="3"/>
        <v/>
      </c>
      <c r="H63" s="377"/>
      <c r="I63" s="173" t="str">
        <f t="shared" si="2"/>
        <v/>
      </c>
    </row>
    <row r="64" spans="1:10" ht="37.15" customHeight="1" thickBot="1" x14ac:dyDescent="0.3">
      <c r="F64" s="10" t="s">
        <v>147</v>
      </c>
      <c r="G64" s="258">
        <f>IF(stok&lt;&gt;"",SUM(G44:G63)+G29,0)</f>
        <v>0</v>
      </c>
      <c r="H64" s="335"/>
      <c r="J64" s="171">
        <f>IF(G64&gt;G29,ROW(A70),0)</f>
        <v>0</v>
      </c>
    </row>
    <row r="66" spans="1:17" ht="30.2" customHeight="1" x14ac:dyDescent="0.25">
      <c r="A66" s="551" t="s">
        <v>159</v>
      </c>
      <c r="B66" s="551"/>
      <c r="C66" s="551"/>
      <c r="D66" s="551"/>
      <c r="E66" s="551"/>
      <c r="F66" s="551"/>
      <c r="G66" s="551"/>
      <c r="H66" s="551"/>
    </row>
    <row r="68" spans="1:17" ht="21" x14ac:dyDescent="0.35">
      <c r="B68" s="309" t="s">
        <v>47</v>
      </c>
      <c r="C68" s="297">
        <f ca="1">IF(imzatarihi&gt;0,imzatarihi,"")</f>
        <v>46027</v>
      </c>
      <c r="D68" s="337" t="s">
        <v>48</v>
      </c>
      <c r="E68" s="486" t="str">
        <f>IF(kurulusyetkilisi&gt;0,kurulusyetkilisi,"")</f>
        <v/>
      </c>
      <c r="F68" s="486"/>
      <c r="G68" s="486"/>
      <c r="H68" s="486"/>
    </row>
    <row r="69" spans="1:17" ht="21" x14ac:dyDescent="0.35">
      <c r="B69" s="300"/>
      <c r="C69" s="300"/>
      <c r="D69" s="556" t="s">
        <v>49</v>
      </c>
      <c r="E69" s="556"/>
      <c r="F69" s="300"/>
      <c r="G69" s="312"/>
      <c r="H69" s="336"/>
    </row>
    <row r="71" spans="1:17" x14ac:dyDescent="0.25">
      <c r="A71" s="525" t="s">
        <v>126</v>
      </c>
      <c r="B71" s="525"/>
      <c r="C71" s="525"/>
      <c r="D71" s="525"/>
      <c r="E71" s="525"/>
      <c r="F71" s="525"/>
      <c r="G71" s="525"/>
      <c r="H71" s="525"/>
      <c r="I71" s="13"/>
    </row>
    <row r="72" spans="1:17" x14ac:dyDescent="0.25">
      <c r="A72" s="523" t="str">
        <f>IF(YilDonem&lt;&gt;"",CONCATENATE(YilDonem," dönemine aittir."),"")</f>
        <v/>
      </c>
      <c r="B72" s="523"/>
      <c r="C72" s="523"/>
      <c r="D72" s="523"/>
      <c r="E72" s="523"/>
      <c r="F72" s="523"/>
      <c r="G72" s="523"/>
      <c r="H72" s="523"/>
      <c r="I72" s="13"/>
    </row>
    <row r="73" spans="1:17" ht="15.95" customHeight="1" thickBot="1" x14ac:dyDescent="0.3">
      <c r="A73" s="543" t="s">
        <v>149</v>
      </c>
      <c r="B73" s="543"/>
      <c r="C73" s="543"/>
      <c r="D73" s="543"/>
      <c r="E73" s="543"/>
      <c r="F73" s="543"/>
      <c r="G73" s="543"/>
      <c r="H73" s="543"/>
      <c r="I73" s="13"/>
    </row>
    <row r="74" spans="1:17" ht="31.7" customHeight="1" thickBot="1" x14ac:dyDescent="0.3">
      <c r="A74" s="544" t="s">
        <v>1</v>
      </c>
      <c r="B74" s="545"/>
      <c r="C74" s="509" t="str">
        <f>IF(ProjeNo&gt;0,ProjeNo,"")</f>
        <v/>
      </c>
      <c r="D74" s="510"/>
      <c r="E74" s="510"/>
      <c r="F74" s="510"/>
      <c r="G74" s="510"/>
      <c r="H74" s="511"/>
      <c r="I74" s="13"/>
    </row>
    <row r="75" spans="1:17" ht="45" customHeight="1" thickBot="1" x14ac:dyDescent="0.3">
      <c r="A75" s="540" t="s">
        <v>14</v>
      </c>
      <c r="B75" s="541"/>
      <c r="C75" s="514" t="str">
        <f>IF(ProjeAdi&gt;0,ProjeAdi,"")</f>
        <v/>
      </c>
      <c r="D75" s="515"/>
      <c r="E75" s="515"/>
      <c r="F75" s="515"/>
      <c r="G75" s="515"/>
      <c r="H75" s="516"/>
      <c r="I75" s="13"/>
    </row>
    <row r="76" spans="1:17" ht="30.2" customHeight="1" thickBot="1" x14ac:dyDescent="0.3">
      <c r="A76" s="549" t="s">
        <v>164</v>
      </c>
      <c r="B76" s="550"/>
      <c r="C76" s="514" t="str">
        <f>IF($C$6&lt;&gt;"",$C$6,"")</f>
        <v/>
      </c>
      <c r="D76" s="515"/>
      <c r="E76" s="515"/>
      <c r="F76" s="515"/>
      <c r="G76" s="515"/>
      <c r="H76" s="516"/>
      <c r="I76" s="13"/>
    </row>
    <row r="77" spans="1:17" s="75" customFormat="1" ht="37.15" customHeight="1" x14ac:dyDescent="0.25">
      <c r="A77" s="517" t="s">
        <v>9</v>
      </c>
      <c r="B77" s="517" t="s">
        <v>122</v>
      </c>
      <c r="C77" s="517" t="s">
        <v>123</v>
      </c>
      <c r="D77" s="521" t="s">
        <v>127</v>
      </c>
      <c r="E77" s="517" t="s">
        <v>128</v>
      </c>
      <c r="F77" s="517" t="s">
        <v>167</v>
      </c>
      <c r="G77" s="552" t="s">
        <v>50</v>
      </c>
      <c r="H77" s="554" t="s">
        <v>129</v>
      </c>
      <c r="I77" s="100"/>
      <c r="J77" s="110"/>
      <c r="K77" s="110"/>
      <c r="L77" s="110"/>
      <c r="M77" s="110"/>
      <c r="N77" s="110"/>
      <c r="O77" s="110"/>
      <c r="P77" s="110"/>
      <c r="Q77" s="110"/>
    </row>
    <row r="78" spans="1:17" ht="18" customHeight="1" thickBot="1" x14ac:dyDescent="0.3">
      <c r="A78" s="526"/>
      <c r="B78" s="526"/>
      <c r="C78" s="526"/>
      <c r="D78" s="528"/>
      <c r="E78" s="526"/>
      <c r="F78" s="526"/>
      <c r="G78" s="553"/>
      <c r="H78" s="555"/>
      <c r="I78" s="13"/>
    </row>
    <row r="79" spans="1:17" ht="31.9" customHeight="1" x14ac:dyDescent="0.25">
      <c r="A79" s="52">
        <v>41</v>
      </c>
      <c r="B79" s="52"/>
      <c r="C79" s="53"/>
      <c r="D79" s="382"/>
      <c r="E79" s="378"/>
      <c r="F79" s="262"/>
      <c r="G79" s="274" t="str">
        <f>IF(AND(E79&lt;&gt;"",F79&lt;&gt;"",H79&lt;&gt;""),E79*F79,"")</f>
        <v/>
      </c>
      <c r="H79" s="375"/>
      <c r="I79" s="173" t="str">
        <f t="shared" ref="I79:I98" si="4">IF(AND(C79&lt;&gt;"",H79=""),"Stok Çıkış Tarihi Yazılmalıdır.","")</f>
        <v/>
      </c>
    </row>
    <row r="80" spans="1:17" ht="31.9" customHeight="1" x14ac:dyDescent="0.25">
      <c r="A80" s="35">
        <v>42</v>
      </c>
      <c r="B80" s="35"/>
      <c r="C80" s="36"/>
      <c r="D80" s="383"/>
      <c r="E80" s="379"/>
      <c r="F80" s="263"/>
      <c r="G80" s="282" t="str">
        <f t="shared" ref="G80:G98" si="5">IF(AND(E80&lt;&gt;"",F80&lt;&gt;"",H80&lt;&gt;""),E80*F80,"")</f>
        <v/>
      </c>
      <c r="H80" s="376"/>
      <c r="I80" s="173" t="str">
        <f t="shared" si="4"/>
        <v/>
      </c>
    </row>
    <row r="81" spans="1:9" ht="31.9" customHeight="1" x14ac:dyDescent="0.25">
      <c r="A81" s="35">
        <v>43</v>
      </c>
      <c r="B81" s="35"/>
      <c r="C81" s="36"/>
      <c r="D81" s="383"/>
      <c r="E81" s="379"/>
      <c r="F81" s="263"/>
      <c r="G81" s="282" t="str">
        <f t="shared" si="5"/>
        <v/>
      </c>
      <c r="H81" s="376"/>
      <c r="I81" s="173" t="str">
        <f t="shared" si="4"/>
        <v/>
      </c>
    </row>
    <row r="82" spans="1:9" ht="31.9" customHeight="1" x14ac:dyDescent="0.25">
      <c r="A82" s="35">
        <v>44</v>
      </c>
      <c r="B82" s="35"/>
      <c r="C82" s="36"/>
      <c r="D82" s="383"/>
      <c r="E82" s="379"/>
      <c r="F82" s="263"/>
      <c r="G82" s="282" t="str">
        <f t="shared" si="5"/>
        <v/>
      </c>
      <c r="H82" s="376"/>
      <c r="I82" s="173" t="str">
        <f t="shared" si="4"/>
        <v/>
      </c>
    </row>
    <row r="83" spans="1:9" ht="31.9" customHeight="1" x14ac:dyDescent="0.25">
      <c r="A83" s="35">
        <v>45</v>
      </c>
      <c r="B83" s="35"/>
      <c r="C83" s="36"/>
      <c r="D83" s="383"/>
      <c r="E83" s="379"/>
      <c r="F83" s="263"/>
      <c r="G83" s="282" t="str">
        <f t="shared" si="5"/>
        <v/>
      </c>
      <c r="H83" s="376"/>
      <c r="I83" s="173" t="str">
        <f t="shared" si="4"/>
        <v/>
      </c>
    </row>
    <row r="84" spans="1:9" ht="31.9" customHeight="1" x14ac:dyDescent="0.25">
      <c r="A84" s="35">
        <v>46</v>
      </c>
      <c r="B84" s="35"/>
      <c r="C84" s="36"/>
      <c r="D84" s="383"/>
      <c r="E84" s="379"/>
      <c r="F84" s="263"/>
      <c r="G84" s="282" t="str">
        <f t="shared" si="5"/>
        <v/>
      </c>
      <c r="H84" s="376"/>
      <c r="I84" s="173" t="str">
        <f t="shared" si="4"/>
        <v/>
      </c>
    </row>
    <row r="85" spans="1:9" ht="31.9" customHeight="1" x14ac:dyDescent="0.25">
      <c r="A85" s="35">
        <v>47</v>
      </c>
      <c r="B85" s="35"/>
      <c r="C85" s="36"/>
      <c r="D85" s="383"/>
      <c r="E85" s="379"/>
      <c r="F85" s="263"/>
      <c r="G85" s="282" t="str">
        <f t="shared" si="5"/>
        <v/>
      </c>
      <c r="H85" s="376"/>
      <c r="I85" s="173" t="str">
        <f t="shared" si="4"/>
        <v/>
      </c>
    </row>
    <row r="86" spans="1:9" ht="31.9" customHeight="1" x14ac:dyDescent="0.25">
      <c r="A86" s="35">
        <v>48</v>
      </c>
      <c r="B86" s="35"/>
      <c r="C86" s="36"/>
      <c r="D86" s="383"/>
      <c r="E86" s="379"/>
      <c r="F86" s="263"/>
      <c r="G86" s="282" t="str">
        <f t="shared" si="5"/>
        <v/>
      </c>
      <c r="H86" s="376"/>
      <c r="I86" s="173" t="str">
        <f t="shared" si="4"/>
        <v/>
      </c>
    </row>
    <row r="87" spans="1:9" ht="31.9" customHeight="1" x14ac:dyDescent="0.25">
      <c r="A87" s="35">
        <v>49</v>
      </c>
      <c r="B87" s="35"/>
      <c r="C87" s="36"/>
      <c r="D87" s="383"/>
      <c r="E87" s="379"/>
      <c r="F87" s="263"/>
      <c r="G87" s="282" t="str">
        <f t="shared" si="5"/>
        <v/>
      </c>
      <c r="H87" s="376"/>
      <c r="I87" s="173" t="str">
        <f t="shared" si="4"/>
        <v/>
      </c>
    </row>
    <row r="88" spans="1:9" ht="31.9" customHeight="1" x14ac:dyDescent="0.25">
      <c r="A88" s="35">
        <v>50</v>
      </c>
      <c r="B88" s="35"/>
      <c r="C88" s="36"/>
      <c r="D88" s="383"/>
      <c r="E88" s="379"/>
      <c r="F88" s="263"/>
      <c r="G88" s="282" t="str">
        <f t="shared" si="5"/>
        <v/>
      </c>
      <c r="H88" s="376"/>
      <c r="I88" s="173" t="str">
        <f t="shared" si="4"/>
        <v/>
      </c>
    </row>
    <row r="89" spans="1:9" ht="31.9" customHeight="1" x14ac:dyDescent="0.25">
      <c r="A89" s="35">
        <v>51</v>
      </c>
      <c r="B89" s="35"/>
      <c r="C89" s="36"/>
      <c r="D89" s="383"/>
      <c r="E89" s="379"/>
      <c r="F89" s="263"/>
      <c r="G89" s="282" t="str">
        <f t="shared" si="5"/>
        <v/>
      </c>
      <c r="H89" s="376"/>
      <c r="I89" s="173" t="str">
        <f t="shared" si="4"/>
        <v/>
      </c>
    </row>
    <row r="90" spans="1:9" ht="31.9" customHeight="1" x14ac:dyDescent="0.25">
      <c r="A90" s="35">
        <v>52</v>
      </c>
      <c r="B90" s="35"/>
      <c r="C90" s="36"/>
      <c r="D90" s="383"/>
      <c r="E90" s="379"/>
      <c r="F90" s="263"/>
      <c r="G90" s="282" t="str">
        <f t="shared" si="5"/>
        <v/>
      </c>
      <c r="H90" s="376"/>
      <c r="I90" s="173" t="str">
        <f t="shared" si="4"/>
        <v/>
      </c>
    </row>
    <row r="91" spans="1:9" ht="31.9" customHeight="1" x14ac:dyDescent="0.25">
      <c r="A91" s="35">
        <v>53</v>
      </c>
      <c r="B91" s="35"/>
      <c r="C91" s="36"/>
      <c r="D91" s="383"/>
      <c r="E91" s="379"/>
      <c r="F91" s="263"/>
      <c r="G91" s="282" t="str">
        <f t="shared" si="5"/>
        <v/>
      </c>
      <c r="H91" s="376"/>
      <c r="I91" s="173" t="str">
        <f t="shared" si="4"/>
        <v/>
      </c>
    </row>
    <row r="92" spans="1:9" ht="31.9" customHeight="1" x14ac:dyDescent="0.25">
      <c r="A92" s="35">
        <v>54</v>
      </c>
      <c r="B92" s="35"/>
      <c r="C92" s="36"/>
      <c r="D92" s="383"/>
      <c r="E92" s="379"/>
      <c r="F92" s="263"/>
      <c r="G92" s="282" t="str">
        <f t="shared" si="5"/>
        <v/>
      </c>
      <c r="H92" s="376"/>
      <c r="I92" s="173" t="str">
        <f t="shared" si="4"/>
        <v/>
      </c>
    </row>
    <row r="93" spans="1:9" ht="31.9" customHeight="1" x14ac:dyDescent="0.25">
      <c r="A93" s="35">
        <v>55</v>
      </c>
      <c r="B93" s="35"/>
      <c r="C93" s="36"/>
      <c r="D93" s="383"/>
      <c r="E93" s="379"/>
      <c r="F93" s="263"/>
      <c r="G93" s="282" t="str">
        <f t="shared" si="5"/>
        <v/>
      </c>
      <c r="H93" s="376"/>
      <c r="I93" s="173" t="str">
        <f t="shared" si="4"/>
        <v/>
      </c>
    </row>
    <row r="94" spans="1:9" ht="31.9" customHeight="1" x14ac:dyDescent="0.25">
      <c r="A94" s="35">
        <v>56</v>
      </c>
      <c r="B94" s="35"/>
      <c r="C94" s="36"/>
      <c r="D94" s="383"/>
      <c r="E94" s="379"/>
      <c r="F94" s="263"/>
      <c r="G94" s="282" t="str">
        <f t="shared" si="5"/>
        <v/>
      </c>
      <c r="H94" s="376"/>
      <c r="I94" s="173" t="str">
        <f t="shared" si="4"/>
        <v/>
      </c>
    </row>
    <row r="95" spans="1:9" ht="31.9" customHeight="1" x14ac:dyDescent="0.25">
      <c r="A95" s="35">
        <v>57</v>
      </c>
      <c r="B95" s="35"/>
      <c r="C95" s="36"/>
      <c r="D95" s="383"/>
      <c r="E95" s="379"/>
      <c r="F95" s="263"/>
      <c r="G95" s="282" t="str">
        <f t="shared" si="5"/>
        <v/>
      </c>
      <c r="H95" s="376"/>
      <c r="I95" s="173" t="str">
        <f t="shared" si="4"/>
        <v/>
      </c>
    </row>
    <row r="96" spans="1:9" ht="31.9" customHeight="1" x14ac:dyDescent="0.25">
      <c r="A96" s="35">
        <v>58</v>
      </c>
      <c r="B96" s="35"/>
      <c r="C96" s="36"/>
      <c r="D96" s="383"/>
      <c r="E96" s="379"/>
      <c r="F96" s="263"/>
      <c r="G96" s="282" t="str">
        <f t="shared" si="5"/>
        <v/>
      </c>
      <c r="H96" s="376"/>
      <c r="I96" s="173" t="str">
        <f t="shared" si="4"/>
        <v/>
      </c>
    </row>
    <row r="97" spans="1:17" ht="31.9" customHeight="1" x14ac:dyDescent="0.25">
      <c r="A97" s="35">
        <v>59</v>
      </c>
      <c r="B97" s="35"/>
      <c r="C97" s="36"/>
      <c r="D97" s="383"/>
      <c r="E97" s="379"/>
      <c r="F97" s="263"/>
      <c r="G97" s="282" t="str">
        <f t="shared" si="5"/>
        <v/>
      </c>
      <c r="H97" s="376"/>
      <c r="I97" s="173" t="str">
        <f t="shared" si="4"/>
        <v/>
      </c>
    </row>
    <row r="98" spans="1:17" ht="31.9" customHeight="1" thickBot="1" x14ac:dyDescent="0.3">
      <c r="A98" s="38">
        <v>60</v>
      </c>
      <c r="B98" s="38"/>
      <c r="C98" s="39"/>
      <c r="D98" s="384"/>
      <c r="E98" s="380"/>
      <c r="F98" s="264"/>
      <c r="G98" s="283" t="str">
        <f t="shared" si="5"/>
        <v/>
      </c>
      <c r="H98" s="377"/>
      <c r="I98" s="173" t="str">
        <f t="shared" si="4"/>
        <v/>
      </c>
    </row>
    <row r="99" spans="1:17" ht="37.15" customHeight="1" thickBot="1" x14ac:dyDescent="0.3">
      <c r="F99" s="10" t="s">
        <v>147</v>
      </c>
      <c r="G99" s="258">
        <f>IF(stok&lt;&gt;"",SUM(G79:G98)+G64,0)</f>
        <v>0</v>
      </c>
      <c r="H99" s="335"/>
      <c r="J99" s="171">
        <f>IF(G99&gt;G64,ROW(A105),0)</f>
        <v>0</v>
      </c>
    </row>
    <row r="101" spans="1:17" ht="30.2" customHeight="1" x14ac:dyDescent="0.25">
      <c r="A101" s="551" t="s">
        <v>159</v>
      </c>
      <c r="B101" s="551"/>
      <c r="C101" s="551"/>
      <c r="D101" s="551"/>
      <c r="E101" s="551"/>
      <c r="F101" s="551"/>
      <c r="G101" s="551"/>
      <c r="H101" s="551"/>
    </row>
    <row r="103" spans="1:17" ht="21" x14ac:dyDescent="0.35">
      <c r="B103" s="309" t="s">
        <v>47</v>
      </c>
      <c r="C103" s="297">
        <f ca="1">IF(imzatarihi&gt;0,imzatarihi,"")</f>
        <v>46027</v>
      </c>
      <c r="D103" s="337" t="s">
        <v>48</v>
      </c>
      <c r="E103" s="486" t="str">
        <f>IF(kurulusyetkilisi&gt;0,kurulusyetkilisi,"")</f>
        <v/>
      </c>
      <c r="F103" s="486"/>
      <c r="G103" s="486"/>
      <c r="H103" s="486"/>
    </row>
    <row r="104" spans="1:17" ht="21" x14ac:dyDescent="0.35">
      <c r="B104" s="300"/>
      <c r="C104" s="300"/>
      <c r="D104" s="556" t="s">
        <v>49</v>
      </c>
      <c r="E104" s="556"/>
      <c r="F104" s="300"/>
      <c r="G104" s="312"/>
      <c r="H104" s="336"/>
    </row>
    <row r="106" spans="1:17" x14ac:dyDescent="0.25">
      <c r="A106" s="525" t="s">
        <v>126</v>
      </c>
      <c r="B106" s="525"/>
      <c r="C106" s="525"/>
      <c r="D106" s="525"/>
      <c r="E106" s="525"/>
      <c r="F106" s="525"/>
      <c r="G106" s="525"/>
      <c r="H106" s="525"/>
      <c r="I106" s="13"/>
    </row>
    <row r="107" spans="1:17" x14ac:dyDescent="0.25">
      <c r="A107" s="523" t="str">
        <f>IF(YilDonem&lt;&gt;"",CONCATENATE(YilDonem," dönemine aittir."),"")</f>
        <v/>
      </c>
      <c r="B107" s="523"/>
      <c r="C107" s="523"/>
      <c r="D107" s="523"/>
      <c r="E107" s="523"/>
      <c r="F107" s="523"/>
      <c r="G107" s="523"/>
      <c r="H107" s="523"/>
      <c r="I107" s="13"/>
    </row>
    <row r="108" spans="1:17" ht="15.95" customHeight="1" thickBot="1" x14ac:dyDescent="0.3">
      <c r="A108" s="543" t="s">
        <v>149</v>
      </c>
      <c r="B108" s="543"/>
      <c r="C108" s="543"/>
      <c r="D108" s="543"/>
      <c r="E108" s="543"/>
      <c r="F108" s="543"/>
      <c r="G108" s="543"/>
      <c r="H108" s="543"/>
      <c r="I108" s="13"/>
    </row>
    <row r="109" spans="1:17" ht="31.7" customHeight="1" thickBot="1" x14ac:dyDescent="0.3">
      <c r="A109" s="544" t="s">
        <v>1</v>
      </c>
      <c r="B109" s="545"/>
      <c r="C109" s="509" t="str">
        <f>IF(ProjeNo&gt;0,ProjeNo,"")</f>
        <v/>
      </c>
      <c r="D109" s="510"/>
      <c r="E109" s="510"/>
      <c r="F109" s="510"/>
      <c r="G109" s="510"/>
      <c r="H109" s="511"/>
      <c r="I109" s="13"/>
    </row>
    <row r="110" spans="1:17" ht="45" customHeight="1" thickBot="1" x14ac:dyDescent="0.3">
      <c r="A110" s="540" t="s">
        <v>14</v>
      </c>
      <c r="B110" s="541"/>
      <c r="C110" s="514" t="str">
        <f>IF(ProjeAdi&gt;0,ProjeAdi,"")</f>
        <v/>
      </c>
      <c r="D110" s="515"/>
      <c r="E110" s="515"/>
      <c r="F110" s="515"/>
      <c r="G110" s="515"/>
      <c r="H110" s="516"/>
      <c r="I110" s="13"/>
    </row>
    <row r="111" spans="1:17" ht="30.2" customHeight="1" thickBot="1" x14ac:dyDescent="0.3">
      <c r="A111" s="549" t="s">
        <v>164</v>
      </c>
      <c r="B111" s="550"/>
      <c r="C111" s="514" t="str">
        <f>IF($C$6&lt;&gt;"",$C$6,"")</f>
        <v/>
      </c>
      <c r="D111" s="515"/>
      <c r="E111" s="515"/>
      <c r="F111" s="515"/>
      <c r="G111" s="515"/>
      <c r="H111" s="516"/>
      <c r="I111" s="13"/>
    </row>
    <row r="112" spans="1:17" s="75" customFormat="1" ht="37.15" customHeight="1" x14ac:dyDescent="0.25">
      <c r="A112" s="517" t="s">
        <v>9</v>
      </c>
      <c r="B112" s="517" t="s">
        <v>122</v>
      </c>
      <c r="C112" s="517" t="s">
        <v>123</v>
      </c>
      <c r="D112" s="521" t="s">
        <v>127</v>
      </c>
      <c r="E112" s="517" t="s">
        <v>128</v>
      </c>
      <c r="F112" s="517" t="s">
        <v>167</v>
      </c>
      <c r="G112" s="552" t="s">
        <v>50</v>
      </c>
      <c r="H112" s="554" t="s">
        <v>129</v>
      </c>
      <c r="I112" s="100"/>
      <c r="J112" s="110"/>
      <c r="K112" s="110"/>
      <c r="L112" s="110"/>
      <c r="M112" s="110"/>
      <c r="N112" s="110"/>
      <c r="O112" s="110"/>
      <c r="P112" s="110"/>
      <c r="Q112" s="110"/>
    </row>
    <row r="113" spans="1:9" ht="18" customHeight="1" thickBot="1" x14ac:dyDescent="0.3">
      <c r="A113" s="526"/>
      <c r="B113" s="526"/>
      <c r="C113" s="526"/>
      <c r="D113" s="528"/>
      <c r="E113" s="526"/>
      <c r="F113" s="526"/>
      <c r="G113" s="553"/>
      <c r="H113" s="555"/>
      <c r="I113" s="13"/>
    </row>
    <row r="114" spans="1:9" ht="31.9" customHeight="1" x14ac:dyDescent="0.25">
      <c r="A114" s="52">
        <v>61</v>
      </c>
      <c r="B114" s="52"/>
      <c r="C114" s="53"/>
      <c r="D114" s="382"/>
      <c r="E114" s="378"/>
      <c r="F114" s="262"/>
      <c r="G114" s="274" t="str">
        <f>IF(AND(E114&lt;&gt;"",F114&lt;&gt;"",H114&lt;&gt;""),E114*F114,"")</f>
        <v/>
      </c>
      <c r="H114" s="375"/>
      <c r="I114" s="173" t="str">
        <f t="shared" ref="I114:I133" si="6">IF(AND(C114&lt;&gt;"",H114=""),"Stok Çıkış Tarihi Yazılmalıdır.","")</f>
        <v/>
      </c>
    </row>
    <row r="115" spans="1:9" ht="31.9" customHeight="1" x14ac:dyDescent="0.25">
      <c r="A115" s="35">
        <v>62</v>
      </c>
      <c r="B115" s="35"/>
      <c r="C115" s="36"/>
      <c r="D115" s="383"/>
      <c r="E115" s="379"/>
      <c r="F115" s="263"/>
      <c r="G115" s="282" t="str">
        <f t="shared" ref="G115:G133" si="7">IF(AND(E115&lt;&gt;"",F115&lt;&gt;"",H115&lt;&gt;""),E115*F115,"")</f>
        <v/>
      </c>
      <c r="H115" s="376"/>
      <c r="I115" s="173" t="str">
        <f t="shared" si="6"/>
        <v/>
      </c>
    </row>
    <row r="116" spans="1:9" ht="31.9" customHeight="1" x14ac:dyDescent="0.25">
      <c r="A116" s="35">
        <v>63</v>
      </c>
      <c r="B116" s="35"/>
      <c r="C116" s="36"/>
      <c r="D116" s="383"/>
      <c r="E116" s="379"/>
      <c r="F116" s="263"/>
      <c r="G116" s="282" t="str">
        <f t="shared" si="7"/>
        <v/>
      </c>
      <c r="H116" s="376"/>
      <c r="I116" s="173" t="str">
        <f t="shared" si="6"/>
        <v/>
      </c>
    </row>
    <row r="117" spans="1:9" ht="31.9" customHeight="1" x14ac:dyDescent="0.25">
      <c r="A117" s="35">
        <v>64</v>
      </c>
      <c r="B117" s="35"/>
      <c r="C117" s="36"/>
      <c r="D117" s="383"/>
      <c r="E117" s="379"/>
      <c r="F117" s="263"/>
      <c r="G117" s="282" t="str">
        <f t="shared" si="7"/>
        <v/>
      </c>
      <c r="H117" s="376"/>
      <c r="I117" s="173" t="str">
        <f t="shared" si="6"/>
        <v/>
      </c>
    </row>
    <row r="118" spans="1:9" ht="31.9" customHeight="1" x14ac:dyDescent="0.25">
      <c r="A118" s="35">
        <v>65</v>
      </c>
      <c r="B118" s="35"/>
      <c r="C118" s="36"/>
      <c r="D118" s="383"/>
      <c r="E118" s="379"/>
      <c r="F118" s="263"/>
      <c r="G118" s="282" t="str">
        <f t="shared" si="7"/>
        <v/>
      </c>
      <c r="H118" s="376"/>
      <c r="I118" s="173" t="str">
        <f t="shared" si="6"/>
        <v/>
      </c>
    </row>
    <row r="119" spans="1:9" ht="31.9" customHeight="1" x14ac:dyDescent="0.25">
      <c r="A119" s="35">
        <v>66</v>
      </c>
      <c r="B119" s="35"/>
      <c r="C119" s="36"/>
      <c r="D119" s="383"/>
      <c r="E119" s="379"/>
      <c r="F119" s="263"/>
      <c r="G119" s="282" t="str">
        <f t="shared" si="7"/>
        <v/>
      </c>
      <c r="H119" s="376"/>
      <c r="I119" s="173" t="str">
        <f t="shared" si="6"/>
        <v/>
      </c>
    </row>
    <row r="120" spans="1:9" ht="31.9" customHeight="1" x14ac:dyDescent="0.25">
      <c r="A120" s="35">
        <v>67</v>
      </c>
      <c r="B120" s="35"/>
      <c r="C120" s="36"/>
      <c r="D120" s="383"/>
      <c r="E120" s="379"/>
      <c r="F120" s="263"/>
      <c r="G120" s="282" t="str">
        <f t="shared" si="7"/>
        <v/>
      </c>
      <c r="H120" s="376"/>
      <c r="I120" s="173" t="str">
        <f t="shared" si="6"/>
        <v/>
      </c>
    </row>
    <row r="121" spans="1:9" ht="31.9" customHeight="1" x14ac:dyDescent="0.25">
      <c r="A121" s="35">
        <v>68</v>
      </c>
      <c r="B121" s="35"/>
      <c r="C121" s="36"/>
      <c r="D121" s="383"/>
      <c r="E121" s="379"/>
      <c r="F121" s="263"/>
      <c r="G121" s="282" t="str">
        <f t="shared" si="7"/>
        <v/>
      </c>
      <c r="H121" s="376"/>
      <c r="I121" s="173" t="str">
        <f t="shared" si="6"/>
        <v/>
      </c>
    </row>
    <row r="122" spans="1:9" ht="31.9" customHeight="1" x14ac:dyDescent="0.25">
      <c r="A122" s="35">
        <v>69</v>
      </c>
      <c r="B122" s="35"/>
      <c r="C122" s="36"/>
      <c r="D122" s="383"/>
      <c r="E122" s="379"/>
      <c r="F122" s="263"/>
      <c r="G122" s="282" t="str">
        <f t="shared" si="7"/>
        <v/>
      </c>
      <c r="H122" s="376"/>
      <c r="I122" s="173" t="str">
        <f t="shared" si="6"/>
        <v/>
      </c>
    </row>
    <row r="123" spans="1:9" ht="31.9" customHeight="1" x14ac:dyDescent="0.25">
      <c r="A123" s="35">
        <v>70</v>
      </c>
      <c r="B123" s="35"/>
      <c r="C123" s="36"/>
      <c r="D123" s="383"/>
      <c r="E123" s="379"/>
      <c r="F123" s="263"/>
      <c r="G123" s="282" t="str">
        <f t="shared" si="7"/>
        <v/>
      </c>
      <c r="H123" s="376"/>
      <c r="I123" s="173" t="str">
        <f t="shared" si="6"/>
        <v/>
      </c>
    </row>
    <row r="124" spans="1:9" ht="31.9" customHeight="1" x14ac:dyDescent="0.25">
      <c r="A124" s="35">
        <v>71</v>
      </c>
      <c r="B124" s="35"/>
      <c r="C124" s="36"/>
      <c r="D124" s="383"/>
      <c r="E124" s="379"/>
      <c r="F124" s="263"/>
      <c r="G124" s="282" t="str">
        <f t="shared" si="7"/>
        <v/>
      </c>
      <c r="H124" s="376"/>
      <c r="I124" s="173" t="str">
        <f t="shared" si="6"/>
        <v/>
      </c>
    </row>
    <row r="125" spans="1:9" ht="31.9" customHeight="1" x14ac:dyDescent="0.25">
      <c r="A125" s="35">
        <v>72</v>
      </c>
      <c r="B125" s="35"/>
      <c r="C125" s="36"/>
      <c r="D125" s="383"/>
      <c r="E125" s="379"/>
      <c r="F125" s="263"/>
      <c r="G125" s="282" t="str">
        <f t="shared" si="7"/>
        <v/>
      </c>
      <c r="H125" s="376"/>
      <c r="I125" s="173" t="str">
        <f t="shared" si="6"/>
        <v/>
      </c>
    </row>
    <row r="126" spans="1:9" ht="31.9" customHeight="1" x14ac:dyDescent="0.25">
      <c r="A126" s="35">
        <v>73</v>
      </c>
      <c r="B126" s="35"/>
      <c r="C126" s="36"/>
      <c r="D126" s="383"/>
      <c r="E126" s="379"/>
      <c r="F126" s="263"/>
      <c r="G126" s="282" t="str">
        <f t="shared" si="7"/>
        <v/>
      </c>
      <c r="H126" s="376"/>
      <c r="I126" s="173" t="str">
        <f t="shared" si="6"/>
        <v/>
      </c>
    </row>
    <row r="127" spans="1:9" ht="31.9" customHeight="1" x14ac:dyDescent="0.25">
      <c r="A127" s="35">
        <v>74</v>
      </c>
      <c r="B127" s="35"/>
      <c r="C127" s="36"/>
      <c r="D127" s="383"/>
      <c r="E127" s="379"/>
      <c r="F127" s="263"/>
      <c r="G127" s="282" t="str">
        <f t="shared" si="7"/>
        <v/>
      </c>
      <c r="H127" s="376"/>
      <c r="I127" s="173" t="str">
        <f t="shared" si="6"/>
        <v/>
      </c>
    </row>
    <row r="128" spans="1:9" ht="31.9" customHeight="1" x14ac:dyDescent="0.25">
      <c r="A128" s="35">
        <v>75</v>
      </c>
      <c r="B128" s="35"/>
      <c r="C128" s="36"/>
      <c r="D128" s="383"/>
      <c r="E128" s="379"/>
      <c r="F128" s="263"/>
      <c r="G128" s="282" t="str">
        <f t="shared" si="7"/>
        <v/>
      </c>
      <c r="H128" s="376"/>
      <c r="I128" s="173" t="str">
        <f t="shared" si="6"/>
        <v/>
      </c>
    </row>
    <row r="129" spans="1:10" ht="31.9" customHeight="1" x14ac:dyDescent="0.25">
      <c r="A129" s="35">
        <v>76</v>
      </c>
      <c r="B129" s="35"/>
      <c r="C129" s="36"/>
      <c r="D129" s="383"/>
      <c r="E129" s="379"/>
      <c r="F129" s="263"/>
      <c r="G129" s="282" t="str">
        <f t="shared" si="7"/>
        <v/>
      </c>
      <c r="H129" s="376"/>
      <c r="I129" s="173" t="str">
        <f t="shared" si="6"/>
        <v/>
      </c>
    </row>
    <row r="130" spans="1:10" ht="31.9" customHeight="1" x14ac:dyDescent="0.25">
      <c r="A130" s="35">
        <v>77</v>
      </c>
      <c r="B130" s="35"/>
      <c r="C130" s="36"/>
      <c r="D130" s="383"/>
      <c r="E130" s="379"/>
      <c r="F130" s="263"/>
      <c r="G130" s="282" t="str">
        <f t="shared" si="7"/>
        <v/>
      </c>
      <c r="H130" s="376"/>
      <c r="I130" s="173" t="str">
        <f t="shared" si="6"/>
        <v/>
      </c>
    </row>
    <row r="131" spans="1:10" ht="31.9" customHeight="1" x14ac:dyDescent="0.25">
      <c r="A131" s="35">
        <v>78</v>
      </c>
      <c r="B131" s="35"/>
      <c r="C131" s="36"/>
      <c r="D131" s="383"/>
      <c r="E131" s="379"/>
      <c r="F131" s="263"/>
      <c r="G131" s="282" t="str">
        <f t="shared" si="7"/>
        <v/>
      </c>
      <c r="H131" s="376"/>
      <c r="I131" s="173" t="str">
        <f t="shared" si="6"/>
        <v/>
      </c>
    </row>
    <row r="132" spans="1:10" ht="31.9" customHeight="1" x14ac:dyDescent="0.25">
      <c r="A132" s="35">
        <v>79</v>
      </c>
      <c r="B132" s="35"/>
      <c r="C132" s="36"/>
      <c r="D132" s="383"/>
      <c r="E132" s="379"/>
      <c r="F132" s="263"/>
      <c r="G132" s="282" t="str">
        <f t="shared" si="7"/>
        <v/>
      </c>
      <c r="H132" s="376"/>
      <c r="I132" s="173" t="str">
        <f t="shared" si="6"/>
        <v/>
      </c>
    </row>
    <row r="133" spans="1:10" ht="31.9" customHeight="1" thickBot="1" x14ac:dyDescent="0.3">
      <c r="A133" s="38">
        <v>80</v>
      </c>
      <c r="B133" s="38"/>
      <c r="C133" s="39"/>
      <c r="D133" s="384"/>
      <c r="E133" s="380"/>
      <c r="F133" s="264"/>
      <c r="G133" s="283" t="str">
        <f t="shared" si="7"/>
        <v/>
      </c>
      <c r="H133" s="377"/>
      <c r="I133" s="173" t="str">
        <f t="shared" si="6"/>
        <v/>
      </c>
    </row>
    <row r="134" spans="1:10" ht="37.15" customHeight="1" thickBot="1" x14ac:dyDescent="0.3">
      <c r="F134" s="10" t="s">
        <v>147</v>
      </c>
      <c r="G134" s="258">
        <f>IF(stok&lt;&gt;"",SUM(G114:G133)+G99,0)</f>
        <v>0</v>
      </c>
      <c r="H134" s="335"/>
      <c r="J134" s="171">
        <f>IF(G134&gt;G99,ROW(A140),0)</f>
        <v>0</v>
      </c>
    </row>
    <row r="136" spans="1:10" ht="30.2" customHeight="1" x14ac:dyDescent="0.25">
      <c r="A136" s="551" t="s">
        <v>159</v>
      </c>
      <c r="B136" s="551"/>
      <c r="C136" s="551"/>
      <c r="D136" s="551"/>
      <c r="E136" s="551"/>
      <c r="F136" s="551"/>
      <c r="G136" s="551"/>
      <c r="H136" s="551"/>
    </row>
    <row r="138" spans="1:10" ht="21" x14ac:dyDescent="0.35">
      <c r="B138" s="309" t="s">
        <v>47</v>
      </c>
      <c r="C138" s="297">
        <f ca="1">IF(imzatarihi&gt;0,imzatarihi,"")</f>
        <v>46027</v>
      </c>
      <c r="D138" s="337" t="s">
        <v>48</v>
      </c>
      <c r="E138" s="486" t="str">
        <f>IF(kurulusyetkilisi&gt;0,kurulusyetkilisi,"")</f>
        <v/>
      </c>
      <c r="F138" s="486"/>
      <c r="G138" s="486"/>
      <c r="H138" s="486"/>
    </row>
    <row r="139" spans="1:10" ht="21" x14ac:dyDescent="0.35">
      <c r="B139" s="300"/>
      <c r="C139" s="300"/>
      <c r="D139" s="556" t="s">
        <v>49</v>
      </c>
      <c r="E139" s="556"/>
      <c r="F139" s="300"/>
      <c r="G139" s="312"/>
      <c r="H139" s="336"/>
    </row>
    <row r="141" spans="1:10" x14ac:dyDescent="0.25">
      <c r="A141" s="525" t="s">
        <v>126</v>
      </c>
      <c r="B141" s="525"/>
      <c r="C141" s="525"/>
      <c r="D141" s="525"/>
      <c r="E141" s="525"/>
      <c r="F141" s="525"/>
      <c r="G141" s="525"/>
      <c r="H141" s="525"/>
      <c r="I141" s="13"/>
    </row>
    <row r="142" spans="1:10" x14ac:dyDescent="0.25">
      <c r="A142" s="523" t="str">
        <f>IF(YilDonem&lt;&gt;"",CONCATENATE(YilDonem," dönemine aittir."),"")</f>
        <v/>
      </c>
      <c r="B142" s="523"/>
      <c r="C142" s="523"/>
      <c r="D142" s="523"/>
      <c r="E142" s="523"/>
      <c r="F142" s="523"/>
      <c r="G142" s="523"/>
      <c r="H142" s="523"/>
      <c r="I142" s="13"/>
    </row>
    <row r="143" spans="1:10" ht="15.95" customHeight="1" thickBot="1" x14ac:dyDescent="0.3">
      <c r="A143" s="543" t="s">
        <v>149</v>
      </c>
      <c r="B143" s="543"/>
      <c r="C143" s="543"/>
      <c r="D143" s="543"/>
      <c r="E143" s="543"/>
      <c r="F143" s="543"/>
      <c r="G143" s="543"/>
      <c r="H143" s="543"/>
      <c r="I143" s="13"/>
    </row>
    <row r="144" spans="1:10" ht="31.7" customHeight="1" thickBot="1" x14ac:dyDescent="0.3">
      <c r="A144" s="544" t="s">
        <v>1</v>
      </c>
      <c r="B144" s="545"/>
      <c r="C144" s="509" t="str">
        <f>IF(ProjeNo&gt;0,ProjeNo,"")</f>
        <v/>
      </c>
      <c r="D144" s="510"/>
      <c r="E144" s="510"/>
      <c r="F144" s="510"/>
      <c r="G144" s="510"/>
      <c r="H144" s="511"/>
      <c r="I144" s="13"/>
    </row>
    <row r="145" spans="1:17" ht="45" customHeight="1" thickBot="1" x14ac:dyDescent="0.3">
      <c r="A145" s="540" t="s">
        <v>14</v>
      </c>
      <c r="B145" s="541"/>
      <c r="C145" s="514" t="str">
        <f>IF(ProjeAdi&gt;0,ProjeAdi,"")</f>
        <v/>
      </c>
      <c r="D145" s="515"/>
      <c r="E145" s="515"/>
      <c r="F145" s="515"/>
      <c r="G145" s="515"/>
      <c r="H145" s="516"/>
      <c r="I145" s="13"/>
    </row>
    <row r="146" spans="1:17" ht="30.2" customHeight="1" thickBot="1" x14ac:dyDescent="0.3">
      <c r="A146" s="549" t="s">
        <v>164</v>
      </c>
      <c r="B146" s="550"/>
      <c r="C146" s="514" t="str">
        <f>IF($C$6&lt;&gt;"",$C$6,"")</f>
        <v/>
      </c>
      <c r="D146" s="515"/>
      <c r="E146" s="515"/>
      <c r="F146" s="515"/>
      <c r="G146" s="515"/>
      <c r="H146" s="516"/>
      <c r="I146" s="13"/>
    </row>
    <row r="147" spans="1:17" s="75" customFormat="1" ht="37.15" customHeight="1" x14ac:dyDescent="0.25">
      <c r="A147" s="517" t="s">
        <v>9</v>
      </c>
      <c r="B147" s="517" t="s">
        <v>122</v>
      </c>
      <c r="C147" s="517" t="s">
        <v>123</v>
      </c>
      <c r="D147" s="521" t="s">
        <v>127</v>
      </c>
      <c r="E147" s="517" t="s">
        <v>128</v>
      </c>
      <c r="F147" s="517" t="s">
        <v>167</v>
      </c>
      <c r="G147" s="552" t="s">
        <v>50</v>
      </c>
      <c r="H147" s="554" t="s">
        <v>129</v>
      </c>
      <c r="I147" s="100"/>
      <c r="J147" s="110"/>
      <c r="K147" s="110"/>
      <c r="L147" s="110"/>
      <c r="M147" s="110"/>
      <c r="N147" s="110"/>
      <c r="O147" s="110"/>
      <c r="P147" s="110"/>
      <c r="Q147" s="110"/>
    </row>
    <row r="148" spans="1:17" ht="18" customHeight="1" thickBot="1" x14ac:dyDescent="0.3">
      <c r="A148" s="526"/>
      <c r="B148" s="526"/>
      <c r="C148" s="526"/>
      <c r="D148" s="528"/>
      <c r="E148" s="526"/>
      <c r="F148" s="526"/>
      <c r="G148" s="553"/>
      <c r="H148" s="555"/>
      <c r="I148" s="13"/>
    </row>
    <row r="149" spans="1:17" ht="31.9" customHeight="1" x14ac:dyDescent="0.25">
      <c r="A149" s="52">
        <v>81</v>
      </c>
      <c r="B149" s="52"/>
      <c r="C149" s="53"/>
      <c r="D149" s="382"/>
      <c r="E149" s="378"/>
      <c r="F149" s="262"/>
      <c r="G149" s="274" t="str">
        <f>IF(AND(E149&lt;&gt;"",F149&lt;&gt;"",H149&lt;&gt;""),E149*F149,"")</f>
        <v/>
      </c>
      <c r="H149" s="375"/>
      <c r="I149" s="173" t="str">
        <f t="shared" ref="I149:I168" si="8">IF(AND(C149&lt;&gt;"",H149=""),"Stok Çıkış Tarihi Yazılmalıdır.","")</f>
        <v/>
      </c>
    </row>
    <row r="150" spans="1:17" ht="31.9" customHeight="1" x14ac:dyDescent="0.25">
      <c r="A150" s="35">
        <v>82</v>
      </c>
      <c r="B150" s="35"/>
      <c r="C150" s="36"/>
      <c r="D150" s="383"/>
      <c r="E150" s="379"/>
      <c r="F150" s="263"/>
      <c r="G150" s="282" t="str">
        <f t="shared" ref="G150:G168" si="9">IF(AND(E150&lt;&gt;"",F150&lt;&gt;"",H150&lt;&gt;""),E150*F150,"")</f>
        <v/>
      </c>
      <c r="H150" s="376"/>
      <c r="I150" s="173" t="str">
        <f t="shared" si="8"/>
        <v/>
      </c>
    </row>
    <row r="151" spans="1:17" ht="31.9" customHeight="1" x14ac:dyDescent="0.25">
      <c r="A151" s="35">
        <v>83</v>
      </c>
      <c r="B151" s="35"/>
      <c r="C151" s="36"/>
      <c r="D151" s="383"/>
      <c r="E151" s="379"/>
      <c r="F151" s="263"/>
      <c r="G151" s="282" t="str">
        <f t="shared" si="9"/>
        <v/>
      </c>
      <c r="H151" s="376"/>
      <c r="I151" s="173" t="str">
        <f t="shared" si="8"/>
        <v/>
      </c>
    </row>
    <row r="152" spans="1:17" ht="31.9" customHeight="1" x14ac:dyDescent="0.25">
      <c r="A152" s="35">
        <v>84</v>
      </c>
      <c r="B152" s="35"/>
      <c r="C152" s="36"/>
      <c r="D152" s="383"/>
      <c r="E152" s="379"/>
      <c r="F152" s="263"/>
      <c r="G152" s="282" t="str">
        <f t="shared" si="9"/>
        <v/>
      </c>
      <c r="H152" s="376"/>
      <c r="I152" s="173" t="str">
        <f t="shared" si="8"/>
        <v/>
      </c>
    </row>
    <row r="153" spans="1:17" ht="31.9" customHeight="1" x14ac:dyDescent="0.25">
      <c r="A153" s="35">
        <v>85</v>
      </c>
      <c r="B153" s="35"/>
      <c r="C153" s="36"/>
      <c r="D153" s="383"/>
      <c r="E153" s="379"/>
      <c r="F153" s="263"/>
      <c r="G153" s="282" t="str">
        <f t="shared" si="9"/>
        <v/>
      </c>
      <c r="H153" s="376"/>
      <c r="I153" s="173" t="str">
        <f t="shared" si="8"/>
        <v/>
      </c>
    </row>
    <row r="154" spans="1:17" ht="31.9" customHeight="1" x14ac:dyDescent="0.25">
      <c r="A154" s="35">
        <v>86</v>
      </c>
      <c r="B154" s="35"/>
      <c r="C154" s="36"/>
      <c r="D154" s="383"/>
      <c r="E154" s="379"/>
      <c r="F154" s="263"/>
      <c r="G154" s="282" t="str">
        <f t="shared" si="9"/>
        <v/>
      </c>
      <c r="H154" s="376"/>
      <c r="I154" s="173" t="str">
        <f t="shared" si="8"/>
        <v/>
      </c>
    </row>
    <row r="155" spans="1:17" ht="31.9" customHeight="1" x14ac:dyDescent="0.25">
      <c r="A155" s="35">
        <v>87</v>
      </c>
      <c r="B155" s="35"/>
      <c r="C155" s="36"/>
      <c r="D155" s="383"/>
      <c r="E155" s="379"/>
      <c r="F155" s="263"/>
      <c r="G155" s="282" t="str">
        <f t="shared" si="9"/>
        <v/>
      </c>
      <c r="H155" s="376"/>
      <c r="I155" s="173" t="str">
        <f t="shared" si="8"/>
        <v/>
      </c>
    </row>
    <row r="156" spans="1:17" ht="31.9" customHeight="1" x14ac:dyDescent="0.25">
      <c r="A156" s="35">
        <v>88</v>
      </c>
      <c r="B156" s="35"/>
      <c r="C156" s="36"/>
      <c r="D156" s="383"/>
      <c r="E156" s="379"/>
      <c r="F156" s="263"/>
      <c r="G156" s="282" t="str">
        <f t="shared" si="9"/>
        <v/>
      </c>
      <c r="H156" s="376"/>
      <c r="I156" s="173" t="str">
        <f t="shared" si="8"/>
        <v/>
      </c>
    </row>
    <row r="157" spans="1:17" ht="31.9" customHeight="1" x14ac:dyDescent="0.25">
      <c r="A157" s="35">
        <v>89</v>
      </c>
      <c r="B157" s="35"/>
      <c r="C157" s="36"/>
      <c r="D157" s="383"/>
      <c r="E157" s="379"/>
      <c r="F157" s="263"/>
      <c r="G157" s="282" t="str">
        <f t="shared" si="9"/>
        <v/>
      </c>
      <c r="H157" s="376"/>
      <c r="I157" s="173" t="str">
        <f t="shared" si="8"/>
        <v/>
      </c>
    </row>
    <row r="158" spans="1:17" ht="31.9" customHeight="1" x14ac:dyDescent="0.25">
      <c r="A158" s="35">
        <v>90</v>
      </c>
      <c r="B158" s="35"/>
      <c r="C158" s="36"/>
      <c r="D158" s="383"/>
      <c r="E158" s="379"/>
      <c r="F158" s="263"/>
      <c r="G158" s="282" t="str">
        <f t="shared" si="9"/>
        <v/>
      </c>
      <c r="H158" s="376"/>
      <c r="I158" s="173" t="str">
        <f t="shared" si="8"/>
        <v/>
      </c>
    </row>
    <row r="159" spans="1:17" ht="31.9" customHeight="1" x14ac:dyDescent="0.25">
      <c r="A159" s="35">
        <v>91</v>
      </c>
      <c r="B159" s="35"/>
      <c r="C159" s="36"/>
      <c r="D159" s="383"/>
      <c r="E159" s="379"/>
      <c r="F159" s="263"/>
      <c r="G159" s="282" t="str">
        <f t="shared" si="9"/>
        <v/>
      </c>
      <c r="H159" s="376"/>
      <c r="I159" s="173" t="str">
        <f t="shared" si="8"/>
        <v/>
      </c>
    </row>
    <row r="160" spans="1:17" ht="31.9" customHeight="1" x14ac:dyDescent="0.25">
      <c r="A160" s="35">
        <v>92</v>
      </c>
      <c r="B160" s="35"/>
      <c r="C160" s="36"/>
      <c r="D160" s="383"/>
      <c r="E160" s="379"/>
      <c r="F160" s="263"/>
      <c r="G160" s="282" t="str">
        <f t="shared" si="9"/>
        <v/>
      </c>
      <c r="H160" s="376"/>
      <c r="I160" s="173" t="str">
        <f t="shared" si="8"/>
        <v/>
      </c>
    </row>
    <row r="161" spans="1:10" ht="31.9" customHeight="1" x14ac:dyDescent="0.25">
      <c r="A161" s="35">
        <v>93</v>
      </c>
      <c r="B161" s="35"/>
      <c r="C161" s="36"/>
      <c r="D161" s="383"/>
      <c r="E161" s="379"/>
      <c r="F161" s="263"/>
      <c r="G161" s="282" t="str">
        <f t="shared" si="9"/>
        <v/>
      </c>
      <c r="H161" s="376"/>
      <c r="I161" s="173" t="str">
        <f t="shared" si="8"/>
        <v/>
      </c>
    </row>
    <row r="162" spans="1:10" ht="31.9" customHeight="1" x14ac:dyDescent="0.25">
      <c r="A162" s="35">
        <v>94</v>
      </c>
      <c r="B162" s="35"/>
      <c r="C162" s="36"/>
      <c r="D162" s="383"/>
      <c r="E162" s="379"/>
      <c r="F162" s="263"/>
      <c r="G162" s="282" t="str">
        <f t="shared" si="9"/>
        <v/>
      </c>
      <c r="H162" s="376"/>
      <c r="I162" s="173" t="str">
        <f t="shared" si="8"/>
        <v/>
      </c>
    </row>
    <row r="163" spans="1:10" ht="31.9" customHeight="1" x14ac:dyDescent="0.25">
      <c r="A163" s="35">
        <v>95</v>
      </c>
      <c r="B163" s="35"/>
      <c r="C163" s="36"/>
      <c r="D163" s="383"/>
      <c r="E163" s="379"/>
      <c r="F163" s="263"/>
      <c r="G163" s="282" t="str">
        <f t="shared" si="9"/>
        <v/>
      </c>
      <c r="H163" s="376"/>
      <c r="I163" s="173" t="str">
        <f t="shared" si="8"/>
        <v/>
      </c>
    </row>
    <row r="164" spans="1:10" ht="31.9" customHeight="1" x14ac:dyDescent="0.25">
      <c r="A164" s="35">
        <v>96</v>
      </c>
      <c r="B164" s="35"/>
      <c r="C164" s="36"/>
      <c r="D164" s="383"/>
      <c r="E164" s="379"/>
      <c r="F164" s="263"/>
      <c r="G164" s="282" t="str">
        <f t="shared" si="9"/>
        <v/>
      </c>
      <c r="H164" s="376"/>
      <c r="I164" s="173" t="str">
        <f t="shared" si="8"/>
        <v/>
      </c>
    </row>
    <row r="165" spans="1:10" ht="31.9" customHeight="1" x14ac:dyDescent="0.25">
      <c r="A165" s="35">
        <v>97</v>
      </c>
      <c r="B165" s="35"/>
      <c r="C165" s="36"/>
      <c r="D165" s="383"/>
      <c r="E165" s="379"/>
      <c r="F165" s="263"/>
      <c r="G165" s="282" t="str">
        <f t="shared" si="9"/>
        <v/>
      </c>
      <c r="H165" s="376"/>
      <c r="I165" s="173" t="str">
        <f t="shared" si="8"/>
        <v/>
      </c>
    </row>
    <row r="166" spans="1:10" ht="31.9" customHeight="1" x14ac:dyDescent="0.25">
      <c r="A166" s="35">
        <v>98</v>
      </c>
      <c r="B166" s="35"/>
      <c r="C166" s="36"/>
      <c r="D166" s="383"/>
      <c r="E166" s="379"/>
      <c r="F166" s="263"/>
      <c r="G166" s="282" t="str">
        <f t="shared" si="9"/>
        <v/>
      </c>
      <c r="H166" s="376"/>
      <c r="I166" s="173" t="str">
        <f t="shared" si="8"/>
        <v/>
      </c>
    </row>
    <row r="167" spans="1:10" ht="31.9" customHeight="1" x14ac:dyDescent="0.25">
      <c r="A167" s="35">
        <v>99</v>
      </c>
      <c r="B167" s="35"/>
      <c r="C167" s="36"/>
      <c r="D167" s="383"/>
      <c r="E167" s="379"/>
      <c r="F167" s="263"/>
      <c r="G167" s="282" t="str">
        <f t="shared" si="9"/>
        <v/>
      </c>
      <c r="H167" s="376"/>
      <c r="I167" s="173" t="str">
        <f t="shared" si="8"/>
        <v/>
      </c>
    </row>
    <row r="168" spans="1:10" ht="31.9" customHeight="1" thickBot="1" x14ac:dyDescent="0.3">
      <c r="A168" s="38">
        <v>100</v>
      </c>
      <c r="B168" s="38"/>
      <c r="C168" s="39"/>
      <c r="D168" s="384"/>
      <c r="E168" s="380"/>
      <c r="F168" s="264"/>
      <c r="G168" s="283" t="str">
        <f t="shared" si="9"/>
        <v/>
      </c>
      <c r="H168" s="377"/>
      <c r="I168" s="173" t="str">
        <f t="shared" si="8"/>
        <v/>
      </c>
    </row>
    <row r="169" spans="1:10" ht="37.15" customHeight="1" thickBot="1" x14ac:dyDescent="0.3">
      <c r="F169" s="10" t="s">
        <v>147</v>
      </c>
      <c r="G169" s="258">
        <f>IF(stok&lt;&gt;"",SUM(G149:G168)+G134,0)</f>
        <v>0</v>
      </c>
      <c r="H169" s="335"/>
      <c r="J169" s="171">
        <f>IF(G169&gt;G134,ROW(A175),0)</f>
        <v>0</v>
      </c>
    </row>
    <row r="171" spans="1:10" ht="30.2" customHeight="1" x14ac:dyDescent="0.25">
      <c r="A171" s="551" t="s">
        <v>159</v>
      </c>
      <c r="B171" s="551"/>
      <c r="C171" s="551"/>
      <c r="D171" s="551"/>
      <c r="E171" s="551"/>
      <c r="F171" s="551"/>
      <c r="G171" s="551"/>
      <c r="H171" s="551"/>
    </row>
    <row r="173" spans="1:10" ht="21" x14ac:dyDescent="0.35">
      <c r="B173" s="309" t="s">
        <v>47</v>
      </c>
      <c r="C173" s="297">
        <f ca="1">IF(imzatarihi&gt;0,imzatarihi,"")</f>
        <v>46027</v>
      </c>
      <c r="D173" s="337" t="s">
        <v>48</v>
      </c>
      <c r="E173" s="486" t="str">
        <f>IF(kurulusyetkilisi&gt;0,kurulusyetkilisi,"")</f>
        <v/>
      </c>
      <c r="F173" s="486"/>
      <c r="G173" s="486"/>
      <c r="H173" s="486"/>
    </row>
    <row r="174" spans="1:10" ht="21" x14ac:dyDescent="0.35">
      <c r="B174" s="300"/>
      <c r="C174" s="300"/>
      <c r="D174" s="556" t="s">
        <v>49</v>
      </c>
      <c r="E174" s="556"/>
      <c r="F174" s="300"/>
      <c r="G174" s="312"/>
      <c r="H174" s="336"/>
    </row>
    <row r="176" spans="1:10" x14ac:dyDescent="0.25">
      <c r="A176" s="525" t="s">
        <v>126</v>
      </c>
      <c r="B176" s="525"/>
      <c r="C176" s="525"/>
      <c r="D176" s="525"/>
      <c r="E176" s="525"/>
      <c r="F176" s="525"/>
      <c r="G176" s="525"/>
      <c r="H176" s="525"/>
      <c r="I176" s="13"/>
    </row>
    <row r="177" spans="1:17" x14ac:dyDescent="0.25">
      <c r="A177" s="523" t="str">
        <f>IF(YilDonem&lt;&gt;"",CONCATENATE(YilDonem," dönemine aittir."),"")</f>
        <v/>
      </c>
      <c r="B177" s="523"/>
      <c r="C177" s="523"/>
      <c r="D177" s="523"/>
      <c r="E177" s="523"/>
      <c r="F177" s="523"/>
      <c r="G177" s="523"/>
      <c r="H177" s="523"/>
      <c r="I177" s="13"/>
    </row>
    <row r="178" spans="1:17" ht="15.95" customHeight="1" thickBot="1" x14ac:dyDescent="0.3">
      <c r="A178" s="543" t="s">
        <v>149</v>
      </c>
      <c r="B178" s="543"/>
      <c r="C178" s="543"/>
      <c r="D178" s="543"/>
      <c r="E178" s="543"/>
      <c r="F178" s="543"/>
      <c r="G178" s="543"/>
      <c r="H178" s="543"/>
      <c r="I178" s="13"/>
    </row>
    <row r="179" spans="1:17" ht="31.7" customHeight="1" thickBot="1" x14ac:dyDescent="0.3">
      <c r="A179" s="544" t="s">
        <v>1</v>
      </c>
      <c r="B179" s="545"/>
      <c r="C179" s="509" t="str">
        <f>IF(ProjeNo&gt;0,ProjeNo,"")</f>
        <v/>
      </c>
      <c r="D179" s="510"/>
      <c r="E179" s="510"/>
      <c r="F179" s="510"/>
      <c r="G179" s="510"/>
      <c r="H179" s="511"/>
      <c r="I179" s="13"/>
    </row>
    <row r="180" spans="1:17" ht="45" customHeight="1" thickBot="1" x14ac:dyDescent="0.3">
      <c r="A180" s="540" t="s">
        <v>14</v>
      </c>
      <c r="B180" s="541"/>
      <c r="C180" s="514" t="str">
        <f>IF(ProjeAdi&gt;0,ProjeAdi,"")</f>
        <v/>
      </c>
      <c r="D180" s="515"/>
      <c r="E180" s="515"/>
      <c r="F180" s="515"/>
      <c r="G180" s="515"/>
      <c r="H180" s="516"/>
      <c r="I180" s="13"/>
    </row>
    <row r="181" spans="1:17" ht="30.2" customHeight="1" thickBot="1" x14ac:dyDescent="0.3">
      <c r="A181" s="549" t="s">
        <v>164</v>
      </c>
      <c r="B181" s="550"/>
      <c r="C181" s="514" t="str">
        <f>IF($C$6&lt;&gt;"",$C$6,"")</f>
        <v/>
      </c>
      <c r="D181" s="515"/>
      <c r="E181" s="515"/>
      <c r="F181" s="515"/>
      <c r="G181" s="515"/>
      <c r="H181" s="516"/>
      <c r="I181" s="13"/>
    </row>
    <row r="182" spans="1:17" s="75" customFormat="1" ht="37.15" customHeight="1" x14ac:dyDescent="0.25">
      <c r="A182" s="517" t="s">
        <v>9</v>
      </c>
      <c r="B182" s="517" t="s">
        <v>122</v>
      </c>
      <c r="C182" s="517" t="s">
        <v>123</v>
      </c>
      <c r="D182" s="521" t="s">
        <v>127</v>
      </c>
      <c r="E182" s="517" t="s">
        <v>128</v>
      </c>
      <c r="F182" s="517" t="s">
        <v>167</v>
      </c>
      <c r="G182" s="552" t="s">
        <v>50</v>
      </c>
      <c r="H182" s="554" t="s">
        <v>129</v>
      </c>
      <c r="I182" s="100"/>
      <c r="J182" s="110"/>
      <c r="K182" s="110"/>
      <c r="L182" s="110"/>
      <c r="M182" s="110"/>
      <c r="N182" s="110"/>
      <c r="O182" s="110"/>
      <c r="P182" s="110"/>
      <c r="Q182" s="110"/>
    </row>
    <row r="183" spans="1:17" ht="18" customHeight="1" thickBot="1" x14ac:dyDescent="0.3">
      <c r="A183" s="526"/>
      <c r="B183" s="526"/>
      <c r="C183" s="526"/>
      <c r="D183" s="528"/>
      <c r="E183" s="526"/>
      <c r="F183" s="526"/>
      <c r="G183" s="553"/>
      <c r="H183" s="555"/>
      <c r="I183" s="13"/>
    </row>
    <row r="184" spans="1:17" ht="31.9" customHeight="1" x14ac:dyDescent="0.25">
      <c r="A184" s="52">
        <v>101</v>
      </c>
      <c r="B184" s="52"/>
      <c r="C184" s="53"/>
      <c r="D184" s="382"/>
      <c r="E184" s="378"/>
      <c r="F184" s="262"/>
      <c r="G184" s="274" t="str">
        <f>IF(AND(E184&lt;&gt;"",F184&lt;&gt;"",H184&lt;&gt;""),E184*F184,"")</f>
        <v/>
      </c>
      <c r="H184" s="375"/>
      <c r="I184" s="173" t="str">
        <f t="shared" ref="I184:I203" si="10">IF(AND(C184&lt;&gt;"",H184=""),"Stok Çıkış Tarihi Yazılmalıdır.","")</f>
        <v/>
      </c>
    </row>
    <row r="185" spans="1:17" ht="31.9" customHeight="1" x14ac:dyDescent="0.25">
      <c r="A185" s="35">
        <v>102</v>
      </c>
      <c r="B185" s="35"/>
      <c r="C185" s="36"/>
      <c r="D185" s="383"/>
      <c r="E185" s="379"/>
      <c r="F185" s="263"/>
      <c r="G185" s="282" t="str">
        <f t="shared" ref="G185:G203" si="11">IF(AND(E185&lt;&gt;"",F185&lt;&gt;"",H185&lt;&gt;""),E185*F185,"")</f>
        <v/>
      </c>
      <c r="H185" s="376"/>
      <c r="I185" s="173" t="str">
        <f t="shared" si="10"/>
        <v/>
      </c>
    </row>
    <row r="186" spans="1:17" ht="31.9" customHeight="1" x14ac:dyDescent="0.25">
      <c r="A186" s="35">
        <v>103</v>
      </c>
      <c r="B186" s="35"/>
      <c r="C186" s="36"/>
      <c r="D186" s="383"/>
      <c r="E186" s="379"/>
      <c r="F186" s="263"/>
      <c r="G186" s="282" t="str">
        <f t="shared" si="11"/>
        <v/>
      </c>
      <c r="H186" s="376"/>
      <c r="I186" s="173" t="str">
        <f t="shared" si="10"/>
        <v/>
      </c>
    </row>
    <row r="187" spans="1:17" ht="31.9" customHeight="1" x14ac:dyDescent="0.25">
      <c r="A187" s="35">
        <v>104</v>
      </c>
      <c r="B187" s="35"/>
      <c r="C187" s="36"/>
      <c r="D187" s="383"/>
      <c r="E187" s="379"/>
      <c r="F187" s="263"/>
      <c r="G187" s="282" t="str">
        <f t="shared" si="11"/>
        <v/>
      </c>
      <c r="H187" s="376"/>
      <c r="I187" s="173" t="str">
        <f t="shared" si="10"/>
        <v/>
      </c>
    </row>
    <row r="188" spans="1:17" ht="31.9" customHeight="1" x14ac:dyDescent="0.25">
      <c r="A188" s="35">
        <v>105</v>
      </c>
      <c r="B188" s="35"/>
      <c r="C188" s="36"/>
      <c r="D188" s="383"/>
      <c r="E188" s="379"/>
      <c r="F188" s="263"/>
      <c r="G188" s="282" t="str">
        <f t="shared" si="11"/>
        <v/>
      </c>
      <c r="H188" s="376"/>
      <c r="I188" s="173" t="str">
        <f t="shared" si="10"/>
        <v/>
      </c>
    </row>
    <row r="189" spans="1:17" ht="31.9" customHeight="1" x14ac:dyDescent="0.25">
      <c r="A189" s="35">
        <v>106</v>
      </c>
      <c r="B189" s="35"/>
      <c r="C189" s="36"/>
      <c r="D189" s="383"/>
      <c r="E189" s="379"/>
      <c r="F189" s="263"/>
      <c r="G189" s="282" t="str">
        <f t="shared" si="11"/>
        <v/>
      </c>
      <c r="H189" s="376"/>
      <c r="I189" s="173" t="str">
        <f t="shared" si="10"/>
        <v/>
      </c>
    </row>
    <row r="190" spans="1:17" ht="31.9" customHeight="1" x14ac:dyDescent="0.25">
      <c r="A190" s="35">
        <v>107</v>
      </c>
      <c r="B190" s="35"/>
      <c r="C190" s="36"/>
      <c r="D190" s="383"/>
      <c r="E190" s="379"/>
      <c r="F190" s="263"/>
      <c r="G190" s="282" t="str">
        <f t="shared" si="11"/>
        <v/>
      </c>
      <c r="H190" s="376"/>
      <c r="I190" s="173" t="str">
        <f t="shared" si="10"/>
        <v/>
      </c>
    </row>
    <row r="191" spans="1:17" ht="31.9" customHeight="1" x14ac:dyDescent="0.25">
      <c r="A191" s="35">
        <v>108</v>
      </c>
      <c r="B191" s="35"/>
      <c r="C191" s="36"/>
      <c r="D191" s="383"/>
      <c r="E191" s="379"/>
      <c r="F191" s="263"/>
      <c r="G191" s="282" t="str">
        <f t="shared" si="11"/>
        <v/>
      </c>
      <c r="H191" s="376"/>
      <c r="I191" s="173" t="str">
        <f t="shared" si="10"/>
        <v/>
      </c>
    </row>
    <row r="192" spans="1:17" ht="31.9" customHeight="1" x14ac:dyDescent="0.25">
      <c r="A192" s="35">
        <v>109</v>
      </c>
      <c r="B192" s="35"/>
      <c r="C192" s="36"/>
      <c r="D192" s="383"/>
      <c r="E192" s="379"/>
      <c r="F192" s="263"/>
      <c r="G192" s="282" t="str">
        <f t="shared" si="11"/>
        <v/>
      </c>
      <c r="H192" s="376"/>
      <c r="I192" s="173" t="str">
        <f t="shared" si="10"/>
        <v/>
      </c>
    </row>
    <row r="193" spans="1:10" ht="31.9" customHeight="1" x14ac:dyDescent="0.25">
      <c r="A193" s="35">
        <v>110</v>
      </c>
      <c r="B193" s="35"/>
      <c r="C193" s="36"/>
      <c r="D193" s="383"/>
      <c r="E193" s="379"/>
      <c r="F193" s="263"/>
      <c r="G193" s="282" t="str">
        <f t="shared" si="11"/>
        <v/>
      </c>
      <c r="H193" s="376"/>
      <c r="I193" s="173" t="str">
        <f t="shared" si="10"/>
        <v/>
      </c>
    </row>
    <row r="194" spans="1:10" ht="31.9" customHeight="1" x14ac:dyDescent="0.25">
      <c r="A194" s="35">
        <v>111</v>
      </c>
      <c r="B194" s="35"/>
      <c r="C194" s="36"/>
      <c r="D194" s="383"/>
      <c r="E194" s="379"/>
      <c r="F194" s="263"/>
      <c r="G194" s="282" t="str">
        <f t="shared" si="11"/>
        <v/>
      </c>
      <c r="H194" s="376"/>
      <c r="I194" s="173" t="str">
        <f t="shared" si="10"/>
        <v/>
      </c>
    </row>
    <row r="195" spans="1:10" ht="31.9" customHeight="1" x14ac:dyDescent="0.25">
      <c r="A195" s="35">
        <v>112</v>
      </c>
      <c r="B195" s="35"/>
      <c r="C195" s="36"/>
      <c r="D195" s="383"/>
      <c r="E195" s="379"/>
      <c r="F195" s="263"/>
      <c r="G195" s="282" t="str">
        <f t="shared" si="11"/>
        <v/>
      </c>
      <c r="H195" s="376"/>
      <c r="I195" s="173" t="str">
        <f t="shared" si="10"/>
        <v/>
      </c>
    </row>
    <row r="196" spans="1:10" ht="31.9" customHeight="1" x14ac:dyDescent="0.25">
      <c r="A196" s="35">
        <v>113</v>
      </c>
      <c r="B196" s="35"/>
      <c r="C196" s="36"/>
      <c r="D196" s="383"/>
      <c r="E196" s="379"/>
      <c r="F196" s="263"/>
      <c r="G196" s="282" t="str">
        <f t="shared" si="11"/>
        <v/>
      </c>
      <c r="H196" s="376"/>
      <c r="I196" s="173" t="str">
        <f t="shared" si="10"/>
        <v/>
      </c>
    </row>
    <row r="197" spans="1:10" ht="31.9" customHeight="1" x14ac:dyDescent="0.25">
      <c r="A197" s="35">
        <v>114</v>
      </c>
      <c r="B197" s="35"/>
      <c r="C197" s="36"/>
      <c r="D197" s="383"/>
      <c r="E197" s="379"/>
      <c r="F197" s="263"/>
      <c r="G197" s="282" t="str">
        <f t="shared" si="11"/>
        <v/>
      </c>
      <c r="H197" s="376"/>
      <c r="I197" s="173" t="str">
        <f t="shared" si="10"/>
        <v/>
      </c>
    </row>
    <row r="198" spans="1:10" ht="31.9" customHeight="1" x14ac:dyDescent="0.25">
      <c r="A198" s="35">
        <v>115</v>
      </c>
      <c r="B198" s="35"/>
      <c r="C198" s="36"/>
      <c r="D198" s="383"/>
      <c r="E198" s="379"/>
      <c r="F198" s="263"/>
      <c r="G198" s="282" t="str">
        <f t="shared" si="11"/>
        <v/>
      </c>
      <c r="H198" s="376"/>
      <c r="I198" s="173" t="str">
        <f t="shared" si="10"/>
        <v/>
      </c>
    </row>
    <row r="199" spans="1:10" ht="31.9" customHeight="1" x14ac:dyDescent="0.25">
      <c r="A199" s="35">
        <v>116</v>
      </c>
      <c r="B199" s="35"/>
      <c r="C199" s="36"/>
      <c r="D199" s="383"/>
      <c r="E199" s="379"/>
      <c r="F199" s="263"/>
      <c r="G199" s="282" t="str">
        <f t="shared" si="11"/>
        <v/>
      </c>
      <c r="H199" s="376"/>
      <c r="I199" s="173" t="str">
        <f t="shared" si="10"/>
        <v/>
      </c>
    </row>
    <row r="200" spans="1:10" ht="31.9" customHeight="1" x14ac:dyDescent="0.25">
      <c r="A200" s="35">
        <v>117</v>
      </c>
      <c r="B200" s="35"/>
      <c r="C200" s="36"/>
      <c r="D200" s="383"/>
      <c r="E200" s="379"/>
      <c r="F200" s="263"/>
      <c r="G200" s="282" t="str">
        <f t="shared" si="11"/>
        <v/>
      </c>
      <c r="H200" s="376"/>
      <c r="I200" s="173" t="str">
        <f t="shared" si="10"/>
        <v/>
      </c>
    </row>
    <row r="201" spans="1:10" ht="31.9" customHeight="1" x14ac:dyDescent="0.25">
      <c r="A201" s="35">
        <v>118</v>
      </c>
      <c r="B201" s="35"/>
      <c r="C201" s="36"/>
      <c r="D201" s="383"/>
      <c r="E201" s="379"/>
      <c r="F201" s="263"/>
      <c r="G201" s="282" t="str">
        <f t="shared" si="11"/>
        <v/>
      </c>
      <c r="H201" s="376"/>
      <c r="I201" s="173" t="str">
        <f t="shared" si="10"/>
        <v/>
      </c>
    </row>
    <row r="202" spans="1:10" ht="31.9" customHeight="1" x14ac:dyDescent="0.25">
      <c r="A202" s="35">
        <v>119</v>
      </c>
      <c r="B202" s="35"/>
      <c r="C202" s="36"/>
      <c r="D202" s="383"/>
      <c r="E202" s="379"/>
      <c r="F202" s="263"/>
      <c r="G202" s="282" t="str">
        <f t="shared" si="11"/>
        <v/>
      </c>
      <c r="H202" s="376"/>
      <c r="I202" s="173" t="str">
        <f t="shared" si="10"/>
        <v/>
      </c>
    </row>
    <row r="203" spans="1:10" ht="31.9" customHeight="1" thickBot="1" x14ac:dyDescent="0.3">
      <c r="A203" s="38">
        <v>120</v>
      </c>
      <c r="B203" s="38"/>
      <c r="C203" s="39"/>
      <c r="D203" s="384"/>
      <c r="E203" s="380"/>
      <c r="F203" s="264"/>
      <c r="G203" s="283" t="str">
        <f t="shared" si="11"/>
        <v/>
      </c>
      <c r="H203" s="377"/>
      <c r="I203" s="173" t="str">
        <f t="shared" si="10"/>
        <v/>
      </c>
    </row>
    <row r="204" spans="1:10" ht="37.15" customHeight="1" thickBot="1" x14ac:dyDescent="0.3">
      <c r="F204" s="10" t="s">
        <v>147</v>
      </c>
      <c r="G204" s="258">
        <f>IF(stok&lt;&gt;"",SUM(G184:G203)+G169,0)</f>
        <v>0</v>
      </c>
      <c r="H204" s="335"/>
      <c r="J204" s="171">
        <f>IF(G204&gt;G169,ROW(A210),0)</f>
        <v>0</v>
      </c>
    </row>
    <row r="206" spans="1:10" ht="30.2" customHeight="1" x14ac:dyDescent="0.25">
      <c r="A206" s="551" t="s">
        <v>159</v>
      </c>
      <c r="B206" s="551"/>
      <c r="C206" s="551"/>
      <c r="D206" s="551"/>
      <c r="E206" s="551"/>
      <c r="F206" s="551"/>
      <c r="G206" s="551"/>
      <c r="H206" s="551"/>
    </row>
    <row r="208" spans="1:10" ht="21" x14ac:dyDescent="0.35">
      <c r="B208" s="309" t="s">
        <v>47</v>
      </c>
      <c r="C208" s="297">
        <f ca="1">IF(imzatarihi&gt;0,imzatarihi,"")</f>
        <v>46027</v>
      </c>
      <c r="D208" s="337" t="s">
        <v>48</v>
      </c>
      <c r="E208" s="486" t="str">
        <f>IF(kurulusyetkilisi&gt;0,kurulusyetkilisi,"")</f>
        <v/>
      </c>
      <c r="F208" s="486"/>
      <c r="G208" s="486"/>
      <c r="H208" s="486"/>
    </row>
    <row r="209" spans="1:17" ht="21" x14ac:dyDescent="0.35">
      <c r="B209" s="300"/>
      <c r="C209" s="300"/>
      <c r="D209" s="556" t="s">
        <v>49</v>
      </c>
      <c r="E209" s="556"/>
      <c r="F209" s="300"/>
      <c r="G209" s="312"/>
      <c r="H209" s="336"/>
    </row>
    <row r="211" spans="1:17" x14ac:dyDescent="0.25">
      <c r="A211" s="525" t="s">
        <v>126</v>
      </c>
      <c r="B211" s="525"/>
      <c r="C211" s="525"/>
      <c r="D211" s="525"/>
      <c r="E211" s="525"/>
      <c r="F211" s="525"/>
      <c r="G211" s="525"/>
      <c r="H211" s="525"/>
      <c r="I211" s="13"/>
    </row>
    <row r="212" spans="1:17" x14ac:dyDescent="0.25">
      <c r="A212" s="523" t="str">
        <f>IF(YilDonem&lt;&gt;"",CONCATENATE(YilDonem," dönemine aittir."),"")</f>
        <v/>
      </c>
      <c r="B212" s="523"/>
      <c r="C212" s="523"/>
      <c r="D212" s="523"/>
      <c r="E212" s="523"/>
      <c r="F212" s="523"/>
      <c r="G212" s="523"/>
      <c r="H212" s="523"/>
      <c r="I212" s="13"/>
    </row>
    <row r="213" spans="1:17" ht="15.95" customHeight="1" thickBot="1" x14ac:dyDescent="0.3">
      <c r="A213" s="543" t="s">
        <v>149</v>
      </c>
      <c r="B213" s="543"/>
      <c r="C213" s="543"/>
      <c r="D213" s="543"/>
      <c r="E213" s="543"/>
      <c r="F213" s="543"/>
      <c r="G213" s="543"/>
      <c r="H213" s="543"/>
      <c r="I213" s="13"/>
    </row>
    <row r="214" spans="1:17" ht="31.7" customHeight="1" thickBot="1" x14ac:dyDescent="0.3">
      <c r="A214" s="544" t="s">
        <v>1</v>
      </c>
      <c r="B214" s="545"/>
      <c r="C214" s="509" t="str">
        <f>IF(ProjeNo&gt;0,ProjeNo,"")</f>
        <v/>
      </c>
      <c r="D214" s="510"/>
      <c r="E214" s="510"/>
      <c r="F214" s="510"/>
      <c r="G214" s="510"/>
      <c r="H214" s="511"/>
      <c r="I214" s="13"/>
    </row>
    <row r="215" spans="1:17" ht="45" customHeight="1" thickBot="1" x14ac:dyDescent="0.3">
      <c r="A215" s="540" t="s">
        <v>14</v>
      </c>
      <c r="B215" s="541"/>
      <c r="C215" s="514" t="str">
        <f>IF(ProjeAdi&gt;0,ProjeAdi,"")</f>
        <v/>
      </c>
      <c r="D215" s="515"/>
      <c r="E215" s="515"/>
      <c r="F215" s="515"/>
      <c r="G215" s="515"/>
      <c r="H215" s="516"/>
      <c r="I215" s="13"/>
    </row>
    <row r="216" spans="1:17" ht="30.2" customHeight="1" thickBot="1" x14ac:dyDescent="0.3">
      <c r="A216" s="549" t="s">
        <v>164</v>
      </c>
      <c r="B216" s="550"/>
      <c r="C216" s="514" t="str">
        <f>IF($C$6&lt;&gt;"",$C$6,"")</f>
        <v/>
      </c>
      <c r="D216" s="515"/>
      <c r="E216" s="515"/>
      <c r="F216" s="515"/>
      <c r="G216" s="515"/>
      <c r="H216" s="516"/>
      <c r="I216" s="13"/>
    </row>
    <row r="217" spans="1:17" s="75" customFormat="1" ht="37.15" customHeight="1" x14ac:dyDescent="0.25">
      <c r="A217" s="517" t="s">
        <v>9</v>
      </c>
      <c r="B217" s="517" t="s">
        <v>122</v>
      </c>
      <c r="C217" s="517" t="s">
        <v>123</v>
      </c>
      <c r="D217" s="521" t="s">
        <v>127</v>
      </c>
      <c r="E217" s="517" t="s">
        <v>128</v>
      </c>
      <c r="F217" s="517" t="s">
        <v>167</v>
      </c>
      <c r="G217" s="552" t="s">
        <v>50</v>
      </c>
      <c r="H217" s="554" t="s">
        <v>129</v>
      </c>
      <c r="I217" s="100"/>
      <c r="J217" s="110"/>
      <c r="K217" s="110"/>
      <c r="L217" s="110"/>
      <c r="M217" s="110"/>
      <c r="N217" s="110"/>
      <c r="O217" s="110"/>
      <c r="P217" s="110"/>
      <c r="Q217" s="110"/>
    </row>
    <row r="218" spans="1:17" ht="18" customHeight="1" thickBot="1" x14ac:dyDescent="0.3">
      <c r="A218" s="526"/>
      <c r="B218" s="526"/>
      <c r="C218" s="526"/>
      <c r="D218" s="528"/>
      <c r="E218" s="526"/>
      <c r="F218" s="526"/>
      <c r="G218" s="553"/>
      <c r="H218" s="555"/>
      <c r="I218" s="13"/>
    </row>
    <row r="219" spans="1:17" ht="31.9" customHeight="1" x14ac:dyDescent="0.25">
      <c r="A219" s="52">
        <v>121</v>
      </c>
      <c r="B219" s="52"/>
      <c r="C219" s="53"/>
      <c r="D219" s="382"/>
      <c r="E219" s="378"/>
      <c r="F219" s="262"/>
      <c r="G219" s="274" t="str">
        <f>IF(AND(E219&lt;&gt;"",F219&lt;&gt;"",H219&lt;&gt;""),E219*F219,"")</f>
        <v/>
      </c>
      <c r="H219" s="375"/>
      <c r="I219" s="173" t="str">
        <f t="shared" ref="I219:I238" si="12">IF(AND(C219&lt;&gt;"",H219=""),"Stok Çıkış Tarihi Yazılmalıdır.","")</f>
        <v/>
      </c>
    </row>
    <row r="220" spans="1:17" ht="31.9" customHeight="1" x14ac:dyDescent="0.25">
      <c r="A220" s="35">
        <v>122</v>
      </c>
      <c r="B220" s="35"/>
      <c r="C220" s="36"/>
      <c r="D220" s="383"/>
      <c r="E220" s="379"/>
      <c r="F220" s="263"/>
      <c r="G220" s="282" t="str">
        <f t="shared" ref="G220:G238" si="13">IF(AND(E220&lt;&gt;"",F220&lt;&gt;"",H220&lt;&gt;""),E220*F220,"")</f>
        <v/>
      </c>
      <c r="H220" s="376"/>
      <c r="I220" s="173" t="str">
        <f t="shared" si="12"/>
        <v/>
      </c>
    </row>
    <row r="221" spans="1:17" ht="31.9" customHeight="1" x14ac:dyDescent="0.25">
      <c r="A221" s="35">
        <v>123</v>
      </c>
      <c r="B221" s="35"/>
      <c r="C221" s="36"/>
      <c r="D221" s="383"/>
      <c r="E221" s="379"/>
      <c r="F221" s="263"/>
      <c r="G221" s="282" t="str">
        <f t="shared" si="13"/>
        <v/>
      </c>
      <c r="H221" s="376"/>
      <c r="I221" s="173" t="str">
        <f t="shared" si="12"/>
        <v/>
      </c>
    </row>
    <row r="222" spans="1:17" ht="31.9" customHeight="1" x14ac:dyDescent="0.25">
      <c r="A222" s="35">
        <v>124</v>
      </c>
      <c r="B222" s="35"/>
      <c r="C222" s="36"/>
      <c r="D222" s="383"/>
      <c r="E222" s="379"/>
      <c r="F222" s="263"/>
      <c r="G222" s="282" t="str">
        <f t="shared" si="13"/>
        <v/>
      </c>
      <c r="H222" s="376"/>
      <c r="I222" s="173" t="str">
        <f t="shared" si="12"/>
        <v/>
      </c>
    </row>
    <row r="223" spans="1:17" ht="31.9" customHeight="1" x14ac:dyDescent="0.25">
      <c r="A223" s="35">
        <v>125</v>
      </c>
      <c r="B223" s="35"/>
      <c r="C223" s="36"/>
      <c r="D223" s="383"/>
      <c r="E223" s="379"/>
      <c r="F223" s="263"/>
      <c r="G223" s="282" t="str">
        <f t="shared" si="13"/>
        <v/>
      </c>
      <c r="H223" s="376"/>
      <c r="I223" s="173" t="str">
        <f t="shared" si="12"/>
        <v/>
      </c>
    </row>
    <row r="224" spans="1:17" ht="31.9" customHeight="1" x14ac:dyDescent="0.25">
      <c r="A224" s="35">
        <v>126</v>
      </c>
      <c r="B224" s="35"/>
      <c r="C224" s="36"/>
      <c r="D224" s="383"/>
      <c r="E224" s="379"/>
      <c r="F224" s="263"/>
      <c r="G224" s="282" t="str">
        <f t="shared" si="13"/>
        <v/>
      </c>
      <c r="H224" s="376"/>
      <c r="I224" s="173" t="str">
        <f t="shared" si="12"/>
        <v/>
      </c>
    </row>
    <row r="225" spans="1:10" ht="31.9" customHeight="1" x14ac:dyDescent="0.25">
      <c r="A225" s="35">
        <v>127</v>
      </c>
      <c r="B225" s="35"/>
      <c r="C225" s="36"/>
      <c r="D225" s="383"/>
      <c r="E225" s="379"/>
      <c r="F225" s="263"/>
      <c r="G225" s="282" t="str">
        <f t="shared" si="13"/>
        <v/>
      </c>
      <c r="H225" s="376"/>
      <c r="I225" s="173" t="str">
        <f t="shared" si="12"/>
        <v/>
      </c>
    </row>
    <row r="226" spans="1:10" ht="31.9" customHeight="1" x14ac:dyDescent="0.25">
      <c r="A226" s="35">
        <v>128</v>
      </c>
      <c r="B226" s="35"/>
      <c r="C226" s="36"/>
      <c r="D226" s="383"/>
      <c r="E226" s="379"/>
      <c r="F226" s="263"/>
      <c r="G226" s="282" t="str">
        <f t="shared" si="13"/>
        <v/>
      </c>
      <c r="H226" s="376"/>
      <c r="I226" s="173" t="str">
        <f t="shared" si="12"/>
        <v/>
      </c>
    </row>
    <row r="227" spans="1:10" ht="31.9" customHeight="1" x14ac:dyDescent="0.25">
      <c r="A227" s="35">
        <v>129</v>
      </c>
      <c r="B227" s="35"/>
      <c r="C227" s="36"/>
      <c r="D227" s="383"/>
      <c r="E227" s="379"/>
      <c r="F227" s="263"/>
      <c r="G227" s="282" t="str">
        <f t="shared" si="13"/>
        <v/>
      </c>
      <c r="H227" s="376"/>
      <c r="I227" s="173" t="str">
        <f t="shared" si="12"/>
        <v/>
      </c>
    </row>
    <row r="228" spans="1:10" ht="31.9" customHeight="1" x14ac:dyDescent="0.25">
      <c r="A228" s="35">
        <v>130</v>
      </c>
      <c r="B228" s="35"/>
      <c r="C228" s="36"/>
      <c r="D228" s="383"/>
      <c r="E228" s="379"/>
      <c r="F228" s="263"/>
      <c r="G228" s="282" t="str">
        <f t="shared" si="13"/>
        <v/>
      </c>
      <c r="H228" s="376"/>
      <c r="I228" s="173" t="str">
        <f t="shared" si="12"/>
        <v/>
      </c>
    </row>
    <row r="229" spans="1:10" ht="31.9" customHeight="1" x14ac:dyDescent="0.25">
      <c r="A229" s="35">
        <v>131</v>
      </c>
      <c r="B229" s="35"/>
      <c r="C229" s="36"/>
      <c r="D229" s="383"/>
      <c r="E229" s="379"/>
      <c r="F229" s="263"/>
      <c r="G229" s="282" t="str">
        <f t="shared" si="13"/>
        <v/>
      </c>
      <c r="H229" s="376"/>
      <c r="I229" s="173" t="str">
        <f t="shared" si="12"/>
        <v/>
      </c>
    </row>
    <row r="230" spans="1:10" ht="31.9" customHeight="1" x14ac:dyDescent="0.25">
      <c r="A230" s="35">
        <v>132</v>
      </c>
      <c r="B230" s="35"/>
      <c r="C230" s="36"/>
      <c r="D230" s="383"/>
      <c r="E230" s="379"/>
      <c r="F230" s="263"/>
      <c r="G230" s="282" t="str">
        <f t="shared" si="13"/>
        <v/>
      </c>
      <c r="H230" s="376"/>
      <c r="I230" s="173" t="str">
        <f t="shared" si="12"/>
        <v/>
      </c>
    </row>
    <row r="231" spans="1:10" ht="31.9" customHeight="1" x14ac:dyDescent="0.25">
      <c r="A231" s="35">
        <v>133</v>
      </c>
      <c r="B231" s="35"/>
      <c r="C231" s="36"/>
      <c r="D231" s="383"/>
      <c r="E231" s="379"/>
      <c r="F231" s="263"/>
      <c r="G231" s="282" t="str">
        <f t="shared" si="13"/>
        <v/>
      </c>
      <c r="H231" s="376"/>
      <c r="I231" s="173" t="str">
        <f t="shared" si="12"/>
        <v/>
      </c>
    </row>
    <row r="232" spans="1:10" ht="31.9" customHeight="1" x14ac:dyDescent="0.25">
      <c r="A232" s="35">
        <v>134</v>
      </c>
      <c r="B232" s="35"/>
      <c r="C232" s="36"/>
      <c r="D232" s="383"/>
      <c r="E232" s="379"/>
      <c r="F232" s="263"/>
      <c r="G232" s="282" t="str">
        <f t="shared" si="13"/>
        <v/>
      </c>
      <c r="H232" s="376"/>
      <c r="I232" s="173" t="str">
        <f t="shared" si="12"/>
        <v/>
      </c>
    </row>
    <row r="233" spans="1:10" ht="31.9" customHeight="1" x14ac:dyDescent="0.25">
      <c r="A233" s="35">
        <v>135</v>
      </c>
      <c r="B233" s="35"/>
      <c r="C233" s="36"/>
      <c r="D233" s="383"/>
      <c r="E233" s="379"/>
      <c r="F233" s="263"/>
      <c r="G233" s="282" t="str">
        <f t="shared" si="13"/>
        <v/>
      </c>
      <c r="H233" s="376"/>
      <c r="I233" s="173" t="str">
        <f t="shared" si="12"/>
        <v/>
      </c>
    </row>
    <row r="234" spans="1:10" ht="31.9" customHeight="1" x14ac:dyDescent="0.25">
      <c r="A234" s="35">
        <v>136</v>
      </c>
      <c r="B234" s="35"/>
      <c r="C234" s="36"/>
      <c r="D234" s="383"/>
      <c r="E234" s="379"/>
      <c r="F234" s="263"/>
      <c r="G234" s="282" t="str">
        <f t="shared" si="13"/>
        <v/>
      </c>
      <c r="H234" s="376"/>
      <c r="I234" s="173" t="str">
        <f t="shared" si="12"/>
        <v/>
      </c>
    </row>
    <row r="235" spans="1:10" ht="31.9" customHeight="1" x14ac:dyDescent="0.25">
      <c r="A235" s="35">
        <v>137</v>
      </c>
      <c r="B235" s="35"/>
      <c r="C235" s="36"/>
      <c r="D235" s="383"/>
      <c r="E235" s="379"/>
      <c r="F235" s="263"/>
      <c r="G235" s="282" t="str">
        <f t="shared" si="13"/>
        <v/>
      </c>
      <c r="H235" s="376"/>
      <c r="I235" s="173" t="str">
        <f t="shared" si="12"/>
        <v/>
      </c>
    </row>
    <row r="236" spans="1:10" ht="31.9" customHeight="1" x14ac:dyDescent="0.25">
      <c r="A236" s="35">
        <v>138</v>
      </c>
      <c r="B236" s="35"/>
      <c r="C236" s="36"/>
      <c r="D236" s="383"/>
      <c r="E236" s="379"/>
      <c r="F236" s="263"/>
      <c r="G236" s="282" t="str">
        <f t="shared" si="13"/>
        <v/>
      </c>
      <c r="H236" s="376"/>
      <c r="I236" s="173" t="str">
        <f t="shared" si="12"/>
        <v/>
      </c>
    </row>
    <row r="237" spans="1:10" ht="31.9" customHeight="1" x14ac:dyDescent="0.25">
      <c r="A237" s="35">
        <v>139</v>
      </c>
      <c r="B237" s="35"/>
      <c r="C237" s="36"/>
      <c r="D237" s="383"/>
      <c r="E237" s="379"/>
      <c r="F237" s="263"/>
      <c r="G237" s="282" t="str">
        <f t="shared" si="13"/>
        <v/>
      </c>
      <c r="H237" s="376"/>
      <c r="I237" s="173" t="str">
        <f t="shared" si="12"/>
        <v/>
      </c>
    </row>
    <row r="238" spans="1:10" ht="31.9" customHeight="1" thickBot="1" x14ac:dyDescent="0.3">
      <c r="A238" s="38">
        <v>140</v>
      </c>
      <c r="B238" s="38"/>
      <c r="C238" s="39"/>
      <c r="D238" s="384"/>
      <c r="E238" s="380"/>
      <c r="F238" s="264"/>
      <c r="G238" s="283" t="str">
        <f t="shared" si="13"/>
        <v/>
      </c>
      <c r="H238" s="377"/>
      <c r="I238" s="173" t="str">
        <f t="shared" si="12"/>
        <v/>
      </c>
    </row>
    <row r="239" spans="1:10" ht="37.15" customHeight="1" thickBot="1" x14ac:dyDescent="0.3">
      <c r="F239" s="10" t="s">
        <v>147</v>
      </c>
      <c r="G239" s="258">
        <f>IF(stok&lt;&gt;"",SUM(G219:G238)+G204,0)</f>
        <v>0</v>
      </c>
      <c r="H239" s="335"/>
      <c r="J239" s="171">
        <f>IF(G239&gt;G204,ROW(A245),0)</f>
        <v>0</v>
      </c>
    </row>
    <row r="241" spans="1:17" ht="30.2" customHeight="1" x14ac:dyDescent="0.25">
      <c r="A241" s="551" t="s">
        <v>159</v>
      </c>
      <c r="B241" s="551"/>
      <c r="C241" s="551"/>
      <c r="D241" s="551"/>
      <c r="E241" s="551"/>
      <c r="F241" s="551"/>
      <c r="G241" s="551"/>
      <c r="H241" s="551"/>
    </row>
    <row r="243" spans="1:17" ht="21" x14ac:dyDescent="0.35">
      <c r="B243" s="309" t="s">
        <v>47</v>
      </c>
      <c r="C243" s="297">
        <f ca="1">IF(imzatarihi&gt;0,imzatarihi,"")</f>
        <v>46027</v>
      </c>
      <c r="D243" s="337" t="s">
        <v>48</v>
      </c>
      <c r="E243" s="486" t="str">
        <f>IF(kurulusyetkilisi&gt;0,kurulusyetkilisi,"")</f>
        <v/>
      </c>
      <c r="F243" s="486"/>
      <c r="G243" s="486"/>
      <c r="H243" s="486"/>
    </row>
    <row r="244" spans="1:17" ht="21" x14ac:dyDescent="0.35">
      <c r="B244" s="300"/>
      <c r="C244" s="300"/>
      <c r="D244" s="556" t="s">
        <v>49</v>
      </c>
      <c r="E244" s="556"/>
      <c r="F244" s="300"/>
      <c r="G244" s="312"/>
      <c r="H244" s="336"/>
    </row>
    <row r="246" spans="1:17" x14ac:dyDescent="0.25">
      <c r="A246" s="525" t="s">
        <v>126</v>
      </c>
      <c r="B246" s="525"/>
      <c r="C246" s="525"/>
      <c r="D246" s="525"/>
      <c r="E246" s="525"/>
      <c r="F246" s="525"/>
      <c r="G246" s="525"/>
      <c r="H246" s="525"/>
      <c r="I246" s="13"/>
    </row>
    <row r="247" spans="1:17" x14ac:dyDescent="0.25">
      <c r="A247" s="523" t="str">
        <f>IF(YilDonem&lt;&gt;"",CONCATENATE(YilDonem," dönemine aittir."),"")</f>
        <v/>
      </c>
      <c r="B247" s="523"/>
      <c r="C247" s="523"/>
      <c r="D247" s="523"/>
      <c r="E247" s="523"/>
      <c r="F247" s="523"/>
      <c r="G247" s="523"/>
      <c r="H247" s="523"/>
      <c r="I247" s="13"/>
    </row>
    <row r="248" spans="1:17" ht="15.95" customHeight="1" thickBot="1" x14ac:dyDescent="0.3">
      <c r="A248" s="543" t="s">
        <v>149</v>
      </c>
      <c r="B248" s="543"/>
      <c r="C248" s="543"/>
      <c r="D248" s="543"/>
      <c r="E248" s="543"/>
      <c r="F248" s="543"/>
      <c r="G248" s="543"/>
      <c r="H248" s="543"/>
      <c r="I248" s="13"/>
    </row>
    <row r="249" spans="1:17" ht="31.7" customHeight="1" thickBot="1" x14ac:dyDescent="0.3">
      <c r="A249" s="544" t="s">
        <v>1</v>
      </c>
      <c r="B249" s="545"/>
      <c r="C249" s="509" t="str">
        <f>IF(ProjeNo&gt;0,ProjeNo,"")</f>
        <v/>
      </c>
      <c r="D249" s="510"/>
      <c r="E249" s="510"/>
      <c r="F249" s="510"/>
      <c r="G249" s="510"/>
      <c r="H249" s="511"/>
      <c r="I249" s="13"/>
    </row>
    <row r="250" spans="1:17" ht="45" customHeight="1" thickBot="1" x14ac:dyDescent="0.3">
      <c r="A250" s="540" t="s">
        <v>14</v>
      </c>
      <c r="B250" s="541"/>
      <c r="C250" s="514" t="str">
        <f>IF(ProjeAdi&gt;0,ProjeAdi,"")</f>
        <v/>
      </c>
      <c r="D250" s="515"/>
      <c r="E250" s="515"/>
      <c r="F250" s="515"/>
      <c r="G250" s="515"/>
      <c r="H250" s="516"/>
      <c r="I250" s="13"/>
    </row>
    <row r="251" spans="1:17" ht="30.2" customHeight="1" thickBot="1" x14ac:dyDescent="0.3">
      <c r="A251" s="549" t="s">
        <v>164</v>
      </c>
      <c r="B251" s="550"/>
      <c r="C251" s="514" t="str">
        <f>IF($C$6&lt;&gt;"",$C$6,"")</f>
        <v/>
      </c>
      <c r="D251" s="515"/>
      <c r="E251" s="515"/>
      <c r="F251" s="515"/>
      <c r="G251" s="515"/>
      <c r="H251" s="516"/>
      <c r="I251" s="13"/>
    </row>
    <row r="252" spans="1:17" s="75" customFormat="1" ht="37.15" customHeight="1" x14ac:dyDescent="0.25">
      <c r="A252" s="517" t="s">
        <v>9</v>
      </c>
      <c r="B252" s="517" t="s">
        <v>122</v>
      </c>
      <c r="C252" s="517" t="s">
        <v>123</v>
      </c>
      <c r="D252" s="521" t="s">
        <v>127</v>
      </c>
      <c r="E252" s="517" t="s">
        <v>128</v>
      </c>
      <c r="F252" s="517" t="s">
        <v>167</v>
      </c>
      <c r="G252" s="552" t="s">
        <v>50</v>
      </c>
      <c r="H252" s="554" t="s">
        <v>129</v>
      </c>
      <c r="I252" s="100"/>
      <c r="J252" s="110"/>
      <c r="K252" s="110"/>
      <c r="L252" s="110"/>
      <c r="M252" s="110"/>
      <c r="N252" s="110"/>
      <c r="O252" s="110"/>
      <c r="P252" s="110"/>
      <c r="Q252" s="110"/>
    </row>
    <row r="253" spans="1:17" ht="18" customHeight="1" thickBot="1" x14ac:dyDescent="0.3">
      <c r="A253" s="526"/>
      <c r="B253" s="526"/>
      <c r="C253" s="526"/>
      <c r="D253" s="528"/>
      <c r="E253" s="526"/>
      <c r="F253" s="526"/>
      <c r="G253" s="553"/>
      <c r="H253" s="555"/>
      <c r="I253" s="13"/>
    </row>
    <row r="254" spans="1:17" ht="31.9" customHeight="1" x14ac:dyDescent="0.25">
      <c r="A254" s="52">
        <v>141</v>
      </c>
      <c r="B254" s="52"/>
      <c r="C254" s="53"/>
      <c r="D254" s="382"/>
      <c r="E254" s="378"/>
      <c r="F254" s="262"/>
      <c r="G254" s="274" t="str">
        <f>IF(AND(E254&lt;&gt;"",F254&lt;&gt;"",H254&lt;&gt;""),E254*F254,"")</f>
        <v/>
      </c>
      <c r="H254" s="375"/>
      <c r="I254" s="173" t="str">
        <f t="shared" ref="I254:I273" si="14">IF(AND(C254&lt;&gt;"",H254=""),"Stok Çıkış Tarihi Yazılmalıdır.","")</f>
        <v/>
      </c>
    </row>
    <row r="255" spans="1:17" ht="31.9" customHeight="1" x14ac:dyDescent="0.25">
      <c r="A255" s="35">
        <v>142</v>
      </c>
      <c r="B255" s="35"/>
      <c r="C255" s="36"/>
      <c r="D255" s="383"/>
      <c r="E255" s="379"/>
      <c r="F255" s="263"/>
      <c r="G255" s="282" t="str">
        <f t="shared" ref="G255:G273" si="15">IF(AND(E255&lt;&gt;"",F255&lt;&gt;"",H255&lt;&gt;""),E255*F255,"")</f>
        <v/>
      </c>
      <c r="H255" s="376"/>
      <c r="I255" s="173" t="str">
        <f t="shared" si="14"/>
        <v/>
      </c>
    </row>
    <row r="256" spans="1:17" ht="31.9" customHeight="1" x14ac:dyDescent="0.25">
      <c r="A256" s="35">
        <v>143</v>
      </c>
      <c r="B256" s="35"/>
      <c r="C256" s="36"/>
      <c r="D256" s="383"/>
      <c r="E256" s="379"/>
      <c r="F256" s="263"/>
      <c r="G256" s="282" t="str">
        <f t="shared" si="15"/>
        <v/>
      </c>
      <c r="H256" s="376"/>
      <c r="I256" s="173" t="str">
        <f t="shared" si="14"/>
        <v/>
      </c>
    </row>
    <row r="257" spans="1:9" ht="31.9" customHeight="1" x14ac:dyDescent="0.25">
      <c r="A257" s="35">
        <v>144</v>
      </c>
      <c r="B257" s="35"/>
      <c r="C257" s="36"/>
      <c r="D257" s="383"/>
      <c r="E257" s="379"/>
      <c r="F257" s="263"/>
      <c r="G257" s="282" t="str">
        <f t="shared" si="15"/>
        <v/>
      </c>
      <c r="H257" s="376"/>
      <c r="I257" s="173" t="str">
        <f t="shared" si="14"/>
        <v/>
      </c>
    </row>
    <row r="258" spans="1:9" ht="31.9" customHeight="1" x14ac:dyDescent="0.25">
      <c r="A258" s="35">
        <v>145</v>
      </c>
      <c r="B258" s="35"/>
      <c r="C258" s="36"/>
      <c r="D258" s="383"/>
      <c r="E258" s="379"/>
      <c r="F258" s="263"/>
      <c r="G258" s="282" t="str">
        <f t="shared" si="15"/>
        <v/>
      </c>
      <c r="H258" s="376"/>
      <c r="I258" s="173" t="str">
        <f t="shared" si="14"/>
        <v/>
      </c>
    </row>
    <row r="259" spans="1:9" ht="31.9" customHeight="1" x14ac:dyDescent="0.25">
      <c r="A259" s="35">
        <v>146</v>
      </c>
      <c r="B259" s="35"/>
      <c r="C259" s="36"/>
      <c r="D259" s="383"/>
      <c r="E259" s="379"/>
      <c r="F259" s="263"/>
      <c r="G259" s="282" t="str">
        <f t="shared" si="15"/>
        <v/>
      </c>
      <c r="H259" s="376"/>
      <c r="I259" s="173" t="str">
        <f t="shared" si="14"/>
        <v/>
      </c>
    </row>
    <row r="260" spans="1:9" ht="31.9" customHeight="1" x14ac:dyDescent="0.25">
      <c r="A260" s="35">
        <v>147</v>
      </c>
      <c r="B260" s="35"/>
      <c r="C260" s="36"/>
      <c r="D260" s="383"/>
      <c r="E260" s="379"/>
      <c r="F260" s="263"/>
      <c r="G260" s="282" t="str">
        <f t="shared" si="15"/>
        <v/>
      </c>
      <c r="H260" s="376"/>
      <c r="I260" s="173" t="str">
        <f t="shared" si="14"/>
        <v/>
      </c>
    </row>
    <row r="261" spans="1:9" ht="31.9" customHeight="1" x14ac:dyDescent="0.25">
      <c r="A261" s="35">
        <v>148</v>
      </c>
      <c r="B261" s="35"/>
      <c r="C261" s="36"/>
      <c r="D261" s="383"/>
      <c r="E261" s="379"/>
      <c r="F261" s="263"/>
      <c r="G261" s="282" t="str">
        <f t="shared" si="15"/>
        <v/>
      </c>
      <c r="H261" s="376"/>
      <c r="I261" s="173" t="str">
        <f t="shared" si="14"/>
        <v/>
      </c>
    </row>
    <row r="262" spans="1:9" ht="31.9" customHeight="1" x14ac:dyDescent="0.25">
      <c r="A262" s="35">
        <v>149</v>
      </c>
      <c r="B262" s="35"/>
      <c r="C262" s="36"/>
      <c r="D262" s="383"/>
      <c r="E262" s="379"/>
      <c r="F262" s="263"/>
      <c r="G262" s="282" t="str">
        <f t="shared" si="15"/>
        <v/>
      </c>
      <c r="H262" s="376"/>
      <c r="I262" s="173" t="str">
        <f t="shared" si="14"/>
        <v/>
      </c>
    </row>
    <row r="263" spans="1:9" ht="31.9" customHeight="1" x14ac:dyDescent="0.25">
      <c r="A263" s="35">
        <v>150</v>
      </c>
      <c r="B263" s="35"/>
      <c r="C263" s="36"/>
      <c r="D263" s="383"/>
      <c r="E263" s="379"/>
      <c r="F263" s="263"/>
      <c r="G263" s="282" t="str">
        <f t="shared" si="15"/>
        <v/>
      </c>
      <c r="H263" s="376"/>
      <c r="I263" s="173" t="str">
        <f t="shared" si="14"/>
        <v/>
      </c>
    </row>
    <row r="264" spans="1:9" ht="31.9" customHeight="1" x14ac:dyDescent="0.25">
      <c r="A264" s="35">
        <v>151</v>
      </c>
      <c r="B264" s="35"/>
      <c r="C264" s="36"/>
      <c r="D264" s="383"/>
      <c r="E264" s="379"/>
      <c r="F264" s="263"/>
      <c r="G264" s="282" t="str">
        <f t="shared" si="15"/>
        <v/>
      </c>
      <c r="H264" s="376"/>
      <c r="I264" s="173" t="str">
        <f t="shared" si="14"/>
        <v/>
      </c>
    </row>
    <row r="265" spans="1:9" ht="31.9" customHeight="1" x14ac:dyDescent="0.25">
      <c r="A265" s="35">
        <v>152</v>
      </c>
      <c r="B265" s="35"/>
      <c r="C265" s="36"/>
      <c r="D265" s="383"/>
      <c r="E265" s="379"/>
      <c r="F265" s="263"/>
      <c r="G265" s="282" t="str">
        <f t="shared" si="15"/>
        <v/>
      </c>
      <c r="H265" s="376"/>
      <c r="I265" s="173" t="str">
        <f t="shared" si="14"/>
        <v/>
      </c>
    </row>
    <row r="266" spans="1:9" ht="31.9" customHeight="1" x14ac:dyDescent="0.25">
      <c r="A266" s="35">
        <v>153</v>
      </c>
      <c r="B266" s="35"/>
      <c r="C266" s="36"/>
      <c r="D266" s="383"/>
      <c r="E266" s="379"/>
      <c r="F266" s="263"/>
      <c r="G266" s="282" t="str">
        <f t="shared" si="15"/>
        <v/>
      </c>
      <c r="H266" s="376"/>
      <c r="I266" s="173" t="str">
        <f t="shared" si="14"/>
        <v/>
      </c>
    </row>
    <row r="267" spans="1:9" ht="31.9" customHeight="1" x14ac:dyDescent="0.25">
      <c r="A267" s="35">
        <v>154</v>
      </c>
      <c r="B267" s="35"/>
      <c r="C267" s="36"/>
      <c r="D267" s="383"/>
      <c r="E267" s="379"/>
      <c r="F267" s="263"/>
      <c r="G267" s="282" t="str">
        <f t="shared" si="15"/>
        <v/>
      </c>
      <c r="H267" s="376"/>
      <c r="I267" s="173" t="str">
        <f t="shared" si="14"/>
        <v/>
      </c>
    </row>
    <row r="268" spans="1:9" ht="31.9" customHeight="1" x14ac:dyDescent="0.25">
      <c r="A268" s="35">
        <v>155</v>
      </c>
      <c r="B268" s="35"/>
      <c r="C268" s="36"/>
      <c r="D268" s="383"/>
      <c r="E268" s="379"/>
      <c r="F268" s="263"/>
      <c r="G268" s="282" t="str">
        <f t="shared" si="15"/>
        <v/>
      </c>
      <c r="H268" s="376"/>
      <c r="I268" s="173" t="str">
        <f t="shared" si="14"/>
        <v/>
      </c>
    </row>
    <row r="269" spans="1:9" ht="31.9" customHeight="1" x14ac:dyDescent="0.25">
      <c r="A269" s="35">
        <v>156</v>
      </c>
      <c r="B269" s="35"/>
      <c r="C269" s="36"/>
      <c r="D269" s="383"/>
      <c r="E269" s="379"/>
      <c r="F269" s="263"/>
      <c r="G269" s="282" t="str">
        <f t="shared" si="15"/>
        <v/>
      </c>
      <c r="H269" s="376"/>
      <c r="I269" s="173" t="str">
        <f t="shared" si="14"/>
        <v/>
      </c>
    </row>
    <row r="270" spans="1:9" ht="31.9" customHeight="1" x14ac:dyDescent="0.25">
      <c r="A270" s="35">
        <v>157</v>
      </c>
      <c r="B270" s="35"/>
      <c r="C270" s="36"/>
      <c r="D270" s="383"/>
      <c r="E270" s="379"/>
      <c r="F270" s="263"/>
      <c r="G270" s="282" t="str">
        <f t="shared" si="15"/>
        <v/>
      </c>
      <c r="H270" s="376"/>
      <c r="I270" s="173" t="str">
        <f t="shared" si="14"/>
        <v/>
      </c>
    </row>
    <row r="271" spans="1:9" ht="31.9" customHeight="1" x14ac:dyDescent="0.25">
      <c r="A271" s="35">
        <v>158</v>
      </c>
      <c r="B271" s="35"/>
      <c r="C271" s="36"/>
      <c r="D271" s="383"/>
      <c r="E271" s="379"/>
      <c r="F271" s="263"/>
      <c r="G271" s="282" t="str">
        <f t="shared" si="15"/>
        <v/>
      </c>
      <c r="H271" s="376"/>
      <c r="I271" s="173" t="str">
        <f t="shared" si="14"/>
        <v/>
      </c>
    </row>
    <row r="272" spans="1:9" ht="31.9" customHeight="1" x14ac:dyDescent="0.25">
      <c r="A272" s="35">
        <v>159</v>
      </c>
      <c r="B272" s="35"/>
      <c r="C272" s="36"/>
      <c r="D272" s="383"/>
      <c r="E272" s="379"/>
      <c r="F272" s="263"/>
      <c r="G272" s="282" t="str">
        <f t="shared" si="15"/>
        <v/>
      </c>
      <c r="H272" s="376"/>
      <c r="I272" s="173" t="str">
        <f t="shared" si="14"/>
        <v/>
      </c>
    </row>
    <row r="273" spans="1:17" ht="31.9" customHeight="1" thickBot="1" x14ac:dyDescent="0.3">
      <c r="A273" s="38">
        <v>160</v>
      </c>
      <c r="B273" s="38"/>
      <c r="C273" s="39"/>
      <c r="D273" s="384"/>
      <c r="E273" s="380"/>
      <c r="F273" s="264"/>
      <c r="G273" s="283" t="str">
        <f t="shared" si="15"/>
        <v/>
      </c>
      <c r="H273" s="377"/>
      <c r="I273" s="173" t="str">
        <f t="shared" si="14"/>
        <v/>
      </c>
    </row>
    <row r="274" spans="1:17" ht="37.15" customHeight="1" thickBot="1" x14ac:dyDescent="0.3">
      <c r="F274" s="10" t="s">
        <v>147</v>
      </c>
      <c r="G274" s="258">
        <f>IF(stok&lt;&gt;"",SUM(G254:G273)+G239,0)</f>
        <v>0</v>
      </c>
      <c r="H274" s="335"/>
      <c r="J274" s="171">
        <f>IF(G274&gt;G239,ROW(A280),0)</f>
        <v>0</v>
      </c>
    </row>
    <row r="276" spans="1:17" ht="30.2" customHeight="1" x14ac:dyDescent="0.25">
      <c r="A276" s="551" t="s">
        <v>159</v>
      </c>
      <c r="B276" s="551"/>
      <c r="C276" s="551"/>
      <c r="D276" s="551"/>
      <c r="E276" s="551"/>
      <c r="F276" s="551"/>
      <c r="G276" s="551"/>
      <c r="H276" s="551"/>
    </row>
    <row r="278" spans="1:17" ht="21" x14ac:dyDescent="0.35">
      <c r="B278" s="309" t="s">
        <v>47</v>
      </c>
      <c r="C278" s="297">
        <f ca="1">IF(imzatarihi&gt;0,imzatarihi,"")</f>
        <v>46027</v>
      </c>
      <c r="D278" s="337" t="s">
        <v>48</v>
      </c>
      <c r="E278" s="486" t="str">
        <f>IF(kurulusyetkilisi&gt;0,kurulusyetkilisi,"")</f>
        <v/>
      </c>
      <c r="F278" s="486"/>
      <c r="G278" s="486"/>
      <c r="H278" s="486"/>
    </row>
    <row r="279" spans="1:17" ht="21" x14ac:dyDescent="0.35">
      <c r="B279" s="300"/>
      <c r="C279" s="300"/>
      <c r="D279" s="556" t="s">
        <v>49</v>
      </c>
      <c r="E279" s="556"/>
      <c r="F279" s="300"/>
      <c r="G279" s="312"/>
      <c r="H279" s="336"/>
    </row>
    <row r="281" spans="1:17" x14ac:dyDescent="0.25">
      <c r="A281" s="525" t="s">
        <v>126</v>
      </c>
      <c r="B281" s="525"/>
      <c r="C281" s="525"/>
      <c r="D281" s="525"/>
      <c r="E281" s="525"/>
      <c r="F281" s="525"/>
      <c r="G281" s="525"/>
      <c r="H281" s="525"/>
      <c r="I281" s="13"/>
    </row>
    <row r="282" spans="1:17" x14ac:dyDescent="0.25">
      <c r="A282" s="523" t="str">
        <f>IF(YilDonem&lt;&gt;"",CONCATENATE(YilDonem," dönemine aittir."),"")</f>
        <v/>
      </c>
      <c r="B282" s="523"/>
      <c r="C282" s="523"/>
      <c r="D282" s="523"/>
      <c r="E282" s="523"/>
      <c r="F282" s="523"/>
      <c r="G282" s="523"/>
      <c r="H282" s="523"/>
      <c r="I282" s="13"/>
    </row>
    <row r="283" spans="1:17" ht="15.95" customHeight="1" thickBot="1" x14ac:dyDescent="0.3">
      <c r="A283" s="543" t="s">
        <v>149</v>
      </c>
      <c r="B283" s="543"/>
      <c r="C283" s="543"/>
      <c r="D283" s="543"/>
      <c r="E283" s="543"/>
      <c r="F283" s="543"/>
      <c r="G283" s="543"/>
      <c r="H283" s="543"/>
      <c r="I283" s="13"/>
    </row>
    <row r="284" spans="1:17" ht="31.7" customHeight="1" thickBot="1" x14ac:dyDescent="0.3">
      <c r="A284" s="544" t="s">
        <v>1</v>
      </c>
      <c r="B284" s="545"/>
      <c r="C284" s="509" t="str">
        <f>IF(ProjeNo&gt;0,ProjeNo,"")</f>
        <v/>
      </c>
      <c r="D284" s="510"/>
      <c r="E284" s="510"/>
      <c r="F284" s="510"/>
      <c r="G284" s="510"/>
      <c r="H284" s="511"/>
      <c r="I284" s="13"/>
    </row>
    <row r="285" spans="1:17" ht="45" customHeight="1" thickBot="1" x14ac:dyDescent="0.3">
      <c r="A285" s="540" t="s">
        <v>14</v>
      </c>
      <c r="B285" s="541"/>
      <c r="C285" s="514" t="str">
        <f>IF(ProjeAdi&gt;0,ProjeAdi,"")</f>
        <v/>
      </c>
      <c r="D285" s="515"/>
      <c r="E285" s="515"/>
      <c r="F285" s="515"/>
      <c r="G285" s="515"/>
      <c r="H285" s="516"/>
      <c r="I285" s="13"/>
    </row>
    <row r="286" spans="1:17" ht="30.2" customHeight="1" thickBot="1" x14ac:dyDescent="0.3">
      <c r="A286" s="549" t="s">
        <v>164</v>
      </c>
      <c r="B286" s="550"/>
      <c r="C286" s="514" t="str">
        <f>IF($C$6&lt;&gt;"",$C$6,"")</f>
        <v/>
      </c>
      <c r="D286" s="515"/>
      <c r="E286" s="515"/>
      <c r="F286" s="515"/>
      <c r="G286" s="515"/>
      <c r="H286" s="516"/>
      <c r="I286" s="13"/>
    </row>
    <row r="287" spans="1:17" s="75" customFormat="1" ht="37.15" customHeight="1" x14ac:dyDescent="0.25">
      <c r="A287" s="517" t="s">
        <v>9</v>
      </c>
      <c r="B287" s="517" t="s">
        <v>122</v>
      </c>
      <c r="C287" s="517" t="s">
        <v>123</v>
      </c>
      <c r="D287" s="521" t="s">
        <v>127</v>
      </c>
      <c r="E287" s="517" t="s">
        <v>128</v>
      </c>
      <c r="F287" s="517" t="s">
        <v>167</v>
      </c>
      <c r="G287" s="552" t="s">
        <v>50</v>
      </c>
      <c r="H287" s="554" t="s">
        <v>129</v>
      </c>
      <c r="I287" s="100"/>
      <c r="J287" s="110"/>
      <c r="K287" s="110"/>
      <c r="L287" s="110"/>
      <c r="M287" s="110"/>
      <c r="N287" s="110"/>
      <c r="O287" s="110"/>
      <c r="P287" s="110"/>
      <c r="Q287" s="110"/>
    </row>
    <row r="288" spans="1:17" ht="18" customHeight="1" thickBot="1" x14ac:dyDescent="0.3">
      <c r="A288" s="526"/>
      <c r="B288" s="526"/>
      <c r="C288" s="526"/>
      <c r="D288" s="528"/>
      <c r="E288" s="526"/>
      <c r="F288" s="526"/>
      <c r="G288" s="553"/>
      <c r="H288" s="555"/>
      <c r="I288" s="13"/>
    </row>
    <row r="289" spans="1:9" ht="31.9" customHeight="1" x14ac:dyDescent="0.25">
      <c r="A289" s="52">
        <v>161</v>
      </c>
      <c r="B289" s="52"/>
      <c r="C289" s="53"/>
      <c r="D289" s="382"/>
      <c r="E289" s="378"/>
      <c r="F289" s="262"/>
      <c r="G289" s="274" t="str">
        <f>IF(AND(E289&lt;&gt;"",F289&lt;&gt;"",H289&lt;&gt;""),E289*F289,"")</f>
        <v/>
      </c>
      <c r="H289" s="375"/>
      <c r="I289" s="173" t="str">
        <f t="shared" ref="I289:I308" si="16">IF(AND(C289&lt;&gt;"",H289=""),"Stok Çıkış Tarihi Yazılmalıdır.","")</f>
        <v/>
      </c>
    </row>
    <row r="290" spans="1:9" ht="31.9" customHeight="1" x14ac:dyDescent="0.25">
      <c r="A290" s="35">
        <v>162</v>
      </c>
      <c r="B290" s="35"/>
      <c r="C290" s="36"/>
      <c r="D290" s="383"/>
      <c r="E290" s="379"/>
      <c r="F290" s="263"/>
      <c r="G290" s="282" t="str">
        <f t="shared" ref="G290:G308" si="17">IF(AND(E290&lt;&gt;"",F290&lt;&gt;"",H290&lt;&gt;""),E290*F290,"")</f>
        <v/>
      </c>
      <c r="H290" s="376"/>
      <c r="I290" s="173" t="str">
        <f t="shared" si="16"/>
        <v/>
      </c>
    </row>
    <row r="291" spans="1:9" ht="31.9" customHeight="1" x14ac:dyDescent="0.25">
      <c r="A291" s="35">
        <v>163</v>
      </c>
      <c r="B291" s="35"/>
      <c r="C291" s="36"/>
      <c r="D291" s="383"/>
      <c r="E291" s="379"/>
      <c r="F291" s="263"/>
      <c r="G291" s="282" t="str">
        <f t="shared" si="17"/>
        <v/>
      </c>
      <c r="H291" s="376"/>
      <c r="I291" s="173" t="str">
        <f t="shared" si="16"/>
        <v/>
      </c>
    </row>
    <row r="292" spans="1:9" ht="31.9" customHeight="1" x14ac:dyDescent="0.25">
      <c r="A292" s="35">
        <v>164</v>
      </c>
      <c r="B292" s="35"/>
      <c r="C292" s="36"/>
      <c r="D292" s="383"/>
      <c r="E292" s="379"/>
      <c r="F292" s="263"/>
      <c r="G292" s="282" t="str">
        <f t="shared" si="17"/>
        <v/>
      </c>
      <c r="H292" s="376"/>
      <c r="I292" s="173" t="str">
        <f t="shared" si="16"/>
        <v/>
      </c>
    </row>
    <row r="293" spans="1:9" ht="31.9" customHeight="1" x14ac:dyDescent="0.25">
      <c r="A293" s="35">
        <v>165</v>
      </c>
      <c r="B293" s="35"/>
      <c r="C293" s="36"/>
      <c r="D293" s="383"/>
      <c r="E293" s="379"/>
      <c r="F293" s="263"/>
      <c r="G293" s="282" t="str">
        <f t="shared" si="17"/>
        <v/>
      </c>
      <c r="H293" s="376"/>
      <c r="I293" s="173" t="str">
        <f t="shared" si="16"/>
        <v/>
      </c>
    </row>
    <row r="294" spans="1:9" ht="31.9" customHeight="1" x14ac:dyDescent="0.25">
      <c r="A294" s="35">
        <v>166</v>
      </c>
      <c r="B294" s="35"/>
      <c r="C294" s="36"/>
      <c r="D294" s="383"/>
      <c r="E294" s="379"/>
      <c r="F294" s="263"/>
      <c r="G294" s="282" t="str">
        <f t="shared" si="17"/>
        <v/>
      </c>
      <c r="H294" s="376"/>
      <c r="I294" s="173" t="str">
        <f t="shared" si="16"/>
        <v/>
      </c>
    </row>
    <row r="295" spans="1:9" ht="31.9" customHeight="1" x14ac:dyDescent="0.25">
      <c r="A295" s="35">
        <v>167</v>
      </c>
      <c r="B295" s="35"/>
      <c r="C295" s="36"/>
      <c r="D295" s="383"/>
      <c r="E295" s="379"/>
      <c r="F295" s="263"/>
      <c r="G295" s="282" t="str">
        <f t="shared" si="17"/>
        <v/>
      </c>
      <c r="H295" s="376"/>
      <c r="I295" s="173" t="str">
        <f t="shared" si="16"/>
        <v/>
      </c>
    </row>
    <row r="296" spans="1:9" ht="31.9" customHeight="1" x14ac:dyDescent="0.25">
      <c r="A296" s="35">
        <v>168</v>
      </c>
      <c r="B296" s="35"/>
      <c r="C296" s="36"/>
      <c r="D296" s="383"/>
      <c r="E296" s="379"/>
      <c r="F296" s="263"/>
      <c r="G296" s="282" t="str">
        <f t="shared" si="17"/>
        <v/>
      </c>
      <c r="H296" s="376"/>
      <c r="I296" s="173" t="str">
        <f t="shared" si="16"/>
        <v/>
      </c>
    </row>
    <row r="297" spans="1:9" ht="31.9" customHeight="1" x14ac:dyDescent="0.25">
      <c r="A297" s="35">
        <v>169</v>
      </c>
      <c r="B297" s="35"/>
      <c r="C297" s="36"/>
      <c r="D297" s="383"/>
      <c r="E297" s="379"/>
      <c r="F297" s="263"/>
      <c r="G297" s="282" t="str">
        <f t="shared" si="17"/>
        <v/>
      </c>
      <c r="H297" s="376"/>
      <c r="I297" s="173" t="str">
        <f t="shared" si="16"/>
        <v/>
      </c>
    </row>
    <row r="298" spans="1:9" ht="31.9" customHeight="1" x14ac:dyDescent="0.25">
      <c r="A298" s="35">
        <v>170</v>
      </c>
      <c r="B298" s="35"/>
      <c r="C298" s="36"/>
      <c r="D298" s="383"/>
      <c r="E298" s="379"/>
      <c r="F298" s="263"/>
      <c r="G298" s="282" t="str">
        <f t="shared" si="17"/>
        <v/>
      </c>
      <c r="H298" s="376"/>
      <c r="I298" s="173" t="str">
        <f t="shared" si="16"/>
        <v/>
      </c>
    </row>
    <row r="299" spans="1:9" ht="31.9" customHeight="1" x14ac:dyDescent="0.25">
      <c r="A299" s="35">
        <v>171</v>
      </c>
      <c r="B299" s="35"/>
      <c r="C299" s="36"/>
      <c r="D299" s="383"/>
      <c r="E299" s="379"/>
      <c r="F299" s="263"/>
      <c r="G299" s="282" t="str">
        <f t="shared" si="17"/>
        <v/>
      </c>
      <c r="H299" s="376"/>
      <c r="I299" s="173" t="str">
        <f t="shared" si="16"/>
        <v/>
      </c>
    </row>
    <row r="300" spans="1:9" ht="31.9" customHeight="1" x14ac:dyDescent="0.25">
      <c r="A300" s="35">
        <v>172</v>
      </c>
      <c r="B300" s="35"/>
      <c r="C300" s="36"/>
      <c r="D300" s="383"/>
      <c r="E300" s="379"/>
      <c r="F300" s="263"/>
      <c r="G300" s="282" t="str">
        <f t="shared" si="17"/>
        <v/>
      </c>
      <c r="H300" s="376"/>
      <c r="I300" s="173" t="str">
        <f t="shared" si="16"/>
        <v/>
      </c>
    </row>
    <row r="301" spans="1:9" ht="31.9" customHeight="1" x14ac:dyDescent="0.25">
      <c r="A301" s="35">
        <v>173</v>
      </c>
      <c r="B301" s="35"/>
      <c r="C301" s="36"/>
      <c r="D301" s="383"/>
      <c r="E301" s="379"/>
      <c r="F301" s="263"/>
      <c r="G301" s="282" t="str">
        <f t="shared" si="17"/>
        <v/>
      </c>
      <c r="H301" s="376"/>
      <c r="I301" s="173" t="str">
        <f t="shared" si="16"/>
        <v/>
      </c>
    </row>
    <row r="302" spans="1:9" ht="31.9" customHeight="1" x14ac:dyDescent="0.25">
      <c r="A302" s="35">
        <v>174</v>
      </c>
      <c r="B302" s="35"/>
      <c r="C302" s="36"/>
      <c r="D302" s="383"/>
      <c r="E302" s="379"/>
      <c r="F302" s="263"/>
      <c r="G302" s="282" t="str">
        <f t="shared" si="17"/>
        <v/>
      </c>
      <c r="H302" s="376"/>
      <c r="I302" s="173" t="str">
        <f t="shared" si="16"/>
        <v/>
      </c>
    </row>
    <row r="303" spans="1:9" ht="31.9" customHeight="1" x14ac:dyDescent="0.25">
      <c r="A303" s="35">
        <v>175</v>
      </c>
      <c r="B303" s="35"/>
      <c r="C303" s="36"/>
      <c r="D303" s="383"/>
      <c r="E303" s="379"/>
      <c r="F303" s="263"/>
      <c r="G303" s="282" t="str">
        <f t="shared" si="17"/>
        <v/>
      </c>
      <c r="H303" s="376"/>
      <c r="I303" s="173" t="str">
        <f t="shared" si="16"/>
        <v/>
      </c>
    </row>
    <row r="304" spans="1:9" ht="31.9" customHeight="1" x14ac:dyDescent="0.25">
      <c r="A304" s="35">
        <v>176</v>
      </c>
      <c r="B304" s="35"/>
      <c r="C304" s="36"/>
      <c r="D304" s="383"/>
      <c r="E304" s="379"/>
      <c r="F304" s="263"/>
      <c r="G304" s="282" t="str">
        <f t="shared" si="17"/>
        <v/>
      </c>
      <c r="H304" s="376"/>
      <c r="I304" s="173" t="str">
        <f t="shared" si="16"/>
        <v/>
      </c>
    </row>
    <row r="305" spans="1:10" ht="31.9" customHeight="1" x14ac:dyDescent="0.25">
      <c r="A305" s="35">
        <v>177</v>
      </c>
      <c r="B305" s="35"/>
      <c r="C305" s="36"/>
      <c r="D305" s="383"/>
      <c r="E305" s="379"/>
      <c r="F305" s="263"/>
      <c r="G305" s="282" t="str">
        <f t="shared" si="17"/>
        <v/>
      </c>
      <c r="H305" s="376"/>
      <c r="I305" s="173" t="str">
        <f t="shared" si="16"/>
        <v/>
      </c>
    </row>
    <row r="306" spans="1:10" ht="31.9" customHeight="1" x14ac:dyDescent="0.25">
      <c r="A306" s="35">
        <v>178</v>
      </c>
      <c r="B306" s="35"/>
      <c r="C306" s="36"/>
      <c r="D306" s="383"/>
      <c r="E306" s="379"/>
      <c r="F306" s="263"/>
      <c r="G306" s="282" t="str">
        <f t="shared" si="17"/>
        <v/>
      </c>
      <c r="H306" s="376"/>
      <c r="I306" s="173" t="str">
        <f t="shared" si="16"/>
        <v/>
      </c>
    </row>
    <row r="307" spans="1:10" ht="31.9" customHeight="1" x14ac:dyDescent="0.25">
      <c r="A307" s="35">
        <v>179</v>
      </c>
      <c r="B307" s="35"/>
      <c r="C307" s="36"/>
      <c r="D307" s="383"/>
      <c r="E307" s="379"/>
      <c r="F307" s="263"/>
      <c r="G307" s="282" t="str">
        <f t="shared" si="17"/>
        <v/>
      </c>
      <c r="H307" s="376"/>
      <c r="I307" s="173" t="str">
        <f t="shared" si="16"/>
        <v/>
      </c>
    </row>
    <row r="308" spans="1:10" ht="31.9" customHeight="1" thickBot="1" x14ac:dyDescent="0.3">
      <c r="A308" s="38">
        <v>180</v>
      </c>
      <c r="B308" s="38"/>
      <c r="C308" s="39"/>
      <c r="D308" s="384"/>
      <c r="E308" s="380"/>
      <c r="F308" s="264"/>
      <c r="G308" s="283" t="str">
        <f t="shared" si="17"/>
        <v/>
      </c>
      <c r="H308" s="377"/>
      <c r="I308" s="173" t="str">
        <f t="shared" si="16"/>
        <v/>
      </c>
    </row>
    <row r="309" spans="1:10" ht="37.15" customHeight="1" thickBot="1" x14ac:dyDescent="0.3">
      <c r="F309" s="10" t="s">
        <v>147</v>
      </c>
      <c r="G309" s="258">
        <f>IF(stok&lt;&gt;"",SUM(G289:G308)+G274,0)</f>
        <v>0</v>
      </c>
      <c r="H309" s="335"/>
      <c r="J309" s="171">
        <f>IF(G309&gt;G274,ROW(A315),0)</f>
        <v>0</v>
      </c>
    </row>
    <row r="311" spans="1:10" ht="30.2" customHeight="1" x14ac:dyDescent="0.25">
      <c r="A311" s="551" t="s">
        <v>159</v>
      </c>
      <c r="B311" s="551"/>
      <c r="C311" s="551"/>
      <c r="D311" s="551"/>
      <c r="E311" s="551"/>
      <c r="F311" s="551"/>
      <c r="G311" s="551"/>
      <c r="H311" s="551"/>
    </row>
    <row r="313" spans="1:10" ht="21" x14ac:dyDescent="0.35">
      <c r="B313" s="309" t="s">
        <v>47</v>
      </c>
      <c r="C313" s="297">
        <f ca="1">IF(imzatarihi&gt;0,imzatarihi,"")</f>
        <v>46027</v>
      </c>
      <c r="D313" s="337" t="s">
        <v>48</v>
      </c>
      <c r="E313" s="486" t="str">
        <f>IF(kurulusyetkilisi&gt;0,kurulusyetkilisi,"")</f>
        <v/>
      </c>
      <c r="F313" s="486"/>
      <c r="G313" s="486"/>
      <c r="H313" s="486"/>
    </row>
    <row r="314" spans="1:10" ht="21" x14ac:dyDescent="0.35">
      <c r="B314" s="300"/>
      <c r="C314" s="300"/>
      <c r="D314" s="556" t="s">
        <v>49</v>
      </c>
      <c r="E314" s="556"/>
      <c r="F314" s="300"/>
      <c r="G314" s="312"/>
      <c r="H314" s="336"/>
    </row>
    <row r="316" spans="1:10" x14ac:dyDescent="0.25">
      <c r="A316" s="525" t="s">
        <v>126</v>
      </c>
      <c r="B316" s="525"/>
      <c r="C316" s="525"/>
      <c r="D316" s="525"/>
      <c r="E316" s="525"/>
      <c r="F316" s="525"/>
      <c r="G316" s="525"/>
      <c r="H316" s="525"/>
      <c r="I316" s="13"/>
    </row>
    <row r="317" spans="1:10" x14ac:dyDescent="0.25">
      <c r="A317" s="523" t="str">
        <f>IF(YilDonem&lt;&gt;"",CONCATENATE(YilDonem," dönemine aittir."),"")</f>
        <v/>
      </c>
      <c r="B317" s="523"/>
      <c r="C317" s="523"/>
      <c r="D317" s="523"/>
      <c r="E317" s="523"/>
      <c r="F317" s="523"/>
      <c r="G317" s="523"/>
      <c r="H317" s="523"/>
      <c r="I317" s="13"/>
    </row>
    <row r="318" spans="1:10" ht="15.95" customHeight="1" thickBot="1" x14ac:dyDescent="0.3">
      <c r="A318" s="543" t="s">
        <v>149</v>
      </c>
      <c r="B318" s="543"/>
      <c r="C318" s="543"/>
      <c r="D318" s="543"/>
      <c r="E318" s="543"/>
      <c r="F318" s="543"/>
      <c r="G318" s="543"/>
      <c r="H318" s="543"/>
      <c r="I318" s="13"/>
    </row>
    <row r="319" spans="1:10" ht="31.7" customHeight="1" thickBot="1" x14ac:dyDescent="0.3">
      <c r="A319" s="544" t="s">
        <v>1</v>
      </c>
      <c r="B319" s="545"/>
      <c r="C319" s="509" t="str">
        <f>IF(ProjeNo&gt;0,ProjeNo,"")</f>
        <v/>
      </c>
      <c r="D319" s="510"/>
      <c r="E319" s="510"/>
      <c r="F319" s="510"/>
      <c r="G319" s="510"/>
      <c r="H319" s="511"/>
      <c r="I319" s="13"/>
    </row>
    <row r="320" spans="1:10" ht="45" customHeight="1" thickBot="1" x14ac:dyDescent="0.3">
      <c r="A320" s="540" t="s">
        <v>14</v>
      </c>
      <c r="B320" s="541"/>
      <c r="C320" s="514" t="str">
        <f>IF(ProjeAdi&gt;0,ProjeAdi,"")</f>
        <v/>
      </c>
      <c r="D320" s="515"/>
      <c r="E320" s="515"/>
      <c r="F320" s="515"/>
      <c r="G320" s="515"/>
      <c r="H320" s="516"/>
      <c r="I320" s="13"/>
    </row>
    <row r="321" spans="1:17" ht="30.2" customHeight="1" thickBot="1" x14ac:dyDescent="0.3">
      <c r="A321" s="549" t="s">
        <v>164</v>
      </c>
      <c r="B321" s="550"/>
      <c r="C321" s="514" t="str">
        <f>IF($C$6&lt;&gt;"",$C$6,"")</f>
        <v/>
      </c>
      <c r="D321" s="515"/>
      <c r="E321" s="515"/>
      <c r="F321" s="515"/>
      <c r="G321" s="515"/>
      <c r="H321" s="516"/>
      <c r="I321" s="13"/>
    </row>
    <row r="322" spans="1:17" s="75" customFormat="1" ht="37.15" customHeight="1" x14ac:dyDescent="0.25">
      <c r="A322" s="517" t="s">
        <v>9</v>
      </c>
      <c r="B322" s="517" t="s">
        <v>122</v>
      </c>
      <c r="C322" s="517" t="s">
        <v>123</v>
      </c>
      <c r="D322" s="521" t="s">
        <v>127</v>
      </c>
      <c r="E322" s="517" t="s">
        <v>128</v>
      </c>
      <c r="F322" s="517" t="s">
        <v>167</v>
      </c>
      <c r="G322" s="552" t="s">
        <v>50</v>
      </c>
      <c r="H322" s="554" t="s">
        <v>129</v>
      </c>
      <c r="I322" s="100"/>
      <c r="J322" s="110"/>
      <c r="K322" s="110"/>
      <c r="L322" s="110"/>
      <c r="M322" s="110"/>
      <c r="N322" s="110"/>
      <c r="O322" s="110"/>
      <c r="P322" s="110"/>
      <c r="Q322" s="110"/>
    </row>
    <row r="323" spans="1:17" ht="18" customHeight="1" thickBot="1" x14ac:dyDescent="0.3">
      <c r="A323" s="526"/>
      <c r="B323" s="526"/>
      <c r="C323" s="526"/>
      <c r="D323" s="528"/>
      <c r="E323" s="526"/>
      <c r="F323" s="526"/>
      <c r="G323" s="553"/>
      <c r="H323" s="555"/>
      <c r="I323" s="13"/>
    </row>
    <row r="324" spans="1:17" ht="31.9" customHeight="1" x14ac:dyDescent="0.25">
      <c r="A324" s="52">
        <v>181</v>
      </c>
      <c r="B324" s="52"/>
      <c r="C324" s="53"/>
      <c r="D324" s="382"/>
      <c r="E324" s="378"/>
      <c r="F324" s="262"/>
      <c r="G324" s="274" t="str">
        <f>IF(AND(E324&lt;&gt;"",F324&lt;&gt;"",H324&lt;&gt;""),E324*F324,"")</f>
        <v/>
      </c>
      <c r="H324" s="375"/>
      <c r="I324" s="173" t="str">
        <f t="shared" ref="I324:I343" si="18">IF(AND(C324&lt;&gt;"",H324=""),"Stok Çıkış Tarihi Yazılmalıdır.","")</f>
        <v/>
      </c>
    </row>
    <row r="325" spans="1:17" ht="31.9" customHeight="1" x14ac:dyDescent="0.25">
      <c r="A325" s="35">
        <v>182</v>
      </c>
      <c r="B325" s="35"/>
      <c r="C325" s="36"/>
      <c r="D325" s="383"/>
      <c r="E325" s="379"/>
      <c r="F325" s="263"/>
      <c r="G325" s="282" t="str">
        <f t="shared" ref="G325:G343" si="19">IF(AND(E325&lt;&gt;"",F325&lt;&gt;"",H325&lt;&gt;""),E325*F325,"")</f>
        <v/>
      </c>
      <c r="H325" s="376"/>
      <c r="I325" s="173" t="str">
        <f t="shared" si="18"/>
        <v/>
      </c>
    </row>
    <row r="326" spans="1:17" ht="31.9" customHeight="1" x14ac:dyDescent="0.25">
      <c r="A326" s="35">
        <v>183</v>
      </c>
      <c r="B326" s="35"/>
      <c r="C326" s="36"/>
      <c r="D326" s="383"/>
      <c r="E326" s="379"/>
      <c r="F326" s="263"/>
      <c r="G326" s="282" t="str">
        <f t="shared" si="19"/>
        <v/>
      </c>
      <c r="H326" s="376"/>
      <c r="I326" s="173" t="str">
        <f t="shared" si="18"/>
        <v/>
      </c>
    </row>
    <row r="327" spans="1:17" ht="31.9" customHeight="1" x14ac:dyDescent="0.25">
      <c r="A327" s="35">
        <v>184</v>
      </c>
      <c r="B327" s="35"/>
      <c r="C327" s="36"/>
      <c r="D327" s="383"/>
      <c r="E327" s="379"/>
      <c r="F327" s="263"/>
      <c r="G327" s="282" t="str">
        <f t="shared" si="19"/>
        <v/>
      </c>
      <c r="H327" s="376"/>
      <c r="I327" s="173" t="str">
        <f t="shared" si="18"/>
        <v/>
      </c>
    </row>
    <row r="328" spans="1:17" ht="31.9" customHeight="1" x14ac:dyDescent="0.25">
      <c r="A328" s="35">
        <v>185</v>
      </c>
      <c r="B328" s="35"/>
      <c r="C328" s="36"/>
      <c r="D328" s="383"/>
      <c r="E328" s="379"/>
      <c r="F328" s="263"/>
      <c r="G328" s="282" t="str">
        <f t="shared" si="19"/>
        <v/>
      </c>
      <c r="H328" s="376"/>
      <c r="I328" s="173" t="str">
        <f t="shared" si="18"/>
        <v/>
      </c>
    </row>
    <row r="329" spans="1:17" ht="31.9" customHeight="1" x14ac:dyDescent="0.25">
      <c r="A329" s="35">
        <v>186</v>
      </c>
      <c r="B329" s="35"/>
      <c r="C329" s="36"/>
      <c r="D329" s="383"/>
      <c r="E329" s="379"/>
      <c r="F329" s="263"/>
      <c r="G329" s="282" t="str">
        <f t="shared" si="19"/>
        <v/>
      </c>
      <c r="H329" s="376"/>
      <c r="I329" s="173" t="str">
        <f t="shared" si="18"/>
        <v/>
      </c>
    </row>
    <row r="330" spans="1:17" ht="31.9" customHeight="1" x14ac:dyDescent="0.25">
      <c r="A330" s="35">
        <v>187</v>
      </c>
      <c r="B330" s="35"/>
      <c r="C330" s="36"/>
      <c r="D330" s="383"/>
      <c r="E330" s="379"/>
      <c r="F330" s="263"/>
      <c r="G330" s="282" t="str">
        <f t="shared" si="19"/>
        <v/>
      </c>
      <c r="H330" s="376"/>
      <c r="I330" s="173" t="str">
        <f t="shared" si="18"/>
        <v/>
      </c>
    </row>
    <row r="331" spans="1:17" ht="31.9" customHeight="1" x14ac:dyDescent="0.25">
      <c r="A331" s="35">
        <v>188</v>
      </c>
      <c r="B331" s="35"/>
      <c r="C331" s="36"/>
      <c r="D331" s="383"/>
      <c r="E331" s="379"/>
      <c r="F331" s="263"/>
      <c r="G331" s="282" t="str">
        <f t="shared" si="19"/>
        <v/>
      </c>
      <c r="H331" s="376"/>
      <c r="I331" s="173" t="str">
        <f t="shared" si="18"/>
        <v/>
      </c>
    </row>
    <row r="332" spans="1:17" ht="31.9" customHeight="1" x14ac:dyDescent="0.25">
      <c r="A332" s="35">
        <v>189</v>
      </c>
      <c r="B332" s="35"/>
      <c r="C332" s="36"/>
      <c r="D332" s="383"/>
      <c r="E332" s="379"/>
      <c r="F332" s="263"/>
      <c r="G332" s="282" t="str">
        <f t="shared" si="19"/>
        <v/>
      </c>
      <c r="H332" s="376"/>
      <c r="I332" s="173" t="str">
        <f t="shared" si="18"/>
        <v/>
      </c>
    </row>
    <row r="333" spans="1:17" ht="31.9" customHeight="1" x14ac:dyDescent="0.25">
      <c r="A333" s="35">
        <v>190</v>
      </c>
      <c r="B333" s="35"/>
      <c r="C333" s="36"/>
      <c r="D333" s="383"/>
      <c r="E333" s="379"/>
      <c r="F333" s="263"/>
      <c r="G333" s="282" t="str">
        <f t="shared" si="19"/>
        <v/>
      </c>
      <c r="H333" s="376"/>
      <c r="I333" s="173" t="str">
        <f t="shared" si="18"/>
        <v/>
      </c>
    </row>
    <row r="334" spans="1:17" ht="31.9" customHeight="1" x14ac:dyDescent="0.25">
      <c r="A334" s="35">
        <v>191</v>
      </c>
      <c r="B334" s="35"/>
      <c r="C334" s="36"/>
      <c r="D334" s="383"/>
      <c r="E334" s="379"/>
      <c r="F334" s="263"/>
      <c r="G334" s="282" t="str">
        <f t="shared" si="19"/>
        <v/>
      </c>
      <c r="H334" s="376"/>
      <c r="I334" s="173" t="str">
        <f t="shared" si="18"/>
        <v/>
      </c>
    </row>
    <row r="335" spans="1:17" ht="31.9" customHeight="1" x14ac:dyDescent="0.25">
      <c r="A335" s="35">
        <v>192</v>
      </c>
      <c r="B335" s="35"/>
      <c r="C335" s="36"/>
      <c r="D335" s="383"/>
      <c r="E335" s="379"/>
      <c r="F335" s="263"/>
      <c r="G335" s="282" t="str">
        <f t="shared" si="19"/>
        <v/>
      </c>
      <c r="H335" s="376"/>
      <c r="I335" s="173" t="str">
        <f t="shared" si="18"/>
        <v/>
      </c>
    </row>
    <row r="336" spans="1:17" ht="31.9" customHeight="1" x14ac:dyDescent="0.25">
      <c r="A336" s="35">
        <v>193</v>
      </c>
      <c r="B336" s="35"/>
      <c r="C336" s="36"/>
      <c r="D336" s="383"/>
      <c r="E336" s="379"/>
      <c r="F336" s="263"/>
      <c r="G336" s="282" t="str">
        <f t="shared" si="19"/>
        <v/>
      </c>
      <c r="H336" s="376"/>
      <c r="I336" s="173" t="str">
        <f t="shared" si="18"/>
        <v/>
      </c>
    </row>
    <row r="337" spans="1:10" ht="31.9" customHeight="1" x14ac:dyDescent="0.25">
      <c r="A337" s="35">
        <v>194</v>
      </c>
      <c r="B337" s="35"/>
      <c r="C337" s="36"/>
      <c r="D337" s="383"/>
      <c r="E337" s="379"/>
      <c r="F337" s="263"/>
      <c r="G337" s="282" t="str">
        <f t="shared" si="19"/>
        <v/>
      </c>
      <c r="H337" s="376"/>
      <c r="I337" s="173" t="str">
        <f t="shared" si="18"/>
        <v/>
      </c>
    </row>
    <row r="338" spans="1:10" ht="31.9" customHeight="1" x14ac:dyDescent="0.25">
      <c r="A338" s="35">
        <v>195</v>
      </c>
      <c r="B338" s="35"/>
      <c r="C338" s="36"/>
      <c r="D338" s="383"/>
      <c r="E338" s="379"/>
      <c r="F338" s="263"/>
      <c r="G338" s="282" t="str">
        <f t="shared" si="19"/>
        <v/>
      </c>
      <c r="H338" s="376"/>
      <c r="I338" s="173" t="str">
        <f t="shared" si="18"/>
        <v/>
      </c>
    </row>
    <row r="339" spans="1:10" ht="31.9" customHeight="1" x14ac:dyDescent="0.25">
      <c r="A339" s="35">
        <v>196</v>
      </c>
      <c r="B339" s="35"/>
      <c r="C339" s="36"/>
      <c r="D339" s="383"/>
      <c r="E339" s="379"/>
      <c r="F339" s="263"/>
      <c r="G339" s="282" t="str">
        <f t="shared" si="19"/>
        <v/>
      </c>
      <c r="H339" s="376"/>
      <c r="I339" s="173" t="str">
        <f t="shared" si="18"/>
        <v/>
      </c>
    </row>
    <row r="340" spans="1:10" ht="31.9" customHeight="1" x14ac:dyDescent="0.25">
      <c r="A340" s="35">
        <v>197</v>
      </c>
      <c r="B340" s="35"/>
      <c r="C340" s="36"/>
      <c r="D340" s="383"/>
      <c r="E340" s="379"/>
      <c r="F340" s="263"/>
      <c r="G340" s="282" t="str">
        <f t="shared" si="19"/>
        <v/>
      </c>
      <c r="H340" s="376"/>
      <c r="I340" s="173" t="str">
        <f t="shared" si="18"/>
        <v/>
      </c>
    </row>
    <row r="341" spans="1:10" ht="31.9" customHeight="1" x14ac:dyDescent="0.25">
      <c r="A341" s="35">
        <v>198</v>
      </c>
      <c r="B341" s="35"/>
      <c r="C341" s="36"/>
      <c r="D341" s="383"/>
      <c r="E341" s="379"/>
      <c r="F341" s="263"/>
      <c r="G341" s="282" t="str">
        <f t="shared" si="19"/>
        <v/>
      </c>
      <c r="H341" s="376"/>
      <c r="I341" s="173" t="str">
        <f t="shared" si="18"/>
        <v/>
      </c>
    </row>
    <row r="342" spans="1:10" ht="31.9" customHeight="1" x14ac:dyDescent="0.25">
      <c r="A342" s="35">
        <v>199</v>
      </c>
      <c r="B342" s="35"/>
      <c r="C342" s="36"/>
      <c r="D342" s="383"/>
      <c r="E342" s="379"/>
      <c r="F342" s="263"/>
      <c r="G342" s="282" t="str">
        <f t="shared" si="19"/>
        <v/>
      </c>
      <c r="H342" s="376"/>
      <c r="I342" s="173" t="str">
        <f t="shared" si="18"/>
        <v/>
      </c>
    </row>
    <row r="343" spans="1:10" ht="31.9" customHeight="1" thickBot="1" x14ac:dyDescent="0.3">
      <c r="A343" s="38">
        <v>200</v>
      </c>
      <c r="B343" s="38"/>
      <c r="C343" s="39"/>
      <c r="D343" s="384"/>
      <c r="E343" s="380"/>
      <c r="F343" s="264"/>
      <c r="G343" s="283" t="str">
        <f t="shared" si="19"/>
        <v/>
      </c>
      <c r="H343" s="377"/>
      <c r="I343" s="173" t="str">
        <f t="shared" si="18"/>
        <v/>
      </c>
    </row>
    <row r="344" spans="1:10" ht="37.15" customHeight="1" thickBot="1" x14ac:dyDescent="0.3">
      <c r="F344" s="10" t="s">
        <v>147</v>
      </c>
      <c r="G344" s="258">
        <f>IF(stok&lt;&gt;"",SUM(G324:G343)+G309,0)</f>
        <v>0</v>
      </c>
      <c r="H344" s="335"/>
      <c r="J344" s="171">
        <f>IF(G344&gt;G309,ROW(A350),0)</f>
        <v>0</v>
      </c>
    </row>
    <row r="346" spans="1:10" ht="30.2" customHeight="1" x14ac:dyDescent="0.25">
      <c r="A346" s="551" t="s">
        <v>159</v>
      </c>
      <c r="B346" s="551"/>
      <c r="C346" s="551"/>
      <c r="D346" s="551"/>
      <c r="E346" s="551"/>
      <c r="F346" s="551"/>
      <c r="G346" s="551"/>
      <c r="H346" s="551"/>
    </row>
    <row r="348" spans="1:10" ht="21" x14ac:dyDescent="0.35">
      <c r="B348" s="309" t="s">
        <v>47</v>
      </c>
      <c r="C348" s="297">
        <f ca="1">IF(imzatarihi&gt;0,imzatarihi,"")</f>
        <v>46027</v>
      </c>
      <c r="D348" s="337" t="s">
        <v>48</v>
      </c>
      <c r="E348" s="486" t="str">
        <f>IF(kurulusyetkilisi&gt;0,kurulusyetkilisi,"")</f>
        <v/>
      </c>
      <c r="F348" s="486"/>
      <c r="G348" s="486"/>
      <c r="H348" s="486"/>
    </row>
    <row r="349" spans="1:10" ht="21" x14ac:dyDescent="0.35">
      <c r="B349" s="300"/>
      <c r="C349" s="300"/>
      <c r="D349" s="556" t="s">
        <v>49</v>
      </c>
      <c r="E349" s="556"/>
      <c r="F349" s="300"/>
      <c r="G349" s="312"/>
      <c r="H349" s="336"/>
    </row>
    <row r="351" spans="1:10" x14ac:dyDescent="0.25">
      <c r="A351" s="525" t="s">
        <v>126</v>
      </c>
      <c r="B351" s="525"/>
      <c r="C351" s="525"/>
      <c r="D351" s="525"/>
      <c r="E351" s="525"/>
      <c r="F351" s="525"/>
      <c r="G351" s="525"/>
      <c r="H351" s="525"/>
      <c r="I351" s="13"/>
    </row>
    <row r="352" spans="1:10" x14ac:dyDescent="0.25">
      <c r="A352" s="523" t="str">
        <f>IF(YilDonem&lt;&gt;"",CONCATENATE(YilDonem," dönemine aittir."),"")</f>
        <v/>
      </c>
      <c r="B352" s="523"/>
      <c r="C352" s="523"/>
      <c r="D352" s="523"/>
      <c r="E352" s="523"/>
      <c r="F352" s="523"/>
      <c r="G352" s="523"/>
      <c r="H352" s="523"/>
      <c r="I352" s="13"/>
    </row>
    <row r="353" spans="1:17" ht="15.95" customHeight="1" thickBot="1" x14ac:dyDescent="0.3">
      <c r="A353" s="543" t="s">
        <v>149</v>
      </c>
      <c r="B353" s="543"/>
      <c r="C353" s="543"/>
      <c r="D353" s="543"/>
      <c r="E353" s="543"/>
      <c r="F353" s="543"/>
      <c r="G353" s="543"/>
      <c r="H353" s="543"/>
      <c r="I353" s="13"/>
    </row>
    <row r="354" spans="1:17" ht="31.7" customHeight="1" thickBot="1" x14ac:dyDescent="0.3">
      <c r="A354" s="544" t="s">
        <v>1</v>
      </c>
      <c r="B354" s="545"/>
      <c r="C354" s="509" t="str">
        <f>IF(ProjeNo&gt;0,ProjeNo,"")</f>
        <v/>
      </c>
      <c r="D354" s="510"/>
      <c r="E354" s="510"/>
      <c r="F354" s="510"/>
      <c r="G354" s="510"/>
      <c r="H354" s="511"/>
      <c r="I354" s="13"/>
    </row>
    <row r="355" spans="1:17" ht="45" customHeight="1" thickBot="1" x14ac:dyDescent="0.3">
      <c r="A355" s="540" t="s">
        <v>14</v>
      </c>
      <c r="B355" s="541"/>
      <c r="C355" s="514" t="str">
        <f>IF(ProjeAdi&gt;0,ProjeAdi,"")</f>
        <v/>
      </c>
      <c r="D355" s="515"/>
      <c r="E355" s="515"/>
      <c r="F355" s="515"/>
      <c r="G355" s="515"/>
      <c r="H355" s="516"/>
      <c r="I355" s="13"/>
    </row>
    <row r="356" spans="1:17" ht="30.2" customHeight="1" thickBot="1" x14ac:dyDescent="0.3">
      <c r="A356" s="549" t="s">
        <v>164</v>
      </c>
      <c r="B356" s="550"/>
      <c r="C356" s="514" t="str">
        <f>IF($C$6&lt;&gt;"",$C$6,"")</f>
        <v/>
      </c>
      <c r="D356" s="515"/>
      <c r="E356" s="515"/>
      <c r="F356" s="515"/>
      <c r="G356" s="515"/>
      <c r="H356" s="516"/>
      <c r="I356" s="13"/>
    </row>
    <row r="357" spans="1:17" s="75" customFormat="1" ht="37.15" customHeight="1" x14ac:dyDescent="0.25">
      <c r="A357" s="517" t="s">
        <v>9</v>
      </c>
      <c r="B357" s="517" t="s">
        <v>122</v>
      </c>
      <c r="C357" s="517" t="s">
        <v>123</v>
      </c>
      <c r="D357" s="521" t="s">
        <v>127</v>
      </c>
      <c r="E357" s="517" t="s">
        <v>128</v>
      </c>
      <c r="F357" s="517" t="s">
        <v>167</v>
      </c>
      <c r="G357" s="552" t="s">
        <v>50</v>
      </c>
      <c r="H357" s="554" t="s">
        <v>129</v>
      </c>
      <c r="I357" s="100"/>
      <c r="J357" s="110"/>
      <c r="K357" s="110"/>
      <c r="L357" s="110"/>
      <c r="M357" s="110"/>
      <c r="N357" s="110"/>
      <c r="O357" s="110"/>
      <c r="P357" s="110"/>
      <c r="Q357" s="110"/>
    </row>
    <row r="358" spans="1:17" ht="18" customHeight="1" thickBot="1" x14ac:dyDescent="0.3">
      <c r="A358" s="526"/>
      <c r="B358" s="526"/>
      <c r="C358" s="526"/>
      <c r="D358" s="528"/>
      <c r="E358" s="526"/>
      <c r="F358" s="526"/>
      <c r="G358" s="553"/>
      <c r="H358" s="555"/>
      <c r="I358" s="13"/>
    </row>
    <row r="359" spans="1:17" ht="31.9" customHeight="1" x14ac:dyDescent="0.25">
      <c r="A359" s="52">
        <v>201</v>
      </c>
      <c r="B359" s="52"/>
      <c r="C359" s="53"/>
      <c r="D359" s="382"/>
      <c r="E359" s="378"/>
      <c r="F359" s="262"/>
      <c r="G359" s="274" t="str">
        <f>IF(AND(E359&lt;&gt;"",F359&lt;&gt;"",H359&lt;&gt;""),E359*F359,"")</f>
        <v/>
      </c>
      <c r="H359" s="375"/>
      <c r="I359" s="173" t="str">
        <f t="shared" ref="I359:I378" si="20">IF(AND(C359&lt;&gt;"",H359=""),"Stok Çıkış Tarihi Yazılmalıdır.","")</f>
        <v/>
      </c>
    </row>
    <row r="360" spans="1:17" ht="31.9" customHeight="1" x14ac:dyDescent="0.25">
      <c r="A360" s="35">
        <v>202</v>
      </c>
      <c r="B360" s="35"/>
      <c r="C360" s="36"/>
      <c r="D360" s="383"/>
      <c r="E360" s="379"/>
      <c r="F360" s="263"/>
      <c r="G360" s="282" t="str">
        <f t="shared" ref="G360:G378" si="21">IF(AND(E360&lt;&gt;"",F360&lt;&gt;"",H360&lt;&gt;""),E360*F360,"")</f>
        <v/>
      </c>
      <c r="H360" s="376"/>
      <c r="I360" s="173" t="str">
        <f t="shared" si="20"/>
        <v/>
      </c>
    </row>
    <row r="361" spans="1:17" ht="31.9" customHeight="1" x14ac:dyDescent="0.25">
      <c r="A361" s="35">
        <v>203</v>
      </c>
      <c r="B361" s="35"/>
      <c r="C361" s="36"/>
      <c r="D361" s="383"/>
      <c r="E361" s="379"/>
      <c r="F361" s="263"/>
      <c r="G361" s="282" t="str">
        <f t="shared" si="21"/>
        <v/>
      </c>
      <c r="H361" s="376"/>
      <c r="I361" s="173" t="str">
        <f t="shared" si="20"/>
        <v/>
      </c>
    </row>
    <row r="362" spans="1:17" ht="31.9" customHeight="1" x14ac:dyDescent="0.25">
      <c r="A362" s="35">
        <v>204</v>
      </c>
      <c r="B362" s="35"/>
      <c r="C362" s="36"/>
      <c r="D362" s="383"/>
      <c r="E362" s="379"/>
      <c r="F362" s="263"/>
      <c r="G362" s="282" t="str">
        <f t="shared" si="21"/>
        <v/>
      </c>
      <c r="H362" s="376"/>
      <c r="I362" s="173" t="str">
        <f t="shared" si="20"/>
        <v/>
      </c>
    </row>
    <row r="363" spans="1:17" ht="31.9" customHeight="1" x14ac:dyDescent="0.25">
      <c r="A363" s="35">
        <v>205</v>
      </c>
      <c r="B363" s="35"/>
      <c r="C363" s="36"/>
      <c r="D363" s="383"/>
      <c r="E363" s="379"/>
      <c r="F363" s="263"/>
      <c r="G363" s="282" t="str">
        <f t="shared" si="21"/>
        <v/>
      </c>
      <c r="H363" s="376"/>
      <c r="I363" s="173" t="str">
        <f t="shared" si="20"/>
        <v/>
      </c>
    </row>
    <row r="364" spans="1:17" ht="31.9" customHeight="1" x14ac:dyDescent="0.25">
      <c r="A364" s="35">
        <v>206</v>
      </c>
      <c r="B364" s="35"/>
      <c r="C364" s="36"/>
      <c r="D364" s="383"/>
      <c r="E364" s="379"/>
      <c r="F364" s="263"/>
      <c r="G364" s="282" t="str">
        <f t="shared" si="21"/>
        <v/>
      </c>
      <c r="H364" s="376"/>
      <c r="I364" s="173" t="str">
        <f t="shared" si="20"/>
        <v/>
      </c>
    </row>
    <row r="365" spans="1:17" ht="31.9" customHeight="1" x14ac:dyDescent="0.25">
      <c r="A365" s="35">
        <v>207</v>
      </c>
      <c r="B365" s="35"/>
      <c r="C365" s="36"/>
      <c r="D365" s="383"/>
      <c r="E365" s="379"/>
      <c r="F365" s="263"/>
      <c r="G365" s="282" t="str">
        <f t="shared" si="21"/>
        <v/>
      </c>
      <c r="H365" s="376"/>
      <c r="I365" s="173" t="str">
        <f t="shared" si="20"/>
        <v/>
      </c>
    </row>
    <row r="366" spans="1:17" ht="31.9" customHeight="1" x14ac:dyDescent="0.25">
      <c r="A366" s="35">
        <v>208</v>
      </c>
      <c r="B366" s="35"/>
      <c r="C366" s="36"/>
      <c r="D366" s="383"/>
      <c r="E366" s="379"/>
      <c r="F366" s="263"/>
      <c r="G366" s="282" t="str">
        <f t="shared" si="21"/>
        <v/>
      </c>
      <c r="H366" s="376"/>
      <c r="I366" s="173" t="str">
        <f t="shared" si="20"/>
        <v/>
      </c>
    </row>
    <row r="367" spans="1:17" ht="31.9" customHeight="1" x14ac:dyDescent="0.25">
      <c r="A367" s="35">
        <v>209</v>
      </c>
      <c r="B367" s="35"/>
      <c r="C367" s="36"/>
      <c r="D367" s="383"/>
      <c r="E367" s="379"/>
      <c r="F367" s="263"/>
      <c r="G367" s="282" t="str">
        <f t="shared" si="21"/>
        <v/>
      </c>
      <c r="H367" s="376"/>
      <c r="I367" s="173" t="str">
        <f t="shared" si="20"/>
        <v/>
      </c>
    </row>
    <row r="368" spans="1:17" ht="31.9" customHeight="1" x14ac:dyDescent="0.25">
      <c r="A368" s="35">
        <v>210</v>
      </c>
      <c r="B368" s="35"/>
      <c r="C368" s="36"/>
      <c r="D368" s="383"/>
      <c r="E368" s="379"/>
      <c r="F368" s="263"/>
      <c r="G368" s="282" t="str">
        <f t="shared" si="21"/>
        <v/>
      </c>
      <c r="H368" s="376"/>
      <c r="I368" s="173" t="str">
        <f t="shared" si="20"/>
        <v/>
      </c>
    </row>
    <row r="369" spans="1:10" ht="31.9" customHeight="1" x14ac:dyDescent="0.25">
      <c r="A369" s="35">
        <v>211</v>
      </c>
      <c r="B369" s="35"/>
      <c r="C369" s="36"/>
      <c r="D369" s="383"/>
      <c r="E369" s="379"/>
      <c r="F369" s="263"/>
      <c r="G369" s="282" t="str">
        <f t="shared" si="21"/>
        <v/>
      </c>
      <c r="H369" s="376"/>
      <c r="I369" s="173" t="str">
        <f t="shared" si="20"/>
        <v/>
      </c>
    </row>
    <row r="370" spans="1:10" ht="31.9" customHeight="1" x14ac:dyDescent="0.25">
      <c r="A370" s="35">
        <v>212</v>
      </c>
      <c r="B370" s="35"/>
      <c r="C370" s="36"/>
      <c r="D370" s="383"/>
      <c r="E370" s="379"/>
      <c r="F370" s="263"/>
      <c r="G370" s="282" t="str">
        <f t="shared" si="21"/>
        <v/>
      </c>
      <c r="H370" s="376"/>
      <c r="I370" s="173" t="str">
        <f t="shared" si="20"/>
        <v/>
      </c>
    </row>
    <row r="371" spans="1:10" ht="31.9" customHeight="1" x14ac:dyDescent="0.25">
      <c r="A371" s="35">
        <v>213</v>
      </c>
      <c r="B371" s="35"/>
      <c r="C371" s="36"/>
      <c r="D371" s="383"/>
      <c r="E371" s="379"/>
      <c r="F371" s="263"/>
      <c r="G371" s="282" t="str">
        <f t="shared" si="21"/>
        <v/>
      </c>
      <c r="H371" s="376"/>
      <c r="I371" s="173" t="str">
        <f t="shared" si="20"/>
        <v/>
      </c>
    </row>
    <row r="372" spans="1:10" ht="31.9" customHeight="1" x14ac:dyDescent="0.25">
      <c r="A372" s="35">
        <v>214</v>
      </c>
      <c r="B372" s="35"/>
      <c r="C372" s="36"/>
      <c r="D372" s="383"/>
      <c r="E372" s="379"/>
      <c r="F372" s="263"/>
      <c r="G372" s="282" t="str">
        <f t="shared" si="21"/>
        <v/>
      </c>
      <c r="H372" s="376"/>
      <c r="I372" s="173" t="str">
        <f t="shared" si="20"/>
        <v/>
      </c>
    </row>
    <row r="373" spans="1:10" ht="31.9" customHeight="1" x14ac:dyDescent="0.25">
      <c r="A373" s="35">
        <v>215</v>
      </c>
      <c r="B373" s="35"/>
      <c r="C373" s="36"/>
      <c r="D373" s="383"/>
      <c r="E373" s="379"/>
      <c r="F373" s="263"/>
      <c r="G373" s="282" t="str">
        <f t="shared" si="21"/>
        <v/>
      </c>
      <c r="H373" s="376"/>
      <c r="I373" s="173" t="str">
        <f t="shared" si="20"/>
        <v/>
      </c>
    </row>
    <row r="374" spans="1:10" ht="31.9" customHeight="1" x14ac:dyDescent="0.25">
      <c r="A374" s="35">
        <v>216</v>
      </c>
      <c r="B374" s="35"/>
      <c r="C374" s="36"/>
      <c r="D374" s="383"/>
      <c r="E374" s="379"/>
      <c r="F374" s="263"/>
      <c r="G374" s="282" t="str">
        <f t="shared" si="21"/>
        <v/>
      </c>
      <c r="H374" s="376"/>
      <c r="I374" s="173" t="str">
        <f t="shared" si="20"/>
        <v/>
      </c>
    </row>
    <row r="375" spans="1:10" ht="31.9" customHeight="1" x14ac:dyDescent="0.25">
      <c r="A375" s="35">
        <v>217</v>
      </c>
      <c r="B375" s="35"/>
      <c r="C375" s="36"/>
      <c r="D375" s="383"/>
      <c r="E375" s="379"/>
      <c r="F375" s="263"/>
      <c r="G375" s="282" t="str">
        <f t="shared" si="21"/>
        <v/>
      </c>
      <c r="H375" s="376"/>
      <c r="I375" s="173" t="str">
        <f t="shared" si="20"/>
        <v/>
      </c>
    </row>
    <row r="376" spans="1:10" ht="31.9" customHeight="1" x14ac:dyDescent="0.25">
      <c r="A376" s="35">
        <v>218</v>
      </c>
      <c r="B376" s="35"/>
      <c r="C376" s="36"/>
      <c r="D376" s="383"/>
      <c r="E376" s="379"/>
      <c r="F376" s="263"/>
      <c r="G376" s="282" t="str">
        <f t="shared" si="21"/>
        <v/>
      </c>
      <c r="H376" s="376"/>
      <c r="I376" s="173" t="str">
        <f t="shared" si="20"/>
        <v/>
      </c>
    </row>
    <row r="377" spans="1:10" ht="31.9" customHeight="1" x14ac:dyDescent="0.25">
      <c r="A377" s="35">
        <v>219</v>
      </c>
      <c r="B377" s="35"/>
      <c r="C377" s="36"/>
      <c r="D377" s="383"/>
      <c r="E377" s="379"/>
      <c r="F377" s="263"/>
      <c r="G377" s="282" t="str">
        <f t="shared" si="21"/>
        <v/>
      </c>
      <c r="H377" s="376"/>
      <c r="I377" s="173" t="str">
        <f t="shared" si="20"/>
        <v/>
      </c>
    </row>
    <row r="378" spans="1:10" ht="31.9" customHeight="1" thickBot="1" x14ac:dyDescent="0.3">
      <c r="A378" s="38">
        <v>220</v>
      </c>
      <c r="B378" s="38"/>
      <c r="C378" s="39"/>
      <c r="D378" s="384"/>
      <c r="E378" s="380"/>
      <c r="F378" s="264"/>
      <c r="G378" s="283" t="str">
        <f t="shared" si="21"/>
        <v/>
      </c>
      <c r="H378" s="377"/>
      <c r="I378" s="173" t="str">
        <f t="shared" si="20"/>
        <v/>
      </c>
    </row>
    <row r="379" spans="1:10" ht="37.15" customHeight="1" thickBot="1" x14ac:dyDescent="0.3">
      <c r="F379" s="10" t="s">
        <v>147</v>
      </c>
      <c r="G379" s="258">
        <f>IF(stok&lt;&gt;"",SUM(G359:G378)+G344,0)</f>
        <v>0</v>
      </c>
      <c r="H379" s="335"/>
      <c r="J379" s="171">
        <f>IF(G379&gt;G344,ROW(A385),0)</f>
        <v>0</v>
      </c>
    </row>
    <row r="381" spans="1:10" ht="30.2" customHeight="1" x14ac:dyDescent="0.25">
      <c r="A381" s="551" t="s">
        <v>159</v>
      </c>
      <c r="B381" s="551"/>
      <c r="C381" s="551"/>
      <c r="D381" s="551"/>
      <c r="E381" s="551"/>
      <c r="F381" s="551"/>
      <c r="G381" s="551"/>
      <c r="H381" s="551"/>
    </row>
    <row r="383" spans="1:10" ht="21" x14ac:dyDescent="0.35">
      <c r="B383" s="309" t="s">
        <v>47</v>
      </c>
      <c r="C383" s="297">
        <f ca="1">IF(imzatarihi&gt;0,imzatarihi,"")</f>
        <v>46027</v>
      </c>
      <c r="D383" s="337" t="s">
        <v>48</v>
      </c>
      <c r="E383" s="486" t="str">
        <f>IF(kurulusyetkilisi&gt;0,kurulusyetkilisi,"")</f>
        <v/>
      </c>
      <c r="F383" s="486"/>
      <c r="G383" s="486"/>
      <c r="H383" s="486"/>
    </row>
    <row r="384" spans="1:10" ht="21" x14ac:dyDescent="0.35">
      <c r="B384" s="300"/>
      <c r="C384" s="300"/>
      <c r="D384" s="556" t="s">
        <v>49</v>
      </c>
      <c r="E384" s="556"/>
      <c r="F384" s="300"/>
      <c r="G384" s="312"/>
      <c r="H384" s="336"/>
    </row>
    <row r="386" spans="1:17" x14ac:dyDescent="0.25">
      <c r="A386" s="525" t="s">
        <v>126</v>
      </c>
      <c r="B386" s="525"/>
      <c r="C386" s="525"/>
      <c r="D386" s="525"/>
      <c r="E386" s="525"/>
      <c r="F386" s="525"/>
      <c r="G386" s="525"/>
      <c r="H386" s="525"/>
      <c r="I386" s="13"/>
    </row>
    <row r="387" spans="1:17" x14ac:dyDescent="0.25">
      <c r="A387" s="523" t="str">
        <f>IF(YilDonem&lt;&gt;"",CONCATENATE(YilDonem," dönemine aittir."),"")</f>
        <v/>
      </c>
      <c r="B387" s="523"/>
      <c r="C387" s="523"/>
      <c r="D387" s="523"/>
      <c r="E387" s="523"/>
      <c r="F387" s="523"/>
      <c r="G387" s="523"/>
      <c r="H387" s="523"/>
      <c r="I387" s="13"/>
    </row>
    <row r="388" spans="1:17" ht="15.95" customHeight="1" thickBot="1" x14ac:dyDescent="0.3">
      <c r="A388" s="543" t="s">
        <v>149</v>
      </c>
      <c r="B388" s="543"/>
      <c r="C388" s="543"/>
      <c r="D388" s="543"/>
      <c r="E388" s="543"/>
      <c r="F388" s="543"/>
      <c r="G388" s="543"/>
      <c r="H388" s="543"/>
      <c r="I388" s="13"/>
    </row>
    <row r="389" spans="1:17" ht="31.7" customHeight="1" thickBot="1" x14ac:dyDescent="0.3">
      <c r="A389" s="544" t="s">
        <v>1</v>
      </c>
      <c r="B389" s="545"/>
      <c r="C389" s="509" t="str">
        <f>IF(ProjeNo&gt;0,ProjeNo,"")</f>
        <v/>
      </c>
      <c r="D389" s="510"/>
      <c r="E389" s="510"/>
      <c r="F389" s="510"/>
      <c r="G389" s="510"/>
      <c r="H389" s="511"/>
      <c r="I389" s="13"/>
    </row>
    <row r="390" spans="1:17" ht="45" customHeight="1" thickBot="1" x14ac:dyDescent="0.3">
      <c r="A390" s="540" t="s">
        <v>14</v>
      </c>
      <c r="B390" s="541"/>
      <c r="C390" s="514" t="str">
        <f>IF(ProjeAdi&gt;0,ProjeAdi,"")</f>
        <v/>
      </c>
      <c r="D390" s="515"/>
      <c r="E390" s="515"/>
      <c r="F390" s="515"/>
      <c r="G390" s="515"/>
      <c r="H390" s="516"/>
      <c r="I390" s="13"/>
    </row>
    <row r="391" spans="1:17" ht="30.2" customHeight="1" thickBot="1" x14ac:dyDescent="0.3">
      <c r="A391" s="549" t="s">
        <v>164</v>
      </c>
      <c r="B391" s="550"/>
      <c r="C391" s="514" t="str">
        <f>IF($C$6&lt;&gt;"",$C$6,"")</f>
        <v/>
      </c>
      <c r="D391" s="515"/>
      <c r="E391" s="515"/>
      <c r="F391" s="515"/>
      <c r="G391" s="515"/>
      <c r="H391" s="516"/>
      <c r="I391" s="13"/>
    </row>
    <row r="392" spans="1:17" s="75" customFormat="1" ht="37.15" customHeight="1" x14ac:dyDescent="0.25">
      <c r="A392" s="517" t="s">
        <v>9</v>
      </c>
      <c r="B392" s="517" t="s">
        <v>122</v>
      </c>
      <c r="C392" s="517" t="s">
        <v>123</v>
      </c>
      <c r="D392" s="521" t="s">
        <v>127</v>
      </c>
      <c r="E392" s="517" t="s">
        <v>128</v>
      </c>
      <c r="F392" s="517" t="s">
        <v>167</v>
      </c>
      <c r="G392" s="552" t="s">
        <v>50</v>
      </c>
      <c r="H392" s="554" t="s">
        <v>129</v>
      </c>
      <c r="I392" s="100"/>
      <c r="J392" s="110"/>
      <c r="K392" s="110"/>
      <c r="L392" s="110"/>
      <c r="M392" s="110"/>
      <c r="N392" s="110"/>
      <c r="O392" s="110"/>
      <c r="P392" s="110"/>
      <c r="Q392" s="110"/>
    </row>
    <row r="393" spans="1:17" ht="18" customHeight="1" thickBot="1" x14ac:dyDescent="0.3">
      <c r="A393" s="526"/>
      <c r="B393" s="526"/>
      <c r="C393" s="526"/>
      <c r="D393" s="528"/>
      <c r="E393" s="526"/>
      <c r="F393" s="526"/>
      <c r="G393" s="553"/>
      <c r="H393" s="555"/>
      <c r="I393" s="13"/>
    </row>
    <row r="394" spans="1:17" ht="31.9" customHeight="1" x14ac:dyDescent="0.25">
      <c r="A394" s="52">
        <v>221</v>
      </c>
      <c r="B394" s="52"/>
      <c r="C394" s="53"/>
      <c r="D394" s="382"/>
      <c r="E394" s="378"/>
      <c r="F394" s="262"/>
      <c r="G394" s="274" t="str">
        <f>IF(AND(E394&lt;&gt;"",F394&lt;&gt;"",H394&lt;&gt;""),E394*F394,"")</f>
        <v/>
      </c>
      <c r="H394" s="375"/>
      <c r="I394" s="173" t="str">
        <f t="shared" ref="I394:I413" si="22">IF(AND(C394&lt;&gt;"",H394=""),"Stok Çıkış Tarihi Yazılmalıdır.","")</f>
        <v/>
      </c>
    </row>
    <row r="395" spans="1:17" ht="31.9" customHeight="1" x14ac:dyDescent="0.25">
      <c r="A395" s="35">
        <v>222</v>
      </c>
      <c r="B395" s="35"/>
      <c r="C395" s="36"/>
      <c r="D395" s="383"/>
      <c r="E395" s="379"/>
      <c r="F395" s="263"/>
      <c r="G395" s="282" t="str">
        <f t="shared" ref="G395:G413" si="23">IF(AND(E395&lt;&gt;"",F395&lt;&gt;"",H395&lt;&gt;""),E395*F395,"")</f>
        <v/>
      </c>
      <c r="H395" s="376"/>
      <c r="I395" s="173" t="str">
        <f t="shared" si="22"/>
        <v/>
      </c>
    </row>
    <row r="396" spans="1:17" ht="31.9" customHeight="1" x14ac:dyDescent="0.25">
      <c r="A396" s="35">
        <v>223</v>
      </c>
      <c r="B396" s="35"/>
      <c r="C396" s="36"/>
      <c r="D396" s="383"/>
      <c r="E396" s="379"/>
      <c r="F396" s="263"/>
      <c r="G396" s="282" t="str">
        <f t="shared" si="23"/>
        <v/>
      </c>
      <c r="H396" s="376"/>
      <c r="I396" s="173" t="str">
        <f t="shared" si="22"/>
        <v/>
      </c>
    </row>
    <row r="397" spans="1:17" ht="31.9" customHeight="1" x14ac:dyDescent="0.25">
      <c r="A397" s="35">
        <v>224</v>
      </c>
      <c r="B397" s="35"/>
      <c r="C397" s="36"/>
      <c r="D397" s="383"/>
      <c r="E397" s="379"/>
      <c r="F397" s="263"/>
      <c r="G397" s="282" t="str">
        <f t="shared" si="23"/>
        <v/>
      </c>
      <c r="H397" s="376"/>
      <c r="I397" s="173" t="str">
        <f t="shared" si="22"/>
        <v/>
      </c>
    </row>
    <row r="398" spans="1:17" ht="31.9" customHeight="1" x14ac:dyDescent="0.25">
      <c r="A398" s="35">
        <v>225</v>
      </c>
      <c r="B398" s="35"/>
      <c r="C398" s="36"/>
      <c r="D398" s="383"/>
      <c r="E398" s="379"/>
      <c r="F398" s="263"/>
      <c r="G398" s="282" t="str">
        <f t="shared" si="23"/>
        <v/>
      </c>
      <c r="H398" s="376"/>
      <c r="I398" s="173" t="str">
        <f t="shared" si="22"/>
        <v/>
      </c>
    </row>
    <row r="399" spans="1:17" ht="31.9" customHeight="1" x14ac:dyDescent="0.25">
      <c r="A399" s="35">
        <v>226</v>
      </c>
      <c r="B399" s="35"/>
      <c r="C399" s="36"/>
      <c r="D399" s="383"/>
      <c r="E399" s="379"/>
      <c r="F399" s="263"/>
      <c r="G399" s="282" t="str">
        <f t="shared" si="23"/>
        <v/>
      </c>
      <c r="H399" s="376"/>
      <c r="I399" s="173" t="str">
        <f t="shared" si="22"/>
        <v/>
      </c>
    </row>
    <row r="400" spans="1:17" ht="31.9" customHeight="1" x14ac:dyDescent="0.25">
      <c r="A400" s="35">
        <v>227</v>
      </c>
      <c r="B400" s="35"/>
      <c r="C400" s="36"/>
      <c r="D400" s="383"/>
      <c r="E400" s="379"/>
      <c r="F400" s="263"/>
      <c r="G400" s="282" t="str">
        <f t="shared" si="23"/>
        <v/>
      </c>
      <c r="H400" s="376"/>
      <c r="I400" s="173" t="str">
        <f t="shared" si="22"/>
        <v/>
      </c>
    </row>
    <row r="401" spans="1:10" ht="31.9" customHeight="1" x14ac:dyDescent="0.25">
      <c r="A401" s="35">
        <v>228</v>
      </c>
      <c r="B401" s="35"/>
      <c r="C401" s="36"/>
      <c r="D401" s="383"/>
      <c r="E401" s="379"/>
      <c r="F401" s="263"/>
      <c r="G401" s="282" t="str">
        <f t="shared" si="23"/>
        <v/>
      </c>
      <c r="H401" s="376"/>
      <c r="I401" s="173" t="str">
        <f t="shared" si="22"/>
        <v/>
      </c>
    </row>
    <row r="402" spans="1:10" ht="31.9" customHeight="1" x14ac:dyDescent="0.25">
      <c r="A402" s="35">
        <v>229</v>
      </c>
      <c r="B402" s="35"/>
      <c r="C402" s="36"/>
      <c r="D402" s="383"/>
      <c r="E402" s="379"/>
      <c r="F402" s="263"/>
      <c r="G402" s="282" t="str">
        <f t="shared" si="23"/>
        <v/>
      </c>
      <c r="H402" s="376"/>
      <c r="I402" s="173" t="str">
        <f t="shared" si="22"/>
        <v/>
      </c>
    </row>
    <row r="403" spans="1:10" ht="31.9" customHeight="1" x14ac:dyDescent="0.25">
      <c r="A403" s="35">
        <v>230</v>
      </c>
      <c r="B403" s="35"/>
      <c r="C403" s="36"/>
      <c r="D403" s="383"/>
      <c r="E403" s="379"/>
      <c r="F403" s="263"/>
      <c r="G403" s="282" t="str">
        <f t="shared" si="23"/>
        <v/>
      </c>
      <c r="H403" s="376"/>
      <c r="I403" s="173" t="str">
        <f t="shared" si="22"/>
        <v/>
      </c>
    </row>
    <row r="404" spans="1:10" ht="31.9" customHeight="1" x14ac:dyDescent="0.25">
      <c r="A404" s="35">
        <v>231</v>
      </c>
      <c r="B404" s="35"/>
      <c r="C404" s="36"/>
      <c r="D404" s="383"/>
      <c r="E404" s="379"/>
      <c r="F404" s="263"/>
      <c r="G404" s="282" t="str">
        <f t="shared" si="23"/>
        <v/>
      </c>
      <c r="H404" s="376"/>
      <c r="I404" s="173" t="str">
        <f t="shared" si="22"/>
        <v/>
      </c>
    </row>
    <row r="405" spans="1:10" ht="31.9" customHeight="1" x14ac:dyDescent="0.25">
      <c r="A405" s="35">
        <v>232</v>
      </c>
      <c r="B405" s="35"/>
      <c r="C405" s="36"/>
      <c r="D405" s="383"/>
      <c r="E405" s="379"/>
      <c r="F405" s="263"/>
      <c r="G405" s="282" t="str">
        <f t="shared" si="23"/>
        <v/>
      </c>
      <c r="H405" s="376"/>
      <c r="I405" s="173" t="str">
        <f t="shared" si="22"/>
        <v/>
      </c>
    </row>
    <row r="406" spans="1:10" ht="31.9" customHeight="1" x14ac:dyDescent="0.25">
      <c r="A406" s="35">
        <v>233</v>
      </c>
      <c r="B406" s="35"/>
      <c r="C406" s="36"/>
      <c r="D406" s="383"/>
      <c r="E406" s="379"/>
      <c r="F406" s="263"/>
      <c r="G406" s="282" t="str">
        <f t="shared" si="23"/>
        <v/>
      </c>
      <c r="H406" s="376"/>
      <c r="I406" s="173" t="str">
        <f t="shared" si="22"/>
        <v/>
      </c>
    </row>
    <row r="407" spans="1:10" ht="31.9" customHeight="1" x14ac:dyDescent="0.25">
      <c r="A407" s="35">
        <v>234</v>
      </c>
      <c r="B407" s="35"/>
      <c r="C407" s="36"/>
      <c r="D407" s="383"/>
      <c r="E407" s="379"/>
      <c r="F407" s="263"/>
      <c r="G407" s="282" t="str">
        <f t="shared" si="23"/>
        <v/>
      </c>
      <c r="H407" s="376"/>
      <c r="I407" s="173" t="str">
        <f t="shared" si="22"/>
        <v/>
      </c>
    </row>
    <row r="408" spans="1:10" ht="31.9" customHeight="1" x14ac:dyDescent="0.25">
      <c r="A408" s="35">
        <v>235</v>
      </c>
      <c r="B408" s="35"/>
      <c r="C408" s="36"/>
      <c r="D408" s="383"/>
      <c r="E408" s="379"/>
      <c r="F408" s="263"/>
      <c r="G408" s="282" t="str">
        <f t="shared" si="23"/>
        <v/>
      </c>
      <c r="H408" s="376"/>
      <c r="I408" s="173" t="str">
        <f t="shared" si="22"/>
        <v/>
      </c>
    </row>
    <row r="409" spans="1:10" ht="31.9" customHeight="1" x14ac:dyDescent="0.25">
      <c r="A409" s="35">
        <v>236</v>
      </c>
      <c r="B409" s="35"/>
      <c r="C409" s="36"/>
      <c r="D409" s="383"/>
      <c r="E409" s="379"/>
      <c r="F409" s="263"/>
      <c r="G409" s="282" t="str">
        <f t="shared" si="23"/>
        <v/>
      </c>
      <c r="H409" s="376"/>
      <c r="I409" s="173" t="str">
        <f t="shared" si="22"/>
        <v/>
      </c>
    </row>
    <row r="410" spans="1:10" ht="31.9" customHeight="1" x14ac:dyDescent="0.25">
      <c r="A410" s="35">
        <v>237</v>
      </c>
      <c r="B410" s="35"/>
      <c r="C410" s="36"/>
      <c r="D410" s="383"/>
      <c r="E410" s="379"/>
      <c r="F410" s="263"/>
      <c r="G410" s="282" t="str">
        <f t="shared" si="23"/>
        <v/>
      </c>
      <c r="H410" s="376"/>
      <c r="I410" s="173" t="str">
        <f t="shared" si="22"/>
        <v/>
      </c>
    </row>
    <row r="411" spans="1:10" ht="31.9" customHeight="1" x14ac:dyDescent="0.25">
      <c r="A411" s="35">
        <v>238</v>
      </c>
      <c r="B411" s="35"/>
      <c r="C411" s="36"/>
      <c r="D411" s="383"/>
      <c r="E411" s="379"/>
      <c r="F411" s="263"/>
      <c r="G411" s="282" t="str">
        <f t="shared" si="23"/>
        <v/>
      </c>
      <c r="H411" s="376"/>
      <c r="I411" s="173" t="str">
        <f t="shared" si="22"/>
        <v/>
      </c>
    </row>
    <row r="412" spans="1:10" ht="31.9" customHeight="1" x14ac:dyDescent="0.25">
      <c r="A412" s="35">
        <v>239</v>
      </c>
      <c r="B412" s="35"/>
      <c r="C412" s="36"/>
      <c r="D412" s="383"/>
      <c r="E412" s="379"/>
      <c r="F412" s="263"/>
      <c r="G412" s="282" t="str">
        <f t="shared" si="23"/>
        <v/>
      </c>
      <c r="H412" s="376"/>
      <c r="I412" s="173" t="str">
        <f t="shared" si="22"/>
        <v/>
      </c>
    </row>
    <row r="413" spans="1:10" ht="31.9" customHeight="1" thickBot="1" x14ac:dyDescent="0.3">
      <c r="A413" s="38">
        <v>240</v>
      </c>
      <c r="B413" s="38"/>
      <c r="C413" s="39"/>
      <c r="D413" s="384"/>
      <c r="E413" s="380"/>
      <c r="F413" s="264"/>
      <c r="G413" s="283" t="str">
        <f t="shared" si="23"/>
        <v/>
      </c>
      <c r="H413" s="377"/>
      <c r="I413" s="173" t="str">
        <f t="shared" si="22"/>
        <v/>
      </c>
    </row>
    <row r="414" spans="1:10" ht="37.15" customHeight="1" thickBot="1" x14ac:dyDescent="0.3">
      <c r="F414" s="10" t="s">
        <v>147</v>
      </c>
      <c r="G414" s="258">
        <f>IF(stok&lt;&gt;"",SUM(G394:G413)+G379,0)</f>
        <v>0</v>
      </c>
      <c r="H414" s="335"/>
      <c r="J414" s="171">
        <f>IF(G414&gt;G379,ROW(A420),0)</f>
        <v>0</v>
      </c>
    </row>
    <row r="416" spans="1:10" ht="30.2" customHeight="1" x14ac:dyDescent="0.25">
      <c r="A416" s="551" t="s">
        <v>159</v>
      </c>
      <c r="B416" s="551"/>
      <c r="C416" s="551"/>
      <c r="D416" s="551"/>
      <c r="E416" s="551"/>
      <c r="F416" s="551"/>
      <c r="G416" s="551"/>
      <c r="H416" s="551"/>
    </row>
    <row r="418" spans="1:17" ht="21" x14ac:dyDescent="0.35">
      <c r="B418" s="309" t="s">
        <v>47</v>
      </c>
      <c r="C418" s="297">
        <f ca="1">IF(imzatarihi&gt;0,imzatarihi,"")</f>
        <v>46027</v>
      </c>
      <c r="D418" s="337" t="s">
        <v>48</v>
      </c>
      <c r="E418" s="486" t="str">
        <f>IF(kurulusyetkilisi&gt;0,kurulusyetkilisi,"")</f>
        <v/>
      </c>
      <c r="F418" s="486"/>
      <c r="G418" s="486"/>
      <c r="H418" s="486"/>
    </row>
    <row r="419" spans="1:17" ht="21" x14ac:dyDescent="0.35">
      <c r="B419" s="300"/>
      <c r="C419" s="300"/>
      <c r="D419" s="556" t="s">
        <v>49</v>
      </c>
      <c r="E419" s="556"/>
      <c r="F419" s="300"/>
      <c r="G419" s="312"/>
      <c r="H419" s="336"/>
    </row>
    <row r="421" spans="1:17" x14ac:dyDescent="0.25">
      <c r="A421" s="525" t="s">
        <v>126</v>
      </c>
      <c r="B421" s="525"/>
      <c r="C421" s="525"/>
      <c r="D421" s="525"/>
      <c r="E421" s="525"/>
      <c r="F421" s="525"/>
      <c r="G421" s="525"/>
      <c r="H421" s="525"/>
      <c r="I421" s="13"/>
    </row>
    <row r="422" spans="1:17" x14ac:dyDescent="0.25">
      <c r="A422" s="523" t="str">
        <f>IF(YilDonem&lt;&gt;"",CONCATENATE(YilDonem," dönemine aittir."),"")</f>
        <v/>
      </c>
      <c r="B422" s="523"/>
      <c r="C422" s="523"/>
      <c r="D422" s="523"/>
      <c r="E422" s="523"/>
      <c r="F422" s="523"/>
      <c r="G422" s="523"/>
      <c r="H422" s="523"/>
      <c r="I422" s="13"/>
    </row>
    <row r="423" spans="1:17" ht="15.95" customHeight="1" thickBot="1" x14ac:dyDescent="0.3">
      <c r="A423" s="543" t="s">
        <v>149</v>
      </c>
      <c r="B423" s="543"/>
      <c r="C423" s="543"/>
      <c r="D423" s="543"/>
      <c r="E423" s="543"/>
      <c r="F423" s="543"/>
      <c r="G423" s="543"/>
      <c r="H423" s="543"/>
      <c r="I423" s="13"/>
    </row>
    <row r="424" spans="1:17" ht="31.7" customHeight="1" thickBot="1" x14ac:dyDescent="0.3">
      <c r="A424" s="544" t="s">
        <v>1</v>
      </c>
      <c r="B424" s="545"/>
      <c r="C424" s="509" t="str">
        <f>IF(ProjeNo&gt;0,ProjeNo,"")</f>
        <v/>
      </c>
      <c r="D424" s="510"/>
      <c r="E424" s="510"/>
      <c r="F424" s="510"/>
      <c r="G424" s="510"/>
      <c r="H424" s="511"/>
      <c r="I424" s="13"/>
    </row>
    <row r="425" spans="1:17" ht="45" customHeight="1" thickBot="1" x14ac:dyDescent="0.3">
      <c r="A425" s="540" t="s">
        <v>14</v>
      </c>
      <c r="B425" s="541"/>
      <c r="C425" s="514" t="str">
        <f>IF(ProjeAdi&gt;0,ProjeAdi,"")</f>
        <v/>
      </c>
      <c r="D425" s="515"/>
      <c r="E425" s="515"/>
      <c r="F425" s="515"/>
      <c r="G425" s="515"/>
      <c r="H425" s="516"/>
      <c r="I425" s="13"/>
    </row>
    <row r="426" spans="1:17" ht="30.2" customHeight="1" thickBot="1" x14ac:dyDescent="0.3">
      <c r="A426" s="549" t="s">
        <v>164</v>
      </c>
      <c r="B426" s="550"/>
      <c r="C426" s="514" t="str">
        <f>IF($C$6&lt;&gt;"",$C$6,"")</f>
        <v/>
      </c>
      <c r="D426" s="515"/>
      <c r="E426" s="515"/>
      <c r="F426" s="515"/>
      <c r="G426" s="515"/>
      <c r="H426" s="516"/>
      <c r="I426" s="13"/>
    </row>
    <row r="427" spans="1:17" s="75" customFormat="1" ht="37.15" customHeight="1" x14ac:dyDescent="0.25">
      <c r="A427" s="517" t="s">
        <v>9</v>
      </c>
      <c r="B427" s="517" t="s">
        <v>122</v>
      </c>
      <c r="C427" s="517" t="s">
        <v>123</v>
      </c>
      <c r="D427" s="521" t="s">
        <v>127</v>
      </c>
      <c r="E427" s="517" t="s">
        <v>128</v>
      </c>
      <c r="F427" s="517" t="s">
        <v>167</v>
      </c>
      <c r="G427" s="552" t="s">
        <v>50</v>
      </c>
      <c r="H427" s="554" t="s">
        <v>129</v>
      </c>
      <c r="I427" s="100"/>
      <c r="J427" s="110"/>
      <c r="K427" s="110"/>
      <c r="L427" s="110"/>
      <c r="M427" s="110"/>
      <c r="N427" s="110"/>
      <c r="O427" s="110"/>
      <c r="P427" s="110"/>
      <c r="Q427" s="110"/>
    </row>
    <row r="428" spans="1:17" ht="18" customHeight="1" thickBot="1" x14ac:dyDescent="0.3">
      <c r="A428" s="526"/>
      <c r="B428" s="526"/>
      <c r="C428" s="526"/>
      <c r="D428" s="528"/>
      <c r="E428" s="526"/>
      <c r="F428" s="526"/>
      <c r="G428" s="553"/>
      <c r="H428" s="555"/>
      <c r="I428" s="13"/>
    </row>
    <row r="429" spans="1:17" ht="31.9" customHeight="1" x14ac:dyDescent="0.25">
      <c r="A429" s="52">
        <v>241</v>
      </c>
      <c r="B429" s="52"/>
      <c r="C429" s="53"/>
      <c r="D429" s="382"/>
      <c r="E429" s="378"/>
      <c r="F429" s="262"/>
      <c r="G429" s="274" t="str">
        <f>IF(AND(E429&lt;&gt;"",F429&lt;&gt;"",H429&lt;&gt;""),E429*F429,"")</f>
        <v/>
      </c>
      <c r="H429" s="375"/>
      <c r="I429" s="173" t="str">
        <f t="shared" ref="I429:I448" si="24">IF(AND(C429&lt;&gt;"",H429=""),"Stok Çıkış Tarihi Yazılmalıdır.","")</f>
        <v/>
      </c>
    </row>
    <row r="430" spans="1:17" ht="31.9" customHeight="1" x14ac:dyDescent="0.25">
      <c r="A430" s="35">
        <v>242</v>
      </c>
      <c r="B430" s="35"/>
      <c r="C430" s="36"/>
      <c r="D430" s="383"/>
      <c r="E430" s="379"/>
      <c r="F430" s="263"/>
      <c r="G430" s="282" t="str">
        <f t="shared" ref="G430:G448" si="25">IF(AND(E430&lt;&gt;"",F430&lt;&gt;"",H430&lt;&gt;""),E430*F430,"")</f>
        <v/>
      </c>
      <c r="H430" s="376"/>
      <c r="I430" s="173" t="str">
        <f t="shared" si="24"/>
        <v/>
      </c>
    </row>
    <row r="431" spans="1:17" ht="31.9" customHeight="1" x14ac:dyDescent="0.25">
      <c r="A431" s="35">
        <v>243</v>
      </c>
      <c r="B431" s="35"/>
      <c r="C431" s="36"/>
      <c r="D431" s="383"/>
      <c r="E431" s="379"/>
      <c r="F431" s="263"/>
      <c r="G431" s="282" t="str">
        <f t="shared" si="25"/>
        <v/>
      </c>
      <c r="H431" s="376"/>
      <c r="I431" s="173" t="str">
        <f t="shared" si="24"/>
        <v/>
      </c>
    </row>
    <row r="432" spans="1:17" ht="31.9" customHeight="1" x14ac:dyDescent="0.25">
      <c r="A432" s="35">
        <v>244</v>
      </c>
      <c r="B432" s="35"/>
      <c r="C432" s="36"/>
      <c r="D432" s="383"/>
      <c r="E432" s="379"/>
      <c r="F432" s="263"/>
      <c r="G432" s="282" t="str">
        <f t="shared" si="25"/>
        <v/>
      </c>
      <c r="H432" s="376"/>
      <c r="I432" s="173" t="str">
        <f t="shared" si="24"/>
        <v/>
      </c>
    </row>
    <row r="433" spans="1:9" ht="31.9" customHeight="1" x14ac:dyDescent="0.25">
      <c r="A433" s="35">
        <v>245</v>
      </c>
      <c r="B433" s="35"/>
      <c r="C433" s="36"/>
      <c r="D433" s="383"/>
      <c r="E433" s="379"/>
      <c r="F433" s="263"/>
      <c r="G433" s="282" t="str">
        <f t="shared" si="25"/>
        <v/>
      </c>
      <c r="H433" s="376"/>
      <c r="I433" s="173" t="str">
        <f t="shared" si="24"/>
        <v/>
      </c>
    </row>
    <row r="434" spans="1:9" ht="31.9" customHeight="1" x14ac:dyDescent="0.25">
      <c r="A434" s="35">
        <v>246</v>
      </c>
      <c r="B434" s="35"/>
      <c r="C434" s="36"/>
      <c r="D434" s="383"/>
      <c r="E434" s="379"/>
      <c r="F434" s="263"/>
      <c r="G434" s="282" t="str">
        <f t="shared" si="25"/>
        <v/>
      </c>
      <c r="H434" s="376"/>
      <c r="I434" s="173" t="str">
        <f t="shared" si="24"/>
        <v/>
      </c>
    </row>
    <row r="435" spans="1:9" ht="31.9" customHeight="1" x14ac:dyDescent="0.25">
      <c r="A435" s="35">
        <v>247</v>
      </c>
      <c r="B435" s="35"/>
      <c r="C435" s="36"/>
      <c r="D435" s="383"/>
      <c r="E435" s="379"/>
      <c r="F435" s="263"/>
      <c r="G435" s="282" t="str">
        <f t="shared" si="25"/>
        <v/>
      </c>
      <c r="H435" s="376"/>
      <c r="I435" s="173" t="str">
        <f t="shared" si="24"/>
        <v/>
      </c>
    </row>
    <row r="436" spans="1:9" ht="31.9" customHeight="1" x14ac:dyDescent="0.25">
      <c r="A436" s="35">
        <v>248</v>
      </c>
      <c r="B436" s="35"/>
      <c r="C436" s="36"/>
      <c r="D436" s="383"/>
      <c r="E436" s="379"/>
      <c r="F436" s="263"/>
      <c r="G436" s="282" t="str">
        <f t="shared" si="25"/>
        <v/>
      </c>
      <c r="H436" s="376"/>
      <c r="I436" s="173" t="str">
        <f t="shared" si="24"/>
        <v/>
      </c>
    </row>
    <row r="437" spans="1:9" ht="31.9" customHeight="1" x14ac:dyDescent="0.25">
      <c r="A437" s="35">
        <v>249</v>
      </c>
      <c r="B437" s="35"/>
      <c r="C437" s="36"/>
      <c r="D437" s="383"/>
      <c r="E437" s="379"/>
      <c r="F437" s="263"/>
      <c r="G437" s="282" t="str">
        <f t="shared" si="25"/>
        <v/>
      </c>
      <c r="H437" s="376"/>
      <c r="I437" s="173" t="str">
        <f t="shared" si="24"/>
        <v/>
      </c>
    </row>
    <row r="438" spans="1:9" ht="31.9" customHeight="1" x14ac:dyDescent="0.25">
      <c r="A438" s="35">
        <v>250</v>
      </c>
      <c r="B438" s="35"/>
      <c r="C438" s="36"/>
      <c r="D438" s="383"/>
      <c r="E438" s="379"/>
      <c r="F438" s="263"/>
      <c r="G438" s="282" t="str">
        <f t="shared" si="25"/>
        <v/>
      </c>
      <c r="H438" s="376"/>
      <c r="I438" s="173" t="str">
        <f t="shared" si="24"/>
        <v/>
      </c>
    </row>
    <row r="439" spans="1:9" ht="31.9" customHeight="1" x14ac:dyDescent="0.25">
      <c r="A439" s="35">
        <v>251</v>
      </c>
      <c r="B439" s="35"/>
      <c r="C439" s="36"/>
      <c r="D439" s="383"/>
      <c r="E439" s="379"/>
      <c r="F439" s="263"/>
      <c r="G439" s="282" t="str">
        <f t="shared" si="25"/>
        <v/>
      </c>
      <c r="H439" s="376"/>
      <c r="I439" s="173" t="str">
        <f t="shared" si="24"/>
        <v/>
      </c>
    </row>
    <row r="440" spans="1:9" ht="31.9" customHeight="1" x14ac:dyDescent="0.25">
      <c r="A440" s="35">
        <v>252</v>
      </c>
      <c r="B440" s="35"/>
      <c r="C440" s="36"/>
      <c r="D440" s="383"/>
      <c r="E440" s="379"/>
      <c r="F440" s="263"/>
      <c r="G440" s="282" t="str">
        <f t="shared" si="25"/>
        <v/>
      </c>
      <c r="H440" s="376"/>
      <c r="I440" s="173" t="str">
        <f t="shared" si="24"/>
        <v/>
      </c>
    </row>
    <row r="441" spans="1:9" ht="31.9" customHeight="1" x14ac:dyDescent="0.25">
      <c r="A441" s="35">
        <v>253</v>
      </c>
      <c r="B441" s="35"/>
      <c r="C441" s="36"/>
      <c r="D441" s="383"/>
      <c r="E441" s="379"/>
      <c r="F441" s="263"/>
      <c r="G441" s="282" t="str">
        <f t="shared" si="25"/>
        <v/>
      </c>
      <c r="H441" s="376"/>
      <c r="I441" s="173" t="str">
        <f t="shared" si="24"/>
        <v/>
      </c>
    </row>
    <row r="442" spans="1:9" ht="31.9" customHeight="1" x14ac:dyDescent="0.25">
      <c r="A442" s="35">
        <v>254</v>
      </c>
      <c r="B442" s="35"/>
      <c r="C442" s="36"/>
      <c r="D442" s="383"/>
      <c r="E442" s="379"/>
      <c r="F442" s="263"/>
      <c r="G442" s="282" t="str">
        <f t="shared" si="25"/>
        <v/>
      </c>
      <c r="H442" s="376"/>
      <c r="I442" s="173" t="str">
        <f t="shared" si="24"/>
        <v/>
      </c>
    </row>
    <row r="443" spans="1:9" ht="31.9" customHeight="1" x14ac:dyDescent="0.25">
      <c r="A443" s="35">
        <v>255</v>
      </c>
      <c r="B443" s="35"/>
      <c r="C443" s="36"/>
      <c r="D443" s="383"/>
      <c r="E443" s="379"/>
      <c r="F443" s="263"/>
      <c r="G443" s="282" t="str">
        <f t="shared" si="25"/>
        <v/>
      </c>
      <c r="H443" s="376"/>
      <c r="I443" s="173" t="str">
        <f t="shared" si="24"/>
        <v/>
      </c>
    </row>
    <row r="444" spans="1:9" ht="31.9" customHeight="1" x14ac:dyDescent="0.25">
      <c r="A444" s="35">
        <v>256</v>
      </c>
      <c r="B444" s="35"/>
      <c r="C444" s="36"/>
      <c r="D444" s="383"/>
      <c r="E444" s="379"/>
      <c r="F444" s="263"/>
      <c r="G444" s="282" t="str">
        <f t="shared" si="25"/>
        <v/>
      </c>
      <c r="H444" s="376"/>
      <c r="I444" s="173" t="str">
        <f t="shared" si="24"/>
        <v/>
      </c>
    </row>
    <row r="445" spans="1:9" ht="31.9" customHeight="1" x14ac:dyDescent="0.25">
      <c r="A445" s="35">
        <v>257</v>
      </c>
      <c r="B445" s="35"/>
      <c r="C445" s="36"/>
      <c r="D445" s="383"/>
      <c r="E445" s="379"/>
      <c r="F445" s="263"/>
      <c r="G445" s="282" t="str">
        <f t="shared" si="25"/>
        <v/>
      </c>
      <c r="H445" s="376"/>
      <c r="I445" s="173" t="str">
        <f t="shared" si="24"/>
        <v/>
      </c>
    </row>
    <row r="446" spans="1:9" ht="31.9" customHeight="1" x14ac:dyDescent="0.25">
      <c r="A446" s="35">
        <v>258</v>
      </c>
      <c r="B446" s="35"/>
      <c r="C446" s="36"/>
      <c r="D446" s="383"/>
      <c r="E446" s="379"/>
      <c r="F446" s="263"/>
      <c r="G446" s="282" t="str">
        <f t="shared" si="25"/>
        <v/>
      </c>
      <c r="H446" s="376"/>
      <c r="I446" s="173" t="str">
        <f t="shared" si="24"/>
        <v/>
      </c>
    </row>
    <row r="447" spans="1:9" ht="31.9" customHeight="1" x14ac:dyDescent="0.25">
      <c r="A447" s="35">
        <v>259</v>
      </c>
      <c r="B447" s="35"/>
      <c r="C447" s="36"/>
      <c r="D447" s="383"/>
      <c r="E447" s="379"/>
      <c r="F447" s="263"/>
      <c r="G447" s="282" t="str">
        <f t="shared" si="25"/>
        <v/>
      </c>
      <c r="H447" s="376"/>
      <c r="I447" s="173" t="str">
        <f t="shared" si="24"/>
        <v/>
      </c>
    </row>
    <row r="448" spans="1:9" ht="31.9" customHeight="1" thickBot="1" x14ac:dyDescent="0.3">
      <c r="A448" s="38">
        <v>260</v>
      </c>
      <c r="B448" s="38"/>
      <c r="C448" s="39"/>
      <c r="D448" s="384"/>
      <c r="E448" s="380"/>
      <c r="F448" s="264"/>
      <c r="G448" s="283" t="str">
        <f t="shared" si="25"/>
        <v/>
      </c>
      <c r="H448" s="377"/>
      <c r="I448" s="173" t="str">
        <f t="shared" si="24"/>
        <v/>
      </c>
    </row>
    <row r="449" spans="1:17" ht="37.15" customHeight="1" thickBot="1" x14ac:dyDescent="0.3">
      <c r="F449" s="10" t="s">
        <v>147</v>
      </c>
      <c r="G449" s="258">
        <f>IF(stok&lt;&gt;"",SUM(G429:G448)+G414,0)</f>
        <v>0</v>
      </c>
      <c r="H449" s="335"/>
      <c r="J449" s="171">
        <f>IF(G449&gt;G414,ROW(A455),0)</f>
        <v>0</v>
      </c>
    </row>
    <row r="451" spans="1:17" ht="30.2" customHeight="1" x14ac:dyDescent="0.25">
      <c r="A451" s="551" t="s">
        <v>159</v>
      </c>
      <c r="B451" s="551"/>
      <c r="C451" s="551"/>
      <c r="D451" s="551"/>
      <c r="E451" s="551"/>
      <c r="F451" s="551"/>
      <c r="G451" s="551"/>
      <c r="H451" s="551"/>
    </row>
    <row r="453" spans="1:17" ht="21" x14ac:dyDescent="0.35">
      <c r="B453" s="309" t="s">
        <v>47</v>
      </c>
      <c r="C453" s="297">
        <f ca="1">IF(imzatarihi&gt;0,imzatarihi,"")</f>
        <v>46027</v>
      </c>
      <c r="D453" s="337" t="s">
        <v>48</v>
      </c>
      <c r="E453" s="486" t="str">
        <f>IF(kurulusyetkilisi&gt;0,kurulusyetkilisi,"")</f>
        <v/>
      </c>
      <c r="F453" s="486"/>
      <c r="G453" s="486"/>
      <c r="H453" s="486"/>
    </row>
    <row r="454" spans="1:17" ht="21" x14ac:dyDescent="0.35">
      <c r="B454" s="300"/>
      <c r="C454" s="300"/>
      <c r="D454" s="556" t="s">
        <v>49</v>
      </c>
      <c r="E454" s="556"/>
      <c r="F454" s="300"/>
      <c r="G454" s="312"/>
      <c r="H454" s="336"/>
    </row>
    <row r="456" spans="1:17" x14ac:dyDescent="0.25">
      <c r="A456" s="525" t="s">
        <v>126</v>
      </c>
      <c r="B456" s="525"/>
      <c r="C456" s="525"/>
      <c r="D456" s="525"/>
      <c r="E456" s="525"/>
      <c r="F456" s="525"/>
      <c r="G456" s="525"/>
      <c r="H456" s="525"/>
      <c r="I456" s="13"/>
    </row>
    <row r="457" spans="1:17" x14ac:dyDescent="0.25">
      <c r="A457" s="523" t="str">
        <f>IF(YilDonem&lt;&gt;"",CONCATENATE(YilDonem," dönemine aittir."),"")</f>
        <v/>
      </c>
      <c r="B457" s="523"/>
      <c r="C457" s="523"/>
      <c r="D457" s="523"/>
      <c r="E457" s="523"/>
      <c r="F457" s="523"/>
      <c r="G457" s="523"/>
      <c r="H457" s="523"/>
      <c r="I457" s="13"/>
    </row>
    <row r="458" spans="1:17" ht="15.95" customHeight="1" thickBot="1" x14ac:dyDescent="0.3">
      <c r="A458" s="543" t="s">
        <v>149</v>
      </c>
      <c r="B458" s="543"/>
      <c r="C458" s="543"/>
      <c r="D458" s="543"/>
      <c r="E458" s="543"/>
      <c r="F458" s="543"/>
      <c r="G458" s="543"/>
      <c r="H458" s="543"/>
      <c r="I458" s="13"/>
    </row>
    <row r="459" spans="1:17" ht="31.7" customHeight="1" thickBot="1" x14ac:dyDescent="0.3">
      <c r="A459" s="544" t="s">
        <v>1</v>
      </c>
      <c r="B459" s="545"/>
      <c r="C459" s="509" t="str">
        <f>IF(ProjeNo&gt;0,ProjeNo,"")</f>
        <v/>
      </c>
      <c r="D459" s="510"/>
      <c r="E459" s="510"/>
      <c r="F459" s="510"/>
      <c r="G459" s="510"/>
      <c r="H459" s="511"/>
      <c r="I459" s="13"/>
    </row>
    <row r="460" spans="1:17" ht="45" customHeight="1" thickBot="1" x14ac:dyDescent="0.3">
      <c r="A460" s="540" t="s">
        <v>14</v>
      </c>
      <c r="B460" s="541"/>
      <c r="C460" s="514" t="str">
        <f>IF(ProjeAdi&gt;0,ProjeAdi,"")</f>
        <v/>
      </c>
      <c r="D460" s="515"/>
      <c r="E460" s="515"/>
      <c r="F460" s="515"/>
      <c r="G460" s="515"/>
      <c r="H460" s="516"/>
      <c r="I460" s="13"/>
    </row>
    <row r="461" spans="1:17" ht="30.2" customHeight="1" thickBot="1" x14ac:dyDescent="0.3">
      <c r="A461" s="549" t="s">
        <v>164</v>
      </c>
      <c r="B461" s="550"/>
      <c r="C461" s="514" t="str">
        <f>IF($C$6&lt;&gt;"",$C$6,"")</f>
        <v/>
      </c>
      <c r="D461" s="515"/>
      <c r="E461" s="515"/>
      <c r="F461" s="515"/>
      <c r="G461" s="515"/>
      <c r="H461" s="516"/>
      <c r="I461" s="13"/>
    </row>
    <row r="462" spans="1:17" s="75" customFormat="1" ht="37.15" customHeight="1" x14ac:dyDescent="0.25">
      <c r="A462" s="517" t="s">
        <v>9</v>
      </c>
      <c r="B462" s="517" t="s">
        <v>122</v>
      </c>
      <c r="C462" s="517" t="s">
        <v>123</v>
      </c>
      <c r="D462" s="521" t="s">
        <v>127</v>
      </c>
      <c r="E462" s="517" t="s">
        <v>128</v>
      </c>
      <c r="F462" s="517" t="s">
        <v>167</v>
      </c>
      <c r="G462" s="552" t="s">
        <v>50</v>
      </c>
      <c r="H462" s="554" t="s">
        <v>129</v>
      </c>
      <c r="I462" s="100"/>
      <c r="J462" s="110"/>
      <c r="K462" s="110"/>
      <c r="L462" s="110"/>
      <c r="M462" s="110"/>
      <c r="N462" s="110"/>
      <c r="O462" s="110"/>
      <c r="P462" s="110"/>
      <c r="Q462" s="110"/>
    </row>
    <row r="463" spans="1:17" ht="18" customHeight="1" thickBot="1" x14ac:dyDescent="0.3">
      <c r="A463" s="526"/>
      <c r="B463" s="526"/>
      <c r="C463" s="526"/>
      <c r="D463" s="528"/>
      <c r="E463" s="526"/>
      <c r="F463" s="526"/>
      <c r="G463" s="553"/>
      <c r="H463" s="555"/>
      <c r="I463" s="13"/>
    </row>
    <row r="464" spans="1:17" ht="31.9" customHeight="1" x14ac:dyDescent="0.25">
      <c r="A464" s="52">
        <v>261</v>
      </c>
      <c r="B464" s="52"/>
      <c r="C464" s="53"/>
      <c r="D464" s="382"/>
      <c r="E464" s="378"/>
      <c r="F464" s="262"/>
      <c r="G464" s="274" t="str">
        <f>IF(AND(E464&lt;&gt;"",F464&lt;&gt;"",H464&lt;&gt;""),E464*F464,"")</f>
        <v/>
      </c>
      <c r="H464" s="375"/>
      <c r="I464" s="173" t="str">
        <f t="shared" ref="I464:I483" si="26">IF(AND(C464&lt;&gt;"",H464=""),"Stok Çıkış Tarihi Yazılmalıdır.","")</f>
        <v/>
      </c>
    </row>
    <row r="465" spans="1:9" ht="31.9" customHeight="1" x14ac:dyDescent="0.25">
      <c r="A465" s="35">
        <v>262</v>
      </c>
      <c r="B465" s="35"/>
      <c r="C465" s="36"/>
      <c r="D465" s="383"/>
      <c r="E465" s="379"/>
      <c r="F465" s="263"/>
      <c r="G465" s="282" t="str">
        <f t="shared" ref="G465:G483" si="27">IF(AND(E465&lt;&gt;"",F465&lt;&gt;"",H465&lt;&gt;""),E465*F465,"")</f>
        <v/>
      </c>
      <c r="H465" s="376"/>
      <c r="I465" s="173" t="str">
        <f t="shared" si="26"/>
        <v/>
      </c>
    </row>
    <row r="466" spans="1:9" ht="31.9" customHeight="1" x14ac:dyDescent="0.25">
      <c r="A466" s="35">
        <v>263</v>
      </c>
      <c r="B466" s="35"/>
      <c r="C466" s="36"/>
      <c r="D466" s="383"/>
      <c r="E466" s="379"/>
      <c r="F466" s="263"/>
      <c r="G466" s="282" t="str">
        <f t="shared" si="27"/>
        <v/>
      </c>
      <c r="H466" s="376"/>
      <c r="I466" s="173" t="str">
        <f t="shared" si="26"/>
        <v/>
      </c>
    </row>
    <row r="467" spans="1:9" ht="31.9" customHeight="1" x14ac:dyDescent="0.25">
      <c r="A467" s="35">
        <v>264</v>
      </c>
      <c r="B467" s="35"/>
      <c r="C467" s="36"/>
      <c r="D467" s="383"/>
      <c r="E467" s="379"/>
      <c r="F467" s="263"/>
      <c r="G467" s="282" t="str">
        <f t="shared" si="27"/>
        <v/>
      </c>
      <c r="H467" s="376"/>
      <c r="I467" s="173" t="str">
        <f t="shared" si="26"/>
        <v/>
      </c>
    </row>
    <row r="468" spans="1:9" ht="31.9" customHeight="1" x14ac:dyDescent="0.25">
      <c r="A468" s="35">
        <v>265</v>
      </c>
      <c r="B468" s="35"/>
      <c r="C468" s="36"/>
      <c r="D468" s="383"/>
      <c r="E468" s="379"/>
      <c r="F468" s="263"/>
      <c r="G468" s="282" t="str">
        <f t="shared" si="27"/>
        <v/>
      </c>
      <c r="H468" s="376"/>
      <c r="I468" s="173" t="str">
        <f t="shared" si="26"/>
        <v/>
      </c>
    </row>
    <row r="469" spans="1:9" ht="31.9" customHeight="1" x14ac:dyDescent="0.25">
      <c r="A469" s="35">
        <v>266</v>
      </c>
      <c r="B469" s="35"/>
      <c r="C469" s="36"/>
      <c r="D469" s="383"/>
      <c r="E469" s="379"/>
      <c r="F469" s="263"/>
      <c r="G469" s="282" t="str">
        <f t="shared" si="27"/>
        <v/>
      </c>
      <c r="H469" s="376"/>
      <c r="I469" s="173" t="str">
        <f t="shared" si="26"/>
        <v/>
      </c>
    </row>
    <row r="470" spans="1:9" ht="31.9" customHeight="1" x14ac:dyDescent="0.25">
      <c r="A470" s="35">
        <v>267</v>
      </c>
      <c r="B470" s="35"/>
      <c r="C470" s="36"/>
      <c r="D470" s="383"/>
      <c r="E470" s="379"/>
      <c r="F470" s="263"/>
      <c r="G470" s="282" t="str">
        <f t="shared" si="27"/>
        <v/>
      </c>
      <c r="H470" s="376"/>
      <c r="I470" s="173" t="str">
        <f t="shared" si="26"/>
        <v/>
      </c>
    </row>
    <row r="471" spans="1:9" ht="31.9" customHeight="1" x14ac:dyDescent="0.25">
      <c r="A471" s="35">
        <v>268</v>
      </c>
      <c r="B471" s="35"/>
      <c r="C471" s="36"/>
      <c r="D471" s="383"/>
      <c r="E471" s="379"/>
      <c r="F471" s="263"/>
      <c r="G471" s="282" t="str">
        <f t="shared" si="27"/>
        <v/>
      </c>
      <c r="H471" s="376"/>
      <c r="I471" s="173" t="str">
        <f t="shared" si="26"/>
        <v/>
      </c>
    </row>
    <row r="472" spans="1:9" ht="31.9" customHeight="1" x14ac:dyDescent="0.25">
      <c r="A472" s="35">
        <v>269</v>
      </c>
      <c r="B472" s="35"/>
      <c r="C472" s="36"/>
      <c r="D472" s="383"/>
      <c r="E472" s="379"/>
      <c r="F472" s="263"/>
      <c r="G472" s="282" t="str">
        <f t="shared" si="27"/>
        <v/>
      </c>
      <c r="H472" s="376"/>
      <c r="I472" s="173" t="str">
        <f t="shared" si="26"/>
        <v/>
      </c>
    </row>
    <row r="473" spans="1:9" ht="31.9" customHeight="1" x14ac:dyDescent="0.25">
      <c r="A473" s="35">
        <v>270</v>
      </c>
      <c r="B473" s="35"/>
      <c r="C473" s="36"/>
      <c r="D473" s="383"/>
      <c r="E473" s="379"/>
      <c r="F473" s="263"/>
      <c r="G473" s="282" t="str">
        <f t="shared" si="27"/>
        <v/>
      </c>
      <c r="H473" s="376"/>
      <c r="I473" s="173" t="str">
        <f t="shared" si="26"/>
        <v/>
      </c>
    </row>
    <row r="474" spans="1:9" ht="31.9" customHeight="1" x14ac:dyDescent="0.25">
      <c r="A474" s="35">
        <v>271</v>
      </c>
      <c r="B474" s="35"/>
      <c r="C474" s="36"/>
      <c r="D474" s="383"/>
      <c r="E474" s="379"/>
      <c r="F474" s="263"/>
      <c r="G474" s="282" t="str">
        <f t="shared" si="27"/>
        <v/>
      </c>
      <c r="H474" s="376"/>
      <c r="I474" s="173" t="str">
        <f t="shared" si="26"/>
        <v/>
      </c>
    </row>
    <row r="475" spans="1:9" ht="31.9" customHeight="1" x14ac:dyDescent="0.25">
      <c r="A475" s="35">
        <v>272</v>
      </c>
      <c r="B475" s="35"/>
      <c r="C475" s="36"/>
      <c r="D475" s="383"/>
      <c r="E475" s="379"/>
      <c r="F475" s="263"/>
      <c r="G475" s="282" t="str">
        <f t="shared" si="27"/>
        <v/>
      </c>
      <c r="H475" s="376"/>
      <c r="I475" s="173" t="str">
        <f t="shared" si="26"/>
        <v/>
      </c>
    </row>
    <row r="476" spans="1:9" ht="31.9" customHeight="1" x14ac:dyDescent="0.25">
      <c r="A476" s="35">
        <v>273</v>
      </c>
      <c r="B476" s="35"/>
      <c r="C476" s="36"/>
      <c r="D476" s="383"/>
      <c r="E476" s="379"/>
      <c r="F476" s="263"/>
      <c r="G476" s="282" t="str">
        <f t="shared" si="27"/>
        <v/>
      </c>
      <c r="H476" s="376"/>
      <c r="I476" s="173" t="str">
        <f t="shared" si="26"/>
        <v/>
      </c>
    </row>
    <row r="477" spans="1:9" ht="31.9" customHeight="1" x14ac:dyDescent="0.25">
      <c r="A477" s="35">
        <v>274</v>
      </c>
      <c r="B477" s="35"/>
      <c r="C477" s="36"/>
      <c r="D477" s="383"/>
      <c r="E477" s="379"/>
      <c r="F477" s="263"/>
      <c r="G477" s="282" t="str">
        <f t="shared" si="27"/>
        <v/>
      </c>
      <c r="H477" s="376"/>
      <c r="I477" s="173" t="str">
        <f t="shared" si="26"/>
        <v/>
      </c>
    </row>
    <row r="478" spans="1:9" ht="31.9" customHeight="1" x14ac:dyDescent="0.25">
      <c r="A478" s="35">
        <v>275</v>
      </c>
      <c r="B478" s="35"/>
      <c r="C478" s="36"/>
      <c r="D478" s="383"/>
      <c r="E478" s="379"/>
      <c r="F478" s="263"/>
      <c r="G478" s="282" t="str">
        <f t="shared" si="27"/>
        <v/>
      </c>
      <c r="H478" s="376"/>
      <c r="I478" s="173" t="str">
        <f t="shared" si="26"/>
        <v/>
      </c>
    </row>
    <row r="479" spans="1:9" ht="31.9" customHeight="1" x14ac:dyDescent="0.25">
      <c r="A479" s="35">
        <v>276</v>
      </c>
      <c r="B479" s="35"/>
      <c r="C479" s="36"/>
      <c r="D479" s="383"/>
      <c r="E479" s="379"/>
      <c r="F479" s="263"/>
      <c r="G479" s="282" t="str">
        <f t="shared" si="27"/>
        <v/>
      </c>
      <c r="H479" s="376"/>
      <c r="I479" s="173" t="str">
        <f t="shared" si="26"/>
        <v/>
      </c>
    </row>
    <row r="480" spans="1:9" ht="31.9" customHeight="1" x14ac:dyDescent="0.25">
      <c r="A480" s="35">
        <v>277</v>
      </c>
      <c r="B480" s="35"/>
      <c r="C480" s="36"/>
      <c r="D480" s="383"/>
      <c r="E480" s="379"/>
      <c r="F480" s="263"/>
      <c r="G480" s="282" t="str">
        <f t="shared" si="27"/>
        <v/>
      </c>
      <c r="H480" s="376"/>
      <c r="I480" s="173" t="str">
        <f t="shared" si="26"/>
        <v/>
      </c>
    </row>
    <row r="481" spans="1:10" ht="31.9" customHeight="1" x14ac:dyDescent="0.25">
      <c r="A481" s="35">
        <v>278</v>
      </c>
      <c r="B481" s="35"/>
      <c r="C481" s="36"/>
      <c r="D481" s="383"/>
      <c r="E481" s="379"/>
      <c r="F481" s="263"/>
      <c r="G481" s="282" t="str">
        <f t="shared" si="27"/>
        <v/>
      </c>
      <c r="H481" s="376"/>
      <c r="I481" s="173" t="str">
        <f t="shared" si="26"/>
        <v/>
      </c>
    </row>
    <row r="482" spans="1:10" ht="31.9" customHeight="1" x14ac:dyDescent="0.25">
      <c r="A482" s="35">
        <v>279</v>
      </c>
      <c r="B482" s="35"/>
      <c r="C482" s="36"/>
      <c r="D482" s="383"/>
      <c r="E482" s="379"/>
      <c r="F482" s="263"/>
      <c r="G482" s="282" t="str">
        <f t="shared" si="27"/>
        <v/>
      </c>
      <c r="H482" s="376"/>
      <c r="I482" s="173" t="str">
        <f t="shared" si="26"/>
        <v/>
      </c>
    </row>
    <row r="483" spans="1:10" ht="31.9" customHeight="1" thickBot="1" x14ac:dyDescent="0.3">
      <c r="A483" s="38">
        <v>280</v>
      </c>
      <c r="B483" s="38"/>
      <c r="C483" s="39"/>
      <c r="D483" s="384"/>
      <c r="E483" s="380"/>
      <c r="F483" s="264"/>
      <c r="G483" s="283" t="str">
        <f t="shared" si="27"/>
        <v/>
      </c>
      <c r="H483" s="377"/>
      <c r="I483" s="173" t="str">
        <f t="shared" si="26"/>
        <v/>
      </c>
    </row>
    <row r="484" spans="1:10" ht="37.15" customHeight="1" thickBot="1" x14ac:dyDescent="0.3">
      <c r="F484" s="10" t="s">
        <v>147</v>
      </c>
      <c r="G484" s="258">
        <f>IF(stok&lt;&gt;"",SUM(G464:G483)+G449,0)</f>
        <v>0</v>
      </c>
      <c r="H484" s="335"/>
      <c r="J484" s="171">
        <f>IF(G484&gt;G449,ROW(A490),0)</f>
        <v>0</v>
      </c>
    </row>
    <row r="486" spans="1:10" ht="30.2" customHeight="1" x14ac:dyDescent="0.25">
      <c r="A486" s="551" t="s">
        <v>159</v>
      </c>
      <c r="B486" s="551"/>
      <c r="C486" s="551"/>
      <c r="D486" s="551"/>
      <c r="E486" s="551"/>
      <c r="F486" s="551"/>
      <c r="G486" s="551"/>
      <c r="H486" s="551"/>
    </row>
    <row r="488" spans="1:10" ht="21" x14ac:dyDescent="0.35">
      <c r="B488" s="309" t="s">
        <v>47</v>
      </c>
      <c r="C488" s="297">
        <f ca="1">IF(imzatarihi&gt;0,imzatarihi,"")</f>
        <v>46027</v>
      </c>
      <c r="D488" s="337" t="s">
        <v>48</v>
      </c>
      <c r="E488" s="486" t="str">
        <f>IF(kurulusyetkilisi&gt;0,kurulusyetkilisi,"")</f>
        <v/>
      </c>
      <c r="F488" s="486"/>
      <c r="G488" s="486"/>
      <c r="H488" s="486"/>
    </row>
    <row r="489" spans="1:10" ht="21" x14ac:dyDescent="0.35">
      <c r="B489" s="300"/>
      <c r="C489" s="300"/>
      <c r="D489" s="556" t="s">
        <v>49</v>
      </c>
      <c r="E489" s="556"/>
      <c r="F489" s="300"/>
      <c r="G489" s="312"/>
      <c r="H489" s="336"/>
    </row>
    <row r="491" spans="1:10" x14ac:dyDescent="0.25">
      <c r="A491" s="525" t="s">
        <v>126</v>
      </c>
      <c r="B491" s="525"/>
      <c r="C491" s="525"/>
      <c r="D491" s="525"/>
      <c r="E491" s="525"/>
      <c r="F491" s="525"/>
      <c r="G491" s="525"/>
      <c r="H491" s="525"/>
      <c r="I491" s="13"/>
    </row>
    <row r="492" spans="1:10" x14ac:dyDescent="0.25">
      <c r="A492" s="523" t="str">
        <f>IF(YilDonem&lt;&gt;"",CONCATENATE(YilDonem," dönemine aittir."),"")</f>
        <v/>
      </c>
      <c r="B492" s="523"/>
      <c r="C492" s="523"/>
      <c r="D492" s="523"/>
      <c r="E492" s="523"/>
      <c r="F492" s="523"/>
      <c r="G492" s="523"/>
      <c r="H492" s="523"/>
      <c r="I492" s="13"/>
    </row>
    <row r="493" spans="1:10" ht="15.95" customHeight="1" thickBot="1" x14ac:dyDescent="0.3">
      <c r="A493" s="543" t="s">
        <v>149</v>
      </c>
      <c r="B493" s="543"/>
      <c r="C493" s="543"/>
      <c r="D493" s="543"/>
      <c r="E493" s="543"/>
      <c r="F493" s="543"/>
      <c r="G493" s="543"/>
      <c r="H493" s="543"/>
      <c r="I493" s="13"/>
    </row>
    <row r="494" spans="1:10" ht="31.7" customHeight="1" thickBot="1" x14ac:dyDescent="0.3">
      <c r="A494" s="544" t="s">
        <v>1</v>
      </c>
      <c r="B494" s="545"/>
      <c r="C494" s="509" t="str">
        <f>IF(ProjeNo&gt;0,ProjeNo,"")</f>
        <v/>
      </c>
      <c r="D494" s="510"/>
      <c r="E494" s="510"/>
      <c r="F494" s="510"/>
      <c r="G494" s="510"/>
      <c r="H494" s="511"/>
      <c r="I494" s="13"/>
    </row>
    <row r="495" spans="1:10" ht="45" customHeight="1" thickBot="1" x14ac:dyDescent="0.3">
      <c r="A495" s="540" t="s">
        <v>14</v>
      </c>
      <c r="B495" s="541"/>
      <c r="C495" s="514" t="str">
        <f>IF(ProjeAdi&gt;0,ProjeAdi,"")</f>
        <v/>
      </c>
      <c r="D495" s="515"/>
      <c r="E495" s="515"/>
      <c r="F495" s="515"/>
      <c r="G495" s="515"/>
      <c r="H495" s="516"/>
      <c r="I495" s="13"/>
    </row>
    <row r="496" spans="1:10" ht="30.2" customHeight="1" thickBot="1" x14ac:dyDescent="0.3">
      <c r="A496" s="549" t="s">
        <v>164</v>
      </c>
      <c r="B496" s="550"/>
      <c r="C496" s="514" t="str">
        <f>IF($C$6&lt;&gt;"",$C$6,"")</f>
        <v/>
      </c>
      <c r="D496" s="515"/>
      <c r="E496" s="515"/>
      <c r="F496" s="515"/>
      <c r="G496" s="515"/>
      <c r="H496" s="516"/>
      <c r="I496" s="13"/>
    </row>
    <row r="497" spans="1:17" s="75" customFormat="1" ht="37.15" customHeight="1" x14ac:dyDescent="0.25">
      <c r="A497" s="517" t="s">
        <v>9</v>
      </c>
      <c r="B497" s="517" t="s">
        <v>122</v>
      </c>
      <c r="C497" s="517" t="s">
        <v>123</v>
      </c>
      <c r="D497" s="521" t="s">
        <v>127</v>
      </c>
      <c r="E497" s="517" t="s">
        <v>128</v>
      </c>
      <c r="F497" s="517" t="s">
        <v>167</v>
      </c>
      <c r="G497" s="552" t="s">
        <v>50</v>
      </c>
      <c r="H497" s="554" t="s">
        <v>129</v>
      </c>
      <c r="I497" s="100"/>
      <c r="J497" s="110"/>
      <c r="K497" s="110"/>
      <c r="L497" s="110"/>
      <c r="M497" s="110"/>
      <c r="N497" s="110"/>
      <c r="O497" s="110"/>
      <c r="P497" s="110"/>
      <c r="Q497" s="110"/>
    </row>
    <row r="498" spans="1:17" ht="18" customHeight="1" thickBot="1" x14ac:dyDescent="0.3">
      <c r="A498" s="526"/>
      <c r="B498" s="526"/>
      <c r="C498" s="526"/>
      <c r="D498" s="528"/>
      <c r="E498" s="526"/>
      <c r="F498" s="526"/>
      <c r="G498" s="553"/>
      <c r="H498" s="555"/>
      <c r="I498" s="13"/>
    </row>
    <row r="499" spans="1:17" ht="31.9" customHeight="1" x14ac:dyDescent="0.25">
      <c r="A499" s="52">
        <v>281</v>
      </c>
      <c r="B499" s="52"/>
      <c r="C499" s="53"/>
      <c r="D499" s="382"/>
      <c r="E499" s="378"/>
      <c r="F499" s="262"/>
      <c r="G499" s="274" t="str">
        <f>IF(AND(E499&lt;&gt;"",F499&lt;&gt;"",H499&lt;&gt;""),E499*F499,"")</f>
        <v/>
      </c>
      <c r="H499" s="375"/>
      <c r="I499" s="173" t="str">
        <f t="shared" ref="I499:I518" si="28">IF(AND(C499&lt;&gt;"",H499=""),"Stok Çıkış Tarihi Yazılmalıdır.","")</f>
        <v/>
      </c>
    </row>
    <row r="500" spans="1:17" ht="31.9" customHeight="1" x14ac:dyDescent="0.25">
      <c r="A500" s="35">
        <v>282</v>
      </c>
      <c r="B500" s="35"/>
      <c r="C500" s="36"/>
      <c r="D500" s="383"/>
      <c r="E500" s="379"/>
      <c r="F500" s="263"/>
      <c r="G500" s="282" t="str">
        <f t="shared" ref="G500:G518" si="29">IF(AND(E500&lt;&gt;"",F500&lt;&gt;"",H500&lt;&gt;""),E500*F500,"")</f>
        <v/>
      </c>
      <c r="H500" s="376"/>
      <c r="I500" s="173" t="str">
        <f t="shared" si="28"/>
        <v/>
      </c>
    </row>
    <row r="501" spans="1:17" ht="31.9" customHeight="1" x14ac:dyDescent="0.25">
      <c r="A501" s="35">
        <v>283</v>
      </c>
      <c r="B501" s="35"/>
      <c r="C501" s="36"/>
      <c r="D501" s="383"/>
      <c r="E501" s="379"/>
      <c r="F501" s="263"/>
      <c r="G501" s="282" t="str">
        <f t="shared" si="29"/>
        <v/>
      </c>
      <c r="H501" s="376"/>
      <c r="I501" s="173" t="str">
        <f t="shared" si="28"/>
        <v/>
      </c>
    </row>
    <row r="502" spans="1:17" ht="31.9" customHeight="1" x14ac:dyDescent="0.25">
      <c r="A502" s="35">
        <v>284</v>
      </c>
      <c r="B502" s="35"/>
      <c r="C502" s="36"/>
      <c r="D502" s="383"/>
      <c r="E502" s="379"/>
      <c r="F502" s="263"/>
      <c r="G502" s="282" t="str">
        <f t="shared" si="29"/>
        <v/>
      </c>
      <c r="H502" s="376"/>
      <c r="I502" s="173" t="str">
        <f t="shared" si="28"/>
        <v/>
      </c>
    </row>
    <row r="503" spans="1:17" ht="31.9" customHeight="1" x14ac:dyDescent="0.25">
      <c r="A503" s="35">
        <v>285</v>
      </c>
      <c r="B503" s="35"/>
      <c r="C503" s="36"/>
      <c r="D503" s="383"/>
      <c r="E503" s="379"/>
      <c r="F503" s="263"/>
      <c r="G503" s="282" t="str">
        <f t="shared" si="29"/>
        <v/>
      </c>
      <c r="H503" s="376"/>
      <c r="I503" s="173" t="str">
        <f t="shared" si="28"/>
        <v/>
      </c>
    </row>
    <row r="504" spans="1:17" ht="31.9" customHeight="1" x14ac:dyDescent="0.25">
      <c r="A504" s="35">
        <v>286</v>
      </c>
      <c r="B504" s="35"/>
      <c r="C504" s="36"/>
      <c r="D504" s="383"/>
      <c r="E504" s="379"/>
      <c r="F504" s="263"/>
      <c r="G504" s="282" t="str">
        <f t="shared" si="29"/>
        <v/>
      </c>
      <c r="H504" s="376"/>
      <c r="I504" s="173" t="str">
        <f t="shared" si="28"/>
        <v/>
      </c>
    </row>
    <row r="505" spans="1:17" ht="31.9" customHeight="1" x14ac:dyDescent="0.25">
      <c r="A505" s="35">
        <v>287</v>
      </c>
      <c r="B505" s="35"/>
      <c r="C505" s="36"/>
      <c r="D505" s="383"/>
      <c r="E505" s="379"/>
      <c r="F505" s="263"/>
      <c r="G505" s="282" t="str">
        <f t="shared" si="29"/>
        <v/>
      </c>
      <c r="H505" s="376"/>
      <c r="I505" s="173" t="str">
        <f t="shared" si="28"/>
        <v/>
      </c>
    </row>
    <row r="506" spans="1:17" ht="31.9" customHeight="1" x14ac:dyDescent="0.25">
      <c r="A506" s="35">
        <v>288</v>
      </c>
      <c r="B506" s="35"/>
      <c r="C506" s="36"/>
      <c r="D506" s="383"/>
      <c r="E506" s="379"/>
      <c r="F506" s="263"/>
      <c r="G506" s="282" t="str">
        <f t="shared" si="29"/>
        <v/>
      </c>
      <c r="H506" s="376"/>
      <c r="I506" s="173" t="str">
        <f t="shared" si="28"/>
        <v/>
      </c>
    </row>
    <row r="507" spans="1:17" ht="31.9" customHeight="1" x14ac:dyDescent="0.25">
      <c r="A507" s="35">
        <v>289</v>
      </c>
      <c r="B507" s="35"/>
      <c r="C507" s="36"/>
      <c r="D507" s="383"/>
      <c r="E507" s="379"/>
      <c r="F507" s="263"/>
      <c r="G507" s="282" t="str">
        <f t="shared" si="29"/>
        <v/>
      </c>
      <c r="H507" s="376"/>
      <c r="I507" s="173" t="str">
        <f t="shared" si="28"/>
        <v/>
      </c>
    </row>
    <row r="508" spans="1:17" ht="31.9" customHeight="1" x14ac:dyDescent="0.25">
      <c r="A508" s="35">
        <v>290</v>
      </c>
      <c r="B508" s="35"/>
      <c r="C508" s="36"/>
      <c r="D508" s="383"/>
      <c r="E508" s="379"/>
      <c r="F508" s="263"/>
      <c r="G508" s="282" t="str">
        <f t="shared" si="29"/>
        <v/>
      </c>
      <c r="H508" s="376"/>
      <c r="I508" s="173" t="str">
        <f t="shared" si="28"/>
        <v/>
      </c>
    </row>
    <row r="509" spans="1:17" ht="31.9" customHeight="1" x14ac:dyDescent="0.25">
      <c r="A509" s="35">
        <v>291</v>
      </c>
      <c r="B509" s="35"/>
      <c r="C509" s="36"/>
      <c r="D509" s="383"/>
      <c r="E509" s="379"/>
      <c r="F509" s="263"/>
      <c r="G509" s="282" t="str">
        <f t="shared" si="29"/>
        <v/>
      </c>
      <c r="H509" s="376"/>
      <c r="I509" s="173" t="str">
        <f t="shared" si="28"/>
        <v/>
      </c>
    </row>
    <row r="510" spans="1:17" ht="31.9" customHeight="1" x14ac:dyDescent="0.25">
      <c r="A510" s="35">
        <v>292</v>
      </c>
      <c r="B510" s="35"/>
      <c r="C510" s="36"/>
      <c r="D510" s="383"/>
      <c r="E510" s="379"/>
      <c r="F510" s="263"/>
      <c r="G510" s="282" t="str">
        <f t="shared" si="29"/>
        <v/>
      </c>
      <c r="H510" s="376"/>
      <c r="I510" s="173" t="str">
        <f t="shared" si="28"/>
        <v/>
      </c>
    </row>
    <row r="511" spans="1:17" ht="31.9" customHeight="1" x14ac:dyDescent="0.25">
      <c r="A511" s="35">
        <v>293</v>
      </c>
      <c r="B511" s="35"/>
      <c r="C511" s="36"/>
      <c r="D511" s="383"/>
      <c r="E511" s="379"/>
      <c r="F511" s="263"/>
      <c r="G511" s="282" t="str">
        <f t="shared" si="29"/>
        <v/>
      </c>
      <c r="H511" s="376"/>
      <c r="I511" s="173" t="str">
        <f t="shared" si="28"/>
        <v/>
      </c>
    </row>
    <row r="512" spans="1:17" ht="31.9" customHeight="1" x14ac:dyDescent="0.25">
      <c r="A512" s="35">
        <v>294</v>
      </c>
      <c r="B512" s="35"/>
      <c r="C512" s="36"/>
      <c r="D512" s="383"/>
      <c r="E512" s="379"/>
      <c r="F512" s="263"/>
      <c r="G512" s="282" t="str">
        <f t="shared" si="29"/>
        <v/>
      </c>
      <c r="H512" s="376"/>
      <c r="I512" s="173" t="str">
        <f t="shared" si="28"/>
        <v/>
      </c>
    </row>
    <row r="513" spans="1:10" ht="31.9" customHeight="1" x14ac:dyDescent="0.25">
      <c r="A513" s="35">
        <v>295</v>
      </c>
      <c r="B513" s="35"/>
      <c r="C513" s="36"/>
      <c r="D513" s="383"/>
      <c r="E513" s="379"/>
      <c r="F513" s="263"/>
      <c r="G513" s="282" t="str">
        <f t="shared" si="29"/>
        <v/>
      </c>
      <c r="H513" s="376"/>
      <c r="I513" s="173" t="str">
        <f t="shared" si="28"/>
        <v/>
      </c>
    </row>
    <row r="514" spans="1:10" ht="31.9" customHeight="1" x14ac:dyDescent="0.25">
      <c r="A514" s="35">
        <v>296</v>
      </c>
      <c r="B514" s="35"/>
      <c r="C514" s="36"/>
      <c r="D514" s="383"/>
      <c r="E514" s="379"/>
      <c r="F514" s="263"/>
      <c r="G514" s="282" t="str">
        <f t="shared" si="29"/>
        <v/>
      </c>
      <c r="H514" s="376"/>
      <c r="I514" s="173" t="str">
        <f t="shared" si="28"/>
        <v/>
      </c>
    </row>
    <row r="515" spans="1:10" ht="31.9" customHeight="1" x14ac:dyDescent="0.25">
      <c r="A515" s="35">
        <v>297</v>
      </c>
      <c r="B515" s="35"/>
      <c r="C515" s="36"/>
      <c r="D515" s="383"/>
      <c r="E515" s="379"/>
      <c r="F515" s="263"/>
      <c r="G515" s="282" t="str">
        <f t="shared" si="29"/>
        <v/>
      </c>
      <c r="H515" s="376"/>
      <c r="I515" s="173" t="str">
        <f t="shared" si="28"/>
        <v/>
      </c>
    </row>
    <row r="516" spans="1:10" ht="31.9" customHeight="1" x14ac:dyDescent="0.25">
      <c r="A516" s="35">
        <v>298</v>
      </c>
      <c r="B516" s="35"/>
      <c r="C516" s="36"/>
      <c r="D516" s="383"/>
      <c r="E516" s="379"/>
      <c r="F516" s="263"/>
      <c r="G516" s="282" t="str">
        <f t="shared" si="29"/>
        <v/>
      </c>
      <c r="H516" s="376"/>
      <c r="I516" s="173" t="str">
        <f t="shared" si="28"/>
        <v/>
      </c>
    </row>
    <row r="517" spans="1:10" ht="31.9" customHeight="1" x14ac:dyDescent="0.25">
      <c r="A517" s="35">
        <v>299</v>
      </c>
      <c r="B517" s="35"/>
      <c r="C517" s="36"/>
      <c r="D517" s="383"/>
      <c r="E517" s="379"/>
      <c r="F517" s="263"/>
      <c r="G517" s="282" t="str">
        <f t="shared" si="29"/>
        <v/>
      </c>
      <c r="H517" s="376"/>
      <c r="I517" s="173" t="str">
        <f t="shared" si="28"/>
        <v/>
      </c>
    </row>
    <row r="518" spans="1:10" ht="31.9" customHeight="1" thickBot="1" x14ac:dyDescent="0.3">
      <c r="A518" s="38">
        <v>300</v>
      </c>
      <c r="B518" s="38"/>
      <c r="C518" s="39"/>
      <c r="D518" s="384"/>
      <c r="E518" s="380"/>
      <c r="F518" s="264"/>
      <c r="G518" s="283" t="str">
        <f t="shared" si="29"/>
        <v/>
      </c>
      <c r="H518" s="377"/>
      <c r="I518" s="173" t="str">
        <f t="shared" si="28"/>
        <v/>
      </c>
    </row>
    <row r="519" spans="1:10" ht="37.15" customHeight="1" thickBot="1" x14ac:dyDescent="0.3">
      <c r="F519" s="10" t="s">
        <v>147</v>
      </c>
      <c r="G519" s="258">
        <f>IF(stok&lt;&gt;"",SUM(G499:G518)+G484,0)</f>
        <v>0</v>
      </c>
      <c r="H519" s="335"/>
      <c r="J519" s="171">
        <f>IF(G519&gt;G484,ROW(A525),0)</f>
        <v>0</v>
      </c>
    </row>
    <row r="521" spans="1:10" ht="30.2" customHeight="1" x14ac:dyDescent="0.25">
      <c r="A521" s="551" t="s">
        <v>159</v>
      </c>
      <c r="B521" s="551"/>
      <c r="C521" s="551"/>
      <c r="D521" s="551"/>
      <c r="E521" s="551"/>
      <c r="F521" s="551"/>
      <c r="G521" s="551"/>
      <c r="H521" s="551"/>
    </row>
    <row r="523" spans="1:10" ht="21" x14ac:dyDescent="0.35">
      <c r="B523" s="309" t="s">
        <v>47</v>
      </c>
      <c r="C523" s="297">
        <f ca="1">IF(imzatarihi&gt;0,imzatarihi,"")</f>
        <v>46027</v>
      </c>
      <c r="D523" s="337" t="s">
        <v>48</v>
      </c>
      <c r="E523" s="486" t="str">
        <f>IF(kurulusyetkilisi&gt;0,kurulusyetkilisi,"")</f>
        <v/>
      </c>
      <c r="F523" s="486"/>
      <c r="G523" s="486"/>
      <c r="H523" s="486"/>
    </row>
    <row r="524" spans="1:10" ht="21" x14ac:dyDescent="0.35">
      <c r="B524" s="300"/>
      <c r="C524" s="300"/>
      <c r="D524" s="556" t="s">
        <v>49</v>
      </c>
      <c r="E524" s="556"/>
      <c r="F524" s="300"/>
      <c r="G524" s="312"/>
      <c r="H524" s="336"/>
    </row>
    <row r="526" spans="1:10" x14ac:dyDescent="0.25">
      <c r="A526" s="525" t="s">
        <v>126</v>
      </c>
      <c r="B526" s="525"/>
      <c r="C526" s="525"/>
      <c r="D526" s="525"/>
      <c r="E526" s="525"/>
      <c r="F526" s="525"/>
      <c r="G526" s="525"/>
      <c r="H526" s="525"/>
      <c r="I526" s="13"/>
    </row>
    <row r="527" spans="1:10" x14ac:dyDescent="0.25">
      <c r="A527" s="523" t="str">
        <f>IF(YilDonem&lt;&gt;"",CONCATENATE(YilDonem," dönemine aittir."),"")</f>
        <v/>
      </c>
      <c r="B527" s="523"/>
      <c r="C527" s="523"/>
      <c r="D527" s="523"/>
      <c r="E527" s="523"/>
      <c r="F527" s="523"/>
      <c r="G527" s="523"/>
      <c r="H527" s="523"/>
      <c r="I527" s="13"/>
    </row>
    <row r="528" spans="1:10" ht="15.95" customHeight="1" thickBot="1" x14ac:dyDescent="0.3">
      <c r="A528" s="543" t="s">
        <v>149</v>
      </c>
      <c r="B528" s="543"/>
      <c r="C528" s="543"/>
      <c r="D528" s="543"/>
      <c r="E528" s="543"/>
      <c r="F528" s="543"/>
      <c r="G528" s="543"/>
      <c r="H528" s="543"/>
      <c r="I528" s="13"/>
    </row>
    <row r="529" spans="1:17" ht="31.7" customHeight="1" thickBot="1" x14ac:dyDescent="0.3">
      <c r="A529" s="544" t="s">
        <v>1</v>
      </c>
      <c r="B529" s="545"/>
      <c r="C529" s="509" t="str">
        <f>IF(ProjeNo&gt;0,ProjeNo,"")</f>
        <v/>
      </c>
      <c r="D529" s="510"/>
      <c r="E529" s="510"/>
      <c r="F529" s="510"/>
      <c r="G529" s="510"/>
      <c r="H529" s="511"/>
      <c r="I529" s="13"/>
    </row>
    <row r="530" spans="1:17" ht="45" customHeight="1" thickBot="1" x14ac:dyDescent="0.3">
      <c r="A530" s="540" t="s">
        <v>14</v>
      </c>
      <c r="B530" s="541"/>
      <c r="C530" s="514" t="str">
        <f>IF(ProjeAdi&gt;0,ProjeAdi,"")</f>
        <v/>
      </c>
      <c r="D530" s="515"/>
      <c r="E530" s="515"/>
      <c r="F530" s="515"/>
      <c r="G530" s="515"/>
      <c r="H530" s="516"/>
      <c r="I530" s="13"/>
    </row>
    <row r="531" spans="1:17" ht="30.2" customHeight="1" thickBot="1" x14ac:dyDescent="0.3">
      <c r="A531" s="549" t="s">
        <v>164</v>
      </c>
      <c r="B531" s="550"/>
      <c r="C531" s="514" t="str">
        <f>IF($C$6&lt;&gt;"",$C$6,"")</f>
        <v/>
      </c>
      <c r="D531" s="515"/>
      <c r="E531" s="515"/>
      <c r="F531" s="515"/>
      <c r="G531" s="515"/>
      <c r="H531" s="516"/>
      <c r="I531" s="13"/>
    </row>
    <row r="532" spans="1:17" s="75" customFormat="1" ht="37.15" customHeight="1" x14ac:dyDescent="0.25">
      <c r="A532" s="517" t="s">
        <v>9</v>
      </c>
      <c r="B532" s="517" t="s">
        <v>122</v>
      </c>
      <c r="C532" s="517" t="s">
        <v>123</v>
      </c>
      <c r="D532" s="521" t="s">
        <v>127</v>
      </c>
      <c r="E532" s="517" t="s">
        <v>128</v>
      </c>
      <c r="F532" s="517" t="s">
        <v>167</v>
      </c>
      <c r="G532" s="552" t="s">
        <v>50</v>
      </c>
      <c r="H532" s="554" t="s">
        <v>129</v>
      </c>
      <c r="I532" s="100"/>
      <c r="J532" s="110"/>
      <c r="K532" s="110"/>
      <c r="L532" s="110"/>
      <c r="M532" s="110"/>
      <c r="N532" s="110"/>
      <c r="O532" s="110"/>
      <c r="P532" s="110"/>
      <c r="Q532" s="110"/>
    </row>
    <row r="533" spans="1:17" ht="18" customHeight="1" thickBot="1" x14ac:dyDescent="0.3">
      <c r="A533" s="526"/>
      <c r="B533" s="526"/>
      <c r="C533" s="526"/>
      <c r="D533" s="528"/>
      <c r="E533" s="526"/>
      <c r="F533" s="526"/>
      <c r="G533" s="553"/>
      <c r="H533" s="555"/>
      <c r="I533" s="13"/>
    </row>
    <row r="534" spans="1:17" ht="31.9" customHeight="1" x14ac:dyDescent="0.25">
      <c r="A534" s="52">
        <v>301</v>
      </c>
      <c r="B534" s="52"/>
      <c r="C534" s="53"/>
      <c r="D534" s="382"/>
      <c r="E534" s="378"/>
      <c r="F534" s="262"/>
      <c r="G534" s="274" t="str">
        <f>IF(AND(E534&lt;&gt;"",F534&lt;&gt;"",H534&lt;&gt;""),E534*F534,"")</f>
        <v/>
      </c>
      <c r="H534" s="375"/>
      <c r="I534" s="173" t="str">
        <f t="shared" ref="I534:I553" si="30">IF(AND(C534&lt;&gt;"",H534=""),"Stok Çıkış Tarihi Yazılmalıdır.","")</f>
        <v/>
      </c>
    </row>
    <row r="535" spans="1:17" ht="31.9" customHeight="1" x14ac:dyDescent="0.25">
      <c r="A535" s="35">
        <v>302</v>
      </c>
      <c r="B535" s="35"/>
      <c r="C535" s="36"/>
      <c r="D535" s="383"/>
      <c r="E535" s="379"/>
      <c r="F535" s="263"/>
      <c r="G535" s="282" t="str">
        <f t="shared" ref="G535:G553" si="31">IF(AND(E535&lt;&gt;"",F535&lt;&gt;"",H535&lt;&gt;""),E535*F535,"")</f>
        <v/>
      </c>
      <c r="H535" s="376"/>
      <c r="I535" s="173" t="str">
        <f t="shared" si="30"/>
        <v/>
      </c>
    </row>
    <row r="536" spans="1:17" ht="31.9" customHeight="1" x14ac:dyDescent="0.25">
      <c r="A536" s="35">
        <v>303</v>
      </c>
      <c r="B536" s="35"/>
      <c r="C536" s="36"/>
      <c r="D536" s="383"/>
      <c r="E536" s="379"/>
      <c r="F536" s="263"/>
      <c r="G536" s="282" t="str">
        <f t="shared" si="31"/>
        <v/>
      </c>
      <c r="H536" s="376"/>
      <c r="I536" s="173" t="str">
        <f t="shared" si="30"/>
        <v/>
      </c>
    </row>
    <row r="537" spans="1:17" ht="31.9" customHeight="1" x14ac:dyDescent="0.25">
      <c r="A537" s="35">
        <v>304</v>
      </c>
      <c r="B537" s="35"/>
      <c r="C537" s="36"/>
      <c r="D537" s="383"/>
      <c r="E537" s="379"/>
      <c r="F537" s="263"/>
      <c r="G537" s="282" t="str">
        <f t="shared" si="31"/>
        <v/>
      </c>
      <c r="H537" s="376"/>
      <c r="I537" s="173" t="str">
        <f t="shared" si="30"/>
        <v/>
      </c>
    </row>
    <row r="538" spans="1:17" ht="31.9" customHeight="1" x14ac:dyDescent="0.25">
      <c r="A538" s="35">
        <v>305</v>
      </c>
      <c r="B538" s="35"/>
      <c r="C538" s="36"/>
      <c r="D538" s="383"/>
      <c r="E538" s="379"/>
      <c r="F538" s="263"/>
      <c r="G538" s="282" t="str">
        <f t="shared" si="31"/>
        <v/>
      </c>
      <c r="H538" s="376"/>
      <c r="I538" s="173" t="str">
        <f t="shared" si="30"/>
        <v/>
      </c>
    </row>
    <row r="539" spans="1:17" ht="31.9" customHeight="1" x14ac:dyDescent="0.25">
      <c r="A539" s="35">
        <v>306</v>
      </c>
      <c r="B539" s="35"/>
      <c r="C539" s="36"/>
      <c r="D539" s="383"/>
      <c r="E539" s="379"/>
      <c r="F539" s="263"/>
      <c r="G539" s="282" t="str">
        <f t="shared" si="31"/>
        <v/>
      </c>
      <c r="H539" s="376"/>
      <c r="I539" s="173" t="str">
        <f t="shared" si="30"/>
        <v/>
      </c>
    </row>
    <row r="540" spans="1:17" ht="31.9" customHeight="1" x14ac:dyDescent="0.25">
      <c r="A540" s="35">
        <v>307</v>
      </c>
      <c r="B540" s="35"/>
      <c r="C540" s="36"/>
      <c r="D540" s="383"/>
      <c r="E540" s="379"/>
      <c r="F540" s="263"/>
      <c r="G540" s="282" t="str">
        <f t="shared" si="31"/>
        <v/>
      </c>
      <c r="H540" s="376"/>
      <c r="I540" s="173" t="str">
        <f t="shared" si="30"/>
        <v/>
      </c>
    </row>
    <row r="541" spans="1:17" ht="31.9" customHeight="1" x14ac:dyDescent="0.25">
      <c r="A541" s="35">
        <v>308</v>
      </c>
      <c r="B541" s="35"/>
      <c r="C541" s="36"/>
      <c r="D541" s="383"/>
      <c r="E541" s="379"/>
      <c r="F541" s="263"/>
      <c r="G541" s="282" t="str">
        <f t="shared" si="31"/>
        <v/>
      </c>
      <c r="H541" s="376"/>
      <c r="I541" s="173" t="str">
        <f t="shared" si="30"/>
        <v/>
      </c>
    </row>
    <row r="542" spans="1:17" ht="31.9" customHeight="1" x14ac:dyDescent="0.25">
      <c r="A542" s="35">
        <v>309</v>
      </c>
      <c r="B542" s="35"/>
      <c r="C542" s="36"/>
      <c r="D542" s="383"/>
      <c r="E542" s="379"/>
      <c r="F542" s="263"/>
      <c r="G542" s="282" t="str">
        <f t="shared" si="31"/>
        <v/>
      </c>
      <c r="H542" s="376"/>
      <c r="I542" s="173" t="str">
        <f t="shared" si="30"/>
        <v/>
      </c>
    </row>
    <row r="543" spans="1:17" ht="31.9" customHeight="1" x14ac:dyDescent="0.25">
      <c r="A543" s="35">
        <v>310</v>
      </c>
      <c r="B543" s="35"/>
      <c r="C543" s="36"/>
      <c r="D543" s="383"/>
      <c r="E543" s="379"/>
      <c r="F543" s="263"/>
      <c r="G543" s="282" t="str">
        <f t="shared" si="31"/>
        <v/>
      </c>
      <c r="H543" s="376"/>
      <c r="I543" s="173" t="str">
        <f t="shared" si="30"/>
        <v/>
      </c>
    </row>
    <row r="544" spans="1:17" ht="31.9" customHeight="1" x14ac:dyDescent="0.25">
      <c r="A544" s="35">
        <v>311</v>
      </c>
      <c r="B544" s="35"/>
      <c r="C544" s="36"/>
      <c r="D544" s="383"/>
      <c r="E544" s="379"/>
      <c r="F544" s="263"/>
      <c r="G544" s="282" t="str">
        <f t="shared" si="31"/>
        <v/>
      </c>
      <c r="H544" s="376"/>
      <c r="I544" s="173" t="str">
        <f t="shared" si="30"/>
        <v/>
      </c>
    </row>
    <row r="545" spans="1:10" ht="31.9" customHeight="1" x14ac:dyDescent="0.25">
      <c r="A545" s="35">
        <v>312</v>
      </c>
      <c r="B545" s="35"/>
      <c r="C545" s="36"/>
      <c r="D545" s="383"/>
      <c r="E545" s="379"/>
      <c r="F545" s="263"/>
      <c r="G545" s="282" t="str">
        <f t="shared" si="31"/>
        <v/>
      </c>
      <c r="H545" s="376"/>
      <c r="I545" s="173" t="str">
        <f t="shared" si="30"/>
        <v/>
      </c>
    </row>
    <row r="546" spans="1:10" ht="31.9" customHeight="1" x14ac:dyDescent="0.25">
      <c r="A546" s="35">
        <v>313</v>
      </c>
      <c r="B546" s="35"/>
      <c r="C546" s="36"/>
      <c r="D546" s="383"/>
      <c r="E546" s="379"/>
      <c r="F546" s="263"/>
      <c r="G546" s="282" t="str">
        <f t="shared" si="31"/>
        <v/>
      </c>
      <c r="H546" s="376"/>
      <c r="I546" s="173" t="str">
        <f t="shared" si="30"/>
        <v/>
      </c>
    </row>
    <row r="547" spans="1:10" ht="31.9" customHeight="1" x14ac:dyDescent="0.25">
      <c r="A547" s="35">
        <v>314</v>
      </c>
      <c r="B547" s="35"/>
      <c r="C547" s="36"/>
      <c r="D547" s="383"/>
      <c r="E547" s="379"/>
      <c r="F547" s="263"/>
      <c r="G547" s="282" t="str">
        <f t="shared" si="31"/>
        <v/>
      </c>
      <c r="H547" s="376"/>
      <c r="I547" s="173" t="str">
        <f t="shared" si="30"/>
        <v/>
      </c>
    </row>
    <row r="548" spans="1:10" ht="31.9" customHeight="1" x14ac:dyDescent="0.25">
      <c r="A548" s="35">
        <v>315</v>
      </c>
      <c r="B548" s="35"/>
      <c r="C548" s="36"/>
      <c r="D548" s="383"/>
      <c r="E548" s="379"/>
      <c r="F548" s="263"/>
      <c r="G548" s="282" t="str">
        <f t="shared" si="31"/>
        <v/>
      </c>
      <c r="H548" s="376"/>
      <c r="I548" s="173" t="str">
        <f t="shared" si="30"/>
        <v/>
      </c>
    </row>
    <row r="549" spans="1:10" ht="31.9" customHeight="1" x14ac:dyDescent="0.25">
      <c r="A549" s="35">
        <v>316</v>
      </c>
      <c r="B549" s="35"/>
      <c r="C549" s="36"/>
      <c r="D549" s="383"/>
      <c r="E549" s="379"/>
      <c r="F549" s="263"/>
      <c r="G549" s="282" t="str">
        <f t="shared" si="31"/>
        <v/>
      </c>
      <c r="H549" s="376"/>
      <c r="I549" s="173" t="str">
        <f t="shared" si="30"/>
        <v/>
      </c>
    </row>
    <row r="550" spans="1:10" ht="31.9" customHeight="1" x14ac:dyDescent="0.25">
      <c r="A550" s="35">
        <v>317</v>
      </c>
      <c r="B550" s="35"/>
      <c r="C550" s="36"/>
      <c r="D550" s="383"/>
      <c r="E550" s="379"/>
      <c r="F550" s="263"/>
      <c r="G550" s="282" t="str">
        <f t="shared" si="31"/>
        <v/>
      </c>
      <c r="H550" s="376"/>
      <c r="I550" s="173" t="str">
        <f t="shared" si="30"/>
        <v/>
      </c>
    </row>
    <row r="551" spans="1:10" ht="31.9" customHeight="1" x14ac:dyDescent="0.25">
      <c r="A551" s="35">
        <v>318</v>
      </c>
      <c r="B551" s="35"/>
      <c r="C551" s="36"/>
      <c r="D551" s="383"/>
      <c r="E551" s="379"/>
      <c r="F551" s="263"/>
      <c r="G551" s="282" t="str">
        <f t="shared" si="31"/>
        <v/>
      </c>
      <c r="H551" s="376"/>
      <c r="I551" s="173" t="str">
        <f t="shared" si="30"/>
        <v/>
      </c>
    </row>
    <row r="552" spans="1:10" ht="31.9" customHeight="1" x14ac:dyDescent="0.25">
      <c r="A552" s="35">
        <v>319</v>
      </c>
      <c r="B552" s="35"/>
      <c r="C552" s="36"/>
      <c r="D552" s="383"/>
      <c r="E552" s="379"/>
      <c r="F552" s="263"/>
      <c r="G552" s="282" t="str">
        <f t="shared" si="31"/>
        <v/>
      </c>
      <c r="H552" s="376"/>
      <c r="I552" s="173" t="str">
        <f t="shared" si="30"/>
        <v/>
      </c>
    </row>
    <row r="553" spans="1:10" ht="31.9" customHeight="1" thickBot="1" x14ac:dyDescent="0.3">
      <c r="A553" s="38">
        <v>320</v>
      </c>
      <c r="B553" s="38"/>
      <c r="C553" s="39"/>
      <c r="D553" s="384"/>
      <c r="E553" s="380"/>
      <c r="F553" s="264"/>
      <c r="G553" s="283" t="str">
        <f t="shared" si="31"/>
        <v/>
      </c>
      <c r="H553" s="377"/>
      <c r="I553" s="173" t="str">
        <f t="shared" si="30"/>
        <v/>
      </c>
    </row>
    <row r="554" spans="1:10" ht="37.15" customHeight="1" thickBot="1" x14ac:dyDescent="0.3">
      <c r="F554" s="10" t="s">
        <v>147</v>
      </c>
      <c r="G554" s="258">
        <f>IF(stok&lt;&gt;"",SUM(G534:G553)+G519,0)</f>
        <v>0</v>
      </c>
      <c r="H554" s="335"/>
      <c r="J554" s="171">
        <f>IF(G554&gt;G519,ROW(A560),0)</f>
        <v>0</v>
      </c>
    </row>
    <row r="556" spans="1:10" ht="30.2" customHeight="1" x14ac:dyDescent="0.25">
      <c r="A556" s="551" t="s">
        <v>159</v>
      </c>
      <c r="B556" s="551"/>
      <c r="C556" s="551"/>
      <c r="D556" s="551"/>
      <c r="E556" s="551"/>
      <c r="F556" s="551"/>
      <c r="G556" s="551"/>
      <c r="H556" s="551"/>
    </row>
    <row r="558" spans="1:10" ht="21" x14ac:dyDescent="0.35">
      <c r="B558" s="309" t="s">
        <v>47</v>
      </c>
      <c r="C558" s="297">
        <f ca="1">IF(imzatarihi&gt;0,imzatarihi,"")</f>
        <v>46027</v>
      </c>
      <c r="D558" s="337" t="s">
        <v>48</v>
      </c>
      <c r="E558" s="486" t="str">
        <f>IF(kurulusyetkilisi&gt;0,kurulusyetkilisi,"")</f>
        <v/>
      </c>
      <c r="F558" s="486"/>
      <c r="G558" s="486"/>
      <c r="H558" s="486"/>
    </row>
    <row r="559" spans="1:10" ht="21" x14ac:dyDescent="0.35">
      <c r="B559" s="300"/>
      <c r="C559" s="300"/>
      <c r="D559" s="556" t="s">
        <v>49</v>
      </c>
      <c r="E559" s="556"/>
      <c r="F559" s="300"/>
      <c r="G559" s="312"/>
      <c r="H559" s="336"/>
    </row>
    <row r="561" spans="1:17" x14ac:dyDescent="0.25">
      <c r="A561" s="525" t="s">
        <v>126</v>
      </c>
      <c r="B561" s="525"/>
      <c r="C561" s="525"/>
      <c r="D561" s="525"/>
      <c r="E561" s="525"/>
      <c r="F561" s="525"/>
      <c r="G561" s="525"/>
      <c r="H561" s="525"/>
      <c r="I561" s="13"/>
    </row>
    <row r="562" spans="1:17" x14ac:dyDescent="0.25">
      <c r="A562" s="523" t="str">
        <f>IF(YilDonem&lt;&gt;"",CONCATENATE(YilDonem," dönemine aittir."),"")</f>
        <v/>
      </c>
      <c r="B562" s="523"/>
      <c r="C562" s="523"/>
      <c r="D562" s="523"/>
      <c r="E562" s="523"/>
      <c r="F562" s="523"/>
      <c r="G562" s="523"/>
      <c r="H562" s="523"/>
      <c r="I562" s="13"/>
    </row>
    <row r="563" spans="1:17" ht="15.95" customHeight="1" thickBot="1" x14ac:dyDescent="0.3">
      <c r="A563" s="543" t="s">
        <v>149</v>
      </c>
      <c r="B563" s="543"/>
      <c r="C563" s="543"/>
      <c r="D563" s="543"/>
      <c r="E563" s="543"/>
      <c r="F563" s="543"/>
      <c r="G563" s="543"/>
      <c r="H563" s="543"/>
      <c r="I563" s="13"/>
    </row>
    <row r="564" spans="1:17" ht="31.7" customHeight="1" thickBot="1" x14ac:dyDescent="0.3">
      <c r="A564" s="544" t="s">
        <v>1</v>
      </c>
      <c r="B564" s="545"/>
      <c r="C564" s="509" t="str">
        <f>IF(ProjeNo&gt;0,ProjeNo,"")</f>
        <v/>
      </c>
      <c r="D564" s="510"/>
      <c r="E564" s="510"/>
      <c r="F564" s="510"/>
      <c r="G564" s="510"/>
      <c r="H564" s="511"/>
      <c r="I564" s="13"/>
    </row>
    <row r="565" spans="1:17" ht="45" customHeight="1" thickBot="1" x14ac:dyDescent="0.3">
      <c r="A565" s="540" t="s">
        <v>14</v>
      </c>
      <c r="B565" s="541"/>
      <c r="C565" s="514" t="str">
        <f>IF(ProjeAdi&gt;0,ProjeAdi,"")</f>
        <v/>
      </c>
      <c r="D565" s="515"/>
      <c r="E565" s="515"/>
      <c r="F565" s="515"/>
      <c r="G565" s="515"/>
      <c r="H565" s="516"/>
      <c r="I565" s="13"/>
    </row>
    <row r="566" spans="1:17" ht="30.2" customHeight="1" thickBot="1" x14ac:dyDescent="0.3">
      <c r="A566" s="549" t="s">
        <v>164</v>
      </c>
      <c r="B566" s="550"/>
      <c r="C566" s="514" t="str">
        <f>IF($C$6&lt;&gt;"",$C$6,"")</f>
        <v/>
      </c>
      <c r="D566" s="515"/>
      <c r="E566" s="515"/>
      <c r="F566" s="515"/>
      <c r="G566" s="515"/>
      <c r="H566" s="516"/>
      <c r="I566" s="13"/>
    </row>
    <row r="567" spans="1:17" s="75" customFormat="1" ht="37.15" customHeight="1" x14ac:dyDescent="0.25">
      <c r="A567" s="517" t="s">
        <v>9</v>
      </c>
      <c r="B567" s="517" t="s">
        <v>122</v>
      </c>
      <c r="C567" s="517" t="s">
        <v>123</v>
      </c>
      <c r="D567" s="521" t="s">
        <v>127</v>
      </c>
      <c r="E567" s="517" t="s">
        <v>128</v>
      </c>
      <c r="F567" s="517" t="s">
        <v>167</v>
      </c>
      <c r="G567" s="552" t="s">
        <v>50</v>
      </c>
      <c r="H567" s="554" t="s">
        <v>129</v>
      </c>
      <c r="I567" s="100"/>
      <c r="J567" s="110"/>
      <c r="K567" s="110"/>
      <c r="L567" s="110"/>
      <c r="M567" s="110"/>
      <c r="N567" s="110"/>
      <c r="O567" s="110"/>
      <c r="P567" s="110"/>
      <c r="Q567" s="110"/>
    </row>
    <row r="568" spans="1:17" ht="18" customHeight="1" thickBot="1" x14ac:dyDescent="0.3">
      <c r="A568" s="526"/>
      <c r="B568" s="526"/>
      <c r="C568" s="526"/>
      <c r="D568" s="528"/>
      <c r="E568" s="526"/>
      <c r="F568" s="526"/>
      <c r="G568" s="553"/>
      <c r="H568" s="555"/>
      <c r="I568" s="13"/>
    </row>
    <row r="569" spans="1:17" ht="31.9" customHeight="1" x14ac:dyDescent="0.25">
      <c r="A569" s="52">
        <v>321</v>
      </c>
      <c r="B569" s="52"/>
      <c r="C569" s="53"/>
      <c r="D569" s="382"/>
      <c r="E569" s="378"/>
      <c r="F569" s="262"/>
      <c r="G569" s="274" t="str">
        <f>IF(AND(E569&lt;&gt;"",F569&lt;&gt;"",H569&lt;&gt;""),E569*F569,"")</f>
        <v/>
      </c>
      <c r="H569" s="375"/>
      <c r="I569" s="173" t="str">
        <f t="shared" ref="I569:I588" si="32">IF(AND(C569&lt;&gt;"",H569=""),"Stok Çıkış Tarihi Yazılmalıdır.","")</f>
        <v/>
      </c>
    </row>
    <row r="570" spans="1:17" ht="31.9" customHeight="1" x14ac:dyDescent="0.25">
      <c r="A570" s="35">
        <v>322</v>
      </c>
      <c r="B570" s="35"/>
      <c r="C570" s="36"/>
      <c r="D570" s="383"/>
      <c r="E570" s="379"/>
      <c r="F570" s="263"/>
      <c r="G570" s="282" t="str">
        <f t="shared" ref="G570:G588" si="33">IF(AND(E570&lt;&gt;"",F570&lt;&gt;"",H570&lt;&gt;""),E570*F570,"")</f>
        <v/>
      </c>
      <c r="H570" s="376"/>
      <c r="I570" s="173" t="str">
        <f t="shared" si="32"/>
        <v/>
      </c>
    </row>
    <row r="571" spans="1:17" ht="31.9" customHeight="1" x14ac:dyDescent="0.25">
      <c r="A571" s="35">
        <v>323</v>
      </c>
      <c r="B571" s="35"/>
      <c r="C571" s="36"/>
      <c r="D571" s="383"/>
      <c r="E571" s="379"/>
      <c r="F571" s="263"/>
      <c r="G571" s="282" t="str">
        <f t="shared" si="33"/>
        <v/>
      </c>
      <c r="H571" s="376"/>
      <c r="I571" s="173" t="str">
        <f t="shared" si="32"/>
        <v/>
      </c>
    </row>
    <row r="572" spans="1:17" ht="31.9" customHeight="1" x14ac:dyDescent="0.25">
      <c r="A572" s="35">
        <v>324</v>
      </c>
      <c r="B572" s="35"/>
      <c r="C572" s="36"/>
      <c r="D572" s="383"/>
      <c r="E572" s="379"/>
      <c r="F572" s="263"/>
      <c r="G572" s="282" t="str">
        <f t="shared" si="33"/>
        <v/>
      </c>
      <c r="H572" s="376"/>
      <c r="I572" s="173" t="str">
        <f t="shared" si="32"/>
        <v/>
      </c>
    </row>
    <row r="573" spans="1:17" ht="31.9" customHeight="1" x14ac:dyDescent="0.25">
      <c r="A573" s="35">
        <v>325</v>
      </c>
      <c r="B573" s="35"/>
      <c r="C573" s="36"/>
      <c r="D573" s="383"/>
      <c r="E573" s="379"/>
      <c r="F573" s="263"/>
      <c r="G573" s="282" t="str">
        <f t="shared" si="33"/>
        <v/>
      </c>
      <c r="H573" s="376"/>
      <c r="I573" s="173" t="str">
        <f t="shared" si="32"/>
        <v/>
      </c>
    </row>
    <row r="574" spans="1:17" ht="31.9" customHeight="1" x14ac:dyDescent="0.25">
      <c r="A574" s="35">
        <v>326</v>
      </c>
      <c r="B574" s="35"/>
      <c r="C574" s="36"/>
      <c r="D574" s="383"/>
      <c r="E574" s="379"/>
      <c r="F574" s="263"/>
      <c r="G574" s="282" t="str">
        <f t="shared" si="33"/>
        <v/>
      </c>
      <c r="H574" s="376"/>
      <c r="I574" s="173" t="str">
        <f t="shared" si="32"/>
        <v/>
      </c>
    </row>
    <row r="575" spans="1:17" ht="31.9" customHeight="1" x14ac:dyDescent="0.25">
      <c r="A575" s="35">
        <v>327</v>
      </c>
      <c r="B575" s="35"/>
      <c r="C575" s="36"/>
      <c r="D575" s="383"/>
      <c r="E575" s="379"/>
      <c r="F575" s="263"/>
      <c r="G575" s="282" t="str">
        <f t="shared" si="33"/>
        <v/>
      </c>
      <c r="H575" s="376"/>
      <c r="I575" s="173" t="str">
        <f t="shared" si="32"/>
        <v/>
      </c>
    </row>
    <row r="576" spans="1:17" ht="31.9" customHeight="1" x14ac:dyDescent="0.25">
      <c r="A576" s="35">
        <v>328</v>
      </c>
      <c r="B576" s="35"/>
      <c r="C576" s="36"/>
      <c r="D576" s="383"/>
      <c r="E576" s="379"/>
      <c r="F576" s="263"/>
      <c r="G576" s="282" t="str">
        <f t="shared" si="33"/>
        <v/>
      </c>
      <c r="H576" s="376"/>
      <c r="I576" s="173" t="str">
        <f t="shared" si="32"/>
        <v/>
      </c>
    </row>
    <row r="577" spans="1:10" ht="31.9" customHeight="1" x14ac:dyDescent="0.25">
      <c r="A577" s="35">
        <v>329</v>
      </c>
      <c r="B577" s="35"/>
      <c r="C577" s="36"/>
      <c r="D577" s="383"/>
      <c r="E577" s="379"/>
      <c r="F577" s="263"/>
      <c r="G577" s="282" t="str">
        <f t="shared" si="33"/>
        <v/>
      </c>
      <c r="H577" s="376"/>
      <c r="I577" s="173" t="str">
        <f t="shared" si="32"/>
        <v/>
      </c>
    </row>
    <row r="578" spans="1:10" ht="31.9" customHeight="1" x14ac:dyDescent="0.25">
      <c r="A578" s="35">
        <v>330</v>
      </c>
      <c r="B578" s="35"/>
      <c r="C578" s="36"/>
      <c r="D578" s="383"/>
      <c r="E578" s="379"/>
      <c r="F578" s="263"/>
      <c r="G578" s="282" t="str">
        <f t="shared" si="33"/>
        <v/>
      </c>
      <c r="H578" s="376"/>
      <c r="I578" s="173" t="str">
        <f t="shared" si="32"/>
        <v/>
      </c>
    </row>
    <row r="579" spans="1:10" ht="31.9" customHeight="1" x14ac:dyDescent="0.25">
      <c r="A579" s="35">
        <v>331</v>
      </c>
      <c r="B579" s="35"/>
      <c r="C579" s="36"/>
      <c r="D579" s="383"/>
      <c r="E579" s="379"/>
      <c r="F579" s="263"/>
      <c r="G579" s="282" t="str">
        <f t="shared" si="33"/>
        <v/>
      </c>
      <c r="H579" s="376"/>
      <c r="I579" s="173" t="str">
        <f t="shared" si="32"/>
        <v/>
      </c>
    </row>
    <row r="580" spans="1:10" ht="31.9" customHeight="1" x14ac:dyDescent="0.25">
      <c r="A580" s="35">
        <v>332</v>
      </c>
      <c r="B580" s="35"/>
      <c r="C580" s="36"/>
      <c r="D580" s="383"/>
      <c r="E580" s="379"/>
      <c r="F580" s="263"/>
      <c r="G580" s="282" t="str">
        <f t="shared" si="33"/>
        <v/>
      </c>
      <c r="H580" s="376"/>
      <c r="I580" s="173" t="str">
        <f t="shared" si="32"/>
        <v/>
      </c>
    </row>
    <row r="581" spans="1:10" ht="31.9" customHeight="1" x14ac:dyDescent="0.25">
      <c r="A581" s="35">
        <v>333</v>
      </c>
      <c r="B581" s="35"/>
      <c r="C581" s="36"/>
      <c r="D581" s="383"/>
      <c r="E581" s="379"/>
      <c r="F581" s="263"/>
      <c r="G581" s="282" t="str">
        <f t="shared" si="33"/>
        <v/>
      </c>
      <c r="H581" s="376"/>
      <c r="I581" s="173" t="str">
        <f t="shared" si="32"/>
        <v/>
      </c>
    </row>
    <row r="582" spans="1:10" ht="31.9" customHeight="1" x14ac:dyDescent="0.25">
      <c r="A582" s="35">
        <v>334</v>
      </c>
      <c r="B582" s="35"/>
      <c r="C582" s="36"/>
      <c r="D582" s="383"/>
      <c r="E582" s="379"/>
      <c r="F582" s="263"/>
      <c r="G582" s="282" t="str">
        <f t="shared" si="33"/>
        <v/>
      </c>
      <c r="H582" s="376"/>
      <c r="I582" s="173" t="str">
        <f t="shared" si="32"/>
        <v/>
      </c>
    </row>
    <row r="583" spans="1:10" ht="31.9" customHeight="1" x14ac:dyDescent="0.25">
      <c r="A583" s="35">
        <v>335</v>
      </c>
      <c r="B583" s="35"/>
      <c r="C583" s="36"/>
      <c r="D583" s="383"/>
      <c r="E583" s="379"/>
      <c r="F583" s="263"/>
      <c r="G583" s="282" t="str">
        <f t="shared" si="33"/>
        <v/>
      </c>
      <c r="H583" s="376"/>
      <c r="I583" s="173" t="str">
        <f t="shared" si="32"/>
        <v/>
      </c>
    </row>
    <row r="584" spans="1:10" ht="31.9" customHeight="1" x14ac:dyDescent="0.25">
      <c r="A584" s="35">
        <v>336</v>
      </c>
      <c r="B584" s="35"/>
      <c r="C584" s="36"/>
      <c r="D584" s="383"/>
      <c r="E584" s="379"/>
      <c r="F584" s="263"/>
      <c r="G584" s="282" t="str">
        <f t="shared" si="33"/>
        <v/>
      </c>
      <c r="H584" s="376"/>
      <c r="I584" s="173" t="str">
        <f t="shared" si="32"/>
        <v/>
      </c>
    </row>
    <row r="585" spans="1:10" ht="31.9" customHeight="1" x14ac:dyDescent="0.25">
      <c r="A585" s="35">
        <v>337</v>
      </c>
      <c r="B585" s="35"/>
      <c r="C585" s="36"/>
      <c r="D585" s="383"/>
      <c r="E585" s="379"/>
      <c r="F585" s="263"/>
      <c r="G585" s="282" t="str">
        <f t="shared" si="33"/>
        <v/>
      </c>
      <c r="H585" s="376"/>
      <c r="I585" s="173" t="str">
        <f t="shared" si="32"/>
        <v/>
      </c>
    </row>
    <row r="586" spans="1:10" ht="31.9" customHeight="1" x14ac:dyDescent="0.25">
      <c r="A586" s="35">
        <v>338</v>
      </c>
      <c r="B586" s="35"/>
      <c r="C586" s="36"/>
      <c r="D586" s="383"/>
      <c r="E586" s="379"/>
      <c r="F586" s="263"/>
      <c r="G586" s="282" t="str">
        <f t="shared" si="33"/>
        <v/>
      </c>
      <c r="H586" s="376"/>
      <c r="I586" s="173" t="str">
        <f t="shared" si="32"/>
        <v/>
      </c>
    </row>
    <row r="587" spans="1:10" ht="31.9" customHeight="1" x14ac:dyDescent="0.25">
      <c r="A587" s="35">
        <v>339</v>
      </c>
      <c r="B587" s="35"/>
      <c r="C587" s="36"/>
      <c r="D587" s="383"/>
      <c r="E587" s="379"/>
      <c r="F587" s="263"/>
      <c r="G587" s="282" t="str">
        <f t="shared" si="33"/>
        <v/>
      </c>
      <c r="H587" s="376"/>
      <c r="I587" s="173" t="str">
        <f t="shared" si="32"/>
        <v/>
      </c>
    </row>
    <row r="588" spans="1:10" ht="31.9" customHeight="1" thickBot="1" x14ac:dyDescent="0.3">
      <c r="A588" s="38">
        <v>340</v>
      </c>
      <c r="B588" s="38"/>
      <c r="C588" s="39"/>
      <c r="D588" s="384"/>
      <c r="E588" s="380"/>
      <c r="F588" s="264"/>
      <c r="G588" s="283" t="str">
        <f t="shared" si="33"/>
        <v/>
      </c>
      <c r="H588" s="377"/>
      <c r="I588" s="173" t="str">
        <f t="shared" si="32"/>
        <v/>
      </c>
    </row>
    <row r="589" spans="1:10" ht="37.15" customHeight="1" thickBot="1" x14ac:dyDescent="0.3">
      <c r="F589" s="10" t="s">
        <v>147</v>
      </c>
      <c r="G589" s="258">
        <f>IF(stok&lt;&gt;"",SUM(G569:G588)+G554,0)</f>
        <v>0</v>
      </c>
      <c r="H589" s="335"/>
      <c r="J589" s="171">
        <f>IF(G589&gt;G554,ROW(A595),0)</f>
        <v>0</v>
      </c>
    </row>
    <row r="591" spans="1:10" ht="30.2" customHeight="1" x14ac:dyDescent="0.25">
      <c r="A591" s="551" t="s">
        <v>159</v>
      </c>
      <c r="B591" s="551"/>
      <c r="C591" s="551"/>
      <c r="D591" s="551"/>
      <c r="E591" s="551"/>
      <c r="F591" s="551"/>
      <c r="G591" s="551"/>
      <c r="H591" s="551"/>
    </row>
    <row r="593" spans="1:17" ht="21" x14ac:dyDescent="0.35">
      <c r="B593" s="309" t="s">
        <v>47</v>
      </c>
      <c r="C593" s="297">
        <f ca="1">IF(imzatarihi&gt;0,imzatarihi,"")</f>
        <v>46027</v>
      </c>
      <c r="D593" s="337" t="s">
        <v>48</v>
      </c>
      <c r="E593" s="486" t="str">
        <f>IF(kurulusyetkilisi&gt;0,kurulusyetkilisi,"")</f>
        <v/>
      </c>
      <c r="F593" s="486"/>
      <c r="G593" s="486"/>
      <c r="H593" s="486"/>
    </row>
    <row r="594" spans="1:17" ht="21" x14ac:dyDescent="0.35">
      <c r="B594" s="300"/>
      <c r="C594" s="300"/>
      <c r="D594" s="556" t="s">
        <v>49</v>
      </c>
      <c r="E594" s="556"/>
      <c r="F594" s="300"/>
      <c r="G594" s="312"/>
      <c r="H594" s="336"/>
    </row>
    <row r="596" spans="1:17" x14ac:dyDescent="0.25">
      <c r="A596" s="525" t="s">
        <v>126</v>
      </c>
      <c r="B596" s="525"/>
      <c r="C596" s="525"/>
      <c r="D596" s="525"/>
      <c r="E596" s="525"/>
      <c r="F596" s="525"/>
      <c r="G596" s="525"/>
      <c r="H596" s="525"/>
      <c r="I596" s="13"/>
    </row>
    <row r="597" spans="1:17" x14ac:dyDescent="0.25">
      <c r="A597" s="523" t="str">
        <f>IF(YilDonem&lt;&gt;"",CONCATENATE(YilDonem," dönemine aittir."),"")</f>
        <v/>
      </c>
      <c r="B597" s="523"/>
      <c r="C597" s="523"/>
      <c r="D597" s="523"/>
      <c r="E597" s="523"/>
      <c r="F597" s="523"/>
      <c r="G597" s="523"/>
      <c r="H597" s="523"/>
      <c r="I597" s="13"/>
    </row>
    <row r="598" spans="1:17" ht="15.95" customHeight="1" thickBot="1" x14ac:dyDescent="0.3">
      <c r="A598" s="543" t="s">
        <v>149</v>
      </c>
      <c r="B598" s="543"/>
      <c r="C598" s="543"/>
      <c r="D598" s="543"/>
      <c r="E598" s="543"/>
      <c r="F598" s="543"/>
      <c r="G598" s="543"/>
      <c r="H598" s="543"/>
      <c r="I598" s="13"/>
    </row>
    <row r="599" spans="1:17" ht="31.7" customHeight="1" thickBot="1" x14ac:dyDescent="0.3">
      <c r="A599" s="544" t="s">
        <v>1</v>
      </c>
      <c r="B599" s="545"/>
      <c r="C599" s="509" t="str">
        <f>IF(ProjeNo&gt;0,ProjeNo,"")</f>
        <v/>
      </c>
      <c r="D599" s="510"/>
      <c r="E599" s="510"/>
      <c r="F599" s="510"/>
      <c r="G599" s="510"/>
      <c r="H599" s="511"/>
      <c r="I599" s="13"/>
    </row>
    <row r="600" spans="1:17" ht="45" customHeight="1" thickBot="1" x14ac:dyDescent="0.3">
      <c r="A600" s="540" t="s">
        <v>14</v>
      </c>
      <c r="B600" s="541"/>
      <c r="C600" s="514" t="str">
        <f>IF(ProjeAdi&gt;0,ProjeAdi,"")</f>
        <v/>
      </c>
      <c r="D600" s="515"/>
      <c r="E600" s="515"/>
      <c r="F600" s="515"/>
      <c r="G600" s="515"/>
      <c r="H600" s="516"/>
      <c r="I600" s="13"/>
    </row>
    <row r="601" spans="1:17" ht="30.2" customHeight="1" thickBot="1" x14ac:dyDescent="0.3">
      <c r="A601" s="549" t="s">
        <v>164</v>
      </c>
      <c r="B601" s="550"/>
      <c r="C601" s="514" t="str">
        <f>IF($C$6&lt;&gt;"",$C$6,"")</f>
        <v/>
      </c>
      <c r="D601" s="515"/>
      <c r="E601" s="515"/>
      <c r="F601" s="515"/>
      <c r="G601" s="515"/>
      <c r="H601" s="516"/>
      <c r="I601" s="13"/>
    </row>
    <row r="602" spans="1:17" s="75" customFormat="1" ht="37.15" customHeight="1" x14ac:dyDescent="0.25">
      <c r="A602" s="517" t="s">
        <v>9</v>
      </c>
      <c r="B602" s="517" t="s">
        <v>122</v>
      </c>
      <c r="C602" s="517" t="s">
        <v>123</v>
      </c>
      <c r="D602" s="521" t="s">
        <v>127</v>
      </c>
      <c r="E602" s="517" t="s">
        <v>128</v>
      </c>
      <c r="F602" s="517" t="s">
        <v>167</v>
      </c>
      <c r="G602" s="552" t="s">
        <v>50</v>
      </c>
      <c r="H602" s="554" t="s">
        <v>129</v>
      </c>
      <c r="I602" s="100"/>
      <c r="J602" s="110"/>
      <c r="K602" s="110"/>
      <c r="L602" s="110"/>
      <c r="M602" s="110"/>
      <c r="N602" s="110"/>
      <c r="O602" s="110"/>
      <c r="P602" s="110"/>
      <c r="Q602" s="110"/>
    </row>
    <row r="603" spans="1:17" ht="18" customHeight="1" thickBot="1" x14ac:dyDescent="0.3">
      <c r="A603" s="526"/>
      <c r="B603" s="526"/>
      <c r="C603" s="526"/>
      <c r="D603" s="528"/>
      <c r="E603" s="526"/>
      <c r="F603" s="526"/>
      <c r="G603" s="553"/>
      <c r="H603" s="555"/>
      <c r="I603" s="13"/>
    </row>
    <row r="604" spans="1:17" ht="31.9" customHeight="1" x14ac:dyDescent="0.25">
      <c r="A604" s="52">
        <v>341</v>
      </c>
      <c r="B604" s="52"/>
      <c r="C604" s="53"/>
      <c r="D604" s="382"/>
      <c r="E604" s="378"/>
      <c r="F604" s="262"/>
      <c r="G604" s="274" t="str">
        <f>IF(AND(E604&lt;&gt;"",F604&lt;&gt;"",H604&lt;&gt;""),E604*F604,"")</f>
        <v/>
      </c>
      <c r="H604" s="375"/>
      <c r="I604" s="173" t="str">
        <f t="shared" ref="I604:I623" si="34">IF(AND(C604&lt;&gt;"",H604=""),"Stok Çıkış Tarihi Yazılmalıdır.","")</f>
        <v/>
      </c>
    </row>
    <row r="605" spans="1:17" ht="31.9" customHeight="1" x14ac:dyDescent="0.25">
      <c r="A605" s="35">
        <v>342</v>
      </c>
      <c r="B605" s="35"/>
      <c r="C605" s="36"/>
      <c r="D605" s="383"/>
      <c r="E605" s="379"/>
      <c r="F605" s="263"/>
      <c r="G605" s="282" t="str">
        <f t="shared" ref="G605:G623" si="35">IF(AND(E605&lt;&gt;"",F605&lt;&gt;"",H605&lt;&gt;""),E605*F605,"")</f>
        <v/>
      </c>
      <c r="H605" s="376"/>
      <c r="I605" s="173" t="str">
        <f t="shared" si="34"/>
        <v/>
      </c>
    </row>
    <row r="606" spans="1:17" ht="31.9" customHeight="1" x14ac:dyDescent="0.25">
      <c r="A606" s="35">
        <v>343</v>
      </c>
      <c r="B606" s="35"/>
      <c r="C606" s="36"/>
      <c r="D606" s="383"/>
      <c r="E606" s="379"/>
      <c r="F606" s="263"/>
      <c r="G606" s="282" t="str">
        <f t="shared" si="35"/>
        <v/>
      </c>
      <c r="H606" s="376"/>
      <c r="I606" s="173" t="str">
        <f t="shared" si="34"/>
        <v/>
      </c>
    </row>
    <row r="607" spans="1:17" ht="31.9" customHeight="1" x14ac:dyDescent="0.25">
      <c r="A607" s="35">
        <v>344</v>
      </c>
      <c r="B607" s="35"/>
      <c r="C607" s="36"/>
      <c r="D607" s="383"/>
      <c r="E607" s="379"/>
      <c r="F607" s="263"/>
      <c r="G607" s="282" t="str">
        <f t="shared" si="35"/>
        <v/>
      </c>
      <c r="H607" s="376"/>
      <c r="I607" s="173" t="str">
        <f t="shared" si="34"/>
        <v/>
      </c>
    </row>
    <row r="608" spans="1:17" ht="31.9" customHeight="1" x14ac:dyDescent="0.25">
      <c r="A608" s="35">
        <v>345</v>
      </c>
      <c r="B608" s="35"/>
      <c r="C608" s="36"/>
      <c r="D608" s="383"/>
      <c r="E608" s="379"/>
      <c r="F608" s="263"/>
      <c r="G608" s="282" t="str">
        <f t="shared" si="35"/>
        <v/>
      </c>
      <c r="H608" s="376"/>
      <c r="I608" s="173" t="str">
        <f t="shared" si="34"/>
        <v/>
      </c>
    </row>
    <row r="609" spans="1:10" ht="31.9" customHeight="1" x14ac:dyDescent="0.25">
      <c r="A609" s="35">
        <v>346</v>
      </c>
      <c r="B609" s="35"/>
      <c r="C609" s="36"/>
      <c r="D609" s="383"/>
      <c r="E609" s="379"/>
      <c r="F609" s="263"/>
      <c r="G609" s="282" t="str">
        <f t="shared" si="35"/>
        <v/>
      </c>
      <c r="H609" s="376"/>
      <c r="I609" s="173" t="str">
        <f t="shared" si="34"/>
        <v/>
      </c>
    </row>
    <row r="610" spans="1:10" ht="31.9" customHeight="1" x14ac:dyDescent="0.25">
      <c r="A610" s="35">
        <v>347</v>
      </c>
      <c r="B610" s="35"/>
      <c r="C610" s="36"/>
      <c r="D610" s="383"/>
      <c r="E610" s="379"/>
      <c r="F610" s="263"/>
      <c r="G610" s="282" t="str">
        <f t="shared" si="35"/>
        <v/>
      </c>
      <c r="H610" s="376"/>
      <c r="I610" s="173" t="str">
        <f t="shared" si="34"/>
        <v/>
      </c>
    </row>
    <row r="611" spans="1:10" ht="31.9" customHeight="1" x14ac:dyDescent="0.25">
      <c r="A611" s="35">
        <v>348</v>
      </c>
      <c r="B611" s="35"/>
      <c r="C611" s="36"/>
      <c r="D611" s="383"/>
      <c r="E611" s="379"/>
      <c r="F611" s="263"/>
      <c r="G611" s="282" t="str">
        <f t="shared" si="35"/>
        <v/>
      </c>
      <c r="H611" s="376"/>
      <c r="I611" s="173" t="str">
        <f t="shared" si="34"/>
        <v/>
      </c>
    </row>
    <row r="612" spans="1:10" ht="31.9" customHeight="1" x14ac:dyDescent="0.25">
      <c r="A612" s="35">
        <v>349</v>
      </c>
      <c r="B612" s="35"/>
      <c r="C612" s="36"/>
      <c r="D612" s="383"/>
      <c r="E612" s="379"/>
      <c r="F612" s="263"/>
      <c r="G612" s="282" t="str">
        <f t="shared" si="35"/>
        <v/>
      </c>
      <c r="H612" s="376"/>
      <c r="I612" s="173" t="str">
        <f t="shared" si="34"/>
        <v/>
      </c>
    </row>
    <row r="613" spans="1:10" ht="31.9" customHeight="1" x14ac:dyDescent="0.25">
      <c r="A613" s="35">
        <v>350</v>
      </c>
      <c r="B613" s="35"/>
      <c r="C613" s="36"/>
      <c r="D613" s="383"/>
      <c r="E613" s="379"/>
      <c r="F613" s="263"/>
      <c r="G613" s="282" t="str">
        <f t="shared" si="35"/>
        <v/>
      </c>
      <c r="H613" s="376"/>
      <c r="I613" s="173" t="str">
        <f t="shared" si="34"/>
        <v/>
      </c>
    </row>
    <row r="614" spans="1:10" ht="31.9" customHeight="1" x14ac:dyDescent="0.25">
      <c r="A614" s="35">
        <v>351</v>
      </c>
      <c r="B614" s="35"/>
      <c r="C614" s="36"/>
      <c r="D614" s="383"/>
      <c r="E614" s="379"/>
      <c r="F614" s="263"/>
      <c r="G614" s="282" t="str">
        <f t="shared" si="35"/>
        <v/>
      </c>
      <c r="H614" s="376"/>
      <c r="I614" s="173" t="str">
        <f t="shared" si="34"/>
        <v/>
      </c>
    </row>
    <row r="615" spans="1:10" ht="31.9" customHeight="1" x14ac:dyDescent="0.25">
      <c r="A615" s="35">
        <v>352</v>
      </c>
      <c r="B615" s="35"/>
      <c r="C615" s="36"/>
      <c r="D615" s="383"/>
      <c r="E615" s="379"/>
      <c r="F615" s="263"/>
      <c r="G615" s="282" t="str">
        <f t="shared" si="35"/>
        <v/>
      </c>
      <c r="H615" s="376"/>
      <c r="I615" s="173" t="str">
        <f t="shared" si="34"/>
        <v/>
      </c>
    </row>
    <row r="616" spans="1:10" ht="31.9" customHeight="1" x14ac:dyDescent="0.25">
      <c r="A616" s="35">
        <v>353</v>
      </c>
      <c r="B616" s="35"/>
      <c r="C616" s="36"/>
      <c r="D616" s="383"/>
      <c r="E616" s="379"/>
      <c r="F616" s="263"/>
      <c r="G616" s="282" t="str">
        <f t="shared" si="35"/>
        <v/>
      </c>
      <c r="H616" s="376"/>
      <c r="I616" s="173" t="str">
        <f t="shared" si="34"/>
        <v/>
      </c>
    </row>
    <row r="617" spans="1:10" ht="31.9" customHeight="1" x14ac:dyDescent="0.25">
      <c r="A617" s="35">
        <v>354</v>
      </c>
      <c r="B617" s="35"/>
      <c r="C617" s="36"/>
      <c r="D617" s="383"/>
      <c r="E617" s="379"/>
      <c r="F617" s="263"/>
      <c r="G617" s="282" t="str">
        <f t="shared" si="35"/>
        <v/>
      </c>
      <c r="H617" s="376"/>
      <c r="I617" s="173" t="str">
        <f t="shared" si="34"/>
        <v/>
      </c>
    </row>
    <row r="618" spans="1:10" ht="31.9" customHeight="1" x14ac:dyDescent="0.25">
      <c r="A618" s="35">
        <v>355</v>
      </c>
      <c r="B618" s="35"/>
      <c r="C618" s="36"/>
      <c r="D618" s="383"/>
      <c r="E618" s="379"/>
      <c r="F618" s="263"/>
      <c r="G618" s="282" t="str">
        <f t="shared" si="35"/>
        <v/>
      </c>
      <c r="H618" s="376"/>
      <c r="I618" s="173" t="str">
        <f t="shared" si="34"/>
        <v/>
      </c>
    </row>
    <row r="619" spans="1:10" ht="31.9" customHeight="1" x14ac:dyDescent="0.25">
      <c r="A619" s="35">
        <v>356</v>
      </c>
      <c r="B619" s="35"/>
      <c r="C619" s="36"/>
      <c r="D619" s="383"/>
      <c r="E619" s="379"/>
      <c r="F619" s="263"/>
      <c r="G619" s="282" t="str">
        <f t="shared" si="35"/>
        <v/>
      </c>
      <c r="H619" s="376"/>
      <c r="I619" s="173" t="str">
        <f t="shared" si="34"/>
        <v/>
      </c>
    </row>
    <row r="620" spans="1:10" ht="31.9" customHeight="1" x14ac:dyDescent="0.25">
      <c r="A620" s="35">
        <v>357</v>
      </c>
      <c r="B620" s="35"/>
      <c r="C620" s="36"/>
      <c r="D620" s="383"/>
      <c r="E620" s="379"/>
      <c r="F620" s="263"/>
      <c r="G620" s="282" t="str">
        <f t="shared" si="35"/>
        <v/>
      </c>
      <c r="H620" s="376"/>
      <c r="I620" s="173" t="str">
        <f t="shared" si="34"/>
        <v/>
      </c>
    </row>
    <row r="621" spans="1:10" ht="31.9" customHeight="1" x14ac:dyDescent="0.25">
      <c r="A621" s="35">
        <v>358</v>
      </c>
      <c r="B621" s="35"/>
      <c r="C621" s="36"/>
      <c r="D621" s="383"/>
      <c r="E621" s="379"/>
      <c r="F621" s="263"/>
      <c r="G621" s="282" t="str">
        <f t="shared" si="35"/>
        <v/>
      </c>
      <c r="H621" s="376"/>
      <c r="I621" s="173" t="str">
        <f t="shared" si="34"/>
        <v/>
      </c>
    </row>
    <row r="622" spans="1:10" ht="31.9" customHeight="1" x14ac:dyDescent="0.25">
      <c r="A622" s="35">
        <v>359</v>
      </c>
      <c r="B622" s="35"/>
      <c r="C622" s="36"/>
      <c r="D622" s="383"/>
      <c r="E622" s="379"/>
      <c r="F622" s="263"/>
      <c r="G622" s="282" t="str">
        <f t="shared" si="35"/>
        <v/>
      </c>
      <c r="H622" s="376"/>
      <c r="I622" s="173" t="str">
        <f t="shared" si="34"/>
        <v/>
      </c>
    </row>
    <row r="623" spans="1:10" ht="31.9" customHeight="1" thickBot="1" x14ac:dyDescent="0.3">
      <c r="A623" s="38">
        <v>360</v>
      </c>
      <c r="B623" s="38"/>
      <c r="C623" s="39"/>
      <c r="D623" s="384"/>
      <c r="E623" s="380"/>
      <c r="F623" s="264"/>
      <c r="G623" s="283" t="str">
        <f t="shared" si="35"/>
        <v/>
      </c>
      <c r="H623" s="377"/>
      <c r="I623" s="173" t="str">
        <f t="shared" si="34"/>
        <v/>
      </c>
    </row>
    <row r="624" spans="1:10" ht="37.15" customHeight="1" thickBot="1" x14ac:dyDescent="0.3">
      <c r="F624" s="10" t="s">
        <v>147</v>
      </c>
      <c r="G624" s="258">
        <f>IF(stok&lt;&gt;"",SUM(G604:G623)+G589,0)</f>
        <v>0</v>
      </c>
      <c r="H624" s="335"/>
      <c r="J624" s="171">
        <f>IF(G624&gt;G589,ROW(A630),0)</f>
        <v>0</v>
      </c>
    </row>
    <row r="626" spans="1:17" ht="30.2" customHeight="1" x14ac:dyDescent="0.25">
      <c r="A626" s="551" t="s">
        <v>159</v>
      </c>
      <c r="B626" s="551"/>
      <c r="C626" s="551"/>
      <c r="D626" s="551"/>
      <c r="E626" s="551"/>
      <c r="F626" s="551"/>
      <c r="G626" s="551"/>
      <c r="H626" s="551"/>
    </row>
    <row r="628" spans="1:17" ht="21" x14ac:dyDescent="0.35">
      <c r="B628" s="309" t="s">
        <v>47</v>
      </c>
      <c r="C628" s="297">
        <f ca="1">IF(imzatarihi&gt;0,imzatarihi,"")</f>
        <v>46027</v>
      </c>
      <c r="D628" s="337" t="s">
        <v>48</v>
      </c>
      <c r="E628" s="486" t="str">
        <f>IF(kurulusyetkilisi&gt;0,kurulusyetkilisi,"")</f>
        <v/>
      </c>
      <c r="F628" s="486"/>
      <c r="G628" s="486"/>
      <c r="H628" s="486"/>
    </row>
    <row r="629" spans="1:17" ht="21" x14ac:dyDescent="0.35">
      <c r="B629" s="300"/>
      <c r="C629" s="300"/>
      <c r="D629" s="556" t="s">
        <v>49</v>
      </c>
      <c r="E629" s="556"/>
      <c r="F629" s="300"/>
      <c r="G629" s="312"/>
      <c r="H629" s="336"/>
    </row>
    <row r="631" spans="1:17" x14ac:dyDescent="0.25">
      <c r="A631" s="525" t="s">
        <v>126</v>
      </c>
      <c r="B631" s="525"/>
      <c r="C631" s="525"/>
      <c r="D631" s="525"/>
      <c r="E631" s="525"/>
      <c r="F631" s="525"/>
      <c r="G631" s="525"/>
      <c r="H631" s="525"/>
      <c r="I631" s="13"/>
    </row>
    <row r="632" spans="1:17" x14ac:dyDescent="0.25">
      <c r="A632" s="523" t="str">
        <f>IF(YilDonem&lt;&gt;"",CONCATENATE(YilDonem," dönemine aittir."),"")</f>
        <v/>
      </c>
      <c r="B632" s="523"/>
      <c r="C632" s="523"/>
      <c r="D632" s="523"/>
      <c r="E632" s="523"/>
      <c r="F632" s="523"/>
      <c r="G632" s="523"/>
      <c r="H632" s="523"/>
      <c r="I632" s="13"/>
    </row>
    <row r="633" spans="1:17" ht="15.95" customHeight="1" thickBot="1" x14ac:dyDescent="0.3">
      <c r="A633" s="543" t="s">
        <v>149</v>
      </c>
      <c r="B633" s="543"/>
      <c r="C633" s="543"/>
      <c r="D633" s="543"/>
      <c r="E633" s="543"/>
      <c r="F633" s="543"/>
      <c r="G633" s="543"/>
      <c r="H633" s="543"/>
      <c r="I633" s="13"/>
    </row>
    <row r="634" spans="1:17" ht="31.7" customHeight="1" thickBot="1" x14ac:dyDescent="0.3">
      <c r="A634" s="544" t="s">
        <v>1</v>
      </c>
      <c r="B634" s="545"/>
      <c r="C634" s="509" t="str">
        <f>IF(ProjeNo&gt;0,ProjeNo,"")</f>
        <v/>
      </c>
      <c r="D634" s="510"/>
      <c r="E634" s="510"/>
      <c r="F634" s="510"/>
      <c r="G634" s="510"/>
      <c r="H634" s="511"/>
      <c r="I634" s="13"/>
    </row>
    <row r="635" spans="1:17" ht="45" customHeight="1" thickBot="1" x14ac:dyDescent="0.3">
      <c r="A635" s="540" t="s">
        <v>14</v>
      </c>
      <c r="B635" s="541"/>
      <c r="C635" s="514" t="str">
        <f>IF(ProjeAdi&gt;0,ProjeAdi,"")</f>
        <v/>
      </c>
      <c r="D635" s="515"/>
      <c r="E635" s="515"/>
      <c r="F635" s="515"/>
      <c r="G635" s="515"/>
      <c r="H635" s="516"/>
      <c r="I635" s="13"/>
    </row>
    <row r="636" spans="1:17" ht="30.2" customHeight="1" thickBot="1" x14ac:dyDescent="0.3">
      <c r="A636" s="549" t="s">
        <v>164</v>
      </c>
      <c r="B636" s="550"/>
      <c r="C636" s="514" t="str">
        <f>IF($C$6&lt;&gt;"",$C$6,"")</f>
        <v/>
      </c>
      <c r="D636" s="515"/>
      <c r="E636" s="515"/>
      <c r="F636" s="515"/>
      <c r="G636" s="515"/>
      <c r="H636" s="516"/>
      <c r="I636" s="13"/>
    </row>
    <row r="637" spans="1:17" s="75" customFormat="1" ht="37.15" customHeight="1" x14ac:dyDescent="0.25">
      <c r="A637" s="517" t="s">
        <v>9</v>
      </c>
      <c r="B637" s="517" t="s">
        <v>122</v>
      </c>
      <c r="C637" s="517" t="s">
        <v>123</v>
      </c>
      <c r="D637" s="521" t="s">
        <v>127</v>
      </c>
      <c r="E637" s="517" t="s">
        <v>128</v>
      </c>
      <c r="F637" s="517" t="s">
        <v>167</v>
      </c>
      <c r="G637" s="552" t="s">
        <v>50</v>
      </c>
      <c r="H637" s="554" t="s">
        <v>129</v>
      </c>
      <c r="I637" s="100"/>
      <c r="J637" s="110"/>
      <c r="K637" s="110"/>
      <c r="L637" s="110"/>
      <c r="M637" s="110"/>
      <c r="N637" s="110"/>
      <c r="O637" s="110"/>
      <c r="P637" s="110"/>
      <c r="Q637" s="110"/>
    </row>
    <row r="638" spans="1:17" ht="18" customHeight="1" thickBot="1" x14ac:dyDescent="0.3">
      <c r="A638" s="526"/>
      <c r="B638" s="526"/>
      <c r="C638" s="526"/>
      <c r="D638" s="528"/>
      <c r="E638" s="526"/>
      <c r="F638" s="526"/>
      <c r="G638" s="553"/>
      <c r="H638" s="555"/>
      <c r="I638" s="13"/>
    </row>
    <row r="639" spans="1:17" ht="31.9" customHeight="1" x14ac:dyDescent="0.25">
      <c r="A639" s="52">
        <v>361</v>
      </c>
      <c r="B639" s="52"/>
      <c r="C639" s="53"/>
      <c r="D639" s="382"/>
      <c r="E639" s="378"/>
      <c r="F639" s="262"/>
      <c r="G639" s="274" t="str">
        <f>IF(AND(E639&lt;&gt;"",F639&lt;&gt;"",H639&lt;&gt;""),E639*F639,"")</f>
        <v/>
      </c>
      <c r="H639" s="375"/>
      <c r="I639" s="173" t="str">
        <f t="shared" ref="I639:I658" si="36">IF(AND(C639&lt;&gt;"",H639=""),"Stok Çıkış Tarihi Yazılmalıdır.","")</f>
        <v/>
      </c>
    </row>
    <row r="640" spans="1:17" ht="31.9" customHeight="1" x14ac:dyDescent="0.25">
      <c r="A640" s="35">
        <v>362</v>
      </c>
      <c r="B640" s="35"/>
      <c r="C640" s="36"/>
      <c r="D640" s="383"/>
      <c r="E640" s="379"/>
      <c r="F640" s="263"/>
      <c r="G640" s="282" t="str">
        <f t="shared" ref="G640:G658" si="37">IF(AND(E640&lt;&gt;"",F640&lt;&gt;"",H640&lt;&gt;""),E640*F640,"")</f>
        <v/>
      </c>
      <c r="H640" s="376"/>
      <c r="I640" s="173" t="str">
        <f t="shared" si="36"/>
        <v/>
      </c>
    </row>
    <row r="641" spans="1:9" ht="31.9" customHeight="1" x14ac:dyDescent="0.25">
      <c r="A641" s="35">
        <v>363</v>
      </c>
      <c r="B641" s="35"/>
      <c r="C641" s="36"/>
      <c r="D641" s="383"/>
      <c r="E641" s="379"/>
      <c r="F641" s="263"/>
      <c r="G641" s="282" t="str">
        <f t="shared" si="37"/>
        <v/>
      </c>
      <c r="H641" s="376"/>
      <c r="I641" s="173" t="str">
        <f t="shared" si="36"/>
        <v/>
      </c>
    </row>
    <row r="642" spans="1:9" ht="31.9" customHeight="1" x14ac:dyDescent="0.25">
      <c r="A642" s="35">
        <v>364</v>
      </c>
      <c r="B642" s="35"/>
      <c r="C642" s="36"/>
      <c r="D642" s="383"/>
      <c r="E642" s="379"/>
      <c r="F642" s="263"/>
      <c r="G642" s="282" t="str">
        <f t="shared" si="37"/>
        <v/>
      </c>
      <c r="H642" s="376"/>
      <c r="I642" s="173" t="str">
        <f t="shared" si="36"/>
        <v/>
      </c>
    </row>
    <row r="643" spans="1:9" ht="31.9" customHeight="1" x14ac:dyDescent="0.25">
      <c r="A643" s="35">
        <v>365</v>
      </c>
      <c r="B643" s="35"/>
      <c r="C643" s="36"/>
      <c r="D643" s="383"/>
      <c r="E643" s="379"/>
      <c r="F643" s="263"/>
      <c r="G643" s="282" t="str">
        <f t="shared" si="37"/>
        <v/>
      </c>
      <c r="H643" s="376"/>
      <c r="I643" s="173" t="str">
        <f t="shared" si="36"/>
        <v/>
      </c>
    </row>
    <row r="644" spans="1:9" ht="31.9" customHeight="1" x14ac:dyDescent="0.25">
      <c r="A644" s="35">
        <v>366</v>
      </c>
      <c r="B644" s="35"/>
      <c r="C644" s="36"/>
      <c r="D644" s="383"/>
      <c r="E644" s="379"/>
      <c r="F644" s="263"/>
      <c r="G644" s="282" t="str">
        <f t="shared" si="37"/>
        <v/>
      </c>
      <c r="H644" s="376"/>
      <c r="I644" s="173" t="str">
        <f t="shared" si="36"/>
        <v/>
      </c>
    </row>
    <row r="645" spans="1:9" ht="31.9" customHeight="1" x14ac:dyDescent="0.25">
      <c r="A645" s="35">
        <v>367</v>
      </c>
      <c r="B645" s="35"/>
      <c r="C645" s="36"/>
      <c r="D645" s="383"/>
      <c r="E645" s="379"/>
      <c r="F645" s="263"/>
      <c r="G645" s="282" t="str">
        <f t="shared" si="37"/>
        <v/>
      </c>
      <c r="H645" s="376"/>
      <c r="I645" s="173" t="str">
        <f t="shared" si="36"/>
        <v/>
      </c>
    </row>
    <row r="646" spans="1:9" ht="31.9" customHeight="1" x14ac:dyDescent="0.25">
      <c r="A646" s="35">
        <v>368</v>
      </c>
      <c r="B646" s="35"/>
      <c r="C646" s="36"/>
      <c r="D646" s="383"/>
      <c r="E646" s="379"/>
      <c r="F646" s="263"/>
      <c r="G646" s="282" t="str">
        <f t="shared" si="37"/>
        <v/>
      </c>
      <c r="H646" s="376"/>
      <c r="I646" s="173" t="str">
        <f t="shared" si="36"/>
        <v/>
      </c>
    </row>
    <row r="647" spans="1:9" ht="31.9" customHeight="1" x14ac:dyDescent="0.25">
      <c r="A647" s="35">
        <v>369</v>
      </c>
      <c r="B647" s="35"/>
      <c r="C647" s="36"/>
      <c r="D647" s="383"/>
      <c r="E647" s="379"/>
      <c r="F647" s="263"/>
      <c r="G647" s="282" t="str">
        <f t="shared" si="37"/>
        <v/>
      </c>
      <c r="H647" s="376"/>
      <c r="I647" s="173" t="str">
        <f t="shared" si="36"/>
        <v/>
      </c>
    </row>
    <row r="648" spans="1:9" ht="31.9" customHeight="1" x14ac:dyDescent="0.25">
      <c r="A648" s="35">
        <v>370</v>
      </c>
      <c r="B648" s="35"/>
      <c r="C648" s="36"/>
      <c r="D648" s="383"/>
      <c r="E648" s="379"/>
      <c r="F648" s="263"/>
      <c r="G648" s="282" t="str">
        <f t="shared" si="37"/>
        <v/>
      </c>
      <c r="H648" s="376"/>
      <c r="I648" s="173" t="str">
        <f t="shared" si="36"/>
        <v/>
      </c>
    </row>
    <row r="649" spans="1:9" ht="31.9" customHeight="1" x14ac:dyDescent="0.25">
      <c r="A649" s="35">
        <v>371</v>
      </c>
      <c r="B649" s="35"/>
      <c r="C649" s="36"/>
      <c r="D649" s="383"/>
      <c r="E649" s="379"/>
      <c r="F649" s="263"/>
      <c r="G649" s="282" t="str">
        <f t="shared" si="37"/>
        <v/>
      </c>
      <c r="H649" s="376"/>
      <c r="I649" s="173" t="str">
        <f t="shared" si="36"/>
        <v/>
      </c>
    </row>
    <row r="650" spans="1:9" ht="31.9" customHeight="1" x14ac:dyDescent="0.25">
      <c r="A650" s="35">
        <v>372</v>
      </c>
      <c r="B650" s="35"/>
      <c r="C650" s="36"/>
      <c r="D650" s="383"/>
      <c r="E650" s="379"/>
      <c r="F650" s="263"/>
      <c r="G650" s="282" t="str">
        <f t="shared" si="37"/>
        <v/>
      </c>
      <c r="H650" s="376"/>
      <c r="I650" s="173" t="str">
        <f t="shared" si="36"/>
        <v/>
      </c>
    </row>
    <row r="651" spans="1:9" ht="31.9" customHeight="1" x14ac:dyDescent="0.25">
      <c r="A651" s="35">
        <v>373</v>
      </c>
      <c r="B651" s="35"/>
      <c r="C651" s="36"/>
      <c r="D651" s="383"/>
      <c r="E651" s="379"/>
      <c r="F651" s="263"/>
      <c r="G651" s="282" t="str">
        <f t="shared" si="37"/>
        <v/>
      </c>
      <c r="H651" s="376"/>
      <c r="I651" s="173" t="str">
        <f t="shared" si="36"/>
        <v/>
      </c>
    </row>
    <row r="652" spans="1:9" ht="31.9" customHeight="1" x14ac:dyDescent="0.25">
      <c r="A652" s="35">
        <v>374</v>
      </c>
      <c r="B652" s="35"/>
      <c r="C652" s="36"/>
      <c r="D652" s="383"/>
      <c r="E652" s="379"/>
      <c r="F652" s="263"/>
      <c r="G652" s="282" t="str">
        <f t="shared" si="37"/>
        <v/>
      </c>
      <c r="H652" s="376"/>
      <c r="I652" s="173" t="str">
        <f t="shared" si="36"/>
        <v/>
      </c>
    </row>
    <row r="653" spans="1:9" ht="31.9" customHeight="1" x14ac:dyDescent="0.25">
      <c r="A653" s="35">
        <v>375</v>
      </c>
      <c r="B653" s="35"/>
      <c r="C653" s="36"/>
      <c r="D653" s="383"/>
      <c r="E653" s="379"/>
      <c r="F653" s="263"/>
      <c r="G653" s="282" t="str">
        <f t="shared" si="37"/>
        <v/>
      </c>
      <c r="H653" s="376"/>
      <c r="I653" s="173" t="str">
        <f t="shared" si="36"/>
        <v/>
      </c>
    </row>
    <row r="654" spans="1:9" ht="31.9" customHeight="1" x14ac:dyDescent="0.25">
      <c r="A654" s="35">
        <v>376</v>
      </c>
      <c r="B654" s="35"/>
      <c r="C654" s="36"/>
      <c r="D654" s="383"/>
      <c r="E654" s="379"/>
      <c r="F654" s="263"/>
      <c r="G654" s="282" t="str">
        <f t="shared" si="37"/>
        <v/>
      </c>
      <c r="H654" s="376"/>
      <c r="I654" s="173" t="str">
        <f t="shared" si="36"/>
        <v/>
      </c>
    </row>
    <row r="655" spans="1:9" ht="31.9" customHeight="1" x14ac:dyDescent="0.25">
      <c r="A655" s="35">
        <v>377</v>
      </c>
      <c r="B655" s="35"/>
      <c r="C655" s="36"/>
      <c r="D655" s="383"/>
      <c r="E655" s="379"/>
      <c r="F655" s="263"/>
      <c r="G655" s="282" t="str">
        <f t="shared" si="37"/>
        <v/>
      </c>
      <c r="H655" s="376"/>
      <c r="I655" s="173" t="str">
        <f t="shared" si="36"/>
        <v/>
      </c>
    </row>
    <row r="656" spans="1:9" ht="31.9" customHeight="1" x14ac:dyDescent="0.25">
      <c r="A656" s="35">
        <v>378</v>
      </c>
      <c r="B656" s="35"/>
      <c r="C656" s="36"/>
      <c r="D656" s="383"/>
      <c r="E656" s="379"/>
      <c r="F656" s="263"/>
      <c r="G656" s="282" t="str">
        <f t="shared" si="37"/>
        <v/>
      </c>
      <c r="H656" s="376"/>
      <c r="I656" s="173" t="str">
        <f t="shared" si="36"/>
        <v/>
      </c>
    </row>
    <row r="657" spans="1:17" ht="31.9" customHeight="1" x14ac:dyDescent="0.25">
      <c r="A657" s="35">
        <v>379</v>
      </c>
      <c r="B657" s="35"/>
      <c r="C657" s="36"/>
      <c r="D657" s="383"/>
      <c r="E657" s="379"/>
      <c r="F657" s="263"/>
      <c r="G657" s="282" t="str">
        <f t="shared" si="37"/>
        <v/>
      </c>
      <c r="H657" s="376"/>
      <c r="I657" s="173" t="str">
        <f t="shared" si="36"/>
        <v/>
      </c>
    </row>
    <row r="658" spans="1:17" ht="31.9" customHeight="1" thickBot="1" x14ac:dyDescent="0.3">
      <c r="A658" s="38">
        <v>380</v>
      </c>
      <c r="B658" s="38"/>
      <c r="C658" s="39"/>
      <c r="D658" s="384"/>
      <c r="E658" s="380"/>
      <c r="F658" s="264"/>
      <c r="G658" s="283" t="str">
        <f t="shared" si="37"/>
        <v/>
      </c>
      <c r="H658" s="377"/>
      <c r="I658" s="173" t="str">
        <f t="shared" si="36"/>
        <v/>
      </c>
    </row>
    <row r="659" spans="1:17" ht="37.15" customHeight="1" thickBot="1" x14ac:dyDescent="0.3">
      <c r="F659" s="10" t="s">
        <v>147</v>
      </c>
      <c r="G659" s="258">
        <f>IF(stok&lt;&gt;"",SUM(G639:G658)+G624,0)</f>
        <v>0</v>
      </c>
      <c r="H659" s="335"/>
      <c r="J659" s="171">
        <f>IF(G659&gt;G624,ROW(A665),0)</f>
        <v>0</v>
      </c>
    </row>
    <row r="661" spans="1:17" ht="30.2" customHeight="1" x14ac:dyDescent="0.25">
      <c r="A661" s="551" t="s">
        <v>159</v>
      </c>
      <c r="B661" s="551"/>
      <c r="C661" s="551"/>
      <c r="D661" s="551"/>
      <c r="E661" s="551"/>
      <c r="F661" s="551"/>
      <c r="G661" s="551"/>
      <c r="H661" s="551"/>
    </row>
    <row r="663" spans="1:17" ht="21" x14ac:dyDescent="0.35">
      <c r="B663" s="309" t="s">
        <v>47</v>
      </c>
      <c r="C663" s="297">
        <f ca="1">IF(imzatarihi&gt;0,imzatarihi,"")</f>
        <v>46027</v>
      </c>
      <c r="D663" s="337" t="s">
        <v>48</v>
      </c>
      <c r="E663" s="486" t="str">
        <f>IF(kurulusyetkilisi&gt;0,kurulusyetkilisi,"")</f>
        <v/>
      </c>
      <c r="F663" s="486"/>
      <c r="G663" s="486"/>
      <c r="H663" s="486"/>
    </row>
    <row r="664" spans="1:17" ht="21" x14ac:dyDescent="0.35">
      <c r="B664" s="300"/>
      <c r="C664" s="300"/>
      <c r="D664" s="556" t="s">
        <v>49</v>
      </c>
      <c r="E664" s="556"/>
      <c r="F664" s="300"/>
      <c r="G664" s="312"/>
      <c r="H664" s="336"/>
    </row>
    <row r="666" spans="1:17" x14ac:dyDescent="0.25">
      <c r="A666" s="525" t="s">
        <v>126</v>
      </c>
      <c r="B666" s="525"/>
      <c r="C666" s="525"/>
      <c r="D666" s="525"/>
      <c r="E666" s="525"/>
      <c r="F666" s="525"/>
      <c r="G666" s="525"/>
      <c r="H666" s="525"/>
      <c r="I666" s="13"/>
    </row>
    <row r="667" spans="1:17" x14ac:dyDescent="0.25">
      <c r="A667" s="523" t="str">
        <f>IF(YilDonem&lt;&gt;"",CONCATENATE(YilDonem," dönemine aittir."),"")</f>
        <v/>
      </c>
      <c r="B667" s="523"/>
      <c r="C667" s="523"/>
      <c r="D667" s="523"/>
      <c r="E667" s="523"/>
      <c r="F667" s="523"/>
      <c r="G667" s="523"/>
      <c r="H667" s="523"/>
      <c r="I667" s="13"/>
    </row>
    <row r="668" spans="1:17" ht="15.95" customHeight="1" thickBot="1" x14ac:dyDescent="0.3">
      <c r="A668" s="543" t="s">
        <v>149</v>
      </c>
      <c r="B668" s="543"/>
      <c r="C668" s="543"/>
      <c r="D668" s="543"/>
      <c r="E668" s="543"/>
      <c r="F668" s="543"/>
      <c r="G668" s="543"/>
      <c r="H668" s="543"/>
      <c r="I668" s="13"/>
    </row>
    <row r="669" spans="1:17" ht="31.7" customHeight="1" thickBot="1" x14ac:dyDescent="0.3">
      <c r="A669" s="544" t="s">
        <v>1</v>
      </c>
      <c r="B669" s="545"/>
      <c r="C669" s="509" t="str">
        <f>IF(ProjeNo&gt;0,ProjeNo,"")</f>
        <v/>
      </c>
      <c r="D669" s="510"/>
      <c r="E669" s="510"/>
      <c r="F669" s="510"/>
      <c r="G669" s="510"/>
      <c r="H669" s="511"/>
      <c r="I669" s="13"/>
    </row>
    <row r="670" spans="1:17" ht="45" customHeight="1" thickBot="1" x14ac:dyDescent="0.3">
      <c r="A670" s="540" t="s">
        <v>14</v>
      </c>
      <c r="B670" s="541"/>
      <c r="C670" s="514" t="str">
        <f>IF(ProjeAdi&gt;0,ProjeAdi,"")</f>
        <v/>
      </c>
      <c r="D670" s="515"/>
      <c r="E670" s="515"/>
      <c r="F670" s="515"/>
      <c r="G670" s="515"/>
      <c r="H670" s="516"/>
      <c r="I670" s="13"/>
    </row>
    <row r="671" spans="1:17" ht="30.2" customHeight="1" thickBot="1" x14ac:dyDescent="0.3">
      <c r="A671" s="549" t="s">
        <v>164</v>
      </c>
      <c r="B671" s="550"/>
      <c r="C671" s="514" t="str">
        <f>IF($C$6&lt;&gt;"",$C$6,"")</f>
        <v/>
      </c>
      <c r="D671" s="515"/>
      <c r="E671" s="515"/>
      <c r="F671" s="515"/>
      <c r="G671" s="515"/>
      <c r="H671" s="516"/>
      <c r="I671" s="13"/>
    </row>
    <row r="672" spans="1:17" s="75" customFormat="1" ht="37.15" customHeight="1" x14ac:dyDescent="0.25">
      <c r="A672" s="517" t="s">
        <v>9</v>
      </c>
      <c r="B672" s="517" t="s">
        <v>122</v>
      </c>
      <c r="C672" s="517" t="s">
        <v>123</v>
      </c>
      <c r="D672" s="521" t="s">
        <v>127</v>
      </c>
      <c r="E672" s="517" t="s">
        <v>128</v>
      </c>
      <c r="F672" s="517" t="s">
        <v>167</v>
      </c>
      <c r="G672" s="552" t="s">
        <v>50</v>
      </c>
      <c r="H672" s="554" t="s">
        <v>129</v>
      </c>
      <c r="I672" s="100"/>
      <c r="J672" s="110"/>
      <c r="K672" s="110"/>
      <c r="L672" s="110"/>
      <c r="M672" s="110"/>
      <c r="N672" s="110"/>
      <c r="O672" s="110"/>
      <c r="P672" s="110"/>
      <c r="Q672" s="110"/>
    </row>
    <row r="673" spans="1:9" ht="18" customHeight="1" thickBot="1" x14ac:dyDescent="0.3">
      <c r="A673" s="526"/>
      <c r="B673" s="526"/>
      <c r="C673" s="526"/>
      <c r="D673" s="528"/>
      <c r="E673" s="526"/>
      <c r="F673" s="526"/>
      <c r="G673" s="553"/>
      <c r="H673" s="555"/>
      <c r="I673" s="13"/>
    </row>
    <row r="674" spans="1:9" ht="31.9" customHeight="1" x14ac:dyDescent="0.25">
      <c r="A674" s="52">
        <v>381</v>
      </c>
      <c r="B674" s="52"/>
      <c r="C674" s="53"/>
      <c r="D674" s="382"/>
      <c r="E674" s="378"/>
      <c r="F674" s="262"/>
      <c r="G674" s="274" t="str">
        <f>IF(AND(E674&lt;&gt;"",F674&lt;&gt;"",H674&lt;&gt;""),E674*F674,"")</f>
        <v/>
      </c>
      <c r="H674" s="375"/>
      <c r="I674" s="173" t="str">
        <f t="shared" ref="I674:I693" si="38">IF(AND(C674&lt;&gt;"",H674=""),"Stok Çıkış Tarihi Yazılmalıdır.","")</f>
        <v/>
      </c>
    </row>
    <row r="675" spans="1:9" ht="31.9" customHeight="1" x14ac:dyDescent="0.25">
      <c r="A675" s="35">
        <v>382</v>
      </c>
      <c r="B675" s="35"/>
      <c r="C675" s="36"/>
      <c r="D675" s="383"/>
      <c r="E675" s="379"/>
      <c r="F675" s="263"/>
      <c r="G675" s="282" t="str">
        <f t="shared" ref="G675:G693" si="39">IF(AND(E675&lt;&gt;"",F675&lt;&gt;"",H675&lt;&gt;""),E675*F675,"")</f>
        <v/>
      </c>
      <c r="H675" s="376"/>
      <c r="I675" s="173" t="str">
        <f t="shared" si="38"/>
        <v/>
      </c>
    </row>
    <row r="676" spans="1:9" ht="31.9" customHeight="1" x14ac:dyDescent="0.25">
      <c r="A676" s="35">
        <v>383</v>
      </c>
      <c r="B676" s="35"/>
      <c r="C676" s="36"/>
      <c r="D676" s="383"/>
      <c r="E676" s="379"/>
      <c r="F676" s="263"/>
      <c r="G676" s="282" t="str">
        <f t="shared" si="39"/>
        <v/>
      </c>
      <c r="H676" s="376"/>
      <c r="I676" s="173" t="str">
        <f t="shared" si="38"/>
        <v/>
      </c>
    </row>
    <row r="677" spans="1:9" ht="31.9" customHeight="1" x14ac:dyDescent="0.25">
      <c r="A677" s="35">
        <v>384</v>
      </c>
      <c r="B677" s="35"/>
      <c r="C677" s="36"/>
      <c r="D677" s="383"/>
      <c r="E677" s="379"/>
      <c r="F677" s="263"/>
      <c r="G677" s="282" t="str">
        <f t="shared" si="39"/>
        <v/>
      </c>
      <c r="H677" s="376"/>
      <c r="I677" s="173" t="str">
        <f t="shared" si="38"/>
        <v/>
      </c>
    </row>
    <row r="678" spans="1:9" ht="31.9" customHeight="1" x14ac:dyDescent="0.25">
      <c r="A678" s="35">
        <v>385</v>
      </c>
      <c r="B678" s="35"/>
      <c r="C678" s="36"/>
      <c r="D678" s="383"/>
      <c r="E678" s="379"/>
      <c r="F678" s="263"/>
      <c r="G678" s="282" t="str">
        <f t="shared" si="39"/>
        <v/>
      </c>
      <c r="H678" s="376"/>
      <c r="I678" s="173" t="str">
        <f t="shared" si="38"/>
        <v/>
      </c>
    </row>
    <row r="679" spans="1:9" ht="31.9" customHeight="1" x14ac:dyDescent="0.25">
      <c r="A679" s="35">
        <v>386</v>
      </c>
      <c r="B679" s="35"/>
      <c r="C679" s="36"/>
      <c r="D679" s="383"/>
      <c r="E679" s="379"/>
      <c r="F679" s="263"/>
      <c r="G679" s="282" t="str">
        <f t="shared" si="39"/>
        <v/>
      </c>
      <c r="H679" s="376"/>
      <c r="I679" s="173" t="str">
        <f t="shared" si="38"/>
        <v/>
      </c>
    </row>
    <row r="680" spans="1:9" ht="31.9" customHeight="1" x14ac:dyDescent="0.25">
      <c r="A680" s="35">
        <v>387</v>
      </c>
      <c r="B680" s="35"/>
      <c r="C680" s="36"/>
      <c r="D680" s="383"/>
      <c r="E680" s="379"/>
      <c r="F680" s="263"/>
      <c r="G680" s="282" t="str">
        <f t="shared" si="39"/>
        <v/>
      </c>
      <c r="H680" s="376"/>
      <c r="I680" s="173" t="str">
        <f t="shared" si="38"/>
        <v/>
      </c>
    </row>
    <row r="681" spans="1:9" ht="31.9" customHeight="1" x14ac:dyDescent="0.25">
      <c r="A681" s="35">
        <v>388</v>
      </c>
      <c r="B681" s="35"/>
      <c r="C681" s="36"/>
      <c r="D681" s="383"/>
      <c r="E681" s="379"/>
      <c r="F681" s="263"/>
      <c r="G681" s="282" t="str">
        <f t="shared" si="39"/>
        <v/>
      </c>
      <c r="H681" s="376"/>
      <c r="I681" s="173" t="str">
        <f t="shared" si="38"/>
        <v/>
      </c>
    </row>
    <row r="682" spans="1:9" ht="31.9" customHeight="1" x14ac:dyDescent="0.25">
      <c r="A682" s="35">
        <v>389</v>
      </c>
      <c r="B682" s="35"/>
      <c r="C682" s="36"/>
      <c r="D682" s="383"/>
      <c r="E682" s="379"/>
      <c r="F682" s="263"/>
      <c r="G682" s="282" t="str">
        <f t="shared" si="39"/>
        <v/>
      </c>
      <c r="H682" s="376"/>
      <c r="I682" s="173" t="str">
        <f t="shared" si="38"/>
        <v/>
      </c>
    </row>
    <row r="683" spans="1:9" ht="31.9" customHeight="1" x14ac:dyDescent="0.25">
      <c r="A683" s="35">
        <v>390</v>
      </c>
      <c r="B683" s="35"/>
      <c r="C683" s="36"/>
      <c r="D683" s="383"/>
      <c r="E683" s="379"/>
      <c r="F683" s="263"/>
      <c r="G683" s="282" t="str">
        <f t="shared" si="39"/>
        <v/>
      </c>
      <c r="H683" s="376"/>
      <c r="I683" s="173" t="str">
        <f t="shared" si="38"/>
        <v/>
      </c>
    </row>
    <row r="684" spans="1:9" ht="31.9" customHeight="1" x14ac:dyDescent="0.25">
      <c r="A684" s="35">
        <v>391</v>
      </c>
      <c r="B684" s="35"/>
      <c r="C684" s="36"/>
      <c r="D684" s="383"/>
      <c r="E684" s="379"/>
      <c r="F684" s="263"/>
      <c r="G684" s="282" t="str">
        <f t="shared" si="39"/>
        <v/>
      </c>
      <c r="H684" s="376"/>
      <c r="I684" s="173" t="str">
        <f t="shared" si="38"/>
        <v/>
      </c>
    </row>
    <row r="685" spans="1:9" ht="31.9" customHeight="1" x14ac:dyDescent="0.25">
      <c r="A685" s="35">
        <v>392</v>
      </c>
      <c r="B685" s="35"/>
      <c r="C685" s="36"/>
      <c r="D685" s="383"/>
      <c r="E685" s="379"/>
      <c r="F685" s="263"/>
      <c r="G685" s="282" t="str">
        <f t="shared" si="39"/>
        <v/>
      </c>
      <c r="H685" s="376"/>
      <c r="I685" s="173" t="str">
        <f t="shared" si="38"/>
        <v/>
      </c>
    </row>
    <row r="686" spans="1:9" ht="31.9" customHeight="1" x14ac:dyDescent="0.25">
      <c r="A686" s="35">
        <v>393</v>
      </c>
      <c r="B686" s="35"/>
      <c r="C686" s="36"/>
      <c r="D686" s="383"/>
      <c r="E686" s="379"/>
      <c r="F686" s="263"/>
      <c r="G686" s="282" t="str">
        <f t="shared" si="39"/>
        <v/>
      </c>
      <c r="H686" s="376"/>
      <c r="I686" s="173" t="str">
        <f t="shared" si="38"/>
        <v/>
      </c>
    </row>
    <row r="687" spans="1:9" ht="31.9" customHeight="1" x14ac:dyDescent="0.25">
      <c r="A687" s="35">
        <v>394</v>
      </c>
      <c r="B687" s="35"/>
      <c r="C687" s="36"/>
      <c r="D687" s="383"/>
      <c r="E687" s="379"/>
      <c r="F687" s="263"/>
      <c r="G687" s="282" t="str">
        <f t="shared" si="39"/>
        <v/>
      </c>
      <c r="H687" s="376"/>
      <c r="I687" s="173" t="str">
        <f t="shared" si="38"/>
        <v/>
      </c>
    </row>
    <row r="688" spans="1:9" ht="31.9" customHeight="1" x14ac:dyDescent="0.25">
      <c r="A688" s="35">
        <v>395</v>
      </c>
      <c r="B688" s="35"/>
      <c r="C688" s="36"/>
      <c r="D688" s="383"/>
      <c r="E688" s="379"/>
      <c r="F688" s="263"/>
      <c r="G688" s="282" t="str">
        <f t="shared" si="39"/>
        <v/>
      </c>
      <c r="H688" s="376"/>
      <c r="I688" s="173" t="str">
        <f t="shared" si="38"/>
        <v/>
      </c>
    </row>
    <row r="689" spans="1:10" ht="31.9" customHeight="1" x14ac:dyDescent="0.25">
      <c r="A689" s="35">
        <v>396</v>
      </c>
      <c r="B689" s="35"/>
      <c r="C689" s="36"/>
      <c r="D689" s="383"/>
      <c r="E689" s="379"/>
      <c r="F689" s="263"/>
      <c r="G689" s="282" t="str">
        <f t="shared" si="39"/>
        <v/>
      </c>
      <c r="H689" s="376"/>
      <c r="I689" s="173" t="str">
        <f t="shared" si="38"/>
        <v/>
      </c>
    </row>
    <row r="690" spans="1:10" ht="31.9" customHeight="1" x14ac:dyDescent="0.25">
      <c r="A690" s="35">
        <v>397</v>
      </c>
      <c r="B690" s="35"/>
      <c r="C690" s="36"/>
      <c r="D690" s="383"/>
      <c r="E690" s="379"/>
      <c r="F690" s="263"/>
      <c r="G690" s="282" t="str">
        <f t="shared" si="39"/>
        <v/>
      </c>
      <c r="H690" s="376"/>
      <c r="I690" s="173" t="str">
        <f t="shared" si="38"/>
        <v/>
      </c>
    </row>
    <row r="691" spans="1:10" ht="31.9" customHeight="1" x14ac:dyDescent="0.25">
      <c r="A691" s="35">
        <v>398</v>
      </c>
      <c r="B691" s="35"/>
      <c r="C691" s="36"/>
      <c r="D691" s="383"/>
      <c r="E691" s="379"/>
      <c r="F691" s="263"/>
      <c r="G691" s="282" t="str">
        <f t="shared" si="39"/>
        <v/>
      </c>
      <c r="H691" s="376"/>
      <c r="I691" s="173" t="str">
        <f t="shared" si="38"/>
        <v/>
      </c>
    </row>
    <row r="692" spans="1:10" ht="31.9" customHeight="1" x14ac:dyDescent="0.25">
      <c r="A692" s="35">
        <v>399</v>
      </c>
      <c r="B692" s="35"/>
      <c r="C692" s="36"/>
      <c r="D692" s="383"/>
      <c r="E692" s="379"/>
      <c r="F692" s="263"/>
      <c r="G692" s="282" t="str">
        <f t="shared" si="39"/>
        <v/>
      </c>
      <c r="H692" s="376"/>
      <c r="I692" s="173" t="str">
        <f t="shared" si="38"/>
        <v/>
      </c>
    </row>
    <row r="693" spans="1:10" ht="31.9" customHeight="1" thickBot="1" x14ac:dyDescent="0.3">
      <c r="A693" s="38">
        <v>400</v>
      </c>
      <c r="B693" s="38"/>
      <c r="C693" s="39"/>
      <c r="D693" s="384"/>
      <c r="E693" s="380"/>
      <c r="F693" s="264"/>
      <c r="G693" s="283" t="str">
        <f t="shared" si="39"/>
        <v/>
      </c>
      <c r="H693" s="377"/>
      <c r="I693" s="173" t="str">
        <f t="shared" si="38"/>
        <v/>
      </c>
    </row>
    <row r="694" spans="1:10" ht="37.15" customHeight="1" thickBot="1" x14ac:dyDescent="0.3">
      <c r="F694" s="10" t="s">
        <v>147</v>
      </c>
      <c r="G694" s="258">
        <f>IF(stok&lt;&gt;"",SUM(G674:G693)+G659,0)</f>
        <v>0</v>
      </c>
      <c r="H694" s="335"/>
      <c r="J694" s="171">
        <f>IF(G694&gt;G659,ROW(A700),0)</f>
        <v>0</v>
      </c>
    </row>
    <row r="696" spans="1:10" ht="30.2" customHeight="1" x14ac:dyDescent="0.25">
      <c r="A696" s="551" t="s">
        <v>159</v>
      </c>
      <c r="B696" s="551"/>
      <c r="C696" s="551"/>
      <c r="D696" s="551"/>
      <c r="E696" s="551"/>
      <c r="F696" s="551"/>
      <c r="G696" s="551"/>
      <c r="H696" s="551"/>
    </row>
    <row r="698" spans="1:10" ht="21" x14ac:dyDescent="0.35">
      <c r="B698" s="309" t="s">
        <v>47</v>
      </c>
      <c r="C698" s="297">
        <f ca="1">IF(imzatarihi&gt;0,imzatarihi,"")</f>
        <v>46027</v>
      </c>
      <c r="D698" s="337" t="s">
        <v>48</v>
      </c>
      <c r="E698" s="486" t="str">
        <f>IF(kurulusyetkilisi&gt;0,kurulusyetkilisi,"")</f>
        <v/>
      </c>
      <c r="F698" s="486"/>
      <c r="G698" s="486"/>
      <c r="H698" s="486"/>
    </row>
    <row r="699" spans="1:10" ht="21" x14ac:dyDescent="0.35">
      <c r="B699" s="300"/>
      <c r="C699" s="300"/>
      <c r="D699" s="556" t="s">
        <v>49</v>
      </c>
      <c r="E699" s="556"/>
      <c r="F699" s="300"/>
      <c r="G699" s="312"/>
      <c r="H699" s="336"/>
    </row>
    <row r="701" spans="1:10" x14ac:dyDescent="0.25">
      <c r="A701" s="525" t="s">
        <v>126</v>
      </c>
      <c r="B701" s="525"/>
      <c r="C701" s="525"/>
      <c r="D701" s="525"/>
      <c r="E701" s="525"/>
      <c r="F701" s="525"/>
      <c r="G701" s="525"/>
      <c r="H701" s="525"/>
      <c r="I701" s="13"/>
    </row>
    <row r="702" spans="1:10" x14ac:dyDescent="0.25">
      <c r="A702" s="523" t="str">
        <f>IF(YilDonem&lt;&gt;"",CONCATENATE(YilDonem," dönemine aittir."),"")</f>
        <v/>
      </c>
      <c r="B702" s="523"/>
      <c r="C702" s="523"/>
      <c r="D702" s="523"/>
      <c r="E702" s="523"/>
      <c r="F702" s="523"/>
      <c r="G702" s="523"/>
      <c r="H702" s="523"/>
      <c r="I702" s="13"/>
    </row>
    <row r="703" spans="1:10" ht="15.95" customHeight="1" thickBot="1" x14ac:dyDescent="0.3">
      <c r="A703" s="543" t="s">
        <v>149</v>
      </c>
      <c r="B703" s="543"/>
      <c r="C703" s="543"/>
      <c r="D703" s="543"/>
      <c r="E703" s="543"/>
      <c r="F703" s="543"/>
      <c r="G703" s="543"/>
      <c r="H703" s="543"/>
      <c r="I703" s="13"/>
    </row>
    <row r="704" spans="1:10" ht="31.7" customHeight="1" thickBot="1" x14ac:dyDescent="0.3">
      <c r="A704" s="544" t="s">
        <v>1</v>
      </c>
      <c r="B704" s="545"/>
      <c r="C704" s="509" t="str">
        <f>IF(ProjeNo&gt;0,ProjeNo,"")</f>
        <v/>
      </c>
      <c r="D704" s="510"/>
      <c r="E704" s="510"/>
      <c r="F704" s="510"/>
      <c r="G704" s="510"/>
      <c r="H704" s="511"/>
      <c r="I704" s="13"/>
    </row>
    <row r="705" spans="1:17" ht="45" customHeight="1" thickBot="1" x14ac:dyDescent="0.3">
      <c r="A705" s="540" t="s">
        <v>14</v>
      </c>
      <c r="B705" s="541"/>
      <c r="C705" s="514" t="str">
        <f>IF(ProjeAdi&gt;0,ProjeAdi,"")</f>
        <v/>
      </c>
      <c r="D705" s="515"/>
      <c r="E705" s="515"/>
      <c r="F705" s="515"/>
      <c r="G705" s="515"/>
      <c r="H705" s="516"/>
      <c r="I705" s="13"/>
    </row>
    <row r="706" spans="1:17" ht="30.2" customHeight="1" thickBot="1" x14ac:dyDescent="0.3">
      <c r="A706" s="549" t="s">
        <v>164</v>
      </c>
      <c r="B706" s="550"/>
      <c r="C706" s="514" t="str">
        <f>IF($C$6&lt;&gt;"",$C$6,"")</f>
        <v/>
      </c>
      <c r="D706" s="515"/>
      <c r="E706" s="515"/>
      <c r="F706" s="515"/>
      <c r="G706" s="515"/>
      <c r="H706" s="516"/>
      <c r="I706" s="13"/>
    </row>
    <row r="707" spans="1:17" s="75" customFormat="1" ht="37.15" customHeight="1" x14ac:dyDescent="0.25">
      <c r="A707" s="517" t="s">
        <v>9</v>
      </c>
      <c r="B707" s="517" t="s">
        <v>122</v>
      </c>
      <c r="C707" s="517" t="s">
        <v>123</v>
      </c>
      <c r="D707" s="521" t="s">
        <v>127</v>
      </c>
      <c r="E707" s="517" t="s">
        <v>128</v>
      </c>
      <c r="F707" s="517" t="s">
        <v>167</v>
      </c>
      <c r="G707" s="552" t="s">
        <v>50</v>
      </c>
      <c r="H707" s="554" t="s">
        <v>129</v>
      </c>
      <c r="I707" s="100"/>
      <c r="J707" s="110"/>
      <c r="K707" s="110"/>
      <c r="L707" s="110"/>
      <c r="M707" s="110"/>
      <c r="N707" s="110"/>
      <c r="O707" s="110"/>
      <c r="P707" s="110"/>
      <c r="Q707" s="110"/>
    </row>
    <row r="708" spans="1:17" ht="18" customHeight="1" thickBot="1" x14ac:dyDescent="0.3">
      <c r="A708" s="526"/>
      <c r="B708" s="526"/>
      <c r="C708" s="526"/>
      <c r="D708" s="528"/>
      <c r="E708" s="526"/>
      <c r="F708" s="526"/>
      <c r="G708" s="553"/>
      <c r="H708" s="555"/>
      <c r="I708" s="13"/>
    </row>
    <row r="709" spans="1:17" ht="31.9" customHeight="1" x14ac:dyDescent="0.25">
      <c r="A709" s="52">
        <v>401</v>
      </c>
      <c r="B709" s="52"/>
      <c r="C709" s="53"/>
      <c r="D709" s="382"/>
      <c r="E709" s="378"/>
      <c r="F709" s="262"/>
      <c r="G709" s="274" t="str">
        <f>IF(AND(E709&lt;&gt;"",F709&lt;&gt;"",H709&lt;&gt;""),E709*F709,"")</f>
        <v/>
      </c>
      <c r="H709" s="375"/>
      <c r="I709" s="173" t="str">
        <f t="shared" ref="I709:I728" si="40">IF(AND(C709&lt;&gt;"",H709=""),"Stok Çıkış Tarihi Yazılmalıdır.","")</f>
        <v/>
      </c>
    </row>
    <row r="710" spans="1:17" ht="31.9" customHeight="1" x14ac:dyDescent="0.25">
      <c r="A710" s="35">
        <v>402</v>
      </c>
      <c r="B710" s="35"/>
      <c r="C710" s="36"/>
      <c r="D710" s="383"/>
      <c r="E710" s="379"/>
      <c r="F710" s="263"/>
      <c r="G710" s="282" t="str">
        <f t="shared" ref="G710:G728" si="41">IF(AND(E710&lt;&gt;"",F710&lt;&gt;"",H710&lt;&gt;""),E710*F710,"")</f>
        <v/>
      </c>
      <c r="H710" s="376"/>
      <c r="I710" s="173" t="str">
        <f t="shared" si="40"/>
        <v/>
      </c>
    </row>
    <row r="711" spans="1:17" ht="31.9" customHeight="1" x14ac:dyDescent="0.25">
      <c r="A711" s="35">
        <v>403</v>
      </c>
      <c r="B711" s="35"/>
      <c r="C711" s="36"/>
      <c r="D711" s="383"/>
      <c r="E711" s="379"/>
      <c r="F711" s="263"/>
      <c r="G711" s="282" t="str">
        <f t="shared" si="41"/>
        <v/>
      </c>
      <c r="H711" s="376"/>
      <c r="I711" s="173" t="str">
        <f t="shared" si="40"/>
        <v/>
      </c>
    </row>
    <row r="712" spans="1:17" ht="31.9" customHeight="1" x14ac:dyDescent="0.25">
      <c r="A712" s="35">
        <v>404</v>
      </c>
      <c r="B712" s="35"/>
      <c r="C712" s="36"/>
      <c r="D712" s="383"/>
      <c r="E712" s="379"/>
      <c r="F712" s="263"/>
      <c r="G712" s="282" t="str">
        <f t="shared" si="41"/>
        <v/>
      </c>
      <c r="H712" s="376"/>
      <c r="I712" s="173" t="str">
        <f t="shared" si="40"/>
        <v/>
      </c>
    </row>
    <row r="713" spans="1:17" ht="31.9" customHeight="1" x14ac:dyDescent="0.25">
      <c r="A713" s="35">
        <v>405</v>
      </c>
      <c r="B713" s="35"/>
      <c r="C713" s="36"/>
      <c r="D713" s="383"/>
      <c r="E713" s="379"/>
      <c r="F713" s="263"/>
      <c r="G713" s="282" t="str">
        <f t="shared" si="41"/>
        <v/>
      </c>
      <c r="H713" s="376"/>
      <c r="I713" s="173" t="str">
        <f t="shared" si="40"/>
        <v/>
      </c>
    </row>
    <row r="714" spans="1:17" ht="31.9" customHeight="1" x14ac:dyDescent="0.25">
      <c r="A714" s="35">
        <v>406</v>
      </c>
      <c r="B714" s="35"/>
      <c r="C714" s="36"/>
      <c r="D714" s="383"/>
      <c r="E714" s="379"/>
      <c r="F714" s="263"/>
      <c r="G714" s="282" t="str">
        <f t="shared" si="41"/>
        <v/>
      </c>
      <c r="H714" s="376"/>
      <c r="I714" s="173" t="str">
        <f t="shared" si="40"/>
        <v/>
      </c>
    </row>
    <row r="715" spans="1:17" ht="31.9" customHeight="1" x14ac:dyDescent="0.25">
      <c r="A715" s="35">
        <v>407</v>
      </c>
      <c r="B715" s="35"/>
      <c r="C715" s="36"/>
      <c r="D715" s="383"/>
      <c r="E715" s="379"/>
      <c r="F715" s="263"/>
      <c r="G715" s="282" t="str">
        <f t="shared" si="41"/>
        <v/>
      </c>
      <c r="H715" s="376"/>
      <c r="I715" s="173" t="str">
        <f t="shared" si="40"/>
        <v/>
      </c>
    </row>
    <row r="716" spans="1:17" ht="31.9" customHeight="1" x14ac:dyDescent="0.25">
      <c r="A716" s="35">
        <v>408</v>
      </c>
      <c r="B716" s="35"/>
      <c r="C716" s="36"/>
      <c r="D716" s="383"/>
      <c r="E716" s="379"/>
      <c r="F716" s="263"/>
      <c r="G716" s="282" t="str">
        <f t="shared" si="41"/>
        <v/>
      </c>
      <c r="H716" s="376"/>
      <c r="I716" s="173" t="str">
        <f t="shared" si="40"/>
        <v/>
      </c>
    </row>
    <row r="717" spans="1:17" ht="31.9" customHeight="1" x14ac:dyDescent="0.25">
      <c r="A717" s="35">
        <v>409</v>
      </c>
      <c r="B717" s="35"/>
      <c r="C717" s="36"/>
      <c r="D717" s="383"/>
      <c r="E717" s="379"/>
      <c r="F717" s="263"/>
      <c r="G717" s="282" t="str">
        <f t="shared" si="41"/>
        <v/>
      </c>
      <c r="H717" s="376"/>
      <c r="I717" s="173" t="str">
        <f t="shared" si="40"/>
        <v/>
      </c>
    </row>
    <row r="718" spans="1:17" ht="31.9" customHeight="1" x14ac:dyDescent="0.25">
      <c r="A718" s="35">
        <v>410</v>
      </c>
      <c r="B718" s="35"/>
      <c r="C718" s="36"/>
      <c r="D718" s="383"/>
      <c r="E718" s="379"/>
      <c r="F718" s="263"/>
      <c r="G718" s="282" t="str">
        <f t="shared" si="41"/>
        <v/>
      </c>
      <c r="H718" s="376"/>
      <c r="I718" s="173" t="str">
        <f t="shared" si="40"/>
        <v/>
      </c>
    </row>
    <row r="719" spans="1:17" ht="31.9" customHeight="1" x14ac:dyDescent="0.25">
      <c r="A719" s="35">
        <v>411</v>
      </c>
      <c r="B719" s="35"/>
      <c r="C719" s="36"/>
      <c r="D719" s="383"/>
      <c r="E719" s="379"/>
      <c r="F719" s="263"/>
      <c r="G719" s="282" t="str">
        <f t="shared" si="41"/>
        <v/>
      </c>
      <c r="H719" s="376"/>
      <c r="I719" s="173" t="str">
        <f t="shared" si="40"/>
        <v/>
      </c>
    </row>
    <row r="720" spans="1:17" ht="31.9" customHeight="1" x14ac:dyDescent="0.25">
      <c r="A720" s="35">
        <v>412</v>
      </c>
      <c r="B720" s="35"/>
      <c r="C720" s="36"/>
      <c r="D720" s="383"/>
      <c r="E720" s="379"/>
      <c r="F720" s="263"/>
      <c r="G720" s="282" t="str">
        <f t="shared" si="41"/>
        <v/>
      </c>
      <c r="H720" s="376"/>
      <c r="I720" s="173" t="str">
        <f t="shared" si="40"/>
        <v/>
      </c>
    </row>
    <row r="721" spans="1:10" ht="31.9" customHeight="1" x14ac:dyDescent="0.25">
      <c r="A721" s="35">
        <v>413</v>
      </c>
      <c r="B721" s="35"/>
      <c r="C721" s="36"/>
      <c r="D721" s="383"/>
      <c r="E721" s="379"/>
      <c r="F721" s="263"/>
      <c r="G721" s="282" t="str">
        <f t="shared" si="41"/>
        <v/>
      </c>
      <c r="H721" s="376"/>
      <c r="I721" s="173" t="str">
        <f t="shared" si="40"/>
        <v/>
      </c>
    </row>
    <row r="722" spans="1:10" ht="31.9" customHeight="1" x14ac:dyDescent="0.25">
      <c r="A722" s="35">
        <v>414</v>
      </c>
      <c r="B722" s="35"/>
      <c r="C722" s="36"/>
      <c r="D722" s="383"/>
      <c r="E722" s="379"/>
      <c r="F722" s="263"/>
      <c r="G722" s="282" t="str">
        <f t="shared" si="41"/>
        <v/>
      </c>
      <c r="H722" s="376"/>
      <c r="I722" s="173" t="str">
        <f t="shared" si="40"/>
        <v/>
      </c>
    </row>
    <row r="723" spans="1:10" ht="31.9" customHeight="1" x14ac:dyDescent="0.25">
      <c r="A723" s="35">
        <v>415</v>
      </c>
      <c r="B723" s="35"/>
      <c r="C723" s="36"/>
      <c r="D723" s="383"/>
      <c r="E723" s="379"/>
      <c r="F723" s="263"/>
      <c r="G723" s="282" t="str">
        <f t="shared" si="41"/>
        <v/>
      </c>
      <c r="H723" s="376"/>
      <c r="I723" s="173" t="str">
        <f t="shared" si="40"/>
        <v/>
      </c>
    </row>
    <row r="724" spans="1:10" ht="31.9" customHeight="1" x14ac:dyDescent="0.25">
      <c r="A724" s="35">
        <v>416</v>
      </c>
      <c r="B724" s="35"/>
      <c r="C724" s="36"/>
      <c r="D724" s="383"/>
      <c r="E724" s="379"/>
      <c r="F724" s="263"/>
      <c r="G724" s="282" t="str">
        <f t="shared" si="41"/>
        <v/>
      </c>
      <c r="H724" s="376"/>
      <c r="I724" s="173" t="str">
        <f t="shared" si="40"/>
        <v/>
      </c>
    </row>
    <row r="725" spans="1:10" ht="31.9" customHeight="1" x14ac:dyDescent="0.25">
      <c r="A725" s="35">
        <v>417</v>
      </c>
      <c r="B725" s="35"/>
      <c r="C725" s="36"/>
      <c r="D725" s="383"/>
      <c r="E725" s="379"/>
      <c r="F725" s="263"/>
      <c r="G725" s="282" t="str">
        <f t="shared" si="41"/>
        <v/>
      </c>
      <c r="H725" s="376"/>
      <c r="I725" s="173" t="str">
        <f t="shared" si="40"/>
        <v/>
      </c>
    </row>
    <row r="726" spans="1:10" ht="31.9" customHeight="1" x14ac:dyDescent="0.25">
      <c r="A726" s="35">
        <v>418</v>
      </c>
      <c r="B726" s="35"/>
      <c r="C726" s="36"/>
      <c r="D726" s="383"/>
      <c r="E726" s="379"/>
      <c r="F726" s="263"/>
      <c r="G726" s="282" t="str">
        <f t="shared" si="41"/>
        <v/>
      </c>
      <c r="H726" s="376"/>
      <c r="I726" s="173" t="str">
        <f t="shared" si="40"/>
        <v/>
      </c>
    </row>
    <row r="727" spans="1:10" ht="31.9" customHeight="1" x14ac:dyDescent="0.25">
      <c r="A727" s="35">
        <v>419</v>
      </c>
      <c r="B727" s="35"/>
      <c r="C727" s="36"/>
      <c r="D727" s="383"/>
      <c r="E727" s="379"/>
      <c r="F727" s="263"/>
      <c r="G727" s="282" t="str">
        <f t="shared" si="41"/>
        <v/>
      </c>
      <c r="H727" s="376"/>
      <c r="I727" s="173" t="str">
        <f t="shared" si="40"/>
        <v/>
      </c>
    </row>
    <row r="728" spans="1:10" ht="31.9" customHeight="1" thickBot="1" x14ac:dyDescent="0.3">
      <c r="A728" s="38">
        <v>420</v>
      </c>
      <c r="B728" s="38"/>
      <c r="C728" s="39"/>
      <c r="D728" s="384"/>
      <c r="E728" s="380"/>
      <c r="F728" s="264"/>
      <c r="G728" s="283" t="str">
        <f t="shared" si="41"/>
        <v/>
      </c>
      <c r="H728" s="377"/>
      <c r="I728" s="173" t="str">
        <f t="shared" si="40"/>
        <v/>
      </c>
    </row>
    <row r="729" spans="1:10" ht="37.15" customHeight="1" thickBot="1" x14ac:dyDescent="0.3">
      <c r="F729" s="10" t="s">
        <v>147</v>
      </c>
      <c r="G729" s="258">
        <f>IF(stok&lt;&gt;"",SUM(G709:G728)+G694,0)</f>
        <v>0</v>
      </c>
      <c r="H729" s="335"/>
      <c r="J729" s="171">
        <f>IF(G729&gt;G694,ROW(A735),0)</f>
        <v>0</v>
      </c>
    </row>
    <row r="731" spans="1:10" ht="30.2" customHeight="1" x14ac:dyDescent="0.25">
      <c r="A731" s="551" t="s">
        <v>159</v>
      </c>
      <c r="B731" s="551"/>
      <c r="C731" s="551"/>
      <c r="D731" s="551"/>
      <c r="E731" s="551"/>
      <c r="F731" s="551"/>
      <c r="G731" s="551"/>
      <c r="H731" s="551"/>
    </row>
    <row r="733" spans="1:10" ht="21" x14ac:dyDescent="0.35">
      <c r="B733" s="309" t="s">
        <v>47</v>
      </c>
      <c r="C733" s="297">
        <f ca="1">IF(imzatarihi&gt;0,imzatarihi,"")</f>
        <v>46027</v>
      </c>
      <c r="D733" s="337" t="s">
        <v>48</v>
      </c>
      <c r="E733" s="486" t="str">
        <f>IF(kurulusyetkilisi&gt;0,kurulusyetkilisi,"")</f>
        <v/>
      </c>
      <c r="F733" s="486"/>
      <c r="G733" s="486"/>
      <c r="H733" s="486"/>
    </row>
    <row r="734" spans="1:10" ht="21" x14ac:dyDescent="0.35">
      <c r="B734" s="300"/>
      <c r="C734" s="300"/>
      <c r="D734" s="556" t="s">
        <v>49</v>
      </c>
      <c r="E734" s="556"/>
      <c r="F734" s="300"/>
      <c r="G734" s="312"/>
      <c r="H734" s="336"/>
    </row>
    <row r="736" spans="1:10" x14ac:dyDescent="0.25">
      <c r="A736" s="525" t="s">
        <v>126</v>
      </c>
      <c r="B736" s="525"/>
      <c r="C736" s="525"/>
      <c r="D736" s="525"/>
      <c r="E736" s="525"/>
      <c r="F736" s="525"/>
      <c r="G736" s="525"/>
      <c r="H736" s="525"/>
      <c r="I736" s="13"/>
    </row>
    <row r="737" spans="1:17" x14ac:dyDescent="0.25">
      <c r="A737" s="523" t="str">
        <f>IF(YilDonem&lt;&gt;"",CONCATENATE(YilDonem," dönemine aittir."),"")</f>
        <v/>
      </c>
      <c r="B737" s="523"/>
      <c r="C737" s="523"/>
      <c r="D737" s="523"/>
      <c r="E737" s="523"/>
      <c r="F737" s="523"/>
      <c r="G737" s="523"/>
      <c r="H737" s="523"/>
      <c r="I737" s="13"/>
    </row>
    <row r="738" spans="1:17" ht="15.95" customHeight="1" thickBot="1" x14ac:dyDescent="0.3">
      <c r="A738" s="543" t="s">
        <v>149</v>
      </c>
      <c r="B738" s="543"/>
      <c r="C738" s="543"/>
      <c r="D738" s="543"/>
      <c r="E738" s="543"/>
      <c r="F738" s="543"/>
      <c r="G738" s="543"/>
      <c r="H738" s="543"/>
      <c r="I738" s="13"/>
    </row>
    <row r="739" spans="1:17" ht="31.7" customHeight="1" thickBot="1" x14ac:dyDescent="0.3">
      <c r="A739" s="544" t="s">
        <v>1</v>
      </c>
      <c r="B739" s="545"/>
      <c r="C739" s="509" t="str">
        <f>IF(ProjeNo&gt;0,ProjeNo,"")</f>
        <v/>
      </c>
      <c r="D739" s="510"/>
      <c r="E739" s="510"/>
      <c r="F739" s="510"/>
      <c r="G739" s="510"/>
      <c r="H739" s="511"/>
      <c r="I739" s="13"/>
    </row>
    <row r="740" spans="1:17" ht="45" customHeight="1" thickBot="1" x14ac:dyDescent="0.3">
      <c r="A740" s="540" t="s">
        <v>14</v>
      </c>
      <c r="B740" s="541"/>
      <c r="C740" s="514" t="str">
        <f>IF(ProjeAdi&gt;0,ProjeAdi,"")</f>
        <v/>
      </c>
      <c r="D740" s="515"/>
      <c r="E740" s="515"/>
      <c r="F740" s="515"/>
      <c r="G740" s="515"/>
      <c r="H740" s="516"/>
      <c r="I740" s="13"/>
    </row>
    <row r="741" spans="1:17" ht="30.2" customHeight="1" thickBot="1" x14ac:dyDescent="0.3">
      <c r="A741" s="549" t="s">
        <v>164</v>
      </c>
      <c r="B741" s="550"/>
      <c r="C741" s="514" t="str">
        <f>IF($C$6&lt;&gt;"",$C$6,"")</f>
        <v/>
      </c>
      <c r="D741" s="515"/>
      <c r="E741" s="515"/>
      <c r="F741" s="515"/>
      <c r="G741" s="515"/>
      <c r="H741" s="516"/>
      <c r="I741" s="13"/>
    </row>
    <row r="742" spans="1:17" s="75" customFormat="1" ht="37.15" customHeight="1" x14ac:dyDescent="0.25">
      <c r="A742" s="517" t="s">
        <v>9</v>
      </c>
      <c r="B742" s="517" t="s">
        <v>122</v>
      </c>
      <c r="C742" s="517" t="s">
        <v>123</v>
      </c>
      <c r="D742" s="521" t="s">
        <v>127</v>
      </c>
      <c r="E742" s="517" t="s">
        <v>128</v>
      </c>
      <c r="F742" s="517" t="s">
        <v>167</v>
      </c>
      <c r="G742" s="552" t="s">
        <v>50</v>
      </c>
      <c r="H742" s="554" t="s">
        <v>129</v>
      </c>
      <c r="I742" s="100"/>
      <c r="J742" s="110"/>
      <c r="K742" s="110"/>
      <c r="L742" s="110"/>
      <c r="M742" s="110"/>
      <c r="N742" s="110"/>
      <c r="O742" s="110"/>
      <c r="P742" s="110"/>
      <c r="Q742" s="110"/>
    </row>
    <row r="743" spans="1:17" ht="18" customHeight="1" thickBot="1" x14ac:dyDescent="0.3">
      <c r="A743" s="526"/>
      <c r="B743" s="526"/>
      <c r="C743" s="526"/>
      <c r="D743" s="528"/>
      <c r="E743" s="526"/>
      <c r="F743" s="526"/>
      <c r="G743" s="553"/>
      <c r="H743" s="555"/>
      <c r="I743" s="13"/>
    </row>
    <row r="744" spans="1:17" ht="31.9" customHeight="1" x14ac:dyDescent="0.25">
      <c r="A744" s="52">
        <v>421</v>
      </c>
      <c r="B744" s="52"/>
      <c r="C744" s="53"/>
      <c r="D744" s="382"/>
      <c r="E744" s="378"/>
      <c r="F744" s="262"/>
      <c r="G744" s="274" t="str">
        <f>IF(AND(E744&lt;&gt;"",F744&lt;&gt;"",H744&lt;&gt;""),E744*F744,"")</f>
        <v/>
      </c>
      <c r="H744" s="375"/>
      <c r="I744" s="173" t="str">
        <f t="shared" ref="I744:I763" si="42">IF(AND(C744&lt;&gt;"",H744=""),"Stok Çıkış Tarihi Yazılmalıdır.","")</f>
        <v/>
      </c>
    </row>
    <row r="745" spans="1:17" ht="31.9" customHeight="1" x14ac:dyDescent="0.25">
      <c r="A745" s="35">
        <v>422</v>
      </c>
      <c r="B745" s="35"/>
      <c r="C745" s="36"/>
      <c r="D745" s="383"/>
      <c r="E745" s="379"/>
      <c r="F745" s="263"/>
      <c r="G745" s="282" t="str">
        <f t="shared" ref="G745:G763" si="43">IF(AND(E745&lt;&gt;"",F745&lt;&gt;"",H745&lt;&gt;""),E745*F745,"")</f>
        <v/>
      </c>
      <c r="H745" s="376"/>
      <c r="I745" s="173" t="str">
        <f t="shared" si="42"/>
        <v/>
      </c>
    </row>
    <row r="746" spans="1:17" ht="31.9" customHeight="1" x14ac:dyDescent="0.25">
      <c r="A746" s="35">
        <v>423</v>
      </c>
      <c r="B746" s="35"/>
      <c r="C746" s="36"/>
      <c r="D746" s="383"/>
      <c r="E746" s="379"/>
      <c r="F746" s="263"/>
      <c r="G746" s="282" t="str">
        <f t="shared" si="43"/>
        <v/>
      </c>
      <c r="H746" s="376"/>
      <c r="I746" s="173" t="str">
        <f t="shared" si="42"/>
        <v/>
      </c>
    </row>
    <row r="747" spans="1:17" ht="31.9" customHeight="1" x14ac:dyDescent="0.25">
      <c r="A747" s="35">
        <v>424</v>
      </c>
      <c r="B747" s="35"/>
      <c r="C747" s="36"/>
      <c r="D747" s="383"/>
      <c r="E747" s="379"/>
      <c r="F747" s="263"/>
      <c r="G747" s="282" t="str">
        <f t="shared" si="43"/>
        <v/>
      </c>
      <c r="H747" s="376"/>
      <c r="I747" s="173" t="str">
        <f t="shared" si="42"/>
        <v/>
      </c>
    </row>
    <row r="748" spans="1:17" ht="31.9" customHeight="1" x14ac:dyDescent="0.25">
      <c r="A748" s="35">
        <v>425</v>
      </c>
      <c r="B748" s="35"/>
      <c r="C748" s="36"/>
      <c r="D748" s="383"/>
      <c r="E748" s="379"/>
      <c r="F748" s="263"/>
      <c r="G748" s="282" t="str">
        <f t="shared" si="43"/>
        <v/>
      </c>
      <c r="H748" s="376"/>
      <c r="I748" s="173" t="str">
        <f t="shared" si="42"/>
        <v/>
      </c>
    </row>
    <row r="749" spans="1:17" ht="31.9" customHeight="1" x14ac:dyDescent="0.25">
      <c r="A749" s="35">
        <v>426</v>
      </c>
      <c r="B749" s="35"/>
      <c r="C749" s="36"/>
      <c r="D749" s="383"/>
      <c r="E749" s="379"/>
      <c r="F749" s="263"/>
      <c r="G749" s="282" t="str">
        <f t="shared" si="43"/>
        <v/>
      </c>
      <c r="H749" s="376"/>
      <c r="I749" s="173" t="str">
        <f t="shared" si="42"/>
        <v/>
      </c>
    </row>
    <row r="750" spans="1:17" ht="31.9" customHeight="1" x14ac:dyDescent="0.25">
      <c r="A750" s="35">
        <v>427</v>
      </c>
      <c r="B750" s="35"/>
      <c r="C750" s="36"/>
      <c r="D750" s="383"/>
      <c r="E750" s="379"/>
      <c r="F750" s="263"/>
      <c r="G750" s="282" t="str">
        <f t="shared" si="43"/>
        <v/>
      </c>
      <c r="H750" s="376"/>
      <c r="I750" s="173" t="str">
        <f t="shared" si="42"/>
        <v/>
      </c>
    </row>
    <row r="751" spans="1:17" ht="31.9" customHeight="1" x14ac:dyDescent="0.25">
      <c r="A751" s="35">
        <v>428</v>
      </c>
      <c r="B751" s="35"/>
      <c r="C751" s="36"/>
      <c r="D751" s="383"/>
      <c r="E751" s="379"/>
      <c r="F751" s="263"/>
      <c r="G751" s="282" t="str">
        <f t="shared" si="43"/>
        <v/>
      </c>
      <c r="H751" s="376"/>
      <c r="I751" s="173" t="str">
        <f t="shared" si="42"/>
        <v/>
      </c>
    </row>
    <row r="752" spans="1:17" ht="31.9" customHeight="1" x14ac:dyDescent="0.25">
      <c r="A752" s="35">
        <v>429</v>
      </c>
      <c r="B752" s="35"/>
      <c r="C752" s="36"/>
      <c r="D752" s="383"/>
      <c r="E752" s="379"/>
      <c r="F752" s="263"/>
      <c r="G752" s="282" t="str">
        <f t="shared" si="43"/>
        <v/>
      </c>
      <c r="H752" s="376"/>
      <c r="I752" s="173" t="str">
        <f t="shared" si="42"/>
        <v/>
      </c>
    </row>
    <row r="753" spans="1:10" ht="31.9" customHeight="1" x14ac:dyDescent="0.25">
      <c r="A753" s="35">
        <v>430</v>
      </c>
      <c r="B753" s="35"/>
      <c r="C753" s="36"/>
      <c r="D753" s="383"/>
      <c r="E753" s="379"/>
      <c r="F753" s="263"/>
      <c r="G753" s="282" t="str">
        <f t="shared" si="43"/>
        <v/>
      </c>
      <c r="H753" s="376"/>
      <c r="I753" s="173" t="str">
        <f t="shared" si="42"/>
        <v/>
      </c>
    </row>
    <row r="754" spans="1:10" ht="31.9" customHeight="1" x14ac:dyDescent="0.25">
      <c r="A754" s="35">
        <v>431</v>
      </c>
      <c r="B754" s="35"/>
      <c r="C754" s="36"/>
      <c r="D754" s="383"/>
      <c r="E754" s="379"/>
      <c r="F754" s="263"/>
      <c r="G754" s="282" t="str">
        <f t="shared" si="43"/>
        <v/>
      </c>
      <c r="H754" s="376"/>
      <c r="I754" s="173" t="str">
        <f t="shared" si="42"/>
        <v/>
      </c>
    </row>
    <row r="755" spans="1:10" ht="31.9" customHeight="1" x14ac:dyDescent="0.25">
      <c r="A755" s="35">
        <v>432</v>
      </c>
      <c r="B755" s="35"/>
      <c r="C755" s="36"/>
      <c r="D755" s="383"/>
      <c r="E755" s="379"/>
      <c r="F755" s="263"/>
      <c r="G755" s="282" t="str">
        <f t="shared" si="43"/>
        <v/>
      </c>
      <c r="H755" s="376"/>
      <c r="I755" s="173" t="str">
        <f t="shared" si="42"/>
        <v/>
      </c>
    </row>
    <row r="756" spans="1:10" ht="31.9" customHeight="1" x14ac:dyDescent="0.25">
      <c r="A756" s="35">
        <v>433</v>
      </c>
      <c r="B756" s="35"/>
      <c r="C756" s="36"/>
      <c r="D756" s="383"/>
      <c r="E756" s="379"/>
      <c r="F756" s="263"/>
      <c r="G756" s="282" t="str">
        <f t="shared" si="43"/>
        <v/>
      </c>
      <c r="H756" s="376"/>
      <c r="I756" s="173" t="str">
        <f t="shared" si="42"/>
        <v/>
      </c>
    </row>
    <row r="757" spans="1:10" ht="31.9" customHeight="1" x14ac:dyDescent="0.25">
      <c r="A757" s="35">
        <v>434</v>
      </c>
      <c r="B757" s="35"/>
      <c r="C757" s="36"/>
      <c r="D757" s="383"/>
      <c r="E757" s="379"/>
      <c r="F757" s="263"/>
      <c r="G757" s="282" t="str">
        <f t="shared" si="43"/>
        <v/>
      </c>
      <c r="H757" s="376"/>
      <c r="I757" s="173" t="str">
        <f t="shared" si="42"/>
        <v/>
      </c>
    </row>
    <row r="758" spans="1:10" ht="31.9" customHeight="1" x14ac:dyDescent="0.25">
      <c r="A758" s="35">
        <v>435</v>
      </c>
      <c r="B758" s="35"/>
      <c r="C758" s="36"/>
      <c r="D758" s="383"/>
      <c r="E758" s="379"/>
      <c r="F758" s="263"/>
      <c r="G758" s="282" t="str">
        <f t="shared" si="43"/>
        <v/>
      </c>
      <c r="H758" s="376"/>
      <c r="I758" s="173" t="str">
        <f t="shared" si="42"/>
        <v/>
      </c>
    </row>
    <row r="759" spans="1:10" ht="31.9" customHeight="1" x14ac:dyDescent="0.25">
      <c r="A759" s="35">
        <v>436</v>
      </c>
      <c r="B759" s="35"/>
      <c r="C759" s="36"/>
      <c r="D759" s="383"/>
      <c r="E759" s="379"/>
      <c r="F759" s="263"/>
      <c r="G759" s="282" t="str">
        <f t="shared" si="43"/>
        <v/>
      </c>
      <c r="H759" s="376"/>
      <c r="I759" s="173" t="str">
        <f t="shared" si="42"/>
        <v/>
      </c>
    </row>
    <row r="760" spans="1:10" ht="31.9" customHeight="1" x14ac:dyDescent="0.25">
      <c r="A760" s="35">
        <v>437</v>
      </c>
      <c r="B760" s="35"/>
      <c r="C760" s="36"/>
      <c r="D760" s="383"/>
      <c r="E760" s="379"/>
      <c r="F760" s="263"/>
      <c r="G760" s="282" t="str">
        <f t="shared" si="43"/>
        <v/>
      </c>
      <c r="H760" s="376"/>
      <c r="I760" s="173" t="str">
        <f t="shared" si="42"/>
        <v/>
      </c>
    </row>
    <row r="761" spans="1:10" ht="31.9" customHeight="1" x14ac:dyDescent="0.25">
      <c r="A761" s="35">
        <v>438</v>
      </c>
      <c r="B761" s="35"/>
      <c r="C761" s="36"/>
      <c r="D761" s="383"/>
      <c r="E761" s="379"/>
      <c r="F761" s="263"/>
      <c r="G761" s="282" t="str">
        <f t="shared" si="43"/>
        <v/>
      </c>
      <c r="H761" s="376"/>
      <c r="I761" s="173" t="str">
        <f t="shared" si="42"/>
        <v/>
      </c>
    </row>
    <row r="762" spans="1:10" ht="31.9" customHeight="1" x14ac:dyDescent="0.25">
      <c r="A762" s="35">
        <v>439</v>
      </c>
      <c r="B762" s="35"/>
      <c r="C762" s="36"/>
      <c r="D762" s="383"/>
      <c r="E762" s="379"/>
      <c r="F762" s="263"/>
      <c r="G762" s="282" t="str">
        <f t="shared" si="43"/>
        <v/>
      </c>
      <c r="H762" s="376"/>
      <c r="I762" s="173" t="str">
        <f t="shared" si="42"/>
        <v/>
      </c>
    </row>
    <row r="763" spans="1:10" ht="31.9" customHeight="1" thickBot="1" x14ac:dyDescent="0.3">
      <c r="A763" s="38">
        <v>440</v>
      </c>
      <c r="B763" s="38"/>
      <c r="C763" s="39"/>
      <c r="D763" s="384"/>
      <c r="E763" s="380"/>
      <c r="F763" s="264"/>
      <c r="G763" s="283" t="str">
        <f t="shared" si="43"/>
        <v/>
      </c>
      <c r="H763" s="377"/>
      <c r="I763" s="173" t="str">
        <f t="shared" si="42"/>
        <v/>
      </c>
    </row>
    <row r="764" spans="1:10" ht="37.15" customHeight="1" thickBot="1" x14ac:dyDescent="0.3">
      <c r="F764" s="10" t="s">
        <v>147</v>
      </c>
      <c r="G764" s="258">
        <f>IF(stok&lt;&gt;"",SUM(G744:G763)+G729,0)</f>
        <v>0</v>
      </c>
      <c r="H764" s="335"/>
      <c r="J764" s="171">
        <f>IF(G764&gt;G729,ROW(A770),0)</f>
        <v>0</v>
      </c>
    </row>
    <row r="766" spans="1:10" ht="30.2" customHeight="1" x14ac:dyDescent="0.25">
      <c r="A766" s="551" t="s">
        <v>159</v>
      </c>
      <c r="B766" s="551"/>
      <c r="C766" s="551"/>
      <c r="D766" s="551"/>
      <c r="E766" s="551"/>
      <c r="F766" s="551"/>
      <c r="G766" s="551"/>
      <c r="H766" s="551"/>
    </row>
    <row r="768" spans="1:10" ht="21" x14ac:dyDescent="0.35">
      <c r="B768" s="309" t="s">
        <v>47</v>
      </c>
      <c r="C768" s="297">
        <f ca="1">IF(imzatarihi&gt;0,imzatarihi,"")</f>
        <v>46027</v>
      </c>
      <c r="D768" s="337" t="s">
        <v>48</v>
      </c>
      <c r="E768" s="486" t="str">
        <f>IF(kurulusyetkilisi&gt;0,kurulusyetkilisi,"")</f>
        <v/>
      </c>
      <c r="F768" s="486"/>
      <c r="G768" s="486"/>
      <c r="H768" s="486"/>
    </row>
    <row r="769" spans="1:17" ht="21" x14ac:dyDescent="0.35">
      <c r="B769" s="300"/>
      <c r="C769" s="300"/>
      <c r="D769" s="556" t="s">
        <v>49</v>
      </c>
      <c r="E769" s="556"/>
      <c r="F769" s="300"/>
      <c r="G769" s="312"/>
      <c r="H769" s="336"/>
    </row>
    <row r="771" spans="1:17" x14ac:dyDescent="0.25">
      <c r="A771" s="525" t="s">
        <v>126</v>
      </c>
      <c r="B771" s="525"/>
      <c r="C771" s="525"/>
      <c r="D771" s="525"/>
      <c r="E771" s="525"/>
      <c r="F771" s="525"/>
      <c r="G771" s="525"/>
      <c r="H771" s="525"/>
      <c r="I771" s="13"/>
    </row>
    <row r="772" spans="1:17" x14ac:dyDescent="0.25">
      <c r="A772" s="523" t="str">
        <f>IF(YilDonem&lt;&gt;"",CONCATENATE(YilDonem," dönemine aittir."),"")</f>
        <v/>
      </c>
      <c r="B772" s="523"/>
      <c r="C772" s="523"/>
      <c r="D772" s="523"/>
      <c r="E772" s="523"/>
      <c r="F772" s="523"/>
      <c r="G772" s="523"/>
      <c r="H772" s="523"/>
      <c r="I772" s="13"/>
    </row>
    <row r="773" spans="1:17" ht="15.95" customHeight="1" thickBot="1" x14ac:dyDescent="0.3">
      <c r="A773" s="543" t="s">
        <v>149</v>
      </c>
      <c r="B773" s="543"/>
      <c r="C773" s="543"/>
      <c r="D773" s="543"/>
      <c r="E773" s="543"/>
      <c r="F773" s="543"/>
      <c r="G773" s="543"/>
      <c r="H773" s="543"/>
      <c r="I773" s="13"/>
    </row>
    <row r="774" spans="1:17" ht="31.7" customHeight="1" thickBot="1" x14ac:dyDescent="0.3">
      <c r="A774" s="544" t="s">
        <v>1</v>
      </c>
      <c r="B774" s="545"/>
      <c r="C774" s="509" t="str">
        <f>IF(ProjeNo&gt;0,ProjeNo,"")</f>
        <v/>
      </c>
      <c r="D774" s="510"/>
      <c r="E774" s="510"/>
      <c r="F774" s="510"/>
      <c r="G774" s="510"/>
      <c r="H774" s="511"/>
      <c r="I774" s="13"/>
    </row>
    <row r="775" spans="1:17" ht="45" customHeight="1" thickBot="1" x14ac:dyDescent="0.3">
      <c r="A775" s="540" t="s">
        <v>14</v>
      </c>
      <c r="B775" s="541"/>
      <c r="C775" s="514" t="str">
        <f>IF(ProjeAdi&gt;0,ProjeAdi,"")</f>
        <v/>
      </c>
      <c r="D775" s="515"/>
      <c r="E775" s="515"/>
      <c r="F775" s="515"/>
      <c r="G775" s="515"/>
      <c r="H775" s="516"/>
      <c r="I775" s="13"/>
    </row>
    <row r="776" spans="1:17" ht="30.2" customHeight="1" thickBot="1" x14ac:dyDescent="0.3">
      <c r="A776" s="549" t="s">
        <v>164</v>
      </c>
      <c r="B776" s="550"/>
      <c r="C776" s="514" t="str">
        <f>IF($C$6&lt;&gt;"",$C$6,"")</f>
        <v/>
      </c>
      <c r="D776" s="515"/>
      <c r="E776" s="515"/>
      <c r="F776" s="515"/>
      <c r="G776" s="515"/>
      <c r="H776" s="516"/>
      <c r="I776" s="13"/>
    </row>
    <row r="777" spans="1:17" s="75" customFormat="1" ht="37.15" customHeight="1" x14ac:dyDescent="0.25">
      <c r="A777" s="517" t="s">
        <v>9</v>
      </c>
      <c r="B777" s="517" t="s">
        <v>122</v>
      </c>
      <c r="C777" s="517" t="s">
        <v>123</v>
      </c>
      <c r="D777" s="521" t="s">
        <v>127</v>
      </c>
      <c r="E777" s="517" t="s">
        <v>128</v>
      </c>
      <c r="F777" s="517" t="s">
        <v>167</v>
      </c>
      <c r="G777" s="552" t="s">
        <v>50</v>
      </c>
      <c r="H777" s="554" t="s">
        <v>129</v>
      </c>
      <c r="I777" s="100"/>
      <c r="J777" s="110"/>
      <c r="K777" s="110"/>
      <c r="L777" s="110"/>
      <c r="M777" s="110"/>
      <c r="N777" s="110"/>
      <c r="O777" s="110"/>
      <c r="P777" s="110"/>
      <c r="Q777" s="110"/>
    </row>
    <row r="778" spans="1:17" ht="18" customHeight="1" thickBot="1" x14ac:dyDescent="0.3">
      <c r="A778" s="526"/>
      <c r="B778" s="526"/>
      <c r="C778" s="526"/>
      <c r="D778" s="528"/>
      <c r="E778" s="526"/>
      <c r="F778" s="526"/>
      <c r="G778" s="553"/>
      <c r="H778" s="555"/>
      <c r="I778" s="13"/>
    </row>
    <row r="779" spans="1:17" ht="31.9" customHeight="1" x14ac:dyDescent="0.25">
      <c r="A779" s="52">
        <v>441</v>
      </c>
      <c r="B779" s="52"/>
      <c r="C779" s="53"/>
      <c r="D779" s="382"/>
      <c r="E779" s="378"/>
      <c r="F779" s="262"/>
      <c r="G779" s="274" t="str">
        <f>IF(AND(E779&lt;&gt;"",F779&lt;&gt;"",H779&lt;&gt;""),E779*F779,"")</f>
        <v/>
      </c>
      <c r="H779" s="375"/>
      <c r="I779" s="173" t="str">
        <f t="shared" ref="I779:I798" si="44">IF(AND(C779&lt;&gt;"",H779=""),"Stok Çıkış Tarihi Yazılmalıdır.","")</f>
        <v/>
      </c>
    </row>
    <row r="780" spans="1:17" ht="31.9" customHeight="1" x14ac:dyDescent="0.25">
      <c r="A780" s="35">
        <v>442</v>
      </c>
      <c r="B780" s="35"/>
      <c r="C780" s="36"/>
      <c r="D780" s="383"/>
      <c r="E780" s="379"/>
      <c r="F780" s="263"/>
      <c r="G780" s="282" t="str">
        <f t="shared" ref="G780:G798" si="45">IF(AND(E780&lt;&gt;"",F780&lt;&gt;"",H780&lt;&gt;""),E780*F780,"")</f>
        <v/>
      </c>
      <c r="H780" s="376"/>
      <c r="I780" s="173" t="str">
        <f t="shared" si="44"/>
        <v/>
      </c>
    </row>
    <row r="781" spans="1:17" ht="31.9" customHeight="1" x14ac:dyDescent="0.25">
      <c r="A781" s="35">
        <v>443</v>
      </c>
      <c r="B781" s="35"/>
      <c r="C781" s="36"/>
      <c r="D781" s="383"/>
      <c r="E781" s="379"/>
      <c r="F781" s="263"/>
      <c r="G781" s="282" t="str">
        <f t="shared" si="45"/>
        <v/>
      </c>
      <c r="H781" s="376"/>
      <c r="I781" s="173" t="str">
        <f t="shared" si="44"/>
        <v/>
      </c>
    </row>
    <row r="782" spans="1:17" ht="31.9" customHeight="1" x14ac:dyDescent="0.25">
      <c r="A782" s="35">
        <v>444</v>
      </c>
      <c r="B782" s="35"/>
      <c r="C782" s="36"/>
      <c r="D782" s="383"/>
      <c r="E782" s="379"/>
      <c r="F782" s="263"/>
      <c r="G782" s="282" t="str">
        <f t="shared" si="45"/>
        <v/>
      </c>
      <c r="H782" s="376"/>
      <c r="I782" s="173" t="str">
        <f t="shared" si="44"/>
        <v/>
      </c>
    </row>
    <row r="783" spans="1:17" ht="31.9" customHeight="1" x14ac:dyDescent="0.25">
      <c r="A783" s="35">
        <v>445</v>
      </c>
      <c r="B783" s="35"/>
      <c r="C783" s="36"/>
      <c r="D783" s="383"/>
      <c r="E783" s="379"/>
      <c r="F783" s="263"/>
      <c r="G783" s="282" t="str">
        <f t="shared" si="45"/>
        <v/>
      </c>
      <c r="H783" s="376"/>
      <c r="I783" s="173" t="str">
        <f t="shared" si="44"/>
        <v/>
      </c>
    </row>
    <row r="784" spans="1:17" ht="31.9" customHeight="1" x14ac:dyDescent="0.25">
      <c r="A784" s="35">
        <v>446</v>
      </c>
      <c r="B784" s="35"/>
      <c r="C784" s="36"/>
      <c r="D784" s="383"/>
      <c r="E784" s="379"/>
      <c r="F784" s="263"/>
      <c r="G784" s="282" t="str">
        <f t="shared" si="45"/>
        <v/>
      </c>
      <c r="H784" s="376"/>
      <c r="I784" s="173" t="str">
        <f t="shared" si="44"/>
        <v/>
      </c>
    </row>
    <row r="785" spans="1:10" ht="31.9" customHeight="1" x14ac:dyDescent="0.25">
      <c r="A785" s="35">
        <v>447</v>
      </c>
      <c r="B785" s="35"/>
      <c r="C785" s="36"/>
      <c r="D785" s="383"/>
      <c r="E785" s="379"/>
      <c r="F785" s="263"/>
      <c r="G785" s="282" t="str">
        <f t="shared" si="45"/>
        <v/>
      </c>
      <c r="H785" s="376"/>
      <c r="I785" s="173" t="str">
        <f t="shared" si="44"/>
        <v/>
      </c>
    </row>
    <row r="786" spans="1:10" ht="31.9" customHeight="1" x14ac:dyDescent="0.25">
      <c r="A786" s="35">
        <v>448</v>
      </c>
      <c r="B786" s="35"/>
      <c r="C786" s="36"/>
      <c r="D786" s="383"/>
      <c r="E786" s="379"/>
      <c r="F786" s="263"/>
      <c r="G786" s="282" t="str">
        <f t="shared" si="45"/>
        <v/>
      </c>
      <c r="H786" s="376"/>
      <c r="I786" s="173" t="str">
        <f t="shared" si="44"/>
        <v/>
      </c>
    </row>
    <row r="787" spans="1:10" ht="31.9" customHeight="1" x14ac:dyDescent="0.25">
      <c r="A787" s="35">
        <v>449</v>
      </c>
      <c r="B787" s="35"/>
      <c r="C787" s="36"/>
      <c r="D787" s="383"/>
      <c r="E787" s="379"/>
      <c r="F787" s="263"/>
      <c r="G787" s="282" t="str">
        <f t="shared" si="45"/>
        <v/>
      </c>
      <c r="H787" s="376"/>
      <c r="I787" s="173" t="str">
        <f t="shared" si="44"/>
        <v/>
      </c>
    </row>
    <row r="788" spans="1:10" ht="31.9" customHeight="1" x14ac:dyDescent="0.25">
      <c r="A788" s="35">
        <v>450</v>
      </c>
      <c r="B788" s="35"/>
      <c r="C788" s="36"/>
      <c r="D788" s="383"/>
      <c r="E788" s="379"/>
      <c r="F788" s="263"/>
      <c r="G788" s="282" t="str">
        <f t="shared" si="45"/>
        <v/>
      </c>
      <c r="H788" s="376"/>
      <c r="I788" s="173" t="str">
        <f t="shared" si="44"/>
        <v/>
      </c>
    </row>
    <row r="789" spans="1:10" ht="31.9" customHeight="1" x14ac:dyDescent="0.25">
      <c r="A789" s="35">
        <v>451</v>
      </c>
      <c r="B789" s="35"/>
      <c r="C789" s="36"/>
      <c r="D789" s="383"/>
      <c r="E789" s="379"/>
      <c r="F789" s="263"/>
      <c r="G789" s="282" t="str">
        <f t="shared" si="45"/>
        <v/>
      </c>
      <c r="H789" s="376"/>
      <c r="I789" s="173" t="str">
        <f t="shared" si="44"/>
        <v/>
      </c>
    </row>
    <row r="790" spans="1:10" ht="31.9" customHeight="1" x14ac:dyDescent="0.25">
      <c r="A790" s="35">
        <v>452</v>
      </c>
      <c r="B790" s="35"/>
      <c r="C790" s="36"/>
      <c r="D790" s="383"/>
      <c r="E790" s="379"/>
      <c r="F790" s="263"/>
      <c r="G790" s="282" t="str">
        <f t="shared" si="45"/>
        <v/>
      </c>
      <c r="H790" s="376"/>
      <c r="I790" s="173" t="str">
        <f t="shared" si="44"/>
        <v/>
      </c>
    </row>
    <row r="791" spans="1:10" ht="31.9" customHeight="1" x14ac:dyDescent="0.25">
      <c r="A791" s="35">
        <v>453</v>
      </c>
      <c r="B791" s="35"/>
      <c r="C791" s="36"/>
      <c r="D791" s="383"/>
      <c r="E791" s="379"/>
      <c r="F791" s="263"/>
      <c r="G791" s="282" t="str">
        <f t="shared" si="45"/>
        <v/>
      </c>
      <c r="H791" s="376"/>
      <c r="I791" s="173" t="str">
        <f t="shared" si="44"/>
        <v/>
      </c>
    </row>
    <row r="792" spans="1:10" ht="31.9" customHeight="1" x14ac:dyDescent="0.25">
      <c r="A792" s="35">
        <v>454</v>
      </c>
      <c r="B792" s="35"/>
      <c r="C792" s="36"/>
      <c r="D792" s="383"/>
      <c r="E792" s="379"/>
      <c r="F792" s="263"/>
      <c r="G792" s="282" t="str">
        <f t="shared" si="45"/>
        <v/>
      </c>
      <c r="H792" s="376"/>
      <c r="I792" s="173" t="str">
        <f t="shared" si="44"/>
        <v/>
      </c>
    </row>
    <row r="793" spans="1:10" ht="31.9" customHeight="1" x14ac:dyDescent="0.25">
      <c r="A793" s="35">
        <v>455</v>
      </c>
      <c r="B793" s="35"/>
      <c r="C793" s="36"/>
      <c r="D793" s="383"/>
      <c r="E793" s="379"/>
      <c r="F793" s="263"/>
      <c r="G793" s="282" t="str">
        <f t="shared" si="45"/>
        <v/>
      </c>
      <c r="H793" s="376"/>
      <c r="I793" s="173" t="str">
        <f t="shared" si="44"/>
        <v/>
      </c>
    </row>
    <row r="794" spans="1:10" ht="31.9" customHeight="1" x14ac:dyDescent="0.25">
      <c r="A794" s="35">
        <v>456</v>
      </c>
      <c r="B794" s="35"/>
      <c r="C794" s="36"/>
      <c r="D794" s="383"/>
      <c r="E794" s="379"/>
      <c r="F794" s="263"/>
      <c r="G794" s="282" t="str">
        <f t="shared" si="45"/>
        <v/>
      </c>
      <c r="H794" s="376"/>
      <c r="I794" s="173" t="str">
        <f t="shared" si="44"/>
        <v/>
      </c>
    </row>
    <row r="795" spans="1:10" ht="31.9" customHeight="1" x14ac:dyDescent="0.25">
      <c r="A795" s="35">
        <v>457</v>
      </c>
      <c r="B795" s="35"/>
      <c r="C795" s="36"/>
      <c r="D795" s="383"/>
      <c r="E795" s="379"/>
      <c r="F795" s="263"/>
      <c r="G795" s="282" t="str">
        <f t="shared" si="45"/>
        <v/>
      </c>
      <c r="H795" s="376"/>
      <c r="I795" s="173" t="str">
        <f t="shared" si="44"/>
        <v/>
      </c>
    </row>
    <row r="796" spans="1:10" ht="31.9" customHeight="1" x14ac:dyDescent="0.25">
      <c r="A796" s="35">
        <v>458</v>
      </c>
      <c r="B796" s="35"/>
      <c r="C796" s="36"/>
      <c r="D796" s="383"/>
      <c r="E796" s="379"/>
      <c r="F796" s="263"/>
      <c r="G796" s="282" t="str">
        <f t="shared" si="45"/>
        <v/>
      </c>
      <c r="H796" s="376"/>
      <c r="I796" s="173" t="str">
        <f t="shared" si="44"/>
        <v/>
      </c>
    </row>
    <row r="797" spans="1:10" ht="31.9" customHeight="1" x14ac:dyDescent="0.25">
      <c r="A797" s="35">
        <v>459</v>
      </c>
      <c r="B797" s="35"/>
      <c r="C797" s="36"/>
      <c r="D797" s="383"/>
      <c r="E797" s="379"/>
      <c r="F797" s="263"/>
      <c r="G797" s="282" t="str">
        <f t="shared" si="45"/>
        <v/>
      </c>
      <c r="H797" s="376"/>
      <c r="I797" s="173" t="str">
        <f t="shared" si="44"/>
        <v/>
      </c>
    </row>
    <row r="798" spans="1:10" ht="31.9" customHeight="1" thickBot="1" x14ac:dyDescent="0.3">
      <c r="A798" s="38">
        <v>460</v>
      </c>
      <c r="B798" s="38"/>
      <c r="C798" s="39"/>
      <c r="D798" s="384"/>
      <c r="E798" s="380"/>
      <c r="F798" s="264"/>
      <c r="G798" s="283" t="str">
        <f t="shared" si="45"/>
        <v/>
      </c>
      <c r="H798" s="377"/>
      <c r="I798" s="173" t="str">
        <f t="shared" si="44"/>
        <v/>
      </c>
    </row>
    <row r="799" spans="1:10" ht="37.15" customHeight="1" thickBot="1" x14ac:dyDescent="0.3">
      <c r="F799" s="10" t="s">
        <v>147</v>
      </c>
      <c r="G799" s="258">
        <f>IF(stok&lt;&gt;"",SUM(G779:G798)+G764,0)</f>
        <v>0</v>
      </c>
      <c r="H799" s="335"/>
      <c r="J799" s="171">
        <f>IF(G799&gt;G764,ROW(A805),0)</f>
        <v>0</v>
      </c>
    </row>
    <row r="801" spans="1:17" ht="30.2" customHeight="1" x14ac:dyDescent="0.25">
      <c r="A801" s="551" t="s">
        <v>159</v>
      </c>
      <c r="B801" s="551"/>
      <c r="C801" s="551"/>
      <c r="D801" s="551"/>
      <c r="E801" s="551"/>
      <c r="F801" s="551"/>
      <c r="G801" s="551"/>
      <c r="H801" s="551"/>
    </row>
    <row r="803" spans="1:17" ht="21" x14ac:dyDescent="0.35">
      <c r="B803" s="309" t="s">
        <v>47</v>
      </c>
      <c r="C803" s="297">
        <f ca="1">IF(imzatarihi&gt;0,imzatarihi,"")</f>
        <v>46027</v>
      </c>
      <c r="D803" s="337" t="s">
        <v>48</v>
      </c>
      <c r="E803" s="486" t="str">
        <f>IF(kurulusyetkilisi&gt;0,kurulusyetkilisi,"")</f>
        <v/>
      </c>
      <c r="F803" s="486"/>
      <c r="G803" s="486"/>
      <c r="H803" s="486"/>
    </row>
    <row r="804" spans="1:17" ht="21" x14ac:dyDescent="0.35">
      <c r="B804" s="300"/>
      <c r="C804" s="300"/>
      <c r="D804" s="556" t="s">
        <v>49</v>
      </c>
      <c r="E804" s="556"/>
      <c r="F804" s="300"/>
      <c r="G804" s="312"/>
      <c r="H804" s="336"/>
    </row>
    <row r="806" spans="1:17" x14ac:dyDescent="0.25">
      <c r="A806" s="525" t="s">
        <v>126</v>
      </c>
      <c r="B806" s="525"/>
      <c r="C806" s="525"/>
      <c r="D806" s="525"/>
      <c r="E806" s="525"/>
      <c r="F806" s="525"/>
      <c r="G806" s="525"/>
      <c r="H806" s="525"/>
      <c r="I806" s="13"/>
    </row>
    <row r="807" spans="1:17" x14ac:dyDescent="0.25">
      <c r="A807" s="523" t="str">
        <f>IF(YilDonem&lt;&gt;"",CONCATENATE(YilDonem," dönemine aittir."),"")</f>
        <v/>
      </c>
      <c r="B807" s="523"/>
      <c r="C807" s="523"/>
      <c r="D807" s="523"/>
      <c r="E807" s="523"/>
      <c r="F807" s="523"/>
      <c r="G807" s="523"/>
      <c r="H807" s="523"/>
      <c r="I807" s="13"/>
    </row>
    <row r="808" spans="1:17" ht="15.95" customHeight="1" thickBot="1" x14ac:dyDescent="0.3">
      <c r="A808" s="543" t="s">
        <v>149</v>
      </c>
      <c r="B808" s="543"/>
      <c r="C808" s="543"/>
      <c r="D808" s="543"/>
      <c r="E808" s="543"/>
      <c r="F808" s="543"/>
      <c r="G808" s="543"/>
      <c r="H808" s="543"/>
      <c r="I808" s="13"/>
    </row>
    <row r="809" spans="1:17" ht="31.7" customHeight="1" thickBot="1" x14ac:dyDescent="0.3">
      <c r="A809" s="544" t="s">
        <v>1</v>
      </c>
      <c r="B809" s="545"/>
      <c r="C809" s="509" t="str">
        <f>IF(ProjeNo&gt;0,ProjeNo,"")</f>
        <v/>
      </c>
      <c r="D809" s="510"/>
      <c r="E809" s="510"/>
      <c r="F809" s="510"/>
      <c r="G809" s="510"/>
      <c r="H809" s="511"/>
      <c r="I809" s="13"/>
    </row>
    <row r="810" spans="1:17" ht="45" customHeight="1" thickBot="1" x14ac:dyDescent="0.3">
      <c r="A810" s="540" t="s">
        <v>14</v>
      </c>
      <c r="B810" s="541"/>
      <c r="C810" s="514" t="str">
        <f>IF(ProjeAdi&gt;0,ProjeAdi,"")</f>
        <v/>
      </c>
      <c r="D810" s="515"/>
      <c r="E810" s="515"/>
      <c r="F810" s="515"/>
      <c r="G810" s="515"/>
      <c r="H810" s="516"/>
      <c r="I810" s="13"/>
    </row>
    <row r="811" spans="1:17" ht="30.2" customHeight="1" thickBot="1" x14ac:dyDescent="0.3">
      <c r="A811" s="549" t="s">
        <v>164</v>
      </c>
      <c r="B811" s="550"/>
      <c r="C811" s="514" t="str">
        <f>IF($C$6&lt;&gt;"",$C$6,"")</f>
        <v/>
      </c>
      <c r="D811" s="515"/>
      <c r="E811" s="515"/>
      <c r="F811" s="515"/>
      <c r="G811" s="515"/>
      <c r="H811" s="516"/>
      <c r="I811" s="13"/>
    </row>
    <row r="812" spans="1:17" s="75" customFormat="1" ht="37.15" customHeight="1" x14ac:dyDescent="0.25">
      <c r="A812" s="517" t="s">
        <v>9</v>
      </c>
      <c r="B812" s="517" t="s">
        <v>122</v>
      </c>
      <c r="C812" s="517" t="s">
        <v>123</v>
      </c>
      <c r="D812" s="521" t="s">
        <v>127</v>
      </c>
      <c r="E812" s="517" t="s">
        <v>128</v>
      </c>
      <c r="F812" s="517" t="s">
        <v>167</v>
      </c>
      <c r="G812" s="552" t="s">
        <v>50</v>
      </c>
      <c r="H812" s="554" t="s">
        <v>129</v>
      </c>
      <c r="I812" s="100"/>
      <c r="J812" s="110"/>
      <c r="K812" s="110"/>
      <c r="L812" s="110"/>
      <c r="M812" s="110"/>
      <c r="N812" s="110"/>
      <c r="O812" s="110"/>
      <c r="P812" s="110"/>
      <c r="Q812" s="110"/>
    </row>
    <row r="813" spans="1:17" ht="18" customHeight="1" thickBot="1" x14ac:dyDescent="0.3">
      <c r="A813" s="526"/>
      <c r="B813" s="526"/>
      <c r="C813" s="526"/>
      <c r="D813" s="528"/>
      <c r="E813" s="526"/>
      <c r="F813" s="526"/>
      <c r="G813" s="553"/>
      <c r="H813" s="555"/>
      <c r="I813" s="13"/>
    </row>
    <row r="814" spans="1:17" ht="31.9" customHeight="1" x14ac:dyDescent="0.25">
      <c r="A814" s="52">
        <v>461</v>
      </c>
      <c r="B814" s="52"/>
      <c r="C814" s="53"/>
      <c r="D814" s="382"/>
      <c r="E814" s="378"/>
      <c r="F814" s="262"/>
      <c r="G814" s="274" t="str">
        <f>IF(AND(E814&lt;&gt;"",F814&lt;&gt;"",H814&lt;&gt;""),E814*F814,"")</f>
        <v/>
      </c>
      <c r="H814" s="375"/>
      <c r="I814" s="173" t="str">
        <f t="shared" ref="I814:I833" si="46">IF(AND(C814&lt;&gt;"",H814=""),"Stok Çıkış Tarihi Yazılmalıdır.","")</f>
        <v/>
      </c>
    </row>
    <row r="815" spans="1:17" ht="31.9" customHeight="1" x14ac:dyDescent="0.25">
      <c r="A815" s="35">
        <v>462</v>
      </c>
      <c r="B815" s="35"/>
      <c r="C815" s="36"/>
      <c r="D815" s="383"/>
      <c r="E815" s="379"/>
      <c r="F815" s="263"/>
      <c r="G815" s="282" t="str">
        <f t="shared" ref="G815:G833" si="47">IF(AND(E815&lt;&gt;"",F815&lt;&gt;"",H815&lt;&gt;""),E815*F815,"")</f>
        <v/>
      </c>
      <c r="H815" s="376"/>
      <c r="I815" s="173" t="str">
        <f t="shared" si="46"/>
        <v/>
      </c>
    </row>
    <row r="816" spans="1:17" ht="31.9" customHeight="1" x14ac:dyDescent="0.25">
      <c r="A816" s="35">
        <v>463</v>
      </c>
      <c r="B816" s="35"/>
      <c r="C816" s="36"/>
      <c r="D816" s="383"/>
      <c r="E816" s="379"/>
      <c r="F816" s="263"/>
      <c r="G816" s="282" t="str">
        <f t="shared" si="47"/>
        <v/>
      </c>
      <c r="H816" s="376"/>
      <c r="I816" s="173" t="str">
        <f t="shared" si="46"/>
        <v/>
      </c>
    </row>
    <row r="817" spans="1:9" ht="31.9" customHeight="1" x14ac:dyDescent="0.25">
      <c r="A817" s="35">
        <v>464</v>
      </c>
      <c r="B817" s="35"/>
      <c r="C817" s="36"/>
      <c r="D817" s="383"/>
      <c r="E817" s="379"/>
      <c r="F817" s="263"/>
      <c r="G817" s="282" t="str">
        <f t="shared" si="47"/>
        <v/>
      </c>
      <c r="H817" s="376"/>
      <c r="I817" s="173" t="str">
        <f t="shared" si="46"/>
        <v/>
      </c>
    </row>
    <row r="818" spans="1:9" ht="31.9" customHeight="1" x14ac:dyDescent="0.25">
      <c r="A818" s="35">
        <v>465</v>
      </c>
      <c r="B818" s="35"/>
      <c r="C818" s="36"/>
      <c r="D818" s="383"/>
      <c r="E818" s="379"/>
      <c r="F818" s="263"/>
      <c r="G818" s="282" t="str">
        <f t="shared" si="47"/>
        <v/>
      </c>
      <c r="H818" s="376"/>
      <c r="I818" s="173" t="str">
        <f t="shared" si="46"/>
        <v/>
      </c>
    </row>
    <row r="819" spans="1:9" ht="31.9" customHeight="1" x14ac:dyDescent="0.25">
      <c r="A819" s="35">
        <v>466</v>
      </c>
      <c r="B819" s="35"/>
      <c r="C819" s="36"/>
      <c r="D819" s="383"/>
      <c r="E819" s="379"/>
      <c r="F819" s="263"/>
      <c r="G819" s="282" t="str">
        <f t="shared" si="47"/>
        <v/>
      </c>
      <c r="H819" s="376"/>
      <c r="I819" s="173" t="str">
        <f t="shared" si="46"/>
        <v/>
      </c>
    </row>
    <row r="820" spans="1:9" ht="31.9" customHeight="1" x14ac:dyDescent="0.25">
      <c r="A820" s="35">
        <v>467</v>
      </c>
      <c r="B820" s="35"/>
      <c r="C820" s="36"/>
      <c r="D820" s="383"/>
      <c r="E820" s="379"/>
      <c r="F820" s="263"/>
      <c r="G820" s="282" t="str">
        <f t="shared" si="47"/>
        <v/>
      </c>
      <c r="H820" s="376"/>
      <c r="I820" s="173" t="str">
        <f t="shared" si="46"/>
        <v/>
      </c>
    </row>
    <row r="821" spans="1:9" ht="31.9" customHeight="1" x14ac:dyDescent="0.25">
      <c r="A821" s="35">
        <v>468</v>
      </c>
      <c r="B821" s="35"/>
      <c r="C821" s="36"/>
      <c r="D821" s="383"/>
      <c r="E821" s="379"/>
      <c r="F821" s="263"/>
      <c r="G821" s="282" t="str">
        <f t="shared" si="47"/>
        <v/>
      </c>
      <c r="H821" s="376"/>
      <c r="I821" s="173" t="str">
        <f t="shared" si="46"/>
        <v/>
      </c>
    </row>
    <row r="822" spans="1:9" ht="31.9" customHeight="1" x14ac:dyDescent="0.25">
      <c r="A822" s="35">
        <v>469</v>
      </c>
      <c r="B822" s="35"/>
      <c r="C822" s="36"/>
      <c r="D822" s="383"/>
      <c r="E822" s="379"/>
      <c r="F822" s="263"/>
      <c r="G822" s="282" t="str">
        <f t="shared" si="47"/>
        <v/>
      </c>
      <c r="H822" s="376"/>
      <c r="I822" s="173" t="str">
        <f t="shared" si="46"/>
        <v/>
      </c>
    </row>
    <row r="823" spans="1:9" ht="31.9" customHeight="1" x14ac:dyDescent="0.25">
      <c r="A823" s="35">
        <v>470</v>
      </c>
      <c r="B823" s="35"/>
      <c r="C823" s="36"/>
      <c r="D823" s="383"/>
      <c r="E823" s="379"/>
      <c r="F823" s="263"/>
      <c r="G823" s="282" t="str">
        <f t="shared" si="47"/>
        <v/>
      </c>
      <c r="H823" s="376"/>
      <c r="I823" s="173" t="str">
        <f t="shared" si="46"/>
        <v/>
      </c>
    </row>
    <row r="824" spans="1:9" ht="31.9" customHeight="1" x14ac:dyDescent="0.25">
      <c r="A824" s="35">
        <v>471</v>
      </c>
      <c r="B824" s="35"/>
      <c r="C824" s="36"/>
      <c r="D824" s="383"/>
      <c r="E824" s="379"/>
      <c r="F824" s="263"/>
      <c r="G824" s="282" t="str">
        <f t="shared" si="47"/>
        <v/>
      </c>
      <c r="H824" s="376"/>
      <c r="I824" s="173" t="str">
        <f t="shared" si="46"/>
        <v/>
      </c>
    </row>
    <row r="825" spans="1:9" ht="31.9" customHeight="1" x14ac:dyDescent="0.25">
      <c r="A825" s="35">
        <v>472</v>
      </c>
      <c r="B825" s="35"/>
      <c r="C825" s="36"/>
      <c r="D825" s="383"/>
      <c r="E825" s="379"/>
      <c r="F825" s="263"/>
      <c r="G825" s="282" t="str">
        <f t="shared" si="47"/>
        <v/>
      </c>
      <c r="H825" s="376"/>
      <c r="I825" s="173" t="str">
        <f t="shared" si="46"/>
        <v/>
      </c>
    </row>
    <row r="826" spans="1:9" ht="31.9" customHeight="1" x14ac:dyDescent="0.25">
      <c r="A826" s="35">
        <v>473</v>
      </c>
      <c r="B826" s="35"/>
      <c r="C826" s="36"/>
      <c r="D826" s="383"/>
      <c r="E826" s="379"/>
      <c r="F826" s="263"/>
      <c r="G826" s="282" t="str">
        <f t="shared" si="47"/>
        <v/>
      </c>
      <c r="H826" s="376"/>
      <c r="I826" s="173" t="str">
        <f t="shared" si="46"/>
        <v/>
      </c>
    </row>
    <row r="827" spans="1:9" ht="31.9" customHeight="1" x14ac:dyDescent="0.25">
      <c r="A827" s="35">
        <v>474</v>
      </c>
      <c r="B827" s="35"/>
      <c r="C827" s="36"/>
      <c r="D827" s="383"/>
      <c r="E827" s="379"/>
      <c r="F827" s="263"/>
      <c r="G827" s="282" t="str">
        <f t="shared" si="47"/>
        <v/>
      </c>
      <c r="H827" s="376"/>
      <c r="I827" s="173" t="str">
        <f t="shared" si="46"/>
        <v/>
      </c>
    </row>
    <row r="828" spans="1:9" ht="31.9" customHeight="1" x14ac:dyDescent="0.25">
      <c r="A828" s="35">
        <v>475</v>
      </c>
      <c r="B828" s="35"/>
      <c r="C828" s="36"/>
      <c r="D828" s="383"/>
      <c r="E828" s="379"/>
      <c r="F828" s="263"/>
      <c r="G828" s="282" t="str">
        <f t="shared" si="47"/>
        <v/>
      </c>
      <c r="H828" s="376"/>
      <c r="I828" s="173" t="str">
        <f t="shared" si="46"/>
        <v/>
      </c>
    </row>
    <row r="829" spans="1:9" ht="31.9" customHeight="1" x14ac:dyDescent="0.25">
      <c r="A829" s="35">
        <v>476</v>
      </c>
      <c r="B829" s="35"/>
      <c r="C829" s="36"/>
      <c r="D829" s="383"/>
      <c r="E829" s="379"/>
      <c r="F829" s="263"/>
      <c r="G829" s="282" t="str">
        <f t="shared" si="47"/>
        <v/>
      </c>
      <c r="H829" s="376"/>
      <c r="I829" s="173" t="str">
        <f t="shared" si="46"/>
        <v/>
      </c>
    </row>
    <row r="830" spans="1:9" ht="31.9" customHeight="1" x14ac:dyDescent="0.25">
      <c r="A830" s="35">
        <v>477</v>
      </c>
      <c r="B830" s="35"/>
      <c r="C830" s="36"/>
      <c r="D830" s="383"/>
      <c r="E830" s="379"/>
      <c r="F830" s="263"/>
      <c r="G830" s="282" t="str">
        <f t="shared" si="47"/>
        <v/>
      </c>
      <c r="H830" s="376"/>
      <c r="I830" s="173" t="str">
        <f t="shared" si="46"/>
        <v/>
      </c>
    </row>
    <row r="831" spans="1:9" ht="31.9" customHeight="1" x14ac:dyDescent="0.25">
      <c r="A831" s="35">
        <v>478</v>
      </c>
      <c r="B831" s="35"/>
      <c r="C831" s="36"/>
      <c r="D831" s="383"/>
      <c r="E831" s="379"/>
      <c r="F831" s="263"/>
      <c r="G831" s="282" t="str">
        <f t="shared" si="47"/>
        <v/>
      </c>
      <c r="H831" s="376"/>
      <c r="I831" s="173" t="str">
        <f t="shared" si="46"/>
        <v/>
      </c>
    </row>
    <row r="832" spans="1:9" ht="31.9" customHeight="1" x14ac:dyDescent="0.25">
      <c r="A832" s="35">
        <v>479</v>
      </c>
      <c r="B832" s="35"/>
      <c r="C832" s="36"/>
      <c r="D832" s="383"/>
      <c r="E832" s="379"/>
      <c r="F832" s="263"/>
      <c r="G832" s="282" t="str">
        <f t="shared" si="47"/>
        <v/>
      </c>
      <c r="H832" s="376"/>
      <c r="I832" s="173" t="str">
        <f t="shared" si="46"/>
        <v/>
      </c>
    </row>
    <row r="833" spans="1:17" ht="31.9" customHeight="1" thickBot="1" x14ac:dyDescent="0.3">
      <c r="A833" s="38">
        <v>480</v>
      </c>
      <c r="B833" s="38"/>
      <c r="C833" s="39"/>
      <c r="D833" s="384"/>
      <c r="E833" s="380"/>
      <c r="F833" s="264"/>
      <c r="G833" s="283" t="str">
        <f t="shared" si="47"/>
        <v/>
      </c>
      <c r="H833" s="377"/>
      <c r="I833" s="173" t="str">
        <f t="shared" si="46"/>
        <v/>
      </c>
    </row>
    <row r="834" spans="1:17" ht="37.15" customHeight="1" thickBot="1" x14ac:dyDescent="0.3">
      <c r="F834" s="10" t="s">
        <v>147</v>
      </c>
      <c r="G834" s="258">
        <f>IF(stok&lt;&gt;"",SUM(G814:G833)+G799,0)</f>
        <v>0</v>
      </c>
      <c r="H834" s="335"/>
      <c r="J834" s="171">
        <f>IF(G834&gt;G799,ROW(A840),0)</f>
        <v>0</v>
      </c>
    </row>
    <row r="836" spans="1:17" ht="30.2" customHeight="1" x14ac:dyDescent="0.25">
      <c r="A836" s="551" t="s">
        <v>159</v>
      </c>
      <c r="B836" s="551"/>
      <c r="C836" s="551"/>
      <c r="D836" s="551"/>
      <c r="E836" s="551"/>
      <c r="F836" s="551"/>
      <c r="G836" s="551"/>
      <c r="H836" s="551"/>
    </row>
    <row r="838" spans="1:17" ht="21" x14ac:dyDescent="0.35">
      <c r="B838" s="309" t="s">
        <v>47</v>
      </c>
      <c r="C838" s="297">
        <f ca="1">IF(imzatarihi&gt;0,imzatarihi,"")</f>
        <v>46027</v>
      </c>
      <c r="D838" s="337" t="s">
        <v>48</v>
      </c>
      <c r="E838" s="486" t="str">
        <f>IF(kurulusyetkilisi&gt;0,kurulusyetkilisi,"")</f>
        <v/>
      </c>
      <c r="F838" s="486"/>
      <c r="G838" s="486"/>
      <c r="H838" s="486"/>
    </row>
    <row r="839" spans="1:17" ht="21" x14ac:dyDescent="0.35">
      <c r="B839" s="300"/>
      <c r="C839" s="300"/>
      <c r="D839" s="556" t="s">
        <v>49</v>
      </c>
      <c r="E839" s="556"/>
      <c r="F839" s="300"/>
      <c r="G839" s="312"/>
      <c r="H839" s="336"/>
    </row>
    <row r="841" spans="1:17" x14ac:dyDescent="0.25">
      <c r="A841" s="525" t="s">
        <v>126</v>
      </c>
      <c r="B841" s="525"/>
      <c r="C841" s="525"/>
      <c r="D841" s="525"/>
      <c r="E841" s="525"/>
      <c r="F841" s="525"/>
      <c r="G841" s="525"/>
      <c r="H841" s="525"/>
      <c r="I841" s="13"/>
    </row>
    <row r="842" spans="1:17" x14ac:dyDescent="0.25">
      <c r="A842" s="523" t="str">
        <f>IF(YilDonem&lt;&gt;"",CONCATENATE(YilDonem," dönemine aittir."),"")</f>
        <v/>
      </c>
      <c r="B842" s="523"/>
      <c r="C842" s="523"/>
      <c r="D842" s="523"/>
      <c r="E842" s="523"/>
      <c r="F842" s="523"/>
      <c r="G842" s="523"/>
      <c r="H842" s="523"/>
      <c r="I842" s="13"/>
    </row>
    <row r="843" spans="1:17" ht="15.95" customHeight="1" thickBot="1" x14ac:dyDescent="0.3">
      <c r="A843" s="543" t="s">
        <v>149</v>
      </c>
      <c r="B843" s="543"/>
      <c r="C843" s="543"/>
      <c r="D843" s="543"/>
      <c r="E843" s="543"/>
      <c r="F843" s="543"/>
      <c r="G843" s="543"/>
      <c r="H843" s="543"/>
      <c r="I843" s="13"/>
    </row>
    <row r="844" spans="1:17" ht="31.7" customHeight="1" thickBot="1" x14ac:dyDescent="0.3">
      <c r="A844" s="544" t="s">
        <v>1</v>
      </c>
      <c r="B844" s="545"/>
      <c r="C844" s="509" t="str">
        <f>IF(ProjeNo&gt;0,ProjeNo,"")</f>
        <v/>
      </c>
      <c r="D844" s="510"/>
      <c r="E844" s="510"/>
      <c r="F844" s="510"/>
      <c r="G844" s="510"/>
      <c r="H844" s="511"/>
      <c r="I844" s="13"/>
    </row>
    <row r="845" spans="1:17" ht="45" customHeight="1" thickBot="1" x14ac:dyDescent="0.3">
      <c r="A845" s="540" t="s">
        <v>14</v>
      </c>
      <c r="B845" s="541"/>
      <c r="C845" s="514" t="str">
        <f>IF(ProjeAdi&gt;0,ProjeAdi,"")</f>
        <v/>
      </c>
      <c r="D845" s="515"/>
      <c r="E845" s="515"/>
      <c r="F845" s="515"/>
      <c r="G845" s="515"/>
      <c r="H845" s="516"/>
      <c r="I845" s="13"/>
    </row>
    <row r="846" spans="1:17" ht="30.2" customHeight="1" thickBot="1" x14ac:dyDescent="0.3">
      <c r="A846" s="549" t="s">
        <v>164</v>
      </c>
      <c r="B846" s="550"/>
      <c r="C846" s="514" t="str">
        <f>IF($C$6&lt;&gt;"",$C$6,"")</f>
        <v/>
      </c>
      <c r="D846" s="515"/>
      <c r="E846" s="515"/>
      <c r="F846" s="515"/>
      <c r="G846" s="515"/>
      <c r="H846" s="516"/>
      <c r="I846" s="13"/>
    </row>
    <row r="847" spans="1:17" s="75" customFormat="1" ht="37.15" customHeight="1" x14ac:dyDescent="0.25">
      <c r="A847" s="517" t="s">
        <v>9</v>
      </c>
      <c r="B847" s="517" t="s">
        <v>122</v>
      </c>
      <c r="C847" s="517" t="s">
        <v>123</v>
      </c>
      <c r="D847" s="521" t="s">
        <v>127</v>
      </c>
      <c r="E847" s="517" t="s">
        <v>128</v>
      </c>
      <c r="F847" s="517" t="s">
        <v>167</v>
      </c>
      <c r="G847" s="552" t="s">
        <v>50</v>
      </c>
      <c r="H847" s="554" t="s">
        <v>129</v>
      </c>
      <c r="I847" s="100"/>
      <c r="J847" s="110"/>
      <c r="K847" s="110"/>
      <c r="L847" s="110"/>
      <c r="M847" s="110"/>
      <c r="N847" s="110"/>
      <c r="O847" s="110"/>
      <c r="P847" s="110"/>
      <c r="Q847" s="110"/>
    </row>
    <row r="848" spans="1:17" ht="18" customHeight="1" thickBot="1" x14ac:dyDescent="0.3">
      <c r="A848" s="526"/>
      <c r="B848" s="526"/>
      <c r="C848" s="526"/>
      <c r="D848" s="528"/>
      <c r="E848" s="526"/>
      <c r="F848" s="526"/>
      <c r="G848" s="553"/>
      <c r="H848" s="555"/>
      <c r="I848" s="13"/>
    </row>
    <row r="849" spans="1:9" ht="31.9" customHeight="1" x14ac:dyDescent="0.25">
      <c r="A849" s="52">
        <v>481</v>
      </c>
      <c r="B849" s="52"/>
      <c r="C849" s="53"/>
      <c r="D849" s="382"/>
      <c r="E849" s="378"/>
      <c r="F849" s="262"/>
      <c r="G849" s="274" t="str">
        <f>IF(AND(E849&lt;&gt;"",F849&lt;&gt;"",H849&lt;&gt;""),E849*F849,"")</f>
        <v/>
      </c>
      <c r="H849" s="375"/>
      <c r="I849" s="173" t="str">
        <f t="shared" ref="I849:I868" si="48">IF(AND(C849&lt;&gt;"",H849=""),"Stok Çıkış Tarihi Yazılmalıdır.","")</f>
        <v/>
      </c>
    </row>
    <row r="850" spans="1:9" ht="31.9" customHeight="1" x14ac:dyDescent="0.25">
      <c r="A850" s="35">
        <v>482</v>
      </c>
      <c r="B850" s="35"/>
      <c r="C850" s="36"/>
      <c r="D850" s="383"/>
      <c r="E850" s="379"/>
      <c r="F850" s="263"/>
      <c r="G850" s="282" t="str">
        <f t="shared" ref="G850:G868" si="49">IF(AND(E850&lt;&gt;"",F850&lt;&gt;"",H850&lt;&gt;""),E850*F850,"")</f>
        <v/>
      </c>
      <c r="H850" s="376"/>
      <c r="I850" s="173" t="str">
        <f t="shared" si="48"/>
        <v/>
      </c>
    </row>
    <row r="851" spans="1:9" ht="31.9" customHeight="1" x14ac:dyDescent="0.25">
      <c r="A851" s="35">
        <v>483</v>
      </c>
      <c r="B851" s="35"/>
      <c r="C851" s="36"/>
      <c r="D851" s="383"/>
      <c r="E851" s="379"/>
      <c r="F851" s="263"/>
      <c r="G851" s="282" t="str">
        <f t="shared" si="49"/>
        <v/>
      </c>
      <c r="H851" s="376"/>
      <c r="I851" s="173" t="str">
        <f t="shared" si="48"/>
        <v/>
      </c>
    </row>
    <row r="852" spans="1:9" ht="31.9" customHeight="1" x14ac:dyDescent="0.25">
      <c r="A852" s="35">
        <v>484</v>
      </c>
      <c r="B852" s="35"/>
      <c r="C852" s="36"/>
      <c r="D852" s="383"/>
      <c r="E852" s="379"/>
      <c r="F852" s="263"/>
      <c r="G852" s="282" t="str">
        <f t="shared" si="49"/>
        <v/>
      </c>
      <c r="H852" s="376"/>
      <c r="I852" s="173" t="str">
        <f t="shared" si="48"/>
        <v/>
      </c>
    </row>
    <row r="853" spans="1:9" ht="31.9" customHeight="1" x14ac:dyDescent="0.25">
      <c r="A853" s="35">
        <v>485</v>
      </c>
      <c r="B853" s="35"/>
      <c r="C853" s="36"/>
      <c r="D853" s="383"/>
      <c r="E853" s="379"/>
      <c r="F853" s="263"/>
      <c r="G853" s="282" t="str">
        <f t="shared" si="49"/>
        <v/>
      </c>
      <c r="H853" s="376"/>
      <c r="I853" s="173" t="str">
        <f t="shared" si="48"/>
        <v/>
      </c>
    </row>
    <row r="854" spans="1:9" ht="31.9" customHeight="1" x14ac:dyDescent="0.25">
      <c r="A854" s="35">
        <v>486</v>
      </c>
      <c r="B854" s="35"/>
      <c r="C854" s="36"/>
      <c r="D854" s="383"/>
      <c r="E854" s="379"/>
      <c r="F854" s="263"/>
      <c r="G854" s="282" t="str">
        <f t="shared" si="49"/>
        <v/>
      </c>
      <c r="H854" s="376"/>
      <c r="I854" s="173" t="str">
        <f t="shared" si="48"/>
        <v/>
      </c>
    </row>
    <row r="855" spans="1:9" ht="31.9" customHeight="1" x14ac:dyDescent="0.25">
      <c r="A855" s="35">
        <v>487</v>
      </c>
      <c r="B855" s="35"/>
      <c r="C855" s="36"/>
      <c r="D855" s="383"/>
      <c r="E855" s="379"/>
      <c r="F855" s="263"/>
      <c r="G855" s="282" t="str">
        <f t="shared" si="49"/>
        <v/>
      </c>
      <c r="H855" s="376"/>
      <c r="I855" s="173" t="str">
        <f t="shared" si="48"/>
        <v/>
      </c>
    </row>
    <row r="856" spans="1:9" ht="31.9" customHeight="1" x14ac:dyDescent="0.25">
      <c r="A856" s="35">
        <v>488</v>
      </c>
      <c r="B856" s="35"/>
      <c r="C856" s="36"/>
      <c r="D856" s="383"/>
      <c r="E856" s="379"/>
      <c r="F856" s="263"/>
      <c r="G856" s="282" t="str">
        <f t="shared" si="49"/>
        <v/>
      </c>
      <c r="H856" s="376"/>
      <c r="I856" s="173" t="str">
        <f t="shared" si="48"/>
        <v/>
      </c>
    </row>
    <row r="857" spans="1:9" ht="31.9" customHeight="1" x14ac:dyDescent="0.25">
      <c r="A857" s="35">
        <v>489</v>
      </c>
      <c r="B857" s="35"/>
      <c r="C857" s="36"/>
      <c r="D857" s="383"/>
      <c r="E857" s="379"/>
      <c r="F857" s="263"/>
      <c r="G857" s="282" t="str">
        <f t="shared" si="49"/>
        <v/>
      </c>
      <c r="H857" s="376"/>
      <c r="I857" s="173" t="str">
        <f t="shared" si="48"/>
        <v/>
      </c>
    </row>
    <row r="858" spans="1:9" ht="31.9" customHeight="1" x14ac:dyDescent="0.25">
      <c r="A858" s="35">
        <v>490</v>
      </c>
      <c r="B858" s="35"/>
      <c r="C858" s="36"/>
      <c r="D858" s="383"/>
      <c r="E858" s="379"/>
      <c r="F858" s="263"/>
      <c r="G858" s="282" t="str">
        <f t="shared" si="49"/>
        <v/>
      </c>
      <c r="H858" s="376"/>
      <c r="I858" s="173" t="str">
        <f t="shared" si="48"/>
        <v/>
      </c>
    </row>
    <row r="859" spans="1:9" ht="31.9" customHeight="1" x14ac:dyDescent="0.25">
      <c r="A859" s="35">
        <v>491</v>
      </c>
      <c r="B859" s="35"/>
      <c r="C859" s="36"/>
      <c r="D859" s="383"/>
      <c r="E859" s="379"/>
      <c r="F859" s="263"/>
      <c r="G859" s="282" t="str">
        <f t="shared" si="49"/>
        <v/>
      </c>
      <c r="H859" s="376"/>
      <c r="I859" s="173" t="str">
        <f t="shared" si="48"/>
        <v/>
      </c>
    </row>
    <row r="860" spans="1:9" ht="31.9" customHeight="1" x14ac:dyDescent="0.25">
      <c r="A860" s="35">
        <v>492</v>
      </c>
      <c r="B860" s="35"/>
      <c r="C860" s="36"/>
      <c r="D860" s="383"/>
      <c r="E860" s="379"/>
      <c r="F860" s="263"/>
      <c r="G860" s="282" t="str">
        <f t="shared" si="49"/>
        <v/>
      </c>
      <c r="H860" s="376"/>
      <c r="I860" s="173" t="str">
        <f t="shared" si="48"/>
        <v/>
      </c>
    </row>
    <row r="861" spans="1:9" ht="31.9" customHeight="1" x14ac:dyDescent="0.25">
      <c r="A861" s="35">
        <v>493</v>
      </c>
      <c r="B861" s="35"/>
      <c r="C861" s="36"/>
      <c r="D861" s="383"/>
      <c r="E861" s="379"/>
      <c r="F861" s="263"/>
      <c r="G861" s="282" t="str">
        <f t="shared" si="49"/>
        <v/>
      </c>
      <c r="H861" s="376"/>
      <c r="I861" s="173" t="str">
        <f t="shared" si="48"/>
        <v/>
      </c>
    </row>
    <row r="862" spans="1:9" ht="31.9" customHeight="1" x14ac:dyDescent="0.25">
      <c r="A862" s="35">
        <v>494</v>
      </c>
      <c r="B862" s="35"/>
      <c r="C862" s="36"/>
      <c r="D862" s="383"/>
      <c r="E862" s="379"/>
      <c r="F862" s="263"/>
      <c r="G862" s="282" t="str">
        <f t="shared" si="49"/>
        <v/>
      </c>
      <c r="H862" s="376"/>
      <c r="I862" s="173" t="str">
        <f t="shared" si="48"/>
        <v/>
      </c>
    </row>
    <row r="863" spans="1:9" ht="31.9" customHeight="1" x14ac:dyDescent="0.25">
      <c r="A863" s="35">
        <v>495</v>
      </c>
      <c r="B863" s="35"/>
      <c r="C863" s="36"/>
      <c r="D863" s="383"/>
      <c r="E863" s="379"/>
      <c r="F863" s="263"/>
      <c r="G863" s="282" t="str">
        <f t="shared" si="49"/>
        <v/>
      </c>
      <c r="H863" s="376"/>
      <c r="I863" s="173" t="str">
        <f t="shared" si="48"/>
        <v/>
      </c>
    </row>
    <row r="864" spans="1:9" ht="31.9" customHeight="1" x14ac:dyDescent="0.25">
      <c r="A864" s="35">
        <v>496</v>
      </c>
      <c r="B864" s="35"/>
      <c r="C864" s="36"/>
      <c r="D864" s="383"/>
      <c r="E864" s="379"/>
      <c r="F864" s="263"/>
      <c r="G864" s="282" t="str">
        <f t="shared" si="49"/>
        <v/>
      </c>
      <c r="H864" s="376"/>
      <c r="I864" s="173" t="str">
        <f t="shared" si="48"/>
        <v/>
      </c>
    </row>
    <row r="865" spans="1:10" ht="31.9" customHeight="1" x14ac:dyDescent="0.25">
      <c r="A865" s="35">
        <v>497</v>
      </c>
      <c r="B865" s="35"/>
      <c r="C865" s="36"/>
      <c r="D865" s="383"/>
      <c r="E865" s="379"/>
      <c r="F865" s="263"/>
      <c r="G865" s="282" t="str">
        <f t="shared" si="49"/>
        <v/>
      </c>
      <c r="H865" s="376"/>
      <c r="I865" s="173" t="str">
        <f t="shared" si="48"/>
        <v/>
      </c>
    </row>
    <row r="866" spans="1:10" ht="31.9" customHeight="1" x14ac:dyDescent="0.25">
      <c r="A866" s="35">
        <v>498</v>
      </c>
      <c r="B866" s="35"/>
      <c r="C866" s="36"/>
      <c r="D866" s="383"/>
      <c r="E866" s="379"/>
      <c r="F866" s="263"/>
      <c r="G866" s="282" t="str">
        <f t="shared" si="49"/>
        <v/>
      </c>
      <c r="H866" s="376"/>
      <c r="I866" s="173" t="str">
        <f t="shared" si="48"/>
        <v/>
      </c>
    </row>
    <row r="867" spans="1:10" ht="31.9" customHeight="1" x14ac:dyDescent="0.25">
      <c r="A867" s="35">
        <v>499</v>
      </c>
      <c r="B867" s="35"/>
      <c r="C867" s="36"/>
      <c r="D867" s="383"/>
      <c r="E867" s="379"/>
      <c r="F867" s="263"/>
      <c r="G867" s="282" t="str">
        <f t="shared" si="49"/>
        <v/>
      </c>
      <c r="H867" s="376"/>
      <c r="I867" s="173" t="str">
        <f t="shared" si="48"/>
        <v/>
      </c>
    </row>
    <row r="868" spans="1:10" ht="31.9" customHeight="1" thickBot="1" x14ac:dyDescent="0.3">
      <c r="A868" s="38">
        <v>500</v>
      </c>
      <c r="B868" s="38"/>
      <c r="C868" s="39"/>
      <c r="D868" s="384"/>
      <c r="E868" s="380"/>
      <c r="F868" s="264"/>
      <c r="G868" s="283" t="str">
        <f t="shared" si="49"/>
        <v/>
      </c>
      <c r="H868" s="377"/>
      <c r="I868" s="173" t="str">
        <f t="shared" si="48"/>
        <v/>
      </c>
    </row>
    <row r="869" spans="1:10" ht="37.15" customHeight="1" thickBot="1" x14ac:dyDescent="0.3">
      <c r="F869" s="10" t="s">
        <v>147</v>
      </c>
      <c r="G869" s="258">
        <f>IF(stok&lt;&gt;"",SUM(G849:G868)+G834,0)</f>
        <v>0</v>
      </c>
      <c r="H869" s="335"/>
      <c r="J869" s="171">
        <f>IF(G869&gt;G834,ROW(A875),0)</f>
        <v>0</v>
      </c>
    </row>
    <row r="871" spans="1:10" ht="30.2" customHeight="1" x14ac:dyDescent="0.25">
      <c r="A871" s="551" t="s">
        <v>159</v>
      </c>
      <c r="B871" s="551"/>
      <c r="C871" s="551"/>
      <c r="D871" s="551"/>
      <c r="E871" s="551"/>
      <c r="F871" s="551"/>
      <c r="G871" s="551"/>
      <c r="H871" s="551"/>
    </row>
    <row r="873" spans="1:10" ht="21" x14ac:dyDescent="0.35">
      <c r="B873" s="309" t="s">
        <v>47</v>
      </c>
      <c r="C873" s="297">
        <f ca="1">IF(imzatarihi&gt;0,imzatarihi,"")</f>
        <v>46027</v>
      </c>
      <c r="D873" s="337" t="s">
        <v>48</v>
      </c>
      <c r="E873" s="486" t="str">
        <f>IF(kurulusyetkilisi&gt;0,kurulusyetkilisi,"")</f>
        <v/>
      </c>
      <c r="F873" s="486"/>
      <c r="G873" s="486"/>
      <c r="H873" s="486"/>
    </row>
    <row r="874" spans="1:10" ht="21" x14ac:dyDescent="0.35">
      <c r="B874" s="300"/>
      <c r="C874" s="300"/>
      <c r="D874" s="556" t="s">
        <v>49</v>
      </c>
      <c r="E874" s="556"/>
      <c r="F874" s="300"/>
      <c r="G874" s="312"/>
      <c r="H874" s="336"/>
    </row>
    <row r="876" spans="1:10" x14ac:dyDescent="0.25">
      <c r="A876" s="525" t="s">
        <v>126</v>
      </c>
      <c r="B876" s="525"/>
      <c r="C876" s="525"/>
      <c r="D876" s="525"/>
      <c r="E876" s="525"/>
      <c r="F876" s="525"/>
      <c r="G876" s="525"/>
      <c r="H876" s="525"/>
      <c r="I876" s="13"/>
    </row>
    <row r="877" spans="1:10" x14ac:dyDescent="0.25">
      <c r="A877" s="523" t="str">
        <f>IF(YilDonem&lt;&gt;"",CONCATENATE(YilDonem," dönemine aittir."),"")</f>
        <v/>
      </c>
      <c r="B877" s="523"/>
      <c r="C877" s="523"/>
      <c r="D877" s="523"/>
      <c r="E877" s="523"/>
      <c r="F877" s="523"/>
      <c r="G877" s="523"/>
      <c r="H877" s="523"/>
      <c r="I877" s="13"/>
    </row>
    <row r="878" spans="1:10" ht="15.95" customHeight="1" thickBot="1" x14ac:dyDescent="0.3">
      <c r="A878" s="543" t="s">
        <v>149</v>
      </c>
      <c r="B878" s="543"/>
      <c r="C878" s="543"/>
      <c r="D878" s="543"/>
      <c r="E878" s="543"/>
      <c r="F878" s="543"/>
      <c r="G878" s="543"/>
      <c r="H878" s="543"/>
      <c r="I878" s="13"/>
    </row>
    <row r="879" spans="1:10" ht="31.7" customHeight="1" thickBot="1" x14ac:dyDescent="0.3">
      <c r="A879" s="544" t="s">
        <v>1</v>
      </c>
      <c r="B879" s="545"/>
      <c r="C879" s="509" t="str">
        <f>IF(ProjeNo&gt;0,ProjeNo,"")</f>
        <v/>
      </c>
      <c r="D879" s="510"/>
      <c r="E879" s="510"/>
      <c r="F879" s="510"/>
      <c r="G879" s="510"/>
      <c r="H879" s="511"/>
      <c r="I879" s="13"/>
    </row>
    <row r="880" spans="1:10" ht="45" customHeight="1" thickBot="1" x14ac:dyDescent="0.3">
      <c r="A880" s="540" t="s">
        <v>14</v>
      </c>
      <c r="B880" s="541"/>
      <c r="C880" s="514" t="str">
        <f>IF(ProjeAdi&gt;0,ProjeAdi,"")</f>
        <v/>
      </c>
      <c r="D880" s="515"/>
      <c r="E880" s="515"/>
      <c r="F880" s="515"/>
      <c r="G880" s="515"/>
      <c r="H880" s="516"/>
      <c r="I880" s="13"/>
    </row>
    <row r="881" spans="1:17" ht="30.2" customHeight="1" thickBot="1" x14ac:dyDescent="0.3">
      <c r="A881" s="549" t="s">
        <v>164</v>
      </c>
      <c r="B881" s="550"/>
      <c r="C881" s="514" t="str">
        <f>IF($C$6&lt;&gt;"",$C$6,"")</f>
        <v/>
      </c>
      <c r="D881" s="515"/>
      <c r="E881" s="515"/>
      <c r="F881" s="515"/>
      <c r="G881" s="515"/>
      <c r="H881" s="516"/>
      <c r="I881" s="13"/>
    </row>
    <row r="882" spans="1:17" s="75" customFormat="1" ht="37.15" customHeight="1" x14ac:dyDescent="0.25">
      <c r="A882" s="517" t="s">
        <v>9</v>
      </c>
      <c r="B882" s="517" t="s">
        <v>122</v>
      </c>
      <c r="C882" s="517" t="s">
        <v>123</v>
      </c>
      <c r="D882" s="521" t="s">
        <v>127</v>
      </c>
      <c r="E882" s="517" t="s">
        <v>128</v>
      </c>
      <c r="F882" s="517" t="s">
        <v>167</v>
      </c>
      <c r="G882" s="552" t="s">
        <v>50</v>
      </c>
      <c r="H882" s="554" t="s">
        <v>129</v>
      </c>
      <c r="I882" s="100"/>
      <c r="J882" s="110"/>
      <c r="K882" s="110"/>
      <c r="L882" s="110"/>
      <c r="M882" s="110"/>
      <c r="N882" s="110"/>
      <c r="O882" s="110"/>
      <c r="P882" s="110"/>
      <c r="Q882" s="110"/>
    </row>
    <row r="883" spans="1:17" ht="18" customHeight="1" thickBot="1" x14ac:dyDescent="0.3">
      <c r="A883" s="526"/>
      <c r="B883" s="526"/>
      <c r="C883" s="526"/>
      <c r="D883" s="528"/>
      <c r="E883" s="526"/>
      <c r="F883" s="526"/>
      <c r="G883" s="553"/>
      <c r="H883" s="555"/>
      <c r="I883" s="13"/>
    </row>
    <row r="884" spans="1:17" ht="31.9" customHeight="1" x14ac:dyDescent="0.25">
      <c r="A884" s="52">
        <v>501</v>
      </c>
      <c r="B884" s="52"/>
      <c r="C884" s="53"/>
      <c r="D884" s="382"/>
      <c r="E884" s="378"/>
      <c r="F884" s="262"/>
      <c r="G884" s="274" t="str">
        <f>IF(AND(E884&lt;&gt;"",F884&lt;&gt;"",H884&lt;&gt;""),E884*F884,"")</f>
        <v/>
      </c>
      <c r="H884" s="375"/>
      <c r="I884" s="173" t="str">
        <f t="shared" ref="I884:I903" si="50">IF(AND(C884&lt;&gt;"",H884=""),"Stok Çıkış Tarihi Yazılmalıdır.","")</f>
        <v/>
      </c>
    </row>
    <row r="885" spans="1:17" ht="31.9" customHeight="1" x14ac:dyDescent="0.25">
      <c r="A885" s="35">
        <v>502</v>
      </c>
      <c r="B885" s="35"/>
      <c r="C885" s="36"/>
      <c r="D885" s="383"/>
      <c r="E885" s="379"/>
      <c r="F885" s="263"/>
      <c r="G885" s="282" t="str">
        <f t="shared" ref="G885:G903" si="51">IF(AND(E885&lt;&gt;"",F885&lt;&gt;"",H885&lt;&gt;""),E885*F885,"")</f>
        <v/>
      </c>
      <c r="H885" s="376"/>
      <c r="I885" s="173" t="str">
        <f t="shared" si="50"/>
        <v/>
      </c>
    </row>
    <row r="886" spans="1:17" ht="31.9" customHeight="1" x14ac:dyDescent="0.25">
      <c r="A886" s="35">
        <v>503</v>
      </c>
      <c r="B886" s="35"/>
      <c r="C886" s="36"/>
      <c r="D886" s="383"/>
      <c r="E886" s="379"/>
      <c r="F886" s="263"/>
      <c r="G886" s="282" t="str">
        <f t="shared" si="51"/>
        <v/>
      </c>
      <c r="H886" s="376"/>
      <c r="I886" s="173" t="str">
        <f t="shared" si="50"/>
        <v/>
      </c>
    </row>
    <row r="887" spans="1:17" ht="31.9" customHeight="1" x14ac:dyDescent="0.25">
      <c r="A887" s="35">
        <v>504</v>
      </c>
      <c r="B887" s="35"/>
      <c r="C887" s="36"/>
      <c r="D887" s="383"/>
      <c r="E887" s="379"/>
      <c r="F887" s="263"/>
      <c r="G887" s="282" t="str">
        <f t="shared" si="51"/>
        <v/>
      </c>
      <c r="H887" s="376"/>
      <c r="I887" s="173" t="str">
        <f t="shared" si="50"/>
        <v/>
      </c>
    </row>
    <row r="888" spans="1:17" ht="31.9" customHeight="1" x14ac:dyDescent="0.25">
      <c r="A888" s="35">
        <v>505</v>
      </c>
      <c r="B888" s="35"/>
      <c r="C888" s="36"/>
      <c r="D888" s="383"/>
      <c r="E888" s="379"/>
      <c r="F888" s="263"/>
      <c r="G888" s="282" t="str">
        <f t="shared" si="51"/>
        <v/>
      </c>
      <c r="H888" s="376"/>
      <c r="I888" s="173" t="str">
        <f t="shared" si="50"/>
        <v/>
      </c>
    </row>
    <row r="889" spans="1:17" ht="31.9" customHeight="1" x14ac:dyDescent="0.25">
      <c r="A889" s="35">
        <v>506</v>
      </c>
      <c r="B889" s="35"/>
      <c r="C889" s="36"/>
      <c r="D889" s="383"/>
      <c r="E889" s="379"/>
      <c r="F889" s="263"/>
      <c r="G889" s="282" t="str">
        <f t="shared" si="51"/>
        <v/>
      </c>
      <c r="H889" s="376"/>
      <c r="I889" s="173" t="str">
        <f t="shared" si="50"/>
        <v/>
      </c>
    </row>
    <row r="890" spans="1:17" ht="31.9" customHeight="1" x14ac:dyDescent="0.25">
      <c r="A890" s="35">
        <v>507</v>
      </c>
      <c r="B890" s="35"/>
      <c r="C890" s="36"/>
      <c r="D890" s="383"/>
      <c r="E890" s="379"/>
      <c r="F890" s="263"/>
      <c r="G890" s="282" t="str">
        <f t="shared" si="51"/>
        <v/>
      </c>
      <c r="H890" s="376"/>
      <c r="I890" s="173" t="str">
        <f t="shared" si="50"/>
        <v/>
      </c>
    </row>
    <row r="891" spans="1:17" ht="31.9" customHeight="1" x14ac:dyDescent="0.25">
      <c r="A891" s="35">
        <v>508</v>
      </c>
      <c r="B891" s="35"/>
      <c r="C891" s="36"/>
      <c r="D891" s="383"/>
      <c r="E891" s="379"/>
      <c r="F891" s="263"/>
      <c r="G891" s="282" t="str">
        <f t="shared" si="51"/>
        <v/>
      </c>
      <c r="H891" s="376"/>
      <c r="I891" s="173" t="str">
        <f t="shared" si="50"/>
        <v/>
      </c>
    </row>
    <row r="892" spans="1:17" ht="31.9" customHeight="1" x14ac:dyDescent="0.25">
      <c r="A892" s="35">
        <v>509</v>
      </c>
      <c r="B892" s="35"/>
      <c r="C892" s="36"/>
      <c r="D892" s="383"/>
      <c r="E892" s="379"/>
      <c r="F892" s="263"/>
      <c r="G892" s="282" t="str">
        <f t="shared" si="51"/>
        <v/>
      </c>
      <c r="H892" s="376"/>
      <c r="I892" s="173" t="str">
        <f t="shared" si="50"/>
        <v/>
      </c>
    </row>
    <row r="893" spans="1:17" ht="31.9" customHeight="1" x14ac:dyDescent="0.25">
      <c r="A893" s="35">
        <v>510</v>
      </c>
      <c r="B893" s="35"/>
      <c r="C893" s="36"/>
      <c r="D893" s="383"/>
      <c r="E893" s="379"/>
      <c r="F893" s="263"/>
      <c r="G893" s="282" t="str">
        <f t="shared" si="51"/>
        <v/>
      </c>
      <c r="H893" s="376"/>
      <c r="I893" s="173" t="str">
        <f t="shared" si="50"/>
        <v/>
      </c>
    </row>
    <row r="894" spans="1:17" ht="31.9" customHeight="1" x14ac:dyDescent="0.25">
      <c r="A894" s="35">
        <v>511</v>
      </c>
      <c r="B894" s="35"/>
      <c r="C894" s="36"/>
      <c r="D894" s="383"/>
      <c r="E894" s="379"/>
      <c r="F894" s="263"/>
      <c r="G894" s="282" t="str">
        <f t="shared" si="51"/>
        <v/>
      </c>
      <c r="H894" s="376"/>
      <c r="I894" s="173" t="str">
        <f t="shared" si="50"/>
        <v/>
      </c>
    </row>
    <row r="895" spans="1:17" ht="31.9" customHeight="1" x14ac:dyDescent="0.25">
      <c r="A895" s="35">
        <v>512</v>
      </c>
      <c r="B895" s="35"/>
      <c r="C895" s="36"/>
      <c r="D895" s="383"/>
      <c r="E895" s="379"/>
      <c r="F895" s="263"/>
      <c r="G895" s="282" t="str">
        <f t="shared" si="51"/>
        <v/>
      </c>
      <c r="H895" s="376"/>
      <c r="I895" s="173" t="str">
        <f t="shared" si="50"/>
        <v/>
      </c>
    </row>
    <row r="896" spans="1:17" ht="31.9" customHeight="1" x14ac:dyDescent="0.25">
      <c r="A896" s="35">
        <v>513</v>
      </c>
      <c r="B896" s="35"/>
      <c r="C896" s="36"/>
      <c r="D896" s="383"/>
      <c r="E896" s="379"/>
      <c r="F896" s="263"/>
      <c r="G896" s="282" t="str">
        <f t="shared" si="51"/>
        <v/>
      </c>
      <c r="H896" s="376"/>
      <c r="I896" s="173" t="str">
        <f t="shared" si="50"/>
        <v/>
      </c>
    </row>
    <row r="897" spans="1:10" ht="31.9" customHeight="1" x14ac:dyDescent="0.25">
      <c r="A897" s="35">
        <v>514</v>
      </c>
      <c r="B897" s="35"/>
      <c r="C897" s="36"/>
      <c r="D897" s="383"/>
      <c r="E897" s="379"/>
      <c r="F897" s="263"/>
      <c r="G897" s="282" t="str">
        <f t="shared" si="51"/>
        <v/>
      </c>
      <c r="H897" s="376"/>
      <c r="I897" s="173" t="str">
        <f t="shared" si="50"/>
        <v/>
      </c>
    </row>
    <row r="898" spans="1:10" ht="31.9" customHeight="1" x14ac:dyDescent="0.25">
      <c r="A898" s="35">
        <v>515</v>
      </c>
      <c r="B898" s="35"/>
      <c r="C898" s="36"/>
      <c r="D898" s="383"/>
      <c r="E898" s="379"/>
      <c r="F898" s="263"/>
      <c r="G898" s="282" t="str">
        <f t="shared" si="51"/>
        <v/>
      </c>
      <c r="H898" s="376"/>
      <c r="I898" s="173" t="str">
        <f t="shared" si="50"/>
        <v/>
      </c>
    </row>
    <row r="899" spans="1:10" ht="31.9" customHeight="1" x14ac:dyDescent="0.25">
      <c r="A899" s="35">
        <v>516</v>
      </c>
      <c r="B899" s="35"/>
      <c r="C899" s="36"/>
      <c r="D899" s="383"/>
      <c r="E899" s="379"/>
      <c r="F899" s="263"/>
      <c r="G899" s="282" t="str">
        <f t="shared" si="51"/>
        <v/>
      </c>
      <c r="H899" s="376"/>
      <c r="I899" s="173" t="str">
        <f t="shared" si="50"/>
        <v/>
      </c>
    </row>
    <row r="900" spans="1:10" ht="31.9" customHeight="1" x14ac:dyDescent="0.25">
      <c r="A900" s="35">
        <v>517</v>
      </c>
      <c r="B900" s="35"/>
      <c r="C900" s="36"/>
      <c r="D900" s="383"/>
      <c r="E900" s="379"/>
      <c r="F900" s="263"/>
      <c r="G900" s="282" t="str">
        <f t="shared" si="51"/>
        <v/>
      </c>
      <c r="H900" s="376"/>
      <c r="I900" s="173" t="str">
        <f t="shared" si="50"/>
        <v/>
      </c>
    </row>
    <row r="901" spans="1:10" ht="31.9" customHeight="1" x14ac:dyDescent="0.25">
      <c r="A901" s="35">
        <v>518</v>
      </c>
      <c r="B901" s="35"/>
      <c r="C901" s="36"/>
      <c r="D901" s="383"/>
      <c r="E901" s="379"/>
      <c r="F901" s="263"/>
      <c r="G901" s="282" t="str">
        <f t="shared" si="51"/>
        <v/>
      </c>
      <c r="H901" s="376"/>
      <c r="I901" s="173" t="str">
        <f t="shared" si="50"/>
        <v/>
      </c>
    </row>
    <row r="902" spans="1:10" ht="31.9" customHeight="1" x14ac:dyDescent="0.25">
      <c r="A902" s="35">
        <v>519</v>
      </c>
      <c r="B902" s="35"/>
      <c r="C902" s="36"/>
      <c r="D902" s="383"/>
      <c r="E902" s="379"/>
      <c r="F902" s="263"/>
      <c r="G902" s="282" t="str">
        <f t="shared" si="51"/>
        <v/>
      </c>
      <c r="H902" s="376"/>
      <c r="I902" s="173" t="str">
        <f t="shared" si="50"/>
        <v/>
      </c>
    </row>
    <row r="903" spans="1:10" ht="31.9" customHeight="1" thickBot="1" x14ac:dyDescent="0.3">
      <c r="A903" s="38">
        <v>520</v>
      </c>
      <c r="B903" s="38"/>
      <c r="C903" s="39"/>
      <c r="D903" s="384"/>
      <c r="E903" s="380"/>
      <c r="F903" s="264"/>
      <c r="G903" s="283" t="str">
        <f t="shared" si="51"/>
        <v/>
      </c>
      <c r="H903" s="377"/>
      <c r="I903" s="173" t="str">
        <f t="shared" si="50"/>
        <v/>
      </c>
    </row>
    <row r="904" spans="1:10" ht="37.15" customHeight="1" thickBot="1" x14ac:dyDescent="0.3">
      <c r="F904" s="10" t="s">
        <v>147</v>
      </c>
      <c r="G904" s="258">
        <f>IF(stok&lt;&gt;"",SUM(G884:G903)+G869,0)</f>
        <v>0</v>
      </c>
      <c r="H904" s="335"/>
      <c r="J904" s="171">
        <f>IF(G904&gt;G869,ROW(A910),0)</f>
        <v>0</v>
      </c>
    </row>
    <row r="906" spans="1:10" ht="30.2" customHeight="1" x14ac:dyDescent="0.25">
      <c r="A906" s="551" t="s">
        <v>159</v>
      </c>
      <c r="B906" s="551"/>
      <c r="C906" s="551"/>
      <c r="D906" s="551"/>
      <c r="E906" s="551"/>
      <c r="F906" s="551"/>
      <c r="G906" s="551"/>
      <c r="H906" s="551"/>
    </row>
    <row r="908" spans="1:10" ht="21" x14ac:dyDescent="0.35">
      <c r="B908" s="309" t="s">
        <v>47</v>
      </c>
      <c r="C908" s="297">
        <f ca="1">IF(imzatarihi&gt;0,imzatarihi,"")</f>
        <v>46027</v>
      </c>
      <c r="D908" s="337" t="s">
        <v>48</v>
      </c>
      <c r="E908" s="486" t="str">
        <f>IF(kurulusyetkilisi&gt;0,kurulusyetkilisi,"")</f>
        <v/>
      </c>
      <c r="F908" s="486"/>
      <c r="G908" s="486"/>
      <c r="H908" s="486"/>
    </row>
    <row r="909" spans="1:10" ht="21" x14ac:dyDescent="0.35">
      <c r="B909" s="300"/>
      <c r="C909" s="300"/>
      <c r="D909" s="556" t="s">
        <v>49</v>
      </c>
      <c r="E909" s="556"/>
      <c r="F909" s="300"/>
      <c r="G909" s="312"/>
      <c r="H909" s="336"/>
    </row>
    <row r="911" spans="1:10" x14ac:dyDescent="0.25">
      <c r="A911" s="525" t="s">
        <v>126</v>
      </c>
      <c r="B911" s="525"/>
      <c r="C911" s="525"/>
      <c r="D911" s="525"/>
      <c r="E911" s="525"/>
      <c r="F911" s="525"/>
      <c r="G911" s="525"/>
      <c r="H911" s="525"/>
      <c r="I911" s="13"/>
    </row>
    <row r="912" spans="1:10" x14ac:dyDescent="0.25">
      <c r="A912" s="523" t="str">
        <f>IF(YilDonem&lt;&gt;"",CONCATENATE(YilDonem," dönemine aittir."),"")</f>
        <v/>
      </c>
      <c r="B912" s="523"/>
      <c r="C912" s="523"/>
      <c r="D912" s="523"/>
      <c r="E912" s="523"/>
      <c r="F912" s="523"/>
      <c r="G912" s="523"/>
      <c r="H912" s="523"/>
      <c r="I912" s="13"/>
    </row>
    <row r="913" spans="1:17" ht="15.95" customHeight="1" thickBot="1" x14ac:dyDescent="0.3">
      <c r="A913" s="543" t="s">
        <v>149</v>
      </c>
      <c r="B913" s="543"/>
      <c r="C913" s="543"/>
      <c r="D913" s="543"/>
      <c r="E913" s="543"/>
      <c r="F913" s="543"/>
      <c r="G913" s="543"/>
      <c r="H913" s="543"/>
      <c r="I913" s="13"/>
    </row>
    <row r="914" spans="1:17" ht="31.7" customHeight="1" thickBot="1" x14ac:dyDescent="0.3">
      <c r="A914" s="544" t="s">
        <v>1</v>
      </c>
      <c r="B914" s="545"/>
      <c r="C914" s="509" t="str">
        <f>IF(ProjeNo&gt;0,ProjeNo,"")</f>
        <v/>
      </c>
      <c r="D914" s="510"/>
      <c r="E914" s="510"/>
      <c r="F914" s="510"/>
      <c r="G914" s="510"/>
      <c r="H914" s="511"/>
      <c r="I914" s="13"/>
    </row>
    <row r="915" spans="1:17" ht="45" customHeight="1" thickBot="1" x14ac:dyDescent="0.3">
      <c r="A915" s="540" t="s">
        <v>14</v>
      </c>
      <c r="B915" s="541"/>
      <c r="C915" s="514" t="str">
        <f>IF(ProjeAdi&gt;0,ProjeAdi,"")</f>
        <v/>
      </c>
      <c r="D915" s="515"/>
      <c r="E915" s="515"/>
      <c r="F915" s="515"/>
      <c r="G915" s="515"/>
      <c r="H915" s="516"/>
      <c r="I915" s="13"/>
    </row>
    <row r="916" spans="1:17" ht="30.2" customHeight="1" thickBot="1" x14ac:dyDescent="0.3">
      <c r="A916" s="549" t="s">
        <v>164</v>
      </c>
      <c r="B916" s="550"/>
      <c r="C916" s="514" t="str">
        <f>IF($C$6&lt;&gt;"",$C$6,"")</f>
        <v/>
      </c>
      <c r="D916" s="515"/>
      <c r="E916" s="515"/>
      <c r="F916" s="515"/>
      <c r="G916" s="515"/>
      <c r="H916" s="516"/>
      <c r="I916" s="13"/>
    </row>
    <row r="917" spans="1:17" s="75" customFormat="1" ht="37.15" customHeight="1" x14ac:dyDescent="0.25">
      <c r="A917" s="517" t="s">
        <v>9</v>
      </c>
      <c r="B917" s="517" t="s">
        <v>122</v>
      </c>
      <c r="C917" s="517" t="s">
        <v>123</v>
      </c>
      <c r="D917" s="521" t="s">
        <v>127</v>
      </c>
      <c r="E917" s="517" t="s">
        <v>128</v>
      </c>
      <c r="F917" s="517" t="s">
        <v>167</v>
      </c>
      <c r="G917" s="552" t="s">
        <v>50</v>
      </c>
      <c r="H917" s="554" t="s">
        <v>129</v>
      </c>
      <c r="I917" s="100"/>
      <c r="J917" s="110"/>
      <c r="K917" s="110"/>
      <c r="L917" s="110"/>
      <c r="M917" s="110"/>
      <c r="N917" s="110"/>
      <c r="O917" s="110"/>
      <c r="P917" s="110"/>
      <c r="Q917" s="110"/>
    </row>
    <row r="918" spans="1:17" ht="18" customHeight="1" thickBot="1" x14ac:dyDescent="0.3">
      <c r="A918" s="526"/>
      <c r="B918" s="526"/>
      <c r="C918" s="526"/>
      <c r="D918" s="528"/>
      <c r="E918" s="526"/>
      <c r="F918" s="526"/>
      <c r="G918" s="553"/>
      <c r="H918" s="555"/>
      <c r="I918" s="13"/>
    </row>
    <row r="919" spans="1:17" ht="31.9" customHeight="1" x14ac:dyDescent="0.25">
      <c r="A919" s="52">
        <v>521</v>
      </c>
      <c r="B919" s="52"/>
      <c r="C919" s="53"/>
      <c r="D919" s="382"/>
      <c r="E919" s="378"/>
      <c r="F919" s="262"/>
      <c r="G919" s="274" t="str">
        <f>IF(AND(E919&lt;&gt;"",F919&lt;&gt;"",H919&lt;&gt;""),E919*F919,"")</f>
        <v/>
      </c>
      <c r="H919" s="375"/>
      <c r="I919" s="173" t="str">
        <f t="shared" ref="I919:I938" si="52">IF(AND(C919&lt;&gt;"",H919=""),"Stok Çıkış Tarihi Yazılmalıdır.","")</f>
        <v/>
      </c>
    </row>
    <row r="920" spans="1:17" ht="31.9" customHeight="1" x14ac:dyDescent="0.25">
      <c r="A920" s="35">
        <v>522</v>
      </c>
      <c r="B920" s="35"/>
      <c r="C920" s="36"/>
      <c r="D920" s="383"/>
      <c r="E920" s="379"/>
      <c r="F920" s="263"/>
      <c r="G920" s="282" t="str">
        <f t="shared" ref="G920:G938" si="53">IF(AND(E920&lt;&gt;"",F920&lt;&gt;"",H920&lt;&gt;""),E920*F920,"")</f>
        <v/>
      </c>
      <c r="H920" s="376"/>
      <c r="I920" s="173" t="str">
        <f t="shared" si="52"/>
        <v/>
      </c>
    </row>
    <row r="921" spans="1:17" ht="31.9" customHeight="1" x14ac:dyDescent="0.25">
      <c r="A921" s="35">
        <v>523</v>
      </c>
      <c r="B921" s="35"/>
      <c r="C921" s="36"/>
      <c r="D921" s="383"/>
      <c r="E921" s="379"/>
      <c r="F921" s="263"/>
      <c r="G921" s="282" t="str">
        <f t="shared" si="53"/>
        <v/>
      </c>
      <c r="H921" s="376"/>
      <c r="I921" s="173" t="str">
        <f t="shared" si="52"/>
        <v/>
      </c>
    </row>
    <row r="922" spans="1:17" ht="31.9" customHeight="1" x14ac:dyDescent="0.25">
      <c r="A922" s="35">
        <v>524</v>
      </c>
      <c r="B922" s="35"/>
      <c r="C922" s="36"/>
      <c r="D922" s="383"/>
      <c r="E922" s="379"/>
      <c r="F922" s="263"/>
      <c r="G922" s="282" t="str">
        <f t="shared" si="53"/>
        <v/>
      </c>
      <c r="H922" s="376"/>
      <c r="I922" s="173" t="str">
        <f t="shared" si="52"/>
        <v/>
      </c>
    </row>
    <row r="923" spans="1:17" ht="31.9" customHeight="1" x14ac:dyDescent="0.25">
      <c r="A923" s="35">
        <v>525</v>
      </c>
      <c r="B923" s="35"/>
      <c r="C923" s="36"/>
      <c r="D923" s="383"/>
      <c r="E923" s="379"/>
      <c r="F923" s="263"/>
      <c r="G923" s="282" t="str">
        <f t="shared" si="53"/>
        <v/>
      </c>
      <c r="H923" s="376"/>
      <c r="I923" s="173" t="str">
        <f t="shared" si="52"/>
        <v/>
      </c>
    </row>
    <row r="924" spans="1:17" ht="31.9" customHeight="1" x14ac:dyDescent="0.25">
      <c r="A924" s="35">
        <v>526</v>
      </c>
      <c r="B924" s="35"/>
      <c r="C924" s="36"/>
      <c r="D924" s="383"/>
      <c r="E924" s="379"/>
      <c r="F924" s="263"/>
      <c r="G924" s="282" t="str">
        <f t="shared" si="53"/>
        <v/>
      </c>
      <c r="H924" s="376"/>
      <c r="I924" s="173" t="str">
        <f t="shared" si="52"/>
        <v/>
      </c>
    </row>
    <row r="925" spans="1:17" ht="31.9" customHeight="1" x14ac:dyDescent="0.25">
      <c r="A925" s="35">
        <v>527</v>
      </c>
      <c r="B925" s="35"/>
      <c r="C925" s="36"/>
      <c r="D925" s="383"/>
      <c r="E925" s="379"/>
      <c r="F925" s="263"/>
      <c r="G925" s="282" t="str">
        <f t="shared" si="53"/>
        <v/>
      </c>
      <c r="H925" s="376"/>
      <c r="I925" s="173" t="str">
        <f t="shared" si="52"/>
        <v/>
      </c>
    </row>
    <row r="926" spans="1:17" ht="31.9" customHeight="1" x14ac:dyDescent="0.25">
      <c r="A926" s="35">
        <v>528</v>
      </c>
      <c r="B926" s="35"/>
      <c r="C926" s="36"/>
      <c r="D926" s="383"/>
      <c r="E926" s="379"/>
      <c r="F926" s="263"/>
      <c r="G926" s="282" t="str">
        <f t="shared" si="53"/>
        <v/>
      </c>
      <c r="H926" s="376"/>
      <c r="I926" s="173" t="str">
        <f t="shared" si="52"/>
        <v/>
      </c>
    </row>
    <row r="927" spans="1:17" ht="31.9" customHeight="1" x14ac:dyDescent="0.25">
      <c r="A927" s="35">
        <v>529</v>
      </c>
      <c r="B927" s="35"/>
      <c r="C927" s="36"/>
      <c r="D927" s="383"/>
      <c r="E927" s="379"/>
      <c r="F927" s="263"/>
      <c r="G927" s="282" t="str">
        <f t="shared" si="53"/>
        <v/>
      </c>
      <c r="H927" s="376"/>
      <c r="I927" s="173" t="str">
        <f t="shared" si="52"/>
        <v/>
      </c>
    </row>
    <row r="928" spans="1:17" ht="31.9" customHeight="1" x14ac:dyDescent="0.25">
      <c r="A928" s="35">
        <v>530</v>
      </c>
      <c r="B928" s="35"/>
      <c r="C928" s="36"/>
      <c r="D928" s="383"/>
      <c r="E928" s="379"/>
      <c r="F928" s="263"/>
      <c r="G928" s="282" t="str">
        <f t="shared" si="53"/>
        <v/>
      </c>
      <c r="H928" s="376"/>
      <c r="I928" s="173" t="str">
        <f t="shared" si="52"/>
        <v/>
      </c>
    </row>
    <row r="929" spans="1:10" ht="31.9" customHeight="1" x14ac:dyDescent="0.25">
      <c r="A929" s="35">
        <v>531</v>
      </c>
      <c r="B929" s="35"/>
      <c r="C929" s="36"/>
      <c r="D929" s="383"/>
      <c r="E929" s="379"/>
      <c r="F929" s="263"/>
      <c r="G929" s="282" t="str">
        <f t="shared" si="53"/>
        <v/>
      </c>
      <c r="H929" s="376"/>
      <c r="I929" s="173" t="str">
        <f t="shared" si="52"/>
        <v/>
      </c>
    </row>
    <row r="930" spans="1:10" ht="31.9" customHeight="1" x14ac:dyDescent="0.25">
      <c r="A930" s="35">
        <v>532</v>
      </c>
      <c r="B930" s="35"/>
      <c r="C930" s="36"/>
      <c r="D930" s="383"/>
      <c r="E930" s="379"/>
      <c r="F930" s="263"/>
      <c r="G930" s="282" t="str">
        <f t="shared" si="53"/>
        <v/>
      </c>
      <c r="H930" s="376"/>
      <c r="I930" s="173" t="str">
        <f t="shared" si="52"/>
        <v/>
      </c>
    </row>
    <row r="931" spans="1:10" ht="31.9" customHeight="1" x14ac:dyDescent="0.25">
      <c r="A931" s="35">
        <v>533</v>
      </c>
      <c r="B931" s="35"/>
      <c r="C931" s="36"/>
      <c r="D931" s="383"/>
      <c r="E931" s="379"/>
      <c r="F931" s="263"/>
      <c r="G931" s="282" t="str">
        <f t="shared" si="53"/>
        <v/>
      </c>
      <c r="H931" s="376"/>
      <c r="I931" s="173" t="str">
        <f t="shared" si="52"/>
        <v/>
      </c>
    </row>
    <row r="932" spans="1:10" ht="31.9" customHeight="1" x14ac:dyDescent="0.25">
      <c r="A932" s="35">
        <v>534</v>
      </c>
      <c r="B932" s="35"/>
      <c r="C932" s="36"/>
      <c r="D932" s="383"/>
      <c r="E932" s="379"/>
      <c r="F932" s="263"/>
      <c r="G932" s="282" t="str">
        <f t="shared" si="53"/>
        <v/>
      </c>
      <c r="H932" s="376"/>
      <c r="I932" s="173" t="str">
        <f t="shared" si="52"/>
        <v/>
      </c>
    </row>
    <row r="933" spans="1:10" ht="31.9" customHeight="1" x14ac:dyDescent="0.25">
      <c r="A933" s="35">
        <v>535</v>
      </c>
      <c r="B933" s="35"/>
      <c r="C933" s="36"/>
      <c r="D933" s="383"/>
      <c r="E933" s="379"/>
      <c r="F933" s="263"/>
      <c r="G933" s="282" t="str">
        <f t="shared" si="53"/>
        <v/>
      </c>
      <c r="H933" s="376"/>
      <c r="I933" s="173" t="str">
        <f t="shared" si="52"/>
        <v/>
      </c>
    </row>
    <row r="934" spans="1:10" ht="31.9" customHeight="1" x14ac:dyDescent="0.25">
      <c r="A934" s="35">
        <v>536</v>
      </c>
      <c r="B934" s="35"/>
      <c r="C934" s="36"/>
      <c r="D934" s="383"/>
      <c r="E934" s="379"/>
      <c r="F934" s="263"/>
      <c r="G934" s="282" t="str">
        <f t="shared" si="53"/>
        <v/>
      </c>
      <c r="H934" s="376"/>
      <c r="I934" s="173" t="str">
        <f t="shared" si="52"/>
        <v/>
      </c>
    </row>
    <row r="935" spans="1:10" ht="31.9" customHeight="1" x14ac:dyDescent="0.25">
      <c r="A935" s="35">
        <v>537</v>
      </c>
      <c r="B935" s="35"/>
      <c r="C935" s="36"/>
      <c r="D935" s="383"/>
      <c r="E935" s="379"/>
      <c r="F935" s="263"/>
      <c r="G935" s="282" t="str">
        <f t="shared" si="53"/>
        <v/>
      </c>
      <c r="H935" s="376"/>
      <c r="I935" s="173" t="str">
        <f t="shared" si="52"/>
        <v/>
      </c>
    </row>
    <row r="936" spans="1:10" ht="31.9" customHeight="1" x14ac:dyDescent="0.25">
      <c r="A936" s="35">
        <v>538</v>
      </c>
      <c r="B936" s="35"/>
      <c r="C936" s="36"/>
      <c r="D936" s="383"/>
      <c r="E936" s="379"/>
      <c r="F936" s="263"/>
      <c r="G936" s="282" t="str">
        <f t="shared" si="53"/>
        <v/>
      </c>
      <c r="H936" s="376"/>
      <c r="I936" s="173" t="str">
        <f t="shared" si="52"/>
        <v/>
      </c>
    </row>
    <row r="937" spans="1:10" ht="31.9" customHeight="1" x14ac:dyDescent="0.25">
      <c r="A937" s="35">
        <v>539</v>
      </c>
      <c r="B937" s="35"/>
      <c r="C937" s="36"/>
      <c r="D937" s="383"/>
      <c r="E937" s="379"/>
      <c r="F937" s="263"/>
      <c r="G937" s="282" t="str">
        <f t="shared" si="53"/>
        <v/>
      </c>
      <c r="H937" s="376"/>
      <c r="I937" s="173" t="str">
        <f t="shared" si="52"/>
        <v/>
      </c>
    </row>
    <row r="938" spans="1:10" ht="31.9" customHeight="1" thickBot="1" x14ac:dyDescent="0.3">
      <c r="A938" s="38">
        <v>540</v>
      </c>
      <c r="B938" s="38"/>
      <c r="C938" s="39"/>
      <c r="D938" s="384"/>
      <c r="E938" s="380"/>
      <c r="F938" s="264"/>
      <c r="G938" s="283" t="str">
        <f t="shared" si="53"/>
        <v/>
      </c>
      <c r="H938" s="377"/>
      <c r="I938" s="173" t="str">
        <f t="shared" si="52"/>
        <v/>
      </c>
    </row>
    <row r="939" spans="1:10" ht="37.15" customHeight="1" thickBot="1" x14ac:dyDescent="0.3">
      <c r="F939" s="10" t="s">
        <v>147</v>
      </c>
      <c r="G939" s="258">
        <f>IF(stok&lt;&gt;"",SUM(G919:G938)+G904,0)</f>
        <v>0</v>
      </c>
      <c r="H939" s="335"/>
      <c r="J939" s="171">
        <f>IF(G939&gt;G904,ROW(A945),0)</f>
        <v>0</v>
      </c>
    </row>
    <row r="941" spans="1:10" ht="30.2" customHeight="1" x14ac:dyDescent="0.25">
      <c r="A941" s="551" t="s">
        <v>159</v>
      </c>
      <c r="B941" s="551"/>
      <c r="C941" s="551"/>
      <c r="D941" s="551"/>
      <c r="E941" s="551"/>
      <c r="F941" s="551"/>
      <c r="G941" s="551"/>
      <c r="H941" s="551"/>
    </row>
    <row r="943" spans="1:10" ht="21" x14ac:dyDescent="0.35">
      <c r="B943" s="309" t="s">
        <v>47</v>
      </c>
      <c r="C943" s="297">
        <f ca="1">IF(imzatarihi&gt;0,imzatarihi,"")</f>
        <v>46027</v>
      </c>
      <c r="D943" s="337" t="s">
        <v>48</v>
      </c>
      <c r="E943" s="486" t="str">
        <f>IF(kurulusyetkilisi&gt;0,kurulusyetkilisi,"")</f>
        <v/>
      </c>
      <c r="F943" s="486"/>
      <c r="G943" s="486"/>
      <c r="H943" s="486"/>
    </row>
    <row r="944" spans="1:10" ht="21" x14ac:dyDescent="0.35">
      <c r="B944" s="300"/>
      <c r="C944" s="300"/>
      <c r="D944" s="556" t="s">
        <v>49</v>
      </c>
      <c r="E944" s="556"/>
      <c r="F944" s="300"/>
      <c r="G944" s="312"/>
      <c r="H944" s="336"/>
    </row>
    <row r="946" spans="1:17" x14ac:dyDescent="0.25">
      <c r="A946" s="525" t="s">
        <v>126</v>
      </c>
      <c r="B946" s="525"/>
      <c r="C946" s="525"/>
      <c r="D946" s="525"/>
      <c r="E946" s="525"/>
      <c r="F946" s="525"/>
      <c r="G946" s="525"/>
      <c r="H946" s="525"/>
      <c r="I946" s="13"/>
    </row>
    <row r="947" spans="1:17" x14ac:dyDescent="0.25">
      <c r="A947" s="523" t="str">
        <f>IF(YilDonem&lt;&gt;"",CONCATENATE(YilDonem," dönemine aittir."),"")</f>
        <v/>
      </c>
      <c r="B947" s="523"/>
      <c r="C947" s="523"/>
      <c r="D947" s="523"/>
      <c r="E947" s="523"/>
      <c r="F947" s="523"/>
      <c r="G947" s="523"/>
      <c r="H947" s="523"/>
      <c r="I947" s="13"/>
    </row>
    <row r="948" spans="1:17" ht="15.95" customHeight="1" thickBot="1" x14ac:dyDescent="0.3">
      <c r="A948" s="543" t="s">
        <v>149</v>
      </c>
      <c r="B948" s="543"/>
      <c r="C948" s="543"/>
      <c r="D948" s="543"/>
      <c r="E948" s="543"/>
      <c r="F948" s="543"/>
      <c r="G948" s="543"/>
      <c r="H948" s="543"/>
      <c r="I948" s="13"/>
    </row>
    <row r="949" spans="1:17" ht="31.7" customHeight="1" thickBot="1" x14ac:dyDescent="0.3">
      <c r="A949" s="544" t="s">
        <v>1</v>
      </c>
      <c r="B949" s="545"/>
      <c r="C949" s="509" t="str">
        <f>IF(ProjeNo&gt;0,ProjeNo,"")</f>
        <v/>
      </c>
      <c r="D949" s="510"/>
      <c r="E949" s="510"/>
      <c r="F949" s="510"/>
      <c r="G949" s="510"/>
      <c r="H949" s="511"/>
      <c r="I949" s="13"/>
    </row>
    <row r="950" spans="1:17" ht="45" customHeight="1" thickBot="1" x14ac:dyDescent="0.3">
      <c r="A950" s="540" t="s">
        <v>14</v>
      </c>
      <c r="B950" s="541"/>
      <c r="C950" s="514" t="str">
        <f>IF(ProjeAdi&gt;0,ProjeAdi,"")</f>
        <v/>
      </c>
      <c r="D950" s="515"/>
      <c r="E950" s="515"/>
      <c r="F950" s="515"/>
      <c r="G950" s="515"/>
      <c r="H950" s="516"/>
      <c r="I950" s="13"/>
    </row>
    <row r="951" spans="1:17" ht="30.2" customHeight="1" thickBot="1" x14ac:dyDescent="0.3">
      <c r="A951" s="549" t="s">
        <v>164</v>
      </c>
      <c r="B951" s="550"/>
      <c r="C951" s="514" t="str">
        <f>IF($C$6&lt;&gt;"",$C$6,"")</f>
        <v/>
      </c>
      <c r="D951" s="515"/>
      <c r="E951" s="515"/>
      <c r="F951" s="515"/>
      <c r="G951" s="515"/>
      <c r="H951" s="516"/>
      <c r="I951" s="13"/>
    </row>
    <row r="952" spans="1:17" s="75" customFormat="1" ht="37.15" customHeight="1" x14ac:dyDescent="0.25">
      <c r="A952" s="517" t="s">
        <v>9</v>
      </c>
      <c r="B952" s="517" t="s">
        <v>122</v>
      </c>
      <c r="C952" s="517" t="s">
        <v>123</v>
      </c>
      <c r="D952" s="521" t="s">
        <v>127</v>
      </c>
      <c r="E952" s="517" t="s">
        <v>128</v>
      </c>
      <c r="F952" s="517" t="s">
        <v>167</v>
      </c>
      <c r="G952" s="552" t="s">
        <v>50</v>
      </c>
      <c r="H952" s="554" t="s">
        <v>129</v>
      </c>
      <c r="I952" s="100"/>
      <c r="J952" s="110"/>
      <c r="K952" s="110"/>
      <c r="L952" s="110"/>
      <c r="M952" s="110"/>
      <c r="N952" s="110"/>
      <c r="O952" s="110"/>
      <c r="P952" s="110"/>
      <c r="Q952" s="110"/>
    </row>
    <row r="953" spans="1:17" ht="18" customHeight="1" thickBot="1" x14ac:dyDescent="0.3">
      <c r="A953" s="526"/>
      <c r="B953" s="526"/>
      <c r="C953" s="526"/>
      <c r="D953" s="528"/>
      <c r="E953" s="526"/>
      <c r="F953" s="526"/>
      <c r="G953" s="553"/>
      <c r="H953" s="555"/>
      <c r="I953" s="13"/>
    </row>
    <row r="954" spans="1:17" ht="31.9" customHeight="1" x14ac:dyDescent="0.25">
      <c r="A954" s="52">
        <v>541</v>
      </c>
      <c r="B954" s="52"/>
      <c r="C954" s="53"/>
      <c r="D954" s="382"/>
      <c r="E954" s="378"/>
      <c r="F954" s="262"/>
      <c r="G954" s="274" t="str">
        <f>IF(AND(E954&lt;&gt;"",F954&lt;&gt;"",H954&lt;&gt;""),E954*F954,"")</f>
        <v/>
      </c>
      <c r="H954" s="375"/>
      <c r="I954" s="173" t="str">
        <f t="shared" ref="I954:I973" si="54">IF(AND(C954&lt;&gt;"",H954=""),"Stok Çıkış Tarihi Yazılmalıdır.","")</f>
        <v/>
      </c>
    </row>
    <row r="955" spans="1:17" ht="31.9" customHeight="1" x14ac:dyDescent="0.25">
      <c r="A955" s="35">
        <v>542</v>
      </c>
      <c r="B955" s="35"/>
      <c r="C955" s="36"/>
      <c r="D955" s="383"/>
      <c r="E955" s="379"/>
      <c r="F955" s="263"/>
      <c r="G955" s="282" t="str">
        <f t="shared" ref="G955:G973" si="55">IF(AND(E955&lt;&gt;"",F955&lt;&gt;"",H955&lt;&gt;""),E955*F955,"")</f>
        <v/>
      </c>
      <c r="H955" s="376"/>
      <c r="I955" s="173" t="str">
        <f t="shared" si="54"/>
        <v/>
      </c>
    </row>
    <row r="956" spans="1:17" ht="31.9" customHeight="1" x14ac:dyDescent="0.25">
      <c r="A956" s="35">
        <v>543</v>
      </c>
      <c r="B956" s="35"/>
      <c r="C956" s="36"/>
      <c r="D956" s="383"/>
      <c r="E956" s="379"/>
      <c r="F956" s="263"/>
      <c r="G956" s="282" t="str">
        <f t="shared" si="55"/>
        <v/>
      </c>
      <c r="H956" s="376"/>
      <c r="I956" s="173" t="str">
        <f t="shared" si="54"/>
        <v/>
      </c>
    </row>
    <row r="957" spans="1:17" ht="31.9" customHeight="1" x14ac:dyDescent="0.25">
      <c r="A957" s="35">
        <v>544</v>
      </c>
      <c r="B957" s="35"/>
      <c r="C957" s="36"/>
      <c r="D957" s="383"/>
      <c r="E957" s="379"/>
      <c r="F957" s="263"/>
      <c r="G957" s="282" t="str">
        <f t="shared" si="55"/>
        <v/>
      </c>
      <c r="H957" s="376"/>
      <c r="I957" s="173" t="str">
        <f t="shared" si="54"/>
        <v/>
      </c>
    </row>
    <row r="958" spans="1:17" ht="31.9" customHeight="1" x14ac:dyDescent="0.25">
      <c r="A958" s="35">
        <v>545</v>
      </c>
      <c r="B958" s="35"/>
      <c r="C958" s="36"/>
      <c r="D958" s="383"/>
      <c r="E958" s="379"/>
      <c r="F958" s="263"/>
      <c r="G958" s="282" t="str">
        <f t="shared" si="55"/>
        <v/>
      </c>
      <c r="H958" s="376"/>
      <c r="I958" s="173" t="str">
        <f t="shared" si="54"/>
        <v/>
      </c>
    </row>
    <row r="959" spans="1:17" ht="31.9" customHeight="1" x14ac:dyDescent="0.25">
      <c r="A959" s="35">
        <v>546</v>
      </c>
      <c r="B959" s="35"/>
      <c r="C959" s="36"/>
      <c r="D959" s="383"/>
      <c r="E959" s="379"/>
      <c r="F959" s="263"/>
      <c r="G959" s="282" t="str">
        <f t="shared" si="55"/>
        <v/>
      </c>
      <c r="H959" s="376"/>
      <c r="I959" s="173" t="str">
        <f t="shared" si="54"/>
        <v/>
      </c>
    </row>
    <row r="960" spans="1:17" ht="31.9" customHeight="1" x14ac:dyDescent="0.25">
      <c r="A960" s="35">
        <v>547</v>
      </c>
      <c r="B960" s="35"/>
      <c r="C960" s="36"/>
      <c r="D960" s="383"/>
      <c r="E960" s="379"/>
      <c r="F960" s="263"/>
      <c r="G960" s="282" t="str">
        <f t="shared" si="55"/>
        <v/>
      </c>
      <c r="H960" s="376"/>
      <c r="I960" s="173" t="str">
        <f t="shared" si="54"/>
        <v/>
      </c>
    </row>
    <row r="961" spans="1:10" ht="31.9" customHeight="1" x14ac:dyDescent="0.25">
      <c r="A961" s="35">
        <v>548</v>
      </c>
      <c r="B961" s="35"/>
      <c r="C961" s="36"/>
      <c r="D961" s="383"/>
      <c r="E961" s="379"/>
      <c r="F961" s="263"/>
      <c r="G961" s="282" t="str">
        <f t="shared" si="55"/>
        <v/>
      </c>
      <c r="H961" s="376"/>
      <c r="I961" s="173" t="str">
        <f t="shared" si="54"/>
        <v/>
      </c>
    </row>
    <row r="962" spans="1:10" ht="31.9" customHeight="1" x14ac:dyDescent="0.25">
      <c r="A962" s="35">
        <v>549</v>
      </c>
      <c r="B962" s="35"/>
      <c r="C962" s="36"/>
      <c r="D962" s="383"/>
      <c r="E962" s="379"/>
      <c r="F962" s="263"/>
      <c r="G962" s="282" t="str">
        <f t="shared" si="55"/>
        <v/>
      </c>
      <c r="H962" s="376"/>
      <c r="I962" s="173" t="str">
        <f t="shared" si="54"/>
        <v/>
      </c>
    </row>
    <row r="963" spans="1:10" ht="31.9" customHeight="1" x14ac:dyDescent="0.25">
      <c r="A963" s="35">
        <v>550</v>
      </c>
      <c r="B963" s="35"/>
      <c r="C963" s="36"/>
      <c r="D963" s="383"/>
      <c r="E963" s="379"/>
      <c r="F963" s="263"/>
      <c r="G963" s="282" t="str">
        <f t="shared" si="55"/>
        <v/>
      </c>
      <c r="H963" s="376"/>
      <c r="I963" s="173" t="str">
        <f t="shared" si="54"/>
        <v/>
      </c>
    </row>
    <row r="964" spans="1:10" ht="31.9" customHeight="1" x14ac:dyDescent="0.25">
      <c r="A964" s="35">
        <v>551</v>
      </c>
      <c r="B964" s="35"/>
      <c r="C964" s="36"/>
      <c r="D964" s="383"/>
      <c r="E964" s="379"/>
      <c r="F964" s="263"/>
      <c r="G964" s="282" t="str">
        <f t="shared" si="55"/>
        <v/>
      </c>
      <c r="H964" s="376"/>
      <c r="I964" s="173" t="str">
        <f t="shared" si="54"/>
        <v/>
      </c>
    </row>
    <row r="965" spans="1:10" ht="31.9" customHeight="1" x14ac:dyDescent="0.25">
      <c r="A965" s="35">
        <v>552</v>
      </c>
      <c r="B965" s="35"/>
      <c r="C965" s="36"/>
      <c r="D965" s="383"/>
      <c r="E965" s="379"/>
      <c r="F965" s="263"/>
      <c r="G965" s="282" t="str">
        <f t="shared" si="55"/>
        <v/>
      </c>
      <c r="H965" s="376"/>
      <c r="I965" s="173" t="str">
        <f t="shared" si="54"/>
        <v/>
      </c>
    </row>
    <row r="966" spans="1:10" ht="31.9" customHeight="1" x14ac:dyDescent="0.25">
      <c r="A966" s="35">
        <v>553</v>
      </c>
      <c r="B966" s="35"/>
      <c r="C966" s="36"/>
      <c r="D966" s="383"/>
      <c r="E966" s="379"/>
      <c r="F966" s="263"/>
      <c r="G966" s="282" t="str">
        <f t="shared" si="55"/>
        <v/>
      </c>
      <c r="H966" s="376"/>
      <c r="I966" s="173" t="str">
        <f t="shared" si="54"/>
        <v/>
      </c>
    </row>
    <row r="967" spans="1:10" ht="31.9" customHeight="1" x14ac:dyDescent="0.25">
      <c r="A967" s="35">
        <v>554</v>
      </c>
      <c r="B967" s="35"/>
      <c r="C967" s="36"/>
      <c r="D967" s="383"/>
      <c r="E967" s="379"/>
      <c r="F967" s="263"/>
      <c r="G967" s="282" t="str">
        <f t="shared" si="55"/>
        <v/>
      </c>
      <c r="H967" s="376"/>
      <c r="I967" s="173" t="str">
        <f t="shared" si="54"/>
        <v/>
      </c>
    </row>
    <row r="968" spans="1:10" ht="31.9" customHeight="1" x14ac:dyDescent="0.25">
      <c r="A968" s="35">
        <v>555</v>
      </c>
      <c r="B968" s="35"/>
      <c r="C968" s="36"/>
      <c r="D968" s="383"/>
      <c r="E968" s="379"/>
      <c r="F968" s="263"/>
      <c r="G968" s="282" t="str">
        <f t="shared" si="55"/>
        <v/>
      </c>
      <c r="H968" s="376"/>
      <c r="I968" s="173" t="str">
        <f t="shared" si="54"/>
        <v/>
      </c>
    </row>
    <row r="969" spans="1:10" ht="31.9" customHeight="1" x14ac:dyDescent="0.25">
      <c r="A969" s="35">
        <v>556</v>
      </c>
      <c r="B969" s="35"/>
      <c r="C969" s="36"/>
      <c r="D969" s="383"/>
      <c r="E969" s="379"/>
      <c r="F969" s="263"/>
      <c r="G969" s="282" t="str">
        <f t="shared" si="55"/>
        <v/>
      </c>
      <c r="H969" s="376"/>
      <c r="I969" s="173" t="str">
        <f t="shared" si="54"/>
        <v/>
      </c>
    </row>
    <row r="970" spans="1:10" ht="31.9" customHeight="1" x14ac:dyDescent="0.25">
      <c r="A970" s="35">
        <v>557</v>
      </c>
      <c r="B970" s="35"/>
      <c r="C970" s="36"/>
      <c r="D970" s="383"/>
      <c r="E970" s="379"/>
      <c r="F970" s="263"/>
      <c r="G970" s="282" t="str">
        <f t="shared" si="55"/>
        <v/>
      </c>
      <c r="H970" s="376"/>
      <c r="I970" s="173" t="str">
        <f t="shared" si="54"/>
        <v/>
      </c>
    </row>
    <row r="971" spans="1:10" ht="31.9" customHeight="1" x14ac:dyDescent="0.25">
      <c r="A971" s="35">
        <v>558</v>
      </c>
      <c r="B971" s="35"/>
      <c r="C971" s="36"/>
      <c r="D971" s="383"/>
      <c r="E971" s="379"/>
      <c r="F971" s="263"/>
      <c r="G971" s="282" t="str">
        <f t="shared" si="55"/>
        <v/>
      </c>
      <c r="H971" s="376"/>
      <c r="I971" s="173" t="str">
        <f t="shared" si="54"/>
        <v/>
      </c>
    </row>
    <row r="972" spans="1:10" ht="31.9" customHeight="1" x14ac:dyDescent="0.25">
      <c r="A972" s="35">
        <v>559</v>
      </c>
      <c r="B972" s="35"/>
      <c r="C972" s="36"/>
      <c r="D972" s="383"/>
      <c r="E972" s="379"/>
      <c r="F972" s="263"/>
      <c r="G972" s="282" t="str">
        <f t="shared" si="55"/>
        <v/>
      </c>
      <c r="H972" s="376"/>
      <c r="I972" s="173" t="str">
        <f t="shared" si="54"/>
        <v/>
      </c>
    </row>
    <row r="973" spans="1:10" ht="31.9" customHeight="1" thickBot="1" x14ac:dyDescent="0.3">
      <c r="A973" s="38">
        <v>560</v>
      </c>
      <c r="B973" s="38"/>
      <c r="C973" s="39"/>
      <c r="D973" s="384"/>
      <c r="E973" s="380"/>
      <c r="F973" s="264"/>
      <c r="G973" s="283" t="str">
        <f t="shared" si="55"/>
        <v/>
      </c>
      <c r="H973" s="377"/>
      <c r="I973" s="173" t="str">
        <f t="shared" si="54"/>
        <v/>
      </c>
    </row>
    <row r="974" spans="1:10" ht="37.15" customHeight="1" thickBot="1" x14ac:dyDescent="0.3">
      <c r="F974" s="10" t="s">
        <v>147</v>
      </c>
      <c r="G974" s="258">
        <f>IF(stok&lt;&gt;"",SUM(G954:G973)+G939,0)</f>
        <v>0</v>
      </c>
      <c r="H974" s="335"/>
      <c r="J974" s="171">
        <f>IF(G974&gt;G939,ROW(A980),0)</f>
        <v>0</v>
      </c>
    </row>
    <row r="976" spans="1:10" ht="30.2" customHeight="1" x14ac:dyDescent="0.25">
      <c r="A976" s="551" t="s">
        <v>159</v>
      </c>
      <c r="B976" s="551"/>
      <c r="C976" s="551"/>
      <c r="D976" s="551"/>
      <c r="E976" s="551"/>
      <c r="F976" s="551"/>
      <c r="G976" s="551"/>
      <c r="H976" s="551"/>
    </row>
    <row r="978" spans="1:17" ht="21" x14ac:dyDescent="0.35">
      <c r="B978" s="309" t="s">
        <v>47</v>
      </c>
      <c r="C978" s="297">
        <f ca="1">IF(imzatarihi&gt;0,imzatarihi,"")</f>
        <v>46027</v>
      </c>
      <c r="D978" s="337" t="s">
        <v>48</v>
      </c>
      <c r="E978" s="486" t="str">
        <f>IF(kurulusyetkilisi&gt;0,kurulusyetkilisi,"")</f>
        <v/>
      </c>
      <c r="F978" s="486"/>
      <c r="G978" s="486"/>
      <c r="H978" s="486"/>
    </row>
    <row r="979" spans="1:17" ht="21" x14ac:dyDescent="0.35">
      <c r="B979" s="300"/>
      <c r="C979" s="300"/>
      <c r="D979" s="556" t="s">
        <v>49</v>
      </c>
      <c r="E979" s="556"/>
      <c r="F979" s="300"/>
      <c r="G979" s="312"/>
      <c r="H979" s="336"/>
    </row>
    <row r="981" spans="1:17" x14ac:dyDescent="0.25">
      <c r="A981" s="525" t="s">
        <v>126</v>
      </c>
      <c r="B981" s="525"/>
      <c r="C981" s="525"/>
      <c r="D981" s="525"/>
      <c r="E981" s="525"/>
      <c r="F981" s="525"/>
      <c r="G981" s="525"/>
      <c r="H981" s="525"/>
      <c r="I981" s="13"/>
    </row>
    <row r="982" spans="1:17" x14ac:dyDescent="0.25">
      <c r="A982" s="523" t="str">
        <f>IF(YilDonem&lt;&gt;"",CONCATENATE(YilDonem," dönemine aittir."),"")</f>
        <v/>
      </c>
      <c r="B982" s="523"/>
      <c r="C982" s="523"/>
      <c r="D982" s="523"/>
      <c r="E982" s="523"/>
      <c r="F982" s="523"/>
      <c r="G982" s="523"/>
      <c r="H982" s="523"/>
      <c r="I982" s="13"/>
    </row>
    <row r="983" spans="1:17" ht="15.95" customHeight="1" thickBot="1" x14ac:dyDescent="0.3">
      <c r="A983" s="543" t="s">
        <v>149</v>
      </c>
      <c r="B983" s="543"/>
      <c r="C983" s="543"/>
      <c r="D983" s="543"/>
      <c r="E983" s="543"/>
      <c r="F983" s="543"/>
      <c r="G983" s="543"/>
      <c r="H983" s="543"/>
      <c r="I983" s="13"/>
    </row>
    <row r="984" spans="1:17" ht="31.7" customHeight="1" thickBot="1" x14ac:dyDescent="0.3">
      <c r="A984" s="544" t="s">
        <v>1</v>
      </c>
      <c r="B984" s="545"/>
      <c r="C984" s="509" t="str">
        <f>IF(ProjeNo&gt;0,ProjeNo,"")</f>
        <v/>
      </c>
      <c r="D984" s="510"/>
      <c r="E984" s="510"/>
      <c r="F984" s="510"/>
      <c r="G984" s="510"/>
      <c r="H984" s="511"/>
      <c r="I984" s="13"/>
    </row>
    <row r="985" spans="1:17" ht="45" customHeight="1" thickBot="1" x14ac:dyDescent="0.3">
      <c r="A985" s="540" t="s">
        <v>14</v>
      </c>
      <c r="B985" s="541"/>
      <c r="C985" s="514" t="str">
        <f>IF(ProjeAdi&gt;0,ProjeAdi,"")</f>
        <v/>
      </c>
      <c r="D985" s="515"/>
      <c r="E985" s="515"/>
      <c r="F985" s="515"/>
      <c r="G985" s="515"/>
      <c r="H985" s="516"/>
      <c r="I985" s="13"/>
    </row>
    <row r="986" spans="1:17" ht="30.2" customHeight="1" thickBot="1" x14ac:dyDescent="0.3">
      <c r="A986" s="549" t="s">
        <v>164</v>
      </c>
      <c r="B986" s="550"/>
      <c r="C986" s="514" t="str">
        <f>IF($C$6&lt;&gt;"",$C$6,"")</f>
        <v/>
      </c>
      <c r="D986" s="515"/>
      <c r="E986" s="515"/>
      <c r="F986" s="515"/>
      <c r="G986" s="515"/>
      <c r="H986" s="516"/>
      <c r="I986" s="13"/>
    </row>
    <row r="987" spans="1:17" s="75" customFormat="1" ht="37.15" customHeight="1" x14ac:dyDescent="0.25">
      <c r="A987" s="517" t="s">
        <v>9</v>
      </c>
      <c r="B987" s="517" t="s">
        <v>122</v>
      </c>
      <c r="C987" s="517" t="s">
        <v>123</v>
      </c>
      <c r="D987" s="521" t="s">
        <v>127</v>
      </c>
      <c r="E987" s="517" t="s">
        <v>128</v>
      </c>
      <c r="F987" s="517" t="s">
        <v>167</v>
      </c>
      <c r="G987" s="552" t="s">
        <v>50</v>
      </c>
      <c r="H987" s="554" t="s">
        <v>129</v>
      </c>
      <c r="I987" s="100"/>
      <c r="J987" s="110"/>
      <c r="K987" s="110"/>
      <c r="L987" s="110"/>
      <c r="M987" s="110"/>
      <c r="N987" s="110"/>
      <c r="O987" s="110"/>
      <c r="P987" s="110"/>
      <c r="Q987" s="110"/>
    </row>
    <row r="988" spans="1:17" ht="18" customHeight="1" thickBot="1" x14ac:dyDescent="0.3">
      <c r="A988" s="526"/>
      <c r="B988" s="526"/>
      <c r="C988" s="526"/>
      <c r="D988" s="528"/>
      <c r="E988" s="526"/>
      <c r="F988" s="526"/>
      <c r="G988" s="553"/>
      <c r="H988" s="555"/>
      <c r="I988" s="13"/>
    </row>
    <row r="989" spans="1:17" ht="31.9" customHeight="1" x14ac:dyDescent="0.25">
      <c r="A989" s="52">
        <v>561</v>
      </c>
      <c r="B989" s="52"/>
      <c r="C989" s="53"/>
      <c r="D989" s="382"/>
      <c r="E989" s="378"/>
      <c r="F989" s="262"/>
      <c r="G989" s="274" t="str">
        <f>IF(AND(E989&lt;&gt;"",F989&lt;&gt;"",H989&lt;&gt;""),E989*F989,"")</f>
        <v/>
      </c>
      <c r="H989" s="375"/>
      <c r="I989" s="173" t="str">
        <f t="shared" ref="I989:I1008" si="56">IF(AND(C989&lt;&gt;"",H989=""),"Stok Çıkış Tarihi Yazılmalıdır.","")</f>
        <v/>
      </c>
    </row>
    <row r="990" spans="1:17" ht="31.9" customHeight="1" x14ac:dyDescent="0.25">
      <c r="A990" s="35">
        <v>562</v>
      </c>
      <c r="B990" s="35"/>
      <c r="C990" s="36"/>
      <c r="D990" s="383"/>
      <c r="E990" s="379"/>
      <c r="F990" s="263"/>
      <c r="G990" s="282" t="str">
        <f t="shared" ref="G990:G1008" si="57">IF(AND(E990&lt;&gt;"",F990&lt;&gt;"",H990&lt;&gt;""),E990*F990,"")</f>
        <v/>
      </c>
      <c r="H990" s="376"/>
      <c r="I990" s="173" t="str">
        <f t="shared" si="56"/>
        <v/>
      </c>
    </row>
    <row r="991" spans="1:17" ht="31.9" customHeight="1" x14ac:dyDescent="0.25">
      <c r="A991" s="35">
        <v>563</v>
      </c>
      <c r="B991" s="35"/>
      <c r="C991" s="36"/>
      <c r="D991" s="383"/>
      <c r="E991" s="379"/>
      <c r="F991" s="263"/>
      <c r="G991" s="282" t="str">
        <f t="shared" si="57"/>
        <v/>
      </c>
      <c r="H991" s="376"/>
      <c r="I991" s="173" t="str">
        <f t="shared" si="56"/>
        <v/>
      </c>
    </row>
    <row r="992" spans="1:17" ht="31.9" customHeight="1" x14ac:dyDescent="0.25">
      <c r="A992" s="35">
        <v>564</v>
      </c>
      <c r="B992" s="35"/>
      <c r="C992" s="36"/>
      <c r="D992" s="383"/>
      <c r="E992" s="379"/>
      <c r="F992" s="263"/>
      <c r="G992" s="282" t="str">
        <f t="shared" si="57"/>
        <v/>
      </c>
      <c r="H992" s="376"/>
      <c r="I992" s="173" t="str">
        <f t="shared" si="56"/>
        <v/>
      </c>
    </row>
    <row r="993" spans="1:9" ht="31.9" customHeight="1" x14ac:dyDescent="0.25">
      <c r="A993" s="35">
        <v>565</v>
      </c>
      <c r="B993" s="35"/>
      <c r="C993" s="36"/>
      <c r="D993" s="383"/>
      <c r="E993" s="379"/>
      <c r="F993" s="263"/>
      <c r="G993" s="282" t="str">
        <f t="shared" si="57"/>
        <v/>
      </c>
      <c r="H993" s="376"/>
      <c r="I993" s="173" t="str">
        <f t="shared" si="56"/>
        <v/>
      </c>
    </row>
    <row r="994" spans="1:9" ht="31.9" customHeight="1" x14ac:dyDescent="0.25">
      <c r="A994" s="35">
        <v>566</v>
      </c>
      <c r="B994" s="35"/>
      <c r="C994" s="36"/>
      <c r="D994" s="383"/>
      <c r="E994" s="379"/>
      <c r="F994" s="263"/>
      <c r="G994" s="282" t="str">
        <f t="shared" si="57"/>
        <v/>
      </c>
      <c r="H994" s="376"/>
      <c r="I994" s="173" t="str">
        <f t="shared" si="56"/>
        <v/>
      </c>
    </row>
    <row r="995" spans="1:9" ht="31.9" customHeight="1" x14ac:dyDescent="0.25">
      <c r="A995" s="35">
        <v>567</v>
      </c>
      <c r="B995" s="35"/>
      <c r="C995" s="36"/>
      <c r="D995" s="383"/>
      <c r="E995" s="379"/>
      <c r="F995" s="263"/>
      <c r="G995" s="282" t="str">
        <f t="shared" si="57"/>
        <v/>
      </c>
      <c r="H995" s="376"/>
      <c r="I995" s="173" t="str">
        <f t="shared" si="56"/>
        <v/>
      </c>
    </row>
    <row r="996" spans="1:9" ht="31.9" customHeight="1" x14ac:dyDescent="0.25">
      <c r="A996" s="35">
        <v>568</v>
      </c>
      <c r="B996" s="35"/>
      <c r="C996" s="36"/>
      <c r="D996" s="383"/>
      <c r="E996" s="379"/>
      <c r="F996" s="263"/>
      <c r="G996" s="282" t="str">
        <f t="shared" si="57"/>
        <v/>
      </c>
      <c r="H996" s="376"/>
      <c r="I996" s="173" t="str">
        <f t="shared" si="56"/>
        <v/>
      </c>
    </row>
    <row r="997" spans="1:9" ht="31.9" customHeight="1" x14ac:dyDescent="0.25">
      <c r="A997" s="35">
        <v>569</v>
      </c>
      <c r="B997" s="35"/>
      <c r="C997" s="36"/>
      <c r="D997" s="383"/>
      <c r="E997" s="379"/>
      <c r="F997" s="263"/>
      <c r="G997" s="282" t="str">
        <f t="shared" si="57"/>
        <v/>
      </c>
      <c r="H997" s="376"/>
      <c r="I997" s="173" t="str">
        <f t="shared" si="56"/>
        <v/>
      </c>
    </row>
    <row r="998" spans="1:9" ht="31.9" customHeight="1" x14ac:dyDescent="0.25">
      <c r="A998" s="35">
        <v>570</v>
      </c>
      <c r="B998" s="35"/>
      <c r="C998" s="36"/>
      <c r="D998" s="383"/>
      <c r="E998" s="379"/>
      <c r="F998" s="263"/>
      <c r="G998" s="282" t="str">
        <f t="shared" si="57"/>
        <v/>
      </c>
      <c r="H998" s="376"/>
      <c r="I998" s="173" t="str">
        <f t="shared" si="56"/>
        <v/>
      </c>
    </row>
    <row r="999" spans="1:9" ht="31.9" customHeight="1" x14ac:dyDescent="0.25">
      <c r="A999" s="35">
        <v>571</v>
      </c>
      <c r="B999" s="35"/>
      <c r="C999" s="36"/>
      <c r="D999" s="383"/>
      <c r="E999" s="379"/>
      <c r="F999" s="263"/>
      <c r="G999" s="282" t="str">
        <f t="shared" si="57"/>
        <v/>
      </c>
      <c r="H999" s="376"/>
      <c r="I999" s="173" t="str">
        <f t="shared" si="56"/>
        <v/>
      </c>
    </row>
    <row r="1000" spans="1:9" ht="31.9" customHeight="1" x14ac:dyDescent="0.25">
      <c r="A1000" s="35">
        <v>572</v>
      </c>
      <c r="B1000" s="35"/>
      <c r="C1000" s="36"/>
      <c r="D1000" s="383"/>
      <c r="E1000" s="379"/>
      <c r="F1000" s="263"/>
      <c r="G1000" s="282" t="str">
        <f t="shared" si="57"/>
        <v/>
      </c>
      <c r="H1000" s="376"/>
      <c r="I1000" s="173" t="str">
        <f t="shared" si="56"/>
        <v/>
      </c>
    </row>
    <row r="1001" spans="1:9" ht="31.9" customHeight="1" x14ac:dyDescent="0.25">
      <c r="A1001" s="35">
        <v>573</v>
      </c>
      <c r="B1001" s="35"/>
      <c r="C1001" s="36"/>
      <c r="D1001" s="383"/>
      <c r="E1001" s="379"/>
      <c r="F1001" s="263"/>
      <c r="G1001" s="282" t="str">
        <f t="shared" si="57"/>
        <v/>
      </c>
      <c r="H1001" s="376"/>
      <c r="I1001" s="173" t="str">
        <f t="shared" si="56"/>
        <v/>
      </c>
    </row>
    <row r="1002" spans="1:9" ht="31.9" customHeight="1" x14ac:dyDescent="0.25">
      <c r="A1002" s="35">
        <v>574</v>
      </c>
      <c r="B1002" s="35"/>
      <c r="C1002" s="36"/>
      <c r="D1002" s="383"/>
      <c r="E1002" s="379"/>
      <c r="F1002" s="263"/>
      <c r="G1002" s="282" t="str">
        <f t="shared" si="57"/>
        <v/>
      </c>
      <c r="H1002" s="376"/>
      <c r="I1002" s="173" t="str">
        <f t="shared" si="56"/>
        <v/>
      </c>
    </row>
    <row r="1003" spans="1:9" ht="31.9" customHeight="1" x14ac:dyDescent="0.25">
      <c r="A1003" s="35">
        <v>575</v>
      </c>
      <c r="B1003" s="35"/>
      <c r="C1003" s="36"/>
      <c r="D1003" s="383"/>
      <c r="E1003" s="379"/>
      <c r="F1003" s="263"/>
      <c r="G1003" s="282" t="str">
        <f t="shared" si="57"/>
        <v/>
      </c>
      <c r="H1003" s="376"/>
      <c r="I1003" s="173" t="str">
        <f t="shared" si="56"/>
        <v/>
      </c>
    </row>
    <row r="1004" spans="1:9" ht="31.9" customHeight="1" x14ac:dyDescent="0.25">
      <c r="A1004" s="35">
        <v>576</v>
      </c>
      <c r="B1004" s="35"/>
      <c r="C1004" s="36"/>
      <c r="D1004" s="383"/>
      <c r="E1004" s="379"/>
      <c r="F1004" s="263"/>
      <c r="G1004" s="282" t="str">
        <f t="shared" si="57"/>
        <v/>
      </c>
      <c r="H1004" s="376"/>
      <c r="I1004" s="173" t="str">
        <f t="shared" si="56"/>
        <v/>
      </c>
    </row>
    <row r="1005" spans="1:9" ht="31.9" customHeight="1" x14ac:dyDescent="0.25">
      <c r="A1005" s="35">
        <v>577</v>
      </c>
      <c r="B1005" s="35"/>
      <c r="C1005" s="36"/>
      <c r="D1005" s="383"/>
      <c r="E1005" s="379"/>
      <c r="F1005" s="263"/>
      <c r="G1005" s="282" t="str">
        <f t="shared" si="57"/>
        <v/>
      </c>
      <c r="H1005" s="376"/>
      <c r="I1005" s="173" t="str">
        <f t="shared" si="56"/>
        <v/>
      </c>
    </row>
    <row r="1006" spans="1:9" ht="31.9" customHeight="1" x14ac:dyDescent="0.25">
      <c r="A1006" s="35">
        <v>578</v>
      </c>
      <c r="B1006" s="35"/>
      <c r="C1006" s="36"/>
      <c r="D1006" s="383"/>
      <c r="E1006" s="379"/>
      <c r="F1006" s="263"/>
      <c r="G1006" s="282" t="str">
        <f t="shared" si="57"/>
        <v/>
      </c>
      <c r="H1006" s="376"/>
      <c r="I1006" s="173" t="str">
        <f t="shared" si="56"/>
        <v/>
      </c>
    </row>
    <row r="1007" spans="1:9" ht="31.9" customHeight="1" x14ac:dyDescent="0.25">
      <c r="A1007" s="35">
        <v>579</v>
      </c>
      <c r="B1007" s="35"/>
      <c r="C1007" s="36"/>
      <c r="D1007" s="383"/>
      <c r="E1007" s="379"/>
      <c r="F1007" s="263"/>
      <c r="G1007" s="282" t="str">
        <f t="shared" si="57"/>
        <v/>
      </c>
      <c r="H1007" s="376"/>
      <c r="I1007" s="173" t="str">
        <f t="shared" si="56"/>
        <v/>
      </c>
    </row>
    <row r="1008" spans="1:9" ht="31.9" customHeight="1" thickBot="1" x14ac:dyDescent="0.3">
      <c r="A1008" s="38">
        <v>580</v>
      </c>
      <c r="B1008" s="38"/>
      <c r="C1008" s="39"/>
      <c r="D1008" s="384"/>
      <c r="E1008" s="380"/>
      <c r="F1008" s="264"/>
      <c r="G1008" s="283" t="str">
        <f t="shared" si="57"/>
        <v/>
      </c>
      <c r="H1008" s="377"/>
      <c r="I1008" s="173" t="str">
        <f t="shared" si="56"/>
        <v/>
      </c>
    </row>
    <row r="1009" spans="1:17" ht="37.15" customHeight="1" thickBot="1" x14ac:dyDescent="0.3">
      <c r="F1009" s="10" t="s">
        <v>147</v>
      </c>
      <c r="G1009" s="258">
        <f>IF(stok&lt;&gt;"",SUM(G989:G1008)+G974,0)</f>
        <v>0</v>
      </c>
      <c r="H1009" s="335"/>
      <c r="J1009" s="171">
        <f>IF(G1009&gt;G974,ROW(A1015),0)</f>
        <v>0</v>
      </c>
    </row>
    <row r="1011" spans="1:17" ht="30.2" customHeight="1" x14ac:dyDescent="0.25">
      <c r="A1011" s="551" t="s">
        <v>159</v>
      </c>
      <c r="B1011" s="551"/>
      <c r="C1011" s="551"/>
      <c r="D1011" s="551"/>
      <c r="E1011" s="551"/>
      <c r="F1011" s="551"/>
      <c r="G1011" s="551"/>
      <c r="H1011" s="551"/>
    </row>
    <row r="1013" spans="1:17" ht="21" x14ac:dyDescent="0.35">
      <c r="B1013" s="309" t="s">
        <v>47</v>
      </c>
      <c r="C1013" s="297">
        <f ca="1">IF(imzatarihi&gt;0,imzatarihi,"")</f>
        <v>46027</v>
      </c>
      <c r="D1013" s="337" t="s">
        <v>48</v>
      </c>
      <c r="E1013" s="486" t="str">
        <f>IF(kurulusyetkilisi&gt;0,kurulusyetkilisi,"")</f>
        <v/>
      </c>
      <c r="F1013" s="486"/>
      <c r="G1013" s="486"/>
      <c r="H1013" s="486"/>
    </row>
    <row r="1014" spans="1:17" ht="21" x14ac:dyDescent="0.35">
      <c r="B1014" s="300"/>
      <c r="C1014" s="300"/>
      <c r="D1014" s="556" t="s">
        <v>49</v>
      </c>
      <c r="E1014" s="556"/>
      <c r="F1014" s="300"/>
      <c r="G1014" s="312"/>
      <c r="H1014" s="336"/>
    </row>
    <row r="1016" spans="1:17" x14ac:dyDescent="0.25">
      <c r="A1016" s="525" t="s">
        <v>126</v>
      </c>
      <c r="B1016" s="525"/>
      <c r="C1016" s="525"/>
      <c r="D1016" s="525"/>
      <c r="E1016" s="525"/>
      <c r="F1016" s="525"/>
      <c r="G1016" s="525"/>
      <c r="H1016" s="525"/>
      <c r="I1016" s="13"/>
    </row>
    <row r="1017" spans="1:17" x14ac:dyDescent="0.25">
      <c r="A1017" s="523" t="str">
        <f>IF(YilDonem&lt;&gt;"",CONCATENATE(YilDonem," dönemine aittir."),"")</f>
        <v/>
      </c>
      <c r="B1017" s="523"/>
      <c r="C1017" s="523"/>
      <c r="D1017" s="523"/>
      <c r="E1017" s="523"/>
      <c r="F1017" s="523"/>
      <c r="G1017" s="523"/>
      <c r="H1017" s="523"/>
      <c r="I1017" s="13"/>
    </row>
    <row r="1018" spans="1:17" ht="15.95" customHeight="1" thickBot="1" x14ac:dyDescent="0.3">
      <c r="A1018" s="543" t="s">
        <v>149</v>
      </c>
      <c r="B1018" s="543"/>
      <c r="C1018" s="543"/>
      <c r="D1018" s="543"/>
      <c r="E1018" s="543"/>
      <c r="F1018" s="543"/>
      <c r="G1018" s="543"/>
      <c r="H1018" s="543"/>
      <c r="I1018" s="13"/>
    </row>
    <row r="1019" spans="1:17" ht="31.7" customHeight="1" thickBot="1" x14ac:dyDescent="0.3">
      <c r="A1019" s="544" t="s">
        <v>1</v>
      </c>
      <c r="B1019" s="545"/>
      <c r="C1019" s="509" t="str">
        <f>IF(ProjeNo&gt;0,ProjeNo,"")</f>
        <v/>
      </c>
      <c r="D1019" s="510"/>
      <c r="E1019" s="510"/>
      <c r="F1019" s="510"/>
      <c r="G1019" s="510"/>
      <c r="H1019" s="511"/>
      <c r="I1019" s="13"/>
    </row>
    <row r="1020" spans="1:17" ht="45" customHeight="1" thickBot="1" x14ac:dyDescent="0.3">
      <c r="A1020" s="540" t="s">
        <v>14</v>
      </c>
      <c r="B1020" s="541"/>
      <c r="C1020" s="514" t="str">
        <f>IF(ProjeAdi&gt;0,ProjeAdi,"")</f>
        <v/>
      </c>
      <c r="D1020" s="515"/>
      <c r="E1020" s="515"/>
      <c r="F1020" s="515"/>
      <c r="G1020" s="515"/>
      <c r="H1020" s="516"/>
      <c r="I1020" s="13"/>
    </row>
    <row r="1021" spans="1:17" ht="30.2" customHeight="1" thickBot="1" x14ac:dyDescent="0.3">
      <c r="A1021" s="549" t="s">
        <v>164</v>
      </c>
      <c r="B1021" s="550"/>
      <c r="C1021" s="514" t="str">
        <f>IF($C$6&lt;&gt;"",$C$6,"")</f>
        <v/>
      </c>
      <c r="D1021" s="515"/>
      <c r="E1021" s="515"/>
      <c r="F1021" s="515"/>
      <c r="G1021" s="515"/>
      <c r="H1021" s="516"/>
      <c r="I1021" s="13"/>
    </row>
    <row r="1022" spans="1:17" s="75" customFormat="1" ht="37.15" customHeight="1" x14ac:dyDescent="0.25">
      <c r="A1022" s="517" t="s">
        <v>9</v>
      </c>
      <c r="B1022" s="517" t="s">
        <v>122</v>
      </c>
      <c r="C1022" s="517" t="s">
        <v>123</v>
      </c>
      <c r="D1022" s="521" t="s">
        <v>127</v>
      </c>
      <c r="E1022" s="517" t="s">
        <v>128</v>
      </c>
      <c r="F1022" s="517" t="s">
        <v>167</v>
      </c>
      <c r="G1022" s="552" t="s">
        <v>50</v>
      </c>
      <c r="H1022" s="554" t="s">
        <v>129</v>
      </c>
      <c r="I1022" s="100"/>
      <c r="J1022" s="110"/>
      <c r="K1022" s="110"/>
      <c r="L1022" s="110"/>
      <c r="M1022" s="110"/>
      <c r="N1022" s="110"/>
      <c r="O1022" s="110"/>
      <c r="P1022" s="110"/>
      <c r="Q1022" s="110"/>
    </row>
    <row r="1023" spans="1:17" ht="18" customHeight="1" thickBot="1" x14ac:dyDescent="0.3">
      <c r="A1023" s="526"/>
      <c r="B1023" s="526"/>
      <c r="C1023" s="526"/>
      <c r="D1023" s="528"/>
      <c r="E1023" s="526"/>
      <c r="F1023" s="526"/>
      <c r="G1023" s="553"/>
      <c r="H1023" s="555"/>
      <c r="I1023" s="13"/>
    </row>
    <row r="1024" spans="1:17" ht="31.9" customHeight="1" x14ac:dyDescent="0.25">
      <c r="A1024" s="52">
        <v>581</v>
      </c>
      <c r="B1024" s="52"/>
      <c r="C1024" s="53"/>
      <c r="D1024" s="382"/>
      <c r="E1024" s="378"/>
      <c r="F1024" s="262"/>
      <c r="G1024" s="274" t="str">
        <f>IF(AND(E1024&lt;&gt;"",F1024&lt;&gt;"",H1024&lt;&gt;""),E1024*F1024,"")</f>
        <v/>
      </c>
      <c r="H1024" s="375"/>
      <c r="I1024" s="173" t="str">
        <f t="shared" ref="I1024:I1043" si="58">IF(AND(C1024&lt;&gt;"",H1024=""),"Stok Çıkış Tarihi Yazılmalıdır.","")</f>
        <v/>
      </c>
    </row>
    <row r="1025" spans="1:9" ht="31.9" customHeight="1" x14ac:dyDescent="0.25">
      <c r="A1025" s="35">
        <v>582</v>
      </c>
      <c r="B1025" s="35"/>
      <c r="C1025" s="36"/>
      <c r="D1025" s="383"/>
      <c r="E1025" s="379"/>
      <c r="F1025" s="263"/>
      <c r="G1025" s="282" t="str">
        <f t="shared" ref="G1025:G1043" si="59">IF(AND(E1025&lt;&gt;"",F1025&lt;&gt;"",H1025&lt;&gt;""),E1025*F1025,"")</f>
        <v/>
      </c>
      <c r="H1025" s="376"/>
      <c r="I1025" s="173" t="str">
        <f t="shared" si="58"/>
        <v/>
      </c>
    </row>
    <row r="1026" spans="1:9" ht="31.9" customHeight="1" x14ac:dyDescent="0.25">
      <c r="A1026" s="35">
        <v>583</v>
      </c>
      <c r="B1026" s="35"/>
      <c r="C1026" s="36"/>
      <c r="D1026" s="383"/>
      <c r="E1026" s="379"/>
      <c r="F1026" s="263"/>
      <c r="G1026" s="282" t="str">
        <f t="shared" si="59"/>
        <v/>
      </c>
      <c r="H1026" s="376"/>
      <c r="I1026" s="173" t="str">
        <f t="shared" si="58"/>
        <v/>
      </c>
    </row>
    <row r="1027" spans="1:9" ht="31.9" customHeight="1" x14ac:dyDescent="0.25">
      <c r="A1027" s="35">
        <v>584</v>
      </c>
      <c r="B1027" s="35"/>
      <c r="C1027" s="36"/>
      <c r="D1027" s="383"/>
      <c r="E1027" s="379"/>
      <c r="F1027" s="263"/>
      <c r="G1027" s="282" t="str">
        <f t="shared" si="59"/>
        <v/>
      </c>
      <c r="H1027" s="376"/>
      <c r="I1027" s="173" t="str">
        <f t="shared" si="58"/>
        <v/>
      </c>
    </row>
    <row r="1028" spans="1:9" ht="31.9" customHeight="1" x14ac:dyDescent="0.25">
      <c r="A1028" s="35">
        <v>585</v>
      </c>
      <c r="B1028" s="35"/>
      <c r="C1028" s="36"/>
      <c r="D1028" s="383"/>
      <c r="E1028" s="379"/>
      <c r="F1028" s="263"/>
      <c r="G1028" s="282" t="str">
        <f t="shared" si="59"/>
        <v/>
      </c>
      <c r="H1028" s="376"/>
      <c r="I1028" s="173" t="str">
        <f t="shared" si="58"/>
        <v/>
      </c>
    </row>
    <row r="1029" spans="1:9" ht="31.9" customHeight="1" x14ac:dyDescent="0.25">
      <c r="A1029" s="35">
        <v>586</v>
      </c>
      <c r="B1029" s="35"/>
      <c r="C1029" s="36"/>
      <c r="D1029" s="383"/>
      <c r="E1029" s="379"/>
      <c r="F1029" s="263"/>
      <c r="G1029" s="282" t="str">
        <f t="shared" si="59"/>
        <v/>
      </c>
      <c r="H1029" s="376"/>
      <c r="I1029" s="173" t="str">
        <f t="shared" si="58"/>
        <v/>
      </c>
    </row>
    <row r="1030" spans="1:9" ht="31.9" customHeight="1" x14ac:dyDescent="0.25">
      <c r="A1030" s="35">
        <v>587</v>
      </c>
      <c r="B1030" s="35"/>
      <c r="C1030" s="36"/>
      <c r="D1030" s="383"/>
      <c r="E1030" s="379"/>
      <c r="F1030" s="263"/>
      <c r="G1030" s="282" t="str">
        <f t="shared" si="59"/>
        <v/>
      </c>
      <c r="H1030" s="376"/>
      <c r="I1030" s="173" t="str">
        <f t="shared" si="58"/>
        <v/>
      </c>
    </row>
    <row r="1031" spans="1:9" ht="31.9" customHeight="1" x14ac:dyDescent="0.25">
      <c r="A1031" s="35">
        <v>588</v>
      </c>
      <c r="B1031" s="35"/>
      <c r="C1031" s="36"/>
      <c r="D1031" s="383"/>
      <c r="E1031" s="379"/>
      <c r="F1031" s="263"/>
      <c r="G1031" s="282" t="str">
        <f t="shared" si="59"/>
        <v/>
      </c>
      <c r="H1031" s="376"/>
      <c r="I1031" s="173" t="str">
        <f t="shared" si="58"/>
        <v/>
      </c>
    </row>
    <row r="1032" spans="1:9" ht="31.9" customHeight="1" x14ac:dyDescent="0.25">
      <c r="A1032" s="35">
        <v>589</v>
      </c>
      <c r="B1032" s="35"/>
      <c r="C1032" s="36"/>
      <c r="D1032" s="383"/>
      <c r="E1032" s="379"/>
      <c r="F1032" s="263"/>
      <c r="G1032" s="282" t="str">
        <f t="shared" si="59"/>
        <v/>
      </c>
      <c r="H1032" s="376"/>
      <c r="I1032" s="173" t="str">
        <f t="shared" si="58"/>
        <v/>
      </c>
    </row>
    <row r="1033" spans="1:9" ht="31.9" customHeight="1" x14ac:dyDescent="0.25">
      <c r="A1033" s="35">
        <v>590</v>
      </c>
      <c r="B1033" s="35"/>
      <c r="C1033" s="36"/>
      <c r="D1033" s="383"/>
      <c r="E1033" s="379"/>
      <c r="F1033" s="263"/>
      <c r="G1033" s="282" t="str">
        <f t="shared" si="59"/>
        <v/>
      </c>
      <c r="H1033" s="376"/>
      <c r="I1033" s="173" t="str">
        <f t="shared" si="58"/>
        <v/>
      </c>
    </row>
    <row r="1034" spans="1:9" ht="31.9" customHeight="1" x14ac:dyDescent="0.25">
      <c r="A1034" s="35">
        <v>591</v>
      </c>
      <c r="B1034" s="35"/>
      <c r="C1034" s="36"/>
      <c r="D1034" s="383"/>
      <c r="E1034" s="379"/>
      <c r="F1034" s="263"/>
      <c r="G1034" s="282" t="str">
        <f t="shared" si="59"/>
        <v/>
      </c>
      <c r="H1034" s="376"/>
      <c r="I1034" s="173" t="str">
        <f t="shared" si="58"/>
        <v/>
      </c>
    </row>
    <row r="1035" spans="1:9" ht="31.9" customHeight="1" x14ac:dyDescent="0.25">
      <c r="A1035" s="35">
        <v>592</v>
      </c>
      <c r="B1035" s="35"/>
      <c r="C1035" s="36"/>
      <c r="D1035" s="383"/>
      <c r="E1035" s="379"/>
      <c r="F1035" s="263"/>
      <c r="G1035" s="282" t="str">
        <f t="shared" si="59"/>
        <v/>
      </c>
      <c r="H1035" s="376"/>
      <c r="I1035" s="173" t="str">
        <f t="shared" si="58"/>
        <v/>
      </c>
    </row>
    <row r="1036" spans="1:9" ht="31.9" customHeight="1" x14ac:dyDescent="0.25">
      <c r="A1036" s="35">
        <v>593</v>
      </c>
      <c r="B1036" s="35"/>
      <c r="C1036" s="36"/>
      <c r="D1036" s="383"/>
      <c r="E1036" s="379"/>
      <c r="F1036" s="263"/>
      <c r="G1036" s="282" t="str">
        <f t="shared" si="59"/>
        <v/>
      </c>
      <c r="H1036" s="376"/>
      <c r="I1036" s="173" t="str">
        <f t="shared" si="58"/>
        <v/>
      </c>
    </row>
    <row r="1037" spans="1:9" ht="31.9" customHeight="1" x14ac:dyDescent="0.25">
      <c r="A1037" s="35">
        <v>594</v>
      </c>
      <c r="B1037" s="35"/>
      <c r="C1037" s="36"/>
      <c r="D1037" s="383"/>
      <c r="E1037" s="379"/>
      <c r="F1037" s="263"/>
      <c r="G1037" s="282" t="str">
        <f t="shared" si="59"/>
        <v/>
      </c>
      <c r="H1037" s="376"/>
      <c r="I1037" s="173" t="str">
        <f t="shared" si="58"/>
        <v/>
      </c>
    </row>
    <row r="1038" spans="1:9" ht="31.9" customHeight="1" x14ac:dyDescent="0.25">
      <c r="A1038" s="35">
        <v>595</v>
      </c>
      <c r="B1038" s="35"/>
      <c r="C1038" s="36"/>
      <c r="D1038" s="383"/>
      <c r="E1038" s="379"/>
      <c r="F1038" s="263"/>
      <c r="G1038" s="282" t="str">
        <f t="shared" si="59"/>
        <v/>
      </c>
      <c r="H1038" s="376"/>
      <c r="I1038" s="173" t="str">
        <f t="shared" si="58"/>
        <v/>
      </c>
    </row>
    <row r="1039" spans="1:9" ht="31.9" customHeight="1" x14ac:dyDescent="0.25">
      <c r="A1039" s="35">
        <v>596</v>
      </c>
      <c r="B1039" s="35"/>
      <c r="C1039" s="36"/>
      <c r="D1039" s="383"/>
      <c r="E1039" s="379"/>
      <c r="F1039" s="263"/>
      <c r="G1039" s="282" t="str">
        <f t="shared" si="59"/>
        <v/>
      </c>
      <c r="H1039" s="376"/>
      <c r="I1039" s="173" t="str">
        <f t="shared" si="58"/>
        <v/>
      </c>
    </row>
    <row r="1040" spans="1:9" ht="31.9" customHeight="1" x14ac:dyDescent="0.25">
      <c r="A1040" s="35">
        <v>597</v>
      </c>
      <c r="B1040" s="35"/>
      <c r="C1040" s="36"/>
      <c r="D1040" s="383"/>
      <c r="E1040" s="379"/>
      <c r="F1040" s="263"/>
      <c r="G1040" s="282" t="str">
        <f t="shared" si="59"/>
        <v/>
      </c>
      <c r="H1040" s="376"/>
      <c r="I1040" s="173" t="str">
        <f t="shared" si="58"/>
        <v/>
      </c>
    </row>
    <row r="1041" spans="1:10" ht="31.9" customHeight="1" x14ac:dyDescent="0.25">
      <c r="A1041" s="35">
        <v>598</v>
      </c>
      <c r="B1041" s="35"/>
      <c r="C1041" s="36"/>
      <c r="D1041" s="383"/>
      <c r="E1041" s="379"/>
      <c r="F1041" s="263"/>
      <c r="G1041" s="282" t="str">
        <f t="shared" si="59"/>
        <v/>
      </c>
      <c r="H1041" s="376"/>
      <c r="I1041" s="173" t="str">
        <f t="shared" si="58"/>
        <v/>
      </c>
    </row>
    <row r="1042" spans="1:10" ht="31.9" customHeight="1" x14ac:dyDescent="0.25">
      <c r="A1042" s="35">
        <v>599</v>
      </c>
      <c r="B1042" s="35"/>
      <c r="C1042" s="36"/>
      <c r="D1042" s="383"/>
      <c r="E1042" s="379"/>
      <c r="F1042" s="263"/>
      <c r="G1042" s="282" t="str">
        <f t="shared" si="59"/>
        <v/>
      </c>
      <c r="H1042" s="376"/>
      <c r="I1042" s="173" t="str">
        <f t="shared" si="58"/>
        <v/>
      </c>
    </row>
    <row r="1043" spans="1:10" ht="31.9" customHeight="1" thickBot="1" x14ac:dyDescent="0.3">
      <c r="A1043" s="38">
        <v>600</v>
      </c>
      <c r="B1043" s="38"/>
      <c r="C1043" s="39"/>
      <c r="D1043" s="384"/>
      <c r="E1043" s="380"/>
      <c r="F1043" s="264"/>
      <c r="G1043" s="283" t="str">
        <f t="shared" si="59"/>
        <v/>
      </c>
      <c r="H1043" s="377"/>
      <c r="I1043" s="173" t="str">
        <f t="shared" si="58"/>
        <v/>
      </c>
    </row>
    <row r="1044" spans="1:10" ht="37.15" customHeight="1" thickBot="1" x14ac:dyDescent="0.3">
      <c r="F1044" s="10" t="s">
        <v>147</v>
      </c>
      <c r="G1044" s="258">
        <f>IF(stok&lt;&gt;"",SUM(G1024:G1043)+G1009,0)</f>
        <v>0</v>
      </c>
      <c r="H1044" s="335"/>
      <c r="J1044" s="171">
        <f>IF(G1044&gt;G1009,ROW(A1050),0)</f>
        <v>0</v>
      </c>
    </row>
    <row r="1046" spans="1:10" ht="30.2" customHeight="1" x14ac:dyDescent="0.25">
      <c r="A1046" s="551" t="s">
        <v>159</v>
      </c>
      <c r="B1046" s="551"/>
      <c r="C1046" s="551"/>
      <c r="D1046" s="551"/>
      <c r="E1046" s="551"/>
      <c r="F1046" s="551"/>
      <c r="G1046" s="551"/>
      <c r="H1046" s="551"/>
    </row>
    <row r="1048" spans="1:10" ht="21" x14ac:dyDescent="0.35">
      <c r="B1048" s="309" t="s">
        <v>47</v>
      </c>
      <c r="C1048" s="297">
        <f ca="1">IF(imzatarihi&gt;0,imzatarihi,"")</f>
        <v>46027</v>
      </c>
      <c r="D1048" s="337" t="s">
        <v>48</v>
      </c>
      <c r="E1048" s="486" t="str">
        <f>IF(kurulusyetkilisi&gt;0,kurulusyetkilisi,"")</f>
        <v/>
      </c>
      <c r="F1048" s="486"/>
      <c r="G1048" s="486"/>
      <c r="H1048" s="486"/>
    </row>
    <row r="1049" spans="1:10" ht="21" x14ac:dyDescent="0.35">
      <c r="B1049" s="300"/>
      <c r="C1049" s="300"/>
      <c r="D1049" s="556" t="s">
        <v>49</v>
      </c>
      <c r="E1049" s="556"/>
      <c r="F1049" s="300"/>
      <c r="G1049" s="312"/>
      <c r="H1049" s="336"/>
    </row>
    <row r="1051" spans="1:10" x14ac:dyDescent="0.25">
      <c r="A1051" s="525" t="s">
        <v>126</v>
      </c>
      <c r="B1051" s="525"/>
      <c r="C1051" s="525"/>
      <c r="D1051" s="525"/>
      <c r="E1051" s="525"/>
      <c r="F1051" s="525"/>
      <c r="G1051" s="525"/>
      <c r="H1051" s="525"/>
      <c r="I1051" s="13"/>
    </row>
    <row r="1052" spans="1:10" x14ac:dyDescent="0.25">
      <c r="A1052" s="523" t="str">
        <f>IF(YilDonem&lt;&gt;"",CONCATENATE(YilDonem," dönemine aittir."),"")</f>
        <v/>
      </c>
      <c r="B1052" s="523"/>
      <c r="C1052" s="523"/>
      <c r="D1052" s="523"/>
      <c r="E1052" s="523"/>
      <c r="F1052" s="523"/>
      <c r="G1052" s="523"/>
      <c r="H1052" s="523"/>
      <c r="I1052" s="13"/>
    </row>
    <row r="1053" spans="1:10" ht="15.95" customHeight="1" thickBot="1" x14ac:dyDescent="0.3">
      <c r="A1053" s="543" t="s">
        <v>149</v>
      </c>
      <c r="B1053" s="543"/>
      <c r="C1053" s="543"/>
      <c r="D1053" s="543"/>
      <c r="E1053" s="543"/>
      <c r="F1053" s="543"/>
      <c r="G1053" s="543"/>
      <c r="H1053" s="543"/>
      <c r="I1053" s="13"/>
    </row>
    <row r="1054" spans="1:10" ht="31.7" customHeight="1" thickBot="1" x14ac:dyDescent="0.3">
      <c r="A1054" s="544" t="s">
        <v>1</v>
      </c>
      <c r="B1054" s="545"/>
      <c r="C1054" s="509" t="str">
        <f>IF(ProjeNo&gt;0,ProjeNo,"")</f>
        <v/>
      </c>
      <c r="D1054" s="510"/>
      <c r="E1054" s="510"/>
      <c r="F1054" s="510"/>
      <c r="G1054" s="510"/>
      <c r="H1054" s="511"/>
      <c r="I1054" s="13"/>
    </row>
    <row r="1055" spans="1:10" ht="45" customHeight="1" thickBot="1" x14ac:dyDescent="0.3">
      <c r="A1055" s="540" t="s">
        <v>14</v>
      </c>
      <c r="B1055" s="541"/>
      <c r="C1055" s="514" t="str">
        <f>IF(ProjeAdi&gt;0,ProjeAdi,"")</f>
        <v/>
      </c>
      <c r="D1055" s="515"/>
      <c r="E1055" s="515"/>
      <c r="F1055" s="515"/>
      <c r="G1055" s="515"/>
      <c r="H1055" s="516"/>
      <c r="I1055" s="13"/>
    </row>
    <row r="1056" spans="1:10" ht="30.2" customHeight="1" thickBot="1" x14ac:dyDescent="0.3">
      <c r="A1056" s="549" t="s">
        <v>164</v>
      </c>
      <c r="B1056" s="550"/>
      <c r="C1056" s="514" t="str">
        <f>IF($C$6&lt;&gt;"",$C$6,"")</f>
        <v/>
      </c>
      <c r="D1056" s="515"/>
      <c r="E1056" s="515"/>
      <c r="F1056" s="515"/>
      <c r="G1056" s="515"/>
      <c r="H1056" s="516"/>
      <c r="I1056" s="13"/>
    </row>
    <row r="1057" spans="1:17" s="75" customFormat="1" ht="37.15" customHeight="1" x14ac:dyDescent="0.25">
      <c r="A1057" s="517" t="s">
        <v>9</v>
      </c>
      <c r="B1057" s="517" t="s">
        <v>122</v>
      </c>
      <c r="C1057" s="517" t="s">
        <v>123</v>
      </c>
      <c r="D1057" s="521" t="s">
        <v>127</v>
      </c>
      <c r="E1057" s="517" t="s">
        <v>128</v>
      </c>
      <c r="F1057" s="517" t="s">
        <v>167</v>
      </c>
      <c r="G1057" s="552" t="s">
        <v>50</v>
      </c>
      <c r="H1057" s="554" t="s">
        <v>129</v>
      </c>
      <c r="I1057" s="100"/>
      <c r="J1057" s="110"/>
      <c r="K1057" s="110"/>
      <c r="L1057" s="110"/>
      <c r="M1057" s="110"/>
      <c r="N1057" s="110"/>
      <c r="O1057" s="110"/>
      <c r="P1057" s="110"/>
      <c r="Q1057" s="110"/>
    </row>
    <row r="1058" spans="1:17" ht="18" customHeight="1" thickBot="1" x14ac:dyDescent="0.3">
      <c r="A1058" s="526"/>
      <c r="B1058" s="526"/>
      <c r="C1058" s="526"/>
      <c r="D1058" s="528"/>
      <c r="E1058" s="526"/>
      <c r="F1058" s="526"/>
      <c r="G1058" s="553"/>
      <c r="H1058" s="555"/>
      <c r="I1058" s="13"/>
    </row>
    <row r="1059" spans="1:17" ht="31.9" customHeight="1" x14ac:dyDescent="0.25">
      <c r="A1059" s="52">
        <v>601</v>
      </c>
      <c r="B1059" s="52"/>
      <c r="C1059" s="53"/>
      <c r="D1059" s="382"/>
      <c r="E1059" s="378"/>
      <c r="F1059" s="262"/>
      <c r="G1059" s="274" t="str">
        <f>IF(AND(E1059&lt;&gt;"",F1059&lt;&gt;"",H1059&lt;&gt;""),E1059*F1059,"")</f>
        <v/>
      </c>
      <c r="H1059" s="375"/>
      <c r="I1059" s="173" t="str">
        <f t="shared" ref="I1059:I1078" si="60">IF(AND(C1059&lt;&gt;"",H1059=""),"Stok Çıkış Tarihi Yazılmalıdır.","")</f>
        <v/>
      </c>
    </row>
    <row r="1060" spans="1:17" ht="31.9" customHeight="1" x14ac:dyDescent="0.25">
      <c r="A1060" s="35">
        <v>602</v>
      </c>
      <c r="B1060" s="35"/>
      <c r="C1060" s="36"/>
      <c r="D1060" s="383"/>
      <c r="E1060" s="379"/>
      <c r="F1060" s="263"/>
      <c r="G1060" s="282" t="str">
        <f t="shared" ref="G1060:G1078" si="61">IF(AND(E1060&lt;&gt;"",F1060&lt;&gt;"",H1060&lt;&gt;""),E1060*F1060,"")</f>
        <v/>
      </c>
      <c r="H1060" s="376"/>
      <c r="I1060" s="173" t="str">
        <f t="shared" si="60"/>
        <v/>
      </c>
    </row>
    <row r="1061" spans="1:17" ht="31.9" customHeight="1" x14ac:dyDescent="0.25">
      <c r="A1061" s="35">
        <v>603</v>
      </c>
      <c r="B1061" s="35"/>
      <c r="C1061" s="36"/>
      <c r="D1061" s="383"/>
      <c r="E1061" s="379"/>
      <c r="F1061" s="263"/>
      <c r="G1061" s="282" t="str">
        <f t="shared" si="61"/>
        <v/>
      </c>
      <c r="H1061" s="376"/>
      <c r="I1061" s="173" t="str">
        <f t="shared" si="60"/>
        <v/>
      </c>
    </row>
    <row r="1062" spans="1:17" ht="31.9" customHeight="1" x14ac:dyDescent="0.25">
      <c r="A1062" s="35">
        <v>604</v>
      </c>
      <c r="B1062" s="35"/>
      <c r="C1062" s="36"/>
      <c r="D1062" s="383"/>
      <c r="E1062" s="379"/>
      <c r="F1062" s="263"/>
      <c r="G1062" s="282" t="str">
        <f t="shared" si="61"/>
        <v/>
      </c>
      <c r="H1062" s="376"/>
      <c r="I1062" s="173" t="str">
        <f t="shared" si="60"/>
        <v/>
      </c>
    </row>
    <row r="1063" spans="1:17" ht="31.9" customHeight="1" x14ac:dyDescent="0.25">
      <c r="A1063" s="35">
        <v>605</v>
      </c>
      <c r="B1063" s="35"/>
      <c r="C1063" s="36"/>
      <c r="D1063" s="383"/>
      <c r="E1063" s="379"/>
      <c r="F1063" s="263"/>
      <c r="G1063" s="282" t="str">
        <f t="shared" si="61"/>
        <v/>
      </c>
      <c r="H1063" s="376"/>
      <c r="I1063" s="173" t="str">
        <f t="shared" si="60"/>
        <v/>
      </c>
    </row>
    <row r="1064" spans="1:17" ht="31.9" customHeight="1" x14ac:dyDescent="0.25">
      <c r="A1064" s="35">
        <v>606</v>
      </c>
      <c r="B1064" s="35"/>
      <c r="C1064" s="36"/>
      <c r="D1064" s="383"/>
      <c r="E1064" s="379"/>
      <c r="F1064" s="263"/>
      <c r="G1064" s="282" t="str">
        <f t="shared" si="61"/>
        <v/>
      </c>
      <c r="H1064" s="376"/>
      <c r="I1064" s="173" t="str">
        <f t="shared" si="60"/>
        <v/>
      </c>
    </row>
    <row r="1065" spans="1:17" ht="31.9" customHeight="1" x14ac:dyDescent="0.25">
      <c r="A1065" s="35">
        <v>607</v>
      </c>
      <c r="B1065" s="35"/>
      <c r="C1065" s="36"/>
      <c r="D1065" s="383"/>
      <c r="E1065" s="379"/>
      <c r="F1065" s="263"/>
      <c r="G1065" s="282" t="str">
        <f t="shared" si="61"/>
        <v/>
      </c>
      <c r="H1065" s="376"/>
      <c r="I1065" s="173" t="str">
        <f t="shared" si="60"/>
        <v/>
      </c>
    </row>
    <row r="1066" spans="1:17" ht="31.9" customHeight="1" x14ac:dyDescent="0.25">
      <c r="A1066" s="35">
        <v>608</v>
      </c>
      <c r="B1066" s="35"/>
      <c r="C1066" s="36"/>
      <c r="D1066" s="383"/>
      <c r="E1066" s="379"/>
      <c r="F1066" s="263"/>
      <c r="G1066" s="282" t="str">
        <f t="shared" si="61"/>
        <v/>
      </c>
      <c r="H1066" s="376"/>
      <c r="I1066" s="173" t="str">
        <f t="shared" si="60"/>
        <v/>
      </c>
    </row>
    <row r="1067" spans="1:17" ht="31.9" customHeight="1" x14ac:dyDescent="0.25">
      <c r="A1067" s="35">
        <v>609</v>
      </c>
      <c r="B1067" s="35"/>
      <c r="C1067" s="36"/>
      <c r="D1067" s="383"/>
      <c r="E1067" s="379"/>
      <c r="F1067" s="263"/>
      <c r="G1067" s="282" t="str">
        <f t="shared" si="61"/>
        <v/>
      </c>
      <c r="H1067" s="376"/>
      <c r="I1067" s="173" t="str">
        <f t="shared" si="60"/>
        <v/>
      </c>
    </row>
    <row r="1068" spans="1:17" ht="31.9" customHeight="1" x14ac:dyDescent="0.25">
      <c r="A1068" s="35">
        <v>610</v>
      </c>
      <c r="B1068" s="35"/>
      <c r="C1068" s="36"/>
      <c r="D1068" s="383"/>
      <c r="E1068" s="379"/>
      <c r="F1068" s="263"/>
      <c r="G1068" s="282" t="str">
        <f t="shared" si="61"/>
        <v/>
      </c>
      <c r="H1068" s="376"/>
      <c r="I1068" s="173" t="str">
        <f t="shared" si="60"/>
        <v/>
      </c>
    </row>
    <row r="1069" spans="1:17" ht="31.9" customHeight="1" x14ac:dyDescent="0.25">
      <c r="A1069" s="35">
        <v>611</v>
      </c>
      <c r="B1069" s="35"/>
      <c r="C1069" s="36"/>
      <c r="D1069" s="383"/>
      <c r="E1069" s="379"/>
      <c r="F1069" s="263"/>
      <c r="G1069" s="282" t="str">
        <f t="shared" si="61"/>
        <v/>
      </c>
      <c r="H1069" s="376"/>
      <c r="I1069" s="173" t="str">
        <f t="shared" si="60"/>
        <v/>
      </c>
    </row>
    <row r="1070" spans="1:17" ht="31.9" customHeight="1" x14ac:dyDescent="0.25">
      <c r="A1070" s="35">
        <v>612</v>
      </c>
      <c r="B1070" s="35"/>
      <c r="C1070" s="36"/>
      <c r="D1070" s="383"/>
      <c r="E1070" s="379"/>
      <c r="F1070" s="263"/>
      <c r="G1070" s="282" t="str">
        <f t="shared" si="61"/>
        <v/>
      </c>
      <c r="H1070" s="376"/>
      <c r="I1070" s="173" t="str">
        <f t="shared" si="60"/>
        <v/>
      </c>
    </row>
    <row r="1071" spans="1:17" ht="31.9" customHeight="1" x14ac:dyDescent="0.25">
      <c r="A1071" s="35">
        <v>613</v>
      </c>
      <c r="B1071" s="35"/>
      <c r="C1071" s="36"/>
      <c r="D1071" s="383"/>
      <c r="E1071" s="379"/>
      <c r="F1071" s="263"/>
      <c r="G1071" s="282" t="str">
        <f t="shared" si="61"/>
        <v/>
      </c>
      <c r="H1071" s="376"/>
      <c r="I1071" s="173" t="str">
        <f t="shared" si="60"/>
        <v/>
      </c>
    </row>
    <row r="1072" spans="1:17" ht="31.9" customHeight="1" x14ac:dyDescent="0.25">
      <c r="A1072" s="35">
        <v>614</v>
      </c>
      <c r="B1072" s="35"/>
      <c r="C1072" s="36"/>
      <c r="D1072" s="383"/>
      <c r="E1072" s="379"/>
      <c r="F1072" s="263"/>
      <c r="G1072" s="282" t="str">
        <f t="shared" si="61"/>
        <v/>
      </c>
      <c r="H1072" s="376"/>
      <c r="I1072" s="173" t="str">
        <f t="shared" si="60"/>
        <v/>
      </c>
    </row>
    <row r="1073" spans="1:10" ht="31.9" customHeight="1" x14ac:dyDescent="0.25">
      <c r="A1073" s="35">
        <v>615</v>
      </c>
      <c r="B1073" s="35"/>
      <c r="C1073" s="36"/>
      <c r="D1073" s="383"/>
      <c r="E1073" s="379"/>
      <c r="F1073" s="263"/>
      <c r="G1073" s="282" t="str">
        <f t="shared" si="61"/>
        <v/>
      </c>
      <c r="H1073" s="376"/>
      <c r="I1073" s="173" t="str">
        <f t="shared" si="60"/>
        <v/>
      </c>
    </row>
    <row r="1074" spans="1:10" ht="31.9" customHeight="1" x14ac:dyDescent="0.25">
      <c r="A1074" s="35">
        <v>616</v>
      </c>
      <c r="B1074" s="35"/>
      <c r="C1074" s="36"/>
      <c r="D1074" s="383"/>
      <c r="E1074" s="379"/>
      <c r="F1074" s="263"/>
      <c r="G1074" s="282" t="str">
        <f t="shared" si="61"/>
        <v/>
      </c>
      <c r="H1074" s="376"/>
      <c r="I1074" s="173" t="str">
        <f t="shared" si="60"/>
        <v/>
      </c>
    </row>
    <row r="1075" spans="1:10" ht="31.9" customHeight="1" x14ac:dyDescent="0.25">
      <c r="A1075" s="35">
        <v>617</v>
      </c>
      <c r="B1075" s="35"/>
      <c r="C1075" s="36"/>
      <c r="D1075" s="383"/>
      <c r="E1075" s="379"/>
      <c r="F1075" s="263"/>
      <c r="G1075" s="282" t="str">
        <f t="shared" si="61"/>
        <v/>
      </c>
      <c r="H1075" s="376"/>
      <c r="I1075" s="173" t="str">
        <f t="shared" si="60"/>
        <v/>
      </c>
    </row>
    <row r="1076" spans="1:10" ht="31.9" customHeight="1" x14ac:dyDescent="0.25">
      <c r="A1076" s="35">
        <v>618</v>
      </c>
      <c r="B1076" s="35"/>
      <c r="C1076" s="36"/>
      <c r="D1076" s="383"/>
      <c r="E1076" s="379"/>
      <c r="F1076" s="263"/>
      <c r="G1076" s="282" t="str">
        <f t="shared" si="61"/>
        <v/>
      </c>
      <c r="H1076" s="376"/>
      <c r="I1076" s="173" t="str">
        <f t="shared" si="60"/>
        <v/>
      </c>
    </row>
    <row r="1077" spans="1:10" ht="31.9" customHeight="1" x14ac:dyDescent="0.25">
      <c r="A1077" s="35">
        <v>619</v>
      </c>
      <c r="B1077" s="35"/>
      <c r="C1077" s="36"/>
      <c r="D1077" s="383"/>
      <c r="E1077" s="379"/>
      <c r="F1077" s="263"/>
      <c r="G1077" s="282" t="str">
        <f t="shared" si="61"/>
        <v/>
      </c>
      <c r="H1077" s="376"/>
      <c r="I1077" s="173" t="str">
        <f t="shared" si="60"/>
        <v/>
      </c>
    </row>
    <row r="1078" spans="1:10" ht="31.9" customHeight="1" thickBot="1" x14ac:dyDescent="0.3">
      <c r="A1078" s="38">
        <v>620</v>
      </c>
      <c r="B1078" s="38"/>
      <c r="C1078" s="39"/>
      <c r="D1078" s="384"/>
      <c r="E1078" s="380"/>
      <c r="F1078" s="264"/>
      <c r="G1078" s="283" t="str">
        <f t="shared" si="61"/>
        <v/>
      </c>
      <c r="H1078" s="377"/>
      <c r="I1078" s="173" t="str">
        <f t="shared" si="60"/>
        <v/>
      </c>
    </row>
    <row r="1079" spans="1:10" ht="37.15" customHeight="1" thickBot="1" x14ac:dyDescent="0.3">
      <c r="F1079" s="10" t="s">
        <v>147</v>
      </c>
      <c r="G1079" s="258">
        <f>IF(stok&lt;&gt;"",SUM(G1059:G1078)+G1044,0)</f>
        <v>0</v>
      </c>
      <c r="H1079" s="335"/>
      <c r="J1079" s="171">
        <f>IF(G1079&gt;G1044,ROW(A1085),0)</f>
        <v>0</v>
      </c>
    </row>
    <row r="1081" spans="1:10" ht="30.2" customHeight="1" x14ac:dyDescent="0.25">
      <c r="A1081" s="551" t="s">
        <v>159</v>
      </c>
      <c r="B1081" s="551"/>
      <c r="C1081" s="551"/>
      <c r="D1081" s="551"/>
      <c r="E1081" s="551"/>
      <c r="F1081" s="551"/>
      <c r="G1081" s="551"/>
      <c r="H1081" s="551"/>
    </row>
    <row r="1083" spans="1:10" ht="21" x14ac:dyDescent="0.35">
      <c r="B1083" s="309" t="s">
        <v>47</v>
      </c>
      <c r="C1083" s="297">
        <f ca="1">IF(imzatarihi&gt;0,imzatarihi,"")</f>
        <v>46027</v>
      </c>
      <c r="D1083" s="337" t="s">
        <v>48</v>
      </c>
      <c r="E1083" s="486" t="str">
        <f>IF(kurulusyetkilisi&gt;0,kurulusyetkilisi,"")</f>
        <v/>
      </c>
      <c r="F1083" s="486"/>
      <c r="G1083" s="486"/>
      <c r="H1083" s="486"/>
    </row>
    <row r="1084" spans="1:10" ht="21" x14ac:dyDescent="0.35">
      <c r="B1084" s="300"/>
      <c r="C1084" s="300"/>
      <c r="D1084" s="556" t="s">
        <v>49</v>
      </c>
      <c r="E1084" s="556"/>
      <c r="F1084" s="300"/>
      <c r="G1084" s="312"/>
      <c r="H1084" s="336"/>
    </row>
    <row r="1086" spans="1:10" x14ac:dyDescent="0.25">
      <c r="A1086" s="525" t="s">
        <v>126</v>
      </c>
      <c r="B1086" s="525"/>
      <c r="C1086" s="525"/>
      <c r="D1086" s="525"/>
      <c r="E1086" s="525"/>
      <c r="F1086" s="525"/>
      <c r="G1086" s="525"/>
      <c r="H1086" s="525"/>
      <c r="I1086" s="13"/>
    </row>
    <row r="1087" spans="1:10" x14ac:dyDescent="0.25">
      <c r="A1087" s="523" t="str">
        <f>IF(YilDonem&lt;&gt;"",CONCATENATE(YilDonem," dönemine aittir."),"")</f>
        <v/>
      </c>
      <c r="B1087" s="523"/>
      <c r="C1087" s="523"/>
      <c r="D1087" s="523"/>
      <c r="E1087" s="523"/>
      <c r="F1087" s="523"/>
      <c r="G1087" s="523"/>
      <c r="H1087" s="523"/>
      <c r="I1087" s="13"/>
    </row>
    <row r="1088" spans="1:10" ht="15.95" customHeight="1" thickBot="1" x14ac:dyDescent="0.3">
      <c r="A1088" s="543" t="s">
        <v>149</v>
      </c>
      <c r="B1088" s="543"/>
      <c r="C1088" s="543"/>
      <c r="D1088" s="543"/>
      <c r="E1088" s="543"/>
      <c r="F1088" s="543"/>
      <c r="G1088" s="543"/>
      <c r="H1088" s="543"/>
      <c r="I1088" s="13"/>
    </row>
    <row r="1089" spans="1:17" ht="31.7" customHeight="1" thickBot="1" x14ac:dyDescent="0.3">
      <c r="A1089" s="544" t="s">
        <v>1</v>
      </c>
      <c r="B1089" s="545"/>
      <c r="C1089" s="509" t="str">
        <f>IF(ProjeNo&gt;0,ProjeNo,"")</f>
        <v/>
      </c>
      <c r="D1089" s="510"/>
      <c r="E1089" s="510"/>
      <c r="F1089" s="510"/>
      <c r="G1089" s="510"/>
      <c r="H1089" s="511"/>
      <c r="I1089" s="13"/>
    </row>
    <row r="1090" spans="1:17" ht="45" customHeight="1" thickBot="1" x14ac:dyDescent="0.3">
      <c r="A1090" s="540" t="s">
        <v>14</v>
      </c>
      <c r="B1090" s="541"/>
      <c r="C1090" s="514" t="str">
        <f>IF(ProjeAdi&gt;0,ProjeAdi,"")</f>
        <v/>
      </c>
      <c r="D1090" s="515"/>
      <c r="E1090" s="515"/>
      <c r="F1090" s="515"/>
      <c r="G1090" s="515"/>
      <c r="H1090" s="516"/>
      <c r="I1090" s="13"/>
    </row>
    <row r="1091" spans="1:17" ht="30.2" customHeight="1" thickBot="1" x14ac:dyDescent="0.3">
      <c r="A1091" s="549" t="s">
        <v>164</v>
      </c>
      <c r="B1091" s="550"/>
      <c r="C1091" s="514" t="str">
        <f>IF($C$6&lt;&gt;"",$C$6,"")</f>
        <v/>
      </c>
      <c r="D1091" s="515"/>
      <c r="E1091" s="515"/>
      <c r="F1091" s="515"/>
      <c r="G1091" s="515"/>
      <c r="H1091" s="516"/>
      <c r="I1091" s="13"/>
    </row>
    <row r="1092" spans="1:17" s="75" customFormat="1" ht="37.15" customHeight="1" x14ac:dyDescent="0.25">
      <c r="A1092" s="517" t="s">
        <v>9</v>
      </c>
      <c r="B1092" s="517" t="s">
        <v>122</v>
      </c>
      <c r="C1092" s="517" t="s">
        <v>123</v>
      </c>
      <c r="D1092" s="521" t="s">
        <v>127</v>
      </c>
      <c r="E1092" s="517" t="s">
        <v>128</v>
      </c>
      <c r="F1092" s="517" t="s">
        <v>167</v>
      </c>
      <c r="G1092" s="552" t="s">
        <v>50</v>
      </c>
      <c r="H1092" s="554" t="s">
        <v>129</v>
      </c>
      <c r="I1092" s="100"/>
      <c r="J1092" s="110"/>
      <c r="K1092" s="110"/>
      <c r="L1092" s="110"/>
      <c r="M1092" s="110"/>
      <c r="N1092" s="110"/>
      <c r="O1092" s="110"/>
      <c r="P1092" s="110"/>
      <c r="Q1092" s="110"/>
    </row>
    <row r="1093" spans="1:17" ht="18" customHeight="1" thickBot="1" x14ac:dyDescent="0.3">
      <c r="A1093" s="526"/>
      <c r="B1093" s="526"/>
      <c r="C1093" s="526"/>
      <c r="D1093" s="528"/>
      <c r="E1093" s="526"/>
      <c r="F1093" s="526"/>
      <c r="G1093" s="553"/>
      <c r="H1093" s="555"/>
      <c r="I1093" s="13"/>
    </row>
    <row r="1094" spans="1:17" ht="31.9" customHeight="1" x14ac:dyDescent="0.25">
      <c r="A1094" s="52">
        <v>621</v>
      </c>
      <c r="B1094" s="52"/>
      <c r="C1094" s="53"/>
      <c r="D1094" s="382"/>
      <c r="E1094" s="378"/>
      <c r="F1094" s="262"/>
      <c r="G1094" s="274" t="str">
        <f>IF(AND(E1094&lt;&gt;"",F1094&lt;&gt;"",H1094&lt;&gt;""),E1094*F1094,"")</f>
        <v/>
      </c>
      <c r="H1094" s="375"/>
      <c r="I1094" s="173" t="str">
        <f t="shared" ref="I1094:I1113" si="62">IF(AND(C1094&lt;&gt;"",H1094=""),"Stok Çıkış Tarihi Yazılmalıdır.","")</f>
        <v/>
      </c>
    </row>
    <row r="1095" spans="1:17" ht="31.9" customHeight="1" x14ac:dyDescent="0.25">
      <c r="A1095" s="35">
        <v>622</v>
      </c>
      <c r="B1095" s="35"/>
      <c r="C1095" s="36"/>
      <c r="D1095" s="383"/>
      <c r="E1095" s="379"/>
      <c r="F1095" s="263"/>
      <c r="G1095" s="282" t="str">
        <f t="shared" ref="G1095:G1113" si="63">IF(AND(E1095&lt;&gt;"",F1095&lt;&gt;"",H1095&lt;&gt;""),E1095*F1095,"")</f>
        <v/>
      </c>
      <c r="H1095" s="376"/>
      <c r="I1095" s="173" t="str">
        <f t="shared" si="62"/>
        <v/>
      </c>
    </row>
    <row r="1096" spans="1:17" ht="31.9" customHeight="1" x14ac:dyDescent="0.25">
      <c r="A1096" s="35">
        <v>623</v>
      </c>
      <c r="B1096" s="35"/>
      <c r="C1096" s="36"/>
      <c r="D1096" s="383"/>
      <c r="E1096" s="379"/>
      <c r="F1096" s="263"/>
      <c r="G1096" s="282" t="str">
        <f t="shared" si="63"/>
        <v/>
      </c>
      <c r="H1096" s="376"/>
      <c r="I1096" s="173" t="str">
        <f t="shared" si="62"/>
        <v/>
      </c>
    </row>
    <row r="1097" spans="1:17" ht="31.9" customHeight="1" x14ac:dyDescent="0.25">
      <c r="A1097" s="35">
        <v>624</v>
      </c>
      <c r="B1097" s="35"/>
      <c r="C1097" s="36"/>
      <c r="D1097" s="383"/>
      <c r="E1097" s="379"/>
      <c r="F1097" s="263"/>
      <c r="G1097" s="282" t="str">
        <f t="shared" si="63"/>
        <v/>
      </c>
      <c r="H1097" s="376"/>
      <c r="I1097" s="173" t="str">
        <f t="shared" si="62"/>
        <v/>
      </c>
    </row>
    <row r="1098" spans="1:17" ht="31.9" customHeight="1" x14ac:dyDescent="0.25">
      <c r="A1098" s="35">
        <v>625</v>
      </c>
      <c r="B1098" s="35"/>
      <c r="C1098" s="36"/>
      <c r="D1098" s="383"/>
      <c r="E1098" s="379"/>
      <c r="F1098" s="263"/>
      <c r="G1098" s="282" t="str">
        <f t="shared" si="63"/>
        <v/>
      </c>
      <c r="H1098" s="376"/>
      <c r="I1098" s="173" t="str">
        <f t="shared" si="62"/>
        <v/>
      </c>
    </row>
    <row r="1099" spans="1:17" ht="31.9" customHeight="1" x14ac:dyDescent="0.25">
      <c r="A1099" s="35">
        <v>626</v>
      </c>
      <c r="B1099" s="35"/>
      <c r="C1099" s="36"/>
      <c r="D1099" s="383"/>
      <c r="E1099" s="379"/>
      <c r="F1099" s="263"/>
      <c r="G1099" s="282" t="str">
        <f t="shared" si="63"/>
        <v/>
      </c>
      <c r="H1099" s="376"/>
      <c r="I1099" s="173" t="str">
        <f t="shared" si="62"/>
        <v/>
      </c>
    </row>
    <row r="1100" spans="1:17" ht="31.9" customHeight="1" x14ac:dyDescent="0.25">
      <c r="A1100" s="35">
        <v>627</v>
      </c>
      <c r="B1100" s="35"/>
      <c r="C1100" s="36"/>
      <c r="D1100" s="383"/>
      <c r="E1100" s="379"/>
      <c r="F1100" s="263"/>
      <c r="G1100" s="282" t="str">
        <f t="shared" si="63"/>
        <v/>
      </c>
      <c r="H1100" s="376"/>
      <c r="I1100" s="173" t="str">
        <f t="shared" si="62"/>
        <v/>
      </c>
    </row>
    <row r="1101" spans="1:17" ht="31.9" customHeight="1" x14ac:dyDescent="0.25">
      <c r="A1101" s="35">
        <v>628</v>
      </c>
      <c r="B1101" s="35"/>
      <c r="C1101" s="36"/>
      <c r="D1101" s="383"/>
      <c r="E1101" s="379"/>
      <c r="F1101" s="263"/>
      <c r="G1101" s="282" t="str">
        <f t="shared" si="63"/>
        <v/>
      </c>
      <c r="H1101" s="376"/>
      <c r="I1101" s="173" t="str">
        <f t="shared" si="62"/>
        <v/>
      </c>
    </row>
    <row r="1102" spans="1:17" ht="31.9" customHeight="1" x14ac:dyDescent="0.25">
      <c r="A1102" s="35">
        <v>629</v>
      </c>
      <c r="B1102" s="35"/>
      <c r="C1102" s="36"/>
      <c r="D1102" s="383"/>
      <c r="E1102" s="379"/>
      <c r="F1102" s="263"/>
      <c r="G1102" s="282" t="str">
        <f t="shared" si="63"/>
        <v/>
      </c>
      <c r="H1102" s="376"/>
      <c r="I1102" s="173" t="str">
        <f t="shared" si="62"/>
        <v/>
      </c>
    </row>
    <row r="1103" spans="1:17" ht="31.9" customHeight="1" x14ac:dyDescent="0.25">
      <c r="A1103" s="35">
        <v>630</v>
      </c>
      <c r="B1103" s="35"/>
      <c r="C1103" s="36"/>
      <c r="D1103" s="383"/>
      <c r="E1103" s="379"/>
      <c r="F1103" s="263"/>
      <c r="G1103" s="282" t="str">
        <f t="shared" si="63"/>
        <v/>
      </c>
      <c r="H1103" s="376"/>
      <c r="I1103" s="173" t="str">
        <f t="shared" si="62"/>
        <v/>
      </c>
    </row>
    <row r="1104" spans="1:17" ht="31.9" customHeight="1" x14ac:dyDescent="0.25">
      <c r="A1104" s="35">
        <v>631</v>
      </c>
      <c r="B1104" s="35"/>
      <c r="C1104" s="36"/>
      <c r="D1104" s="383"/>
      <c r="E1104" s="379"/>
      <c r="F1104" s="263"/>
      <c r="G1104" s="282" t="str">
        <f t="shared" si="63"/>
        <v/>
      </c>
      <c r="H1104" s="376"/>
      <c r="I1104" s="173" t="str">
        <f t="shared" si="62"/>
        <v/>
      </c>
    </row>
    <row r="1105" spans="1:10" ht="31.9" customHeight="1" x14ac:dyDescent="0.25">
      <c r="A1105" s="35">
        <v>632</v>
      </c>
      <c r="B1105" s="35"/>
      <c r="C1105" s="36"/>
      <c r="D1105" s="383"/>
      <c r="E1105" s="379"/>
      <c r="F1105" s="263"/>
      <c r="G1105" s="282" t="str">
        <f t="shared" si="63"/>
        <v/>
      </c>
      <c r="H1105" s="376"/>
      <c r="I1105" s="173" t="str">
        <f t="shared" si="62"/>
        <v/>
      </c>
    </row>
    <row r="1106" spans="1:10" ht="31.9" customHeight="1" x14ac:dyDescent="0.25">
      <c r="A1106" s="35">
        <v>633</v>
      </c>
      <c r="B1106" s="35"/>
      <c r="C1106" s="36"/>
      <c r="D1106" s="383"/>
      <c r="E1106" s="379"/>
      <c r="F1106" s="263"/>
      <c r="G1106" s="282" t="str">
        <f t="shared" si="63"/>
        <v/>
      </c>
      <c r="H1106" s="376"/>
      <c r="I1106" s="173" t="str">
        <f t="shared" si="62"/>
        <v/>
      </c>
    </row>
    <row r="1107" spans="1:10" ht="31.9" customHeight="1" x14ac:dyDescent="0.25">
      <c r="A1107" s="35">
        <v>634</v>
      </c>
      <c r="B1107" s="35"/>
      <c r="C1107" s="36"/>
      <c r="D1107" s="383"/>
      <c r="E1107" s="379"/>
      <c r="F1107" s="263"/>
      <c r="G1107" s="282" t="str">
        <f t="shared" si="63"/>
        <v/>
      </c>
      <c r="H1107" s="376"/>
      <c r="I1107" s="173" t="str">
        <f t="shared" si="62"/>
        <v/>
      </c>
    </row>
    <row r="1108" spans="1:10" ht="31.9" customHeight="1" x14ac:dyDescent="0.25">
      <c r="A1108" s="35">
        <v>635</v>
      </c>
      <c r="B1108" s="35"/>
      <c r="C1108" s="36"/>
      <c r="D1108" s="383"/>
      <c r="E1108" s="379"/>
      <c r="F1108" s="263"/>
      <c r="G1108" s="282" t="str">
        <f t="shared" si="63"/>
        <v/>
      </c>
      <c r="H1108" s="376"/>
      <c r="I1108" s="173" t="str">
        <f t="shared" si="62"/>
        <v/>
      </c>
    </row>
    <row r="1109" spans="1:10" ht="31.9" customHeight="1" x14ac:dyDescent="0.25">
      <c r="A1109" s="35">
        <v>636</v>
      </c>
      <c r="B1109" s="35"/>
      <c r="C1109" s="36"/>
      <c r="D1109" s="383"/>
      <c r="E1109" s="379"/>
      <c r="F1109" s="263"/>
      <c r="G1109" s="282" t="str">
        <f t="shared" si="63"/>
        <v/>
      </c>
      <c r="H1109" s="376"/>
      <c r="I1109" s="173" t="str">
        <f t="shared" si="62"/>
        <v/>
      </c>
    </row>
    <row r="1110" spans="1:10" ht="31.9" customHeight="1" x14ac:dyDescent="0.25">
      <c r="A1110" s="35">
        <v>637</v>
      </c>
      <c r="B1110" s="35"/>
      <c r="C1110" s="36"/>
      <c r="D1110" s="383"/>
      <c r="E1110" s="379"/>
      <c r="F1110" s="263"/>
      <c r="G1110" s="282" t="str">
        <f t="shared" si="63"/>
        <v/>
      </c>
      <c r="H1110" s="376"/>
      <c r="I1110" s="173" t="str">
        <f t="shared" si="62"/>
        <v/>
      </c>
    </row>
    <row r="1111" spans="1:10" ht="31.9" customHeight="1" x14ac:dyDescent="0.25">
      <c r="A1111" s="35">
        <v>638</v>
      </c>
      <c r="B1111" s="35"/>
      <c r="C1111" s="36"/>
      <c r="D1111" s="383"/>
      <c r="E1111" s="379"/>
      <c r="F1111" s="263"/>
      <c r="G1111" s="282" t="str">
        <f t="shared" si="63"/>
        <v/>
      </c>
      <c r="H1111" s="376"/>
      <c r="I1111" s="173" t="str">
        <f t="shared" si="62"/>
        <v/>
      </c>
    </row>
    <row r="1112" spans="1:10" ht="31.9" customHeight="1" x14ac:dyDescent="0.25">
      <c r="A1112" s="35">
        <v>639</v>
      </c>
      <c r="B1112" s="35"/>
      <c r="C1112" s="36"/>
      <c r="D1112" s="383"/>
      <c r="E1112" s="379"/>
      <c r="F1112" s="263"/>
      <c r="G1112" s="282" t="str">
        <f t="shared" si="63"/>
        <v/>
      </c>
      <c r="H1112" s="376"/>
      <c r="I1112" s="173" t="str">
        <f t="shared" si="62"/>
        <v/>
      </c>
    </row>
    <row r="1113" spans="1:10" ht="31.9" customHeight="1" thickBot="1" x14ac:dyDescent="0.3">
      <c r="A1113" s="38">
        <v>640</v>
      </c>
      <c r="B1113" s="38"/>
      <c r="C1113" s="39"/>
      <c r="D1113" s="384"/>
      <c r="E1113" s="380"/>
      <c r="F1113" s="264"/>
      <c r="G1113" s="283" t="str">
        <f t="shared" si="63"/>
        <v/>
      </c>
      <c r="H1113" s="377"/>
      <c r="I1113" s="173" t="str">
        <f t="shared" si="62"/>
        <v/>
      </c>
    </row>
    <row r="1114" spans="1:10" ht="37.15" customHeight="1" thickBot="1" x14ac:dyDescent="0.3">
      <c r="F1114" s="10" t="s">
        <v>147</v>
      </c>
      <c r="G1114" s="258">
        <f>IF(stok&lt;&gt;"",SUM(G1094:G1113)+G1079,0)</f>
        <v>0</v>
      </c>
      <c r="H1114" s="335"/>
      <c r="J1114" s="171">
        <f>IF(G1114&gt;G1079,ROW(A1120),0)</f>
        <v>0</v>
      </c>
    </row>
    <row r="1116" spans="1:10" ht="30.2" customHeight="1" x14ac:dyDescent="0.25">
      <c r="A1116" s="551" t="s">
        <v>159</v>
      </c>
      <c r="B1116" s="551"/>
      <c r="C1116" s="551"/>
      <c r="D1116" s="551"/>
      <c r="E1116" s="551"/>
      <c r="F1116" s="551"/>
      <c r="G1116" s="551"/>
      <c r="H1116" s="551"/>
    </row>
    <row r="1118" spans="1:10" ht="21" x14ac:dyDescent="0.35">
      <c r="B1118" s="309" t="s">
        <v>47</v>
      </c>
      <c r="C1118" s="297">
        <f ca="1">IF(imzatarihi&gt;0,imzatarihi,"")</f>
        <v>46027</v>
      </c>
      <c r="D1118" s="337" t="s">
        <v>48</v>
      </c>
      <c r="E1118" s="486" t="str">
        <f>IF(kurulusyetkilisi&gt;0,kurulusyetkilisi,"")</f>
        <v/>
      </c>
      <c r="F1118" s="486"/>
      <c r="G1118" s="486"/>
      <c r="H1118" s="486"/>
    </row>
    <row r="1119" spans="1:10" ht="21" x14ac:dyDescent="0.35">
      <c r="B1119" s="300"/>
      <c r="C1119" s="300"/>
      <c r="D1119" s="556" t="s">
        <v>49</v>
      </c>
      <c r="E1119" s="556"/>
      <c r="F1119" s="300"/>
      <c r="G1119" s="312"/>
      <c r="H1119" s="336"/>
    </row>
    <row r="1121" spans="1:17" x14ac:dyDescent="0.25">
      <c r="A1121" s="525" t="s">
        <v>126</v>
      </c>
      <c r="B1121" s="525"/>
      <c r="C1121" s="525"/>
      <c r="D1121" s="525"/>
      <c r="E1121" s="525"/>
      <c r="F1121" s="525"/>
      <c r="G1121" s="525"/>
      <c r="H1121" s="525"/>
      <c r="I1121" s="13"/>
    </row>
    <row r="1122" spans="1:17" x14ac:dyDescent="0.25">
      <c r="A1122" s="523" t="str">
        <f>IF(YilDonem&lt;&gt;"",CONCATENATE(YilDonem," dönemine aittir."),"")</f>
        <v/>
      </c>
      <c r="B1122" s="523"/>
      <c r="C1122" s="523"/>
      <c r="D1122" s="523"/>
      <c r="E1122" s="523"/>
      <c r="F1122" s="523"/>
      <c r="G1122" s="523"/>
      <c r="H1122" s="523"/>
      <c r="I1122" s="13"/>
    </row>
    <row r="1123" spans="1:17" ht="15.95" customHeight="1" thickBot="1" x14ac:dyDescent="0.3">
      <c r="A1123" s="543" t="s">
        <v>149</v>
      </c>
      <c r="B1123" s="543"/>
      <c r="C1123" s="543"/>
      <c r="D1123" s="543"/>
      <c r="E1123" s="543"/>
      <c r="F1123" s="543"/>
      <c r="G1123" s="543"/>
      <c r="H1123" s="543"/>
      <c r="I1123" s="13"/>
    </row>
    <row r="1124" spans="1:17" ht="31.7" customHeight="1" thickBot="1" x14ac:dyDescent="0.3">
      <c r="A1124" s="544" t="s">
        <v>1</v>
      </c>
      <c r="B1124" s="545"/>
      <c r="C1124" s="509" t="str">
        <f>IF(ProjeNo&gt;0,ProjeNo,"")</f>
        <v/>
      </c>
      <c r="D1124" s="510"/>
      <c r="E1124" s="510"/>
      <c r="F1124" s="510"/>
      <c r="G1124" s="510"/>
      <c r="H1124" s="511"/>
      <c r="I1124" s="13"/>
    </row>
    <row r="1125" spans="1:17" ht="45" customHeight="1" thickBot="1" x14ac:dyDescent="0.3">
      <c r="A1125" s="540" t="s">
        <v>14</v>
      </c>
      <c r="B1125" s="541"/>
      <c r="C1125" s="514" t="str">
        <f>IF(ProjeAdi&gt;0,ProjeAdi,"")</f>
        <v/>
      </c>
      <c r="D1125" s="515"/>
      <c r="E1125" s="515"/>
      <c r="F1125" s="515"/>
      <c r="G1125" s="515"/>
      <c r="H1125" s="516"/>
      <c r="I1125" s="13"/>
    </row>
    <row r="1126" spans="1:17" ht="30.2" customHeight="1" thickBot="1" x14ac:dyDescent="0.3">
      <c r="A1126" s="549" t="s">
        <v>164</v>
      </c>
      <c r="B1126" s="550"/>
      <c r="C1126" s="514" t="str">
        <f>IF($C$6&lt;&gt;"",$C$6,"")</f>
        <v/>
      </c>
      <c r="D1126" s="515"/>
      <c r="E1126" s="515"/>
      <c r="F1126" s="515"/>
      <c r="G1126" s="515"/>
      <c r="H1126" s="516"/>
      <c r="I1126" s="13"/>
    </row>
    <row r="1127" spans="1:17" s="75" customFormat="1" ht="37.15" customHeight="1" x14ac:dyDescent="0.25">
      <c r="A1127" s="517" t="s">
        <v>9</v>
      </c>
      <c r="B1127" s="517" t="s">
        <v>122</v>
      </c>
      <c r="C1127" s="517" t="s">
        <v>123</v>
      </c>
      <c r="D1127" s="521" t="s">
        <v>127</v>
      </c>
      <c r="E1127" s="517" t="s">
        <v>128</v>
      </c>
      <c r="F1127" s="517" t="s">
        <v>167</v>
      </c>
      <c r="G1127" s="552" t="s">
        <v>50</v>
      </c>
      <c r="H1127" s="554" t="s">
        <v>129</v>
      </c>
      <c r="I1127" s="100"/>
      <c r="J1127" s="110"/>
      <c r="K1127" s="110"/>
      <c r="L1127" s="110"/>
      <c r="M1127" s="110"/>
      <c r="N1127" s="110"/>
      <c r="O1127" s="110"/>
      <c r="P1127" s="110"/>
      <c r="Q1127" s="110"/>
    </row>
    <row r="1128" spans="1:17" ht="18" customHeight="1" thickBot="1" x14ac:dyDescent="0.3">
      <c r="A1128" s="526"/>
      <c r="B1128" s="526"/>
      <c r="C1128" s="526"/>
      <c r="D1128" s="528"/>
      <c r="E1128" s="526"/>
      <c r="F1128" s="526"/>
      <c r="G1128" s="553"/>
      <c r="H1128" s="555"/>
      <c r="I1128" s="13"/>
    </row>
    <row r="1129" spans="1:17" ht="31.9" customHeight="1" x14ac:dyDescent="0.25">
      <c r="A1129" s="52">
        <v>641</v>
      </c>
      <c r="B1129" s="52"/>
      <c r="C1129" s="53"/>
      <c r="D1129" s="382"/>
      <c r="E1129" s="378"/>
      <c r="F1129" s="262"/>
      <c r="G1129" s="274" t="str">
        <f>IF(AND(E1129&lt;&gt;"",F1129&lt;&gt;"",H1129&lt;&gt;""),E1129*F1129,"")</f>
        <v/>
      </c>
      <c r="H1129" s="375"/>
      <c r="I1129" s="173" t="str">
        <f t="shared" ref="I1129:I1148" si="64">IF(AND(C1129&lt;&gt;"",H1129=""),"Stok Çıkış Tarihi Yazılmalıdır.","")</f>
        <v/>
      </c>
    </row>
    <row r="1130" spans="1:17" ht="31.9" customHeight="1" x14ac:dyDescent="0.25">
      <c r="A1130" s="35">
        <v>642</v>
      </c>
      <c r="B1130" s="35"/>
      <c r="C1130" s="36"/>
      <c r="D1130" s="383"/>
      <c r="E1130" s="379"/>
      <c r="F1130" s="263"/>
      <c r="G1130" s="282" t="str">
        <f t="shared" ref="G1130:G1148" si="65">IF(AND(E1130&lt;&gt;"",F1130&lt;&gt;"",H1130&lt;&gt;""),E1130*F1130,"")</f>
        <v/>
      </c>
      <c r="H1130" s="376"/>
      <c r="I1130" s="173" t="str">
        <f t="shared" si="64"/>
        <v/>
      </c>
    </row>
    <row r="1131" spans="1:17" ht="31.9" customHeight="1" x14ac:dyDescent="0.25">
      <c r="A1131" s="35">
        <v>643</v>
      </c>
      <c r="B1131" s="35"/>
      <c r="C1131" s="36"/>
      <c r="D1131" s="383"/>
      <c r="E1131" s="379"/>
      <c r="F1131" s="263"/>
      <c r="G1131" s="282" t="str">
        <f t="shared" si="65"/>
        <v/>
      </c>
      <c r="H1131" s="376"/>
      <c r="I1131" s="173" t="str">
        <f t="shared" si="64"/>
        <v/>
      </c>
    </row>
    <row r="1132" spans="1:17" ht="31.9" customHeight="1" x14ac:dyDescent="0.25">
      <c r="A1132" s="35">
        <v>644</v>
      </c>
      <c r="B1132" s="35"/>
      <c r="C1132" s="36"/>
      <c r="D1132" s="383"/>
      <c r="E1132" s="379"/>
      <c r="F1132" s="263"/>
      <c r="G1132" s="282" t="str">
        <f t="shared" si="65"/>
        <v/>
      </c>
      <c r="H1132" s="376"/>
      <c r="I1132" s="173" t="str">
        <f t="shared" si="64"/>
        <v/>
      </c>
    </row>
    <row r="1133" spans="1:17" ht="31.9" customHeight="1" x14ac:dyDescent="0.25">
      <c r="A1133" s="35">
        <v>645</v>
      </c>
      <c r="B1133" s="35"/>
      <c r="C1133" s="36"/>
      <c r="D1133" s="383"/>
      <c r="E1133" s="379"/>
      <c r="F1133" s="263"/>
      <c r="G1133" s="282" t="str">
        <f t="shared" si="65"/>
        <v/>
      </c>
      <c r="H1133" s="376"/>
      <c r="I1133" s="173" t="str">
        <f t="shared" si="64"/>
        <v/>
      </c>
    </row>
    <row r="1134" spans="1:17" ht="31.9" customHeight="1" x14ac:dyDescent="0.25">
      <c r="A1134" s="35">
        <v>646</v>
      </c>
      <c r="B1134" s="35"/>
      <c r="C1134" s="36"/>
      <c r="D1134" s="383"/>
      <c r="E1134" s="379"/>
      <c r="F1134" s="263"/>
      <c r="G1134" s="282" t="str">
        <f t="shared" si="65"/>
        <v/>
      </c>
      <c r="H1134" s="376"/>
      <c r="I1134" s="173" t="str">
        <f t="shared" si="64"/>
        <v/>
      </c>
    </row>
    <row r="1135" spans="1:17" ht="31.9" customHeight="1" x14ac:dyDescent="0.25">
      <c r="A1135" s="35">
        <v>647</v>
      </c>
      <c r="B1135" s="35"/>
      <c r="C1135" s="36"/>
      <c r="D1135" s="383"/>
      <c r="E1135" s="379"/>
      <c r="F1135" s="263"/>
      <c r="G1135" s="282" t="str">
        <f t="shared" si="65"/>
        <v/>
      </c>
      <c r="H1135" s="376"/>
      <c r="I1135" s="173" t="str">
        <f t="shared" si="64"/>
        <v/>
      </c>
    </row>
    <row r="1136" spans="1:17" ht="31.9" customHeight="1" x14ac:dyDescent="0.25">
      <c r="A1136" s="35">
        <v>648</v>
      </c>
      <c r="B1136" s="35"/>
      <c r="C1136" s="36"/>
      <c r="D1136" s="383"/>
      <c r="E1136" s="379"/>
      <c r="F1136" s="263"/>
      <c r="G1136" s="282" t="str">
        <f t="shared" si="65"/>
        <v/>
      </c>
      <c r="H1136" s="376"/>
      <c r="I1136" s="173" t="str">
        <f t="shared" si="64"/>
        <v/>
      </c>
    </row>
    <row r="1137" spans="1:10" ht="31.9" customHeight="1" x14ac:dyDescent="0.25">
      <c r="A1137" s="35">
        <v>649</v>
      </c>
      <c r="B1137" s="35"/>
      <c r="C1137" s="36"/>
      <c r="D1137" s="383"/>
      <c r="E1137" s="379"/>
      <c r="F1137" s="263"/>
      <c r="G1137" s="282" t="str">
        <f t="shared" si="65"/>
        <v/>
      </c>
      <c r="H1137" s="376"/>
      <c r="I1137" s="173" t="str">
        <f t="shared" si="64"/>
        <v/>
      </c>
    </row>
    <row r="1138" spans="1:10" ht="31.9" customHeight="1" x14ac:dyDescent="0.25">
      <c r="A1138" s="35">
        <v>650</v>
      </c>
      <c r="B1138" s="35"/>
      <c r="C1138" s="36"/>
      <c r="D1138" s="383"/>
      <c r="E1138" s="379"/>
      <c r="F1138" s="263"/>
      <c r="G1138" s="282" t="str">
        <f t="shared" si="65"/>
        <v/>
      </c>
      <c r="H1138" s="376"/>
      <c r="I1138" s="173" t="str">
        <f t="shared" si="64"/>
        <v/>
      </c>
    </row>
    <row r="1139" spans="1:10" ht="31.9" customHeight="1" x14ac:dyDescent="0.25">
      <c r="A1139" s="35">
        <v>651</v>
      </c>
      <c r="B1139" s="35"/>
      <c r="C1139" s="36"/>
      <c r="D1139" s="383"/>
      <c r="E1139" s="379"/>
      <c r="F1139" s="263"/>
      <c r="G1139" s="282" t="str">
        <f t="shared" si="65"/>
        <v/>
      </c>
      <c r="H1139" s="376"/>
      <c r="I1139" s="173" t="str">
        <f t="shared" si="64"/>
        <v/>
      </c>
    </row>
    <row r="1140" spans="1:10" ht="31.9" customHeight="1" x14ac:dyDescent="0.25">
      <c r="A1140" s="35">
        <v>652</v>
      </c>
      <c r="B1140" s="35"/>
      <c r="C1140" s="36"/>
      <c r="D1140" s="383"/>
      <c r="E1140" s="379"/>
      <c r="F1140" s="263"/>
      <c r="G1140" s="282" t="str">
        <f t="shared" si="65"/>
        <v/>
      </c>
      <c r="H1140" s="376"/>
      <c r="I1140" s="173" t="str">
        <f t="shared" si="64"/>
        <v/>
      </c>
    </row>
    <row r="1141" spans="1:10" ht="31.9" customHeight="1" x14ac:dyDescent="0.25">
      <c r="A1141" s="35">
        <v>653</v>
      </c>
      <c r="B1141" s="35"/>
      <c r="C1141" s="36"/>
      <c r="D1141" s="383"/>
      <c r="E1141" s="379"/>
      <c r="F1141" s="263"/>
      <c r="G1141" s="282" t="str">
        <f t="shared" si="65"/>
        <v/>
      </c>
      <c r="H1141" s="376"/>
      <c r="I1141" s="173" t="str">
        <f t="shared" si="64"/>
        <v/>
      </c>
    </row>
    <row r="1142" spans="1:10" ht="31.9" customHeight="1" x14ac:dyDescent="0.25">
      <c r="A1142" s="35">
        <v>654</v>
      </c>
      <c r="B1142" s="35"/>
      <c r="C1142" s="36"/>
      <c r="D1142" s="383"/>
      <c r="E1142" s="379"/>
      <c r="F1142" s="263"/>
      <c r="G1142" s="282" t="str">
        <f t="shared" si="65"/>
        <v/>
      </c>
      <c r="H1142" s="376"/>
      <c r="I1142" s="173" t="str">
        <f t="shared" si="64"/>
        <v/>
      </c>
    </row>
    <row r="1143" spans="1:10" ht="31.9" customHeight="1" x14ac:dyDescent="0.25">
      <c r="A1143" s="35">
        <v>655</v>
      </c>
      <c r="B1143" s="35"/>
      <c r="C1143" s="36"/>
      <c r="D1143" s="383"/>
      <c r="E1143" s="379"/>
      <c r="F1143" s="263"/>
      <c r="G1143" s="282" t="str">
        <f t="shared" si="65"/>
        <v/>
      </c>
      <c r="H1143" s="376"/>
      <c r="I1143" s="173" t="str">
        <f t="shared" si="64"/>
        <v/>
      </c>
    </row>
    <row r="1144" spans="1:10" ht="31.9" customHeight="1" x14ac:dyDescent="0.25">
      <c r="A1144" s="35">
        <v>656</v>
      </c>
      <c r="B1144" s="35"/>
      <c r="C1144" s="36"/>
      <c r="D1144" s="383"/>
      <c r="E1144" s="379"/>
      <c r="F1144" s="263"/>
      <c r="G1144" s="282" t="str">
        <f t="shared" si="65"/>
        <v/>
      </c>
      <c r="H1144" s="376"/>
      <c r="I1144" s="173" t="str">
        <f t="shared" si="64"/>
        <v/>
      </c>
    </row>
    <row r="1145" spans="1:10" ht="31.9" customHeight="1" x14ac:dyDescent="0.25">
      <c r="A1145" s="35">
        <v>657</v>
      </c>
      <c r="B1145" s="35"/>
      <c r="C1145" s="36"/>
      <c r="D1145" s="383"/>
      <c r="E1145" s="379"/>
      <c r="F1145" s="263"/>
      <c r="G1145" s="282" t="str">
        <f t="shared" si="65"/>
        <v/>
      </c>
      <c r="H1145" s="376"/>
      <c r="I1145" s="173" t="str">
        <f t="shared" si="64"/>
        <v/>
      </c>
    </row>
    <row r="1146" spans="1:10" ht="31.9" customHeight="1" x14ac:dyDescent="0.25">
      <c r="A1146" s="35">
        <v>658</v>
      </c>
      <c r="B1146" s="35"/>
      <c r="C1146" s="36"/>
      <c r="D1146" s="383"/>
      <c r="E1146" s="379"/>
      <c r="F1146" s="263"/>
      <c r="G1146" s="282" t="str">
        <f t="shared" si="65"/>
        <v/>
      </c>
      <c r="H1146" s="376"/>
      <c r="I1146" s="173" t="str">
        <f t="shared" si="64"/>
        <v/>
      </c>
    </row>
    <row r="1147" spans="1:10" ht="31.9" customHeight="1" x14ac:dyDescent="0.25">
      <c r="A1147" s="35">
        <v>659</v>
      </c>
      <c r="B1147" s="35"/>
      <c r="C1147" s="36"/>
      <c r="D1147" s="383"/>
      <c r="E1147" s="379"/>
      <c r="F1147" s="263"/>
      <c r="G1147" s="282" t="str">
        <f t="shared" si="65"/>
        <v/>
      </c>
      <c r="H1147" s="376"/>
      <c r="I1147" s="173" t="str">
        <f t="shared" si="64"/>
        <v/>
      </c>
    </row>
    <row r="1148" spans="1:10" ht="31.9" customHeight="1" thickBot="1" x14ac:dyDescent="0.3">
      <c r="A1148" s="38">
        <v>660</v>
      </c>
      <c r="B1148" s="38"/>
      <c r="C1148" s="39"/>
      <c r="D1148" s="384"/>
      <c r="E1148" s="380"/>
      <c r="F1148" s="264"/>
      <c r="G1148" s="283" t="str">
        <f t="shared" si="65"/>
        <v/>
      </c>
      <c r="H1148" s="377"/>
      <c r="I1148" s="173" t="str">
        <f t="shared" si="64"/>
        <v/>
      </c>
    </row>
    <row r="1149" spans="1:10" ht="37.15" customHeight="1" thickBot="1" x14ac:dyDescent="0.3">
      <c r="F1149" s="10" t="s">
        <v>147</v>
      </c>
      <c r="G1149" s="258">
        <f>IF(stok&lt;&gt;"",SUM(G1129:G1148)+G1114,0)</f>
        <v>0</v>
      </c>
      <c r="H1149" s="335"/>
      <c r="J1149" s="171">
        <f>IF(G1149&gt;G1114,ROW(A1155),0)</f>
        <v>0</v>
      </c>
    </row>
    <row r="1151" spans="1:10" ht="30.2" customHeight="1" x14ac:dyDescent="0.25">
      <c r="A1151" s="551" t="s">
        <v>159</v>
      </c>
      <c r="B1151" s="551"/>
      <c r="C1151" s="551"/>
      <c r="D1151" s="551"/>
      <c r="E1151" s="551"/>
      <c r="F1151" s="551"/>
      <c r="G1151" s="551"/>
      <c r="H1151" s="551"/>
    </row>
    <row r="1153" spans="1:17" ht="21" x14ac:dyDescent="0.35">
      <c r="B1153" s="309" t="s">
        <v>47</v>
      </c>
      <c r="C1153" s="297">
        <f ca="1">IF(imzatarihi&gt;0,imzatarihi,"")</f>
        <v>46027</v>
      </c>
      <c r="D1153" s="337" t="s">
        <v>48</v>
      </c>
      <c r="E1153" s="486" t="str">
        <f>IF(kurulusyetkilisi&gt;0,kurulusyetkilisi,"")</f>
        <v/>
      </c>
      <c r="F1153" s="486"/>
      <c r="G1153" s="486"/>
      <c r="H1153" s="486"/>
    </row>
    <row r="1154" spans="1:17" ht="21" x14ac:dyDescent="0.35">
      <c r="B1154" s="300"/>
      <c r="C1154" s="300"/>
      <c r="D1154" s="556" t="s">
        <v>49</v>
      </c>
      <c r="E1154" s="556"/>
      <c r="F1154" s="300"/>
      <c r="G1154" s="312"/>
      <c r="H1154" s="336"/>
    </row>
    <row r="1156" spans="1:17" x14ac:dyDescent="0.25">
      <c r="A1156" s="525" t="s">
        <v>126</v>
      </c>
      <c r="B1156" s="525"/>
      <c r="C1156" s="525"/>
      <c r="D1156" s="525"/>
      <c r="E1156" s="525"/>
      <c r="F1156" s="525"/>
      <c r="G1156" s="525"/>
      <c r="H1156" s="525"/>
      <c r="I1156" s="13"/>
    </row>
    <row r="1157" spans="1:17" x14ac:dyDescent="0.25">
      <c r="A1157" s="523" t="str">
        <f>IF(YilDonem&lt;&gt;"",CONCATENATE(YilDonem," dönemine aittir."),"")</f>
        <v/>
      </c>
      <c r="B1157" s="523"/>
      <c r="C1157" s="523"/>
      <c r="D1157" s="523"/>
      <c r="E1157" s="523"/>
      <c r="F1157" s="523"/>
      <c r="G1157" s="523"/>
      <c r="H1157" s="523"/>
      <c r="I1157" s="13"/>
    </row>
    <row r="1158" spans="1:17" ht="15.95" customHeight="1" thickBot="1" x14ac:dyDescent="0.3">
      <c r="A1158" s="543" t="s">
        <v>149</v>
      </c>
      <c r="B1158" s="543"/>
      <c r="C1158" s="543"/>
      <c r="D1158" s="543"/>
      <c r="E1158" s="543"/>
      <c r="F1158" s="543"/>
      <c r="G1158" s="543"/>
      <c r="H1158" s="543"/>
      <c r="I1158" s="13"/>
    </row>
    <row r="1159" spans="1:17" ht="31.7" customHeight="1" thickBot="1" x14ac:dyDescent="0.3">
      <c r="A1159" s="544" t="s">
        <v>1</v>
      </c>
      <c r="B1159" s="545"/>
      <c r="C1159" s="509" t="str">
        <f>IF(ProjeNo&gt;0,ProjeNo,"")</f>
        <v/>
      </c>
      <c r="D1159" s="510"/>
      <c r="E1159" s="510"/>
      <c r="F1159" s="510"/>
      <c r="G1159" s="510"/>
      <c r="H1159" s="511"/>
      <c r="I1159" s="13"/>
    </row>
    <row r="1160" spans="1:17" ht="45" customHeight="1" thickBot="1" x14ac:dyDescent="0.3">
      <c r="A1160" s="540" t="s">
        <v>14</v>
      </c>
      <c r="B1160" s="541"/>
      <c r="C1160" s="514" t="str">
        <f>IF(ProjeAdi&gt;0,ProjeAdi,"")</f>
        <v/>
      </c>
      <c r="D1160" s="515"/>
      <c r="E1160" s="515"/>
      <c r="F1160" s="515"/>
      <c r="G1160" s="515"/>
      <c r="H1160" s="516"/>
      <c r="I1160" s="13"/>
    </row>
    <row r="1161" spans="1:17" ht="30.2" customHeight="1" thickBot="1" x14ac:dyDescent="0.3">
      <c r="A1161" s="549" t="s">
        <v>164</v>
      </c>
      <c r="B1161" s="550"/>
      <c r="C1161" s="514" t="str">
        <f>IF($C$6&lt;&gt;"",$C$6,"")</f>
        <v/>
      </c>
      <c r="D1161" s="515"/>
      <c r="E1161" s="515"/>
      <c r="F1161" s="515"/>
      <c r="G1161" s="515"/>
      <c r="H1161" s="516"/>
      <c r="I1161" s="13"/>
    </row>
    <row r="1162" spans="1:17" s="75" customFormat="1" ht="37.15" customHeight="1" x14ac:dyDescent="0.25">
      <c r="A1162" s="517" t="s">
        <v>9</v>
      </c>
      <c r="B1162" s="517" t="s">
        <v>122</v>
      </c>
      <c r="C1162" s="517" t="s">
        <v>123</v>
      </c>
      <c r="D1162" s="521" t="s">
        <v>127</v>
      </c>
      <c r="E1162" s="517" t="s">
        <v>128</v>
      </c>
      <c r="F1162" s="517" t="s">
        <v>167</v>
      </c>
      <c r="G1162" s="552" t="s">
        <v>50</v>
      </c>
      <c r="H1162" s="554" t="s">
        <v>129</v>
      </c>
      <c r="I1162" s="100"/>
      <c r="J1162" s="110"/>
      <c r="K1162" s="110"/>
      <c r="L1162" s="110"/>
      <c r="M1162" s="110"/>
      <c r="N1162" s="110"/>
      <c r="O1162" s="110"/>
      <c r="P1162" s="110"/>
      <c r="Q1162" s="110"/>
    </row>
    <row r="1163" spans="1:17" ht="18" customHeight="1" thickBot="1" x14ac:dyDescent="0.3">
      <c r="A1163" s="526"/>
      <c r="B1163" s="526"/>
      <c r="C1163" s="526"/>
      <c r="D1163" s="528"/>
      <c r="E1163" s="526"/>
      <c r="F1163" s="526"/>
      <c r="G1163" s="553"/>
      <c r="H1163" s="555"/>
      <c r="I1163" s="13"/>
    </row>
    <row r="1164" spans="1:17" ht="31.9" customHeight="1" x14ac:dyDescent="0.25">
      <c r="A1164" s="52">
        <v>661</v>
      </c>
      <c r="B1164" s="52"/>
      <c r="C1164" s="53"/>
      <c r="D1164" s="382"/>
      <c r="E1164" s="378"/>
      <c r="F1164" s="262"/>
      <c r="G1164" s="274" t="str">
        <f>IF(AND(E1164&lt;&gt;"",F1164&lt;&gt;"",H1164&lt;&gt;""),E1164*F1164,"")</f>
        <v/>
      </c>
      <c r="H1164" s="375"/>
      <c r="I1164" s="173" t="str">
        <f t="shared" ref="I1164:I1183" si="66">IF(AND(C1164&lt;&gt;"",H1164=""),"Stok Çıkış Tarihi Yazılmalıdır.","")</f>
        <v/>
      </c>
    </row>
    <row r="1165" spans="1:17" ht="31.9" customHeight="1" x14ac:dyDescent="0.25">
      <c r="A1165" s="35">
        <v>662</v>
      </c>
      <c r="B1165" s="35"/>
      <c r="C1165" s="36"/>
      <c r="D1165" s="383"/>
      <c r="E1165" s="379"/>
      <c r="F1165" s="263"/>
      <c r="G1165" s="282" t="str">
        <f t="shared" ref="G1165:G1183" si="67">IF(AND(E1165&lt;&gt;"",F1165&lt;&gt;"",H1165&lt;&gt;""),E1165*F1165,"")</f>
        <v/>
      </c>
      <c r="H1165" s="376"/>
      <c r="I1165" s="173" t="str">
        <f t="shared" si="66"/>
        <v/>
      </c>
    </row>
    <row r="1166" spans="1:17" ht="31.9" customHeight="1" x14ac:dyDescent="0.25">
      <c r="A1166" s="35">
        <v>663</v>
      </c>
      <c r="B1166" s="35"/>
      <c r="C1166" s="36"/>
      <c r="D1166" s="383"/>
      <c r="E1166" s="379"/>
      <c r="F1166" s="263"/>
      <c r="G1166" s="282" t="str">
        <f t="shared" si="67"/>
        <v/>
      </c>
      <c r="H1166" s="376"/>
      <c r="I1166" s="173" t="str">
        <f t="shared" si="66"/>
        <v/>
      </c>
    </row>
    <row r="1167" spans="1:17" ht="31.9" customHeight="1" x14ac:dyDescent="0.25">
      <c r="A1167" s="35">
        <v>664</v>
      </c>
      <c r="B1167" s="35"/>
      <c r="C1167" s="36"/>
      <c r="D1167" s="383"/>
      <c r="E1167" s="379"/>
      <c r="F1167" s="263"/>
      <c r="G1167" s="282" t="str">
        <f t="shared" si="67"/>
        <v/>
      </c>
      <c r="H1167" s="376"/>
      <c r="I1167" s="173" t="str">
        <f t="shared" si="66"/>
        <v/>
      </c>
    </row>
    <row r="1168" spans="1:17" ht="31.9" customHeight="1" x14ac:dyDescent="0.25">
      <c r="A1168" s="35">
        <v>665</v>
      </c>
      <c r="B1168" s="35"/>
      <c r="C1168" s="36"/>
      <c r="D1168" s="383"/>
      <c r="E1168" s="379"/>
      <c r="F1168" s="263"/>
      <c r="G1168" s="282" t="str">
        <f t="shared" si="67"/>
        <v/>
      </c>
      <c r="H1168" s="376"/>
      <c r="I1168" s="173" t="str">
        <f t="shared" si="66"/>
        <v/>
      </c>
    </row>
    <row r="1169" spans="1:10" ht="31.9" customHeight="1" x14ac:dyDescent="0.25">
      <c r="A1169" s="35">
        <v>666</v>
      </c>
      <c r="B1169" s="35"/>
      <c r="C1169" s="36"/>
      <c r="D1169" s="383"/>
      <c r="E1169" s="379"/>
      <c r="F1169" s="263"/>
      <c r="G1169" s="282" t="str">
        <f t="shared" si="67"/>
        <v/>
      </c>
      <c r="H1169" s="376"/>
      <c r="I1169" s="173" t="str">
        <f t="shared" si="66"/>
        <v/>
      </c>
    </row>
    <row r="1170" spans="1:10" ht="31.9" customHeight="1" x14ac:dyDescent="0.25">
      <c r="A1170" s="35">
        <v>667</v>
      </c>
      <c r="B1170" s="35"/>
      <c r="C1170" s="36"/>
      <c r="D1170" s="383"/>
      <c r="E1170" s="379"/>
      <c r="F1170" s="263"/>
      <c r="G1170" s="282" t="str">
        <f t="shared" si="67"/>
        <v/>
      </c>
      <c r="H1170" s="376"/>
      <c r="I1170" s="173" t="str">
        <f t="shared" si="66"/>
        <v/>
      </c>
    </row>
    <row r="1171" spans="1:10" ht="31.9" customHeight="1" x14ac:dyDescent="0.25">
      <c r="A1171" s="35">
        <v>668</v>
      </c>
      <c r="B1171" s="35"/>
      <c r="C1171" s="36"/>
      <c r="D1171" s="383"/>
      <c r="E1171" s="379"/>
      <c r="F1171" s="263"/>
      <c r="G1171" s="282" t="str">
        <f t="shared" si="67"/>
        <v/>
      </c>
      <c r="H1171" s="376"/>
      <c r="I1171" s="173" t="str">
        <f t="shared" si="66"/>
        <v/>
      </c>
    </row>
    <row r="1172" spans="1:10" ht="31.9" customHeight="1" x14ac:dyDescent="0.25">
      <c r="A1172" s="35">
        <v>669</v>
      </c>
      <c r="B1172" s="35"/>
      <c r="C1172" s="36"/>
      <c r="D1172" s="383"/>
      <c r="E1172" s="379"/>
      <c r="F1172" s="263"/>
      <c r="G1172" s="282" t="str">
        <f t="shared" si="67"/>
        <v/>
      </c>
      <c r="H1172" s="376"/>
      <c r="I1172" s="173" t="str">
        <f t="shared" si="66"/>
        <v/>
      </c>
    </row>
    <row r="1173" spans="1:10" ht="31.9" customHeight="1" x14ac:dyDescent="0.25">
      <c r="A1173" s="35">
        <v>670</v>
      </c>
      <c r="B1173" s="35"/>
      <c r="C1173" s="36"/>
      <c r="D1173" s="383"/>
      <c r="E1173" s="379"/>
      <c r="F1173" s="263"/>
      <c r="G1173" s="282" t="str">
        <f t="shared" si="67"/>
        <v/>
      </c>
      <c r="H1173" s="376"/>
      <c r="I1173" s="173" t="str">
        <f t="shared" si="66"/>
        <v/>
      </c>
    </row>
    <row r="1174" spans="1:10" ht="31.9" customHeight="1" x14ac:dyDescent="0.25">
      <c r="A1174" s="35">
        <v>671</v>
      </c>
      <c r="B1174" s="35"/>
      <c r="C1174" s="36"/>
      <c r="D1174" s="383"/>
      <c r="E1174" s="379"/>
      <c r="F1174" s="263"/>
      <c r="G1174" s="282" t="str">
        <f t="shared" si="67"/>
        <v/>
      </c>
      <c r="H1174" s="376"/>
      <c r="I1174" s="173" t="str">
        <f t="shared" si="66"/>
        <v/>
      </c>
    </row>
    <row r="1175" spans="1:10" ht="31.9" customHeight="1" x14ac:dyDescent="0.25">
      <c r="A1175" s="35">
        <v>672</v>
      </c>
      <c r="B1175" s="35"/>
      <c r="C1175" s="36"/>
      <c r="D1175" s="383"/>
      <c r="E1175" s="379"/>
      <c r="F1175" s="263"/>
      <c r="G1175" s="282" t="str">
        <f t="shared" si="67"/>
        <v/>
      </c>
      <c r="H1175" s="376"/>
      <c r="I1175" s="173" t="str">
        <f t="shared" si="66"/>
        <v/>
      </c>
    </row>
    <row r="1176" spans="1:10" ht="31.9" customHeight="1" x14ac:dyDescent="0.25">
      <c r="A1176" s="35">
        <v>673</v>
      </c>
      <c r="B1176" s="35"/>
      <c r="C1176" s="36"/>
      <c r="D1176" s="383"/>
      <c r="E1176" s="379"/>
      <c r="F1176" s="263"/>
      <c r="G1176" s="282" t="str">
        <f t="shared" si="67"/>
        <v/>
      </c>
      <c r="H1176" s="376"/>
      <c r="I1176" s="173" t="str">
        <f t="shared" si="66"/>
        <v/>
      </c>
    </row>
    <row r="1177" spans="1:10" ht="31.9" customHeight="1" x14ac:dyDescent="0.25">
      <c r="A1177" s="35">
        <v>674</v>
      </c>
      <c r="B1177" s="35"/>
      <c r="C1177" s="36"/>
      <c r="D1177" s="383"/>
      <c r="E1177" s="379"/>
      <c r="F1177" s="263"/>
      <c r="G1177" s="282" t="str">
        <f t="shared" si="67"/>
        <v/>
      </c>
      <c r="H1177" s="376"/>
      <c r="I1177" s="173" t="str">
        <f t="shared" si="66"/>
        <v/>
      </c>
    </row>
    <row r="1178" spans="1:10" ht="31.9" customHeight="1" x14ac:dyDescent="0.25">
      <c r="A1178" s="35">
        <v>675</v>
      </c>
      <c r="B1178" s="35"/>
      <c r="C1178" s="36"/>
      <c r="D1178" s="383"/>
      <c r="E1178" s="379"/>
      <c r="F1178" s="263"/>
      <c r="G1178" s="282" t="str">
        <f t="shared" si="67"/>
        <v/>
      </c>
      <c r="H1178" s="376"/>
      <c r="I1178" s="173" t="str">
        <f t="shared" si="66"/>
        <v/>
      </c>
    </row>
    <row r="1179" spans="1:10" ht="31.9" customHeight="1" x14ac:dyDescent="0.25">
      <c r="A1179" s="35">
        <v>676</v>
      </c>
      <c r="B1179" s="35"/>
      <c r="C1179" s="36"/>
      <c r="D1179" s="383"/>
      <c r="E1179" s="379"/>
      <c r="F1179" s="263"/>
      <c r="G1179" s="282" t="str">
        <f t="shared" si="67"/>
        <v/>
      </c>
      <c r="H1179" s="376"/>
      <c r="I1179" s="173" t="str">
        <f t="shared" si="66"/>
        <v/>
      </c>
    </row>
    <row r="1180" spans="1:10" ht="31.9" customHeight="1" x14ac:dyDescent="0.25">
      <c r="A1180" s="35">
        <v>677</v>
      </c>
      <c r="B1180" s="35"/>
      <c r="C1180" s="36"/>
      <c r="D1180" s="383"/>
      <c r="E1180" s="379"/>
      <c r="F1180" s="263"/>
      <c r="G1180" s="282" t="str">
        <f t="shared" si="67"/>
        <v/>
      </c>
      <c r="H1180" s="376"/>
      <c r="I1180" s="173" t="str">
        <f t="shared" si="66"/>
        <v/>
      </c>
    </row>
    <row r="1181" spans="1:10" ht="31.9" customHeight="1" x14ac:dyDescent="0.25">
      <c r="A1181" s="35">
        <v>678</v>
      </c>
      <c r="B1181" s="35"/>
      <c r="C1181" s="36"/>
      <c r="D1181" s="383"/>
      <c r="E1181" s="379"/>
      <c r="F1181" s="263"/>
      <c r="G1181" s="282" t="str">
        <f t="shared" si="67"/>
        <v/>
      </c>
      <c r="H1181" s="376"/>
      <c r="I1181" s="173" t="str">
        <f t="shared" si="66"/>
        <v/>
      </c>
    </row>
    <row r="1182" spans="1:10" ht="31.9" customHeight="1" x14ac:dyDescent="0.25">
      <c r="A1182" s="35">
        <v>679</v>
      </c>
      <c r="B1182" s="35"/>
      <c r="C1182" s="36"/>
      <c r="D1182" s="383"/>
      <c r="E1182" s="379"/>
      <c r="F1182" s="263"/>
      <c r="G1182" s="282" t="str">
        <f t="shared" si="67"/>
        <v/>
      </c>
      <c r="H1182" s="376"/>
      <c r="I1182" s="173" t="str">
        <f t="shared" si="66"/>
        <v/>
      </c>
    </row>
    <row r="1183" spans="1:10" ht="31.9" customHeight="1" thickBot="1" x14ac:dyDescent="0.3">
      <c r="A1183" s="38">
        <v>680</v>
      </c>
      <c r="B1183" s="38"/>
      <c r="C1183" s="39"/>
      <c r="D1183" s="384"/>
      <c r="E1183" s="380"/>
      <c r="F1183" s="264"/>
      <c r="G1183" s="283" t="str">
        <f t="shared" si="67"/>
        <v/>
      </c>
      <c r="H1183" s="377"/>
      <c r="I1183" s="173" t="str">
        <f t="shared" si="66"/>
        <v/>
      </c>
    </row>
    <row r="1184" spans="1:10" ht="37.15" customHeight="1" thickBot="1" x14ac:dyDescent="0.3">
      <c r="F1184" s="10" t="s">
        <v>147</v>
      </c>
      <c r="G1184" s="258">
        <f>IF(stok&lt;&gt;"",SUM(G1164:G1183)+G1149,0)</f>
        <v>0</v>
      </c>
      <c r="H1184" s="335"/>
      <c r="J1184" s="171">
        <f>IF(G1184&gt;G1149,ROW(A1190),0)</f>
        <v>0</v>
      </c>
    </row>
    <row r="1186" spans="1:17" ht="30.2" customHeight="1" x14ac:dyDescent="0.25">
      <c r="A1186" s="551" t="s">
        <v>159</v>
      </c>
      <c r="B1186" s="551"/>
      <c r="C1186" s="551"/>
      <c r="D1186" s="551"/>
      <c r="E1186" s="551"/>
      <c r="F1186" s="551"/>
      <c r="G1186" s="551"/>
      <c r="H1186" s="551"/>
    </row>
    <row r="1188" spans="1:17" ht="21" x14ac:dyDescent="0.35">
      <c r="B1188" s="309" t="s">
        <v>47</v>
      </c>
      <c r="C1188" s="297">
        <f ca="1">IF(imzatarihi&gt;0,imzatarihi,"")</f>
        <v>46027</v>
      </c>
      <c r="D1188" s="337" t="s">
        <v>48</v>
      </c>
      <c r="E1188" s="486" t="str">
        <f>IF(kurulusyetkilisi&gt;0,kurulusyetkilisi,"")</f>
        <v/>
      </c>
      <c r="F1188" s="486"/>
      <c r="G1188" s="486"/>
      <c r="H1188" s="486"/>
    </row>
    <row r="1189" spans="1:17" ht="21" x14ac:dyDescent="0.35">
      <c r="B1189" s="300"/>
      <c r="C1189" s="300"/>
      <c r="D1189" s="556" t="s">
        <v>49</v>
      </c>
      <c r="E1189" s="556"/>
      <c r="F1189" s="300"/>
      <c r="G1189" s="312"/>
      <c r="H1189" s="336"/>
    </row>
    <row r="1191" spans="1:17" x14ac:dyDescent="0.25">
      <c r="A1191" s="525" t="s">
        <v>126</v>
      </c>
      <c r="B1191" s="525"/>
      <c r="C1191" s="525"/>
      <c r="D1191" s="525"/>
      <c r="E1191" s="525"/>
      <c r="F1191" s="525"/>
      <c r="G1191" s="525"/>
      <c r="H1191" s="525"/>
      <c r="I1191" s="13"/>
    </row>
    <row r="1192" spans="1:17" x14ac:dyDescent="0.25">
      <c r="A1192" s="523" t="str">
        <f>IF(YilDonem&lt;&gt;"",CONCATENATE(YilDonem," dönemine aittir."),"")</f>
        <v/>
      </c>
      <c r="B1192" s="523"/>
      <c r="C1192" s="523"/>
      <c r="D1192" s="523"/>
      <c r="E1192" s="523"/>
      <c r="F1192" s="523"/>
      <c r="G1192" s="523"/>
      <c r="H1192" s="523"/>
      <c r="I1192" s="13"/>
    </row>
    <row r="1193" spans="1:17" ht="15.95" customHeight="1" thickBot="1" x14ac:dyDescent="0.3">
      <c r="A1193" s="543" t="s">
        <v>149</v>
      </c>
      <c r="B1193" s="543"/>
      <c r="C1193" s="543"/>
      <c r="D1193" s="543"/>
      <c r="E1193" s="543"/>
      <c r="F1193" s="543"/>
      <c r="G1193" s="543"/>
      <c r="H1193" s="543"/>
      <c r="I1193" s="13"/>
    </row>
    <row r="1194" spans="1:17" ht="31.7" customHeight="1" thickBot="1" x14ac:dyDescent="0.3">
      <c r="A1194" s="544" t="s">
        <v>1</v>
      </c>
      <c r="B1194" s="545"/>
      <c r="C1194" s="509" t="str">
        <f>IF(ProjeNo&gt;0,ProjeNo,"")</f>
        <v/>
      </c>
      <c r="D1194" s="510"/>
      <c r="E1194" s="510"/>
      <c r="F1194" s="510"/>
      <c r="G1194" s="510"/>
      <c r="H1194" s="511"/>
      <c r="I1194" s="13"/>
    </row>
    <row r="1195" spans="1:17" ht="45" customHeight="1" thickBot="1" x14ac:dyDescent="0.3">
      <c r="A1195" s="540" t="s">
        <v>14</v>
      </c>
      <c r="B1195" s="541"/>
      <c r="C1195" s="514" t="str">
        <f>IF(ProjeAdi&gt;0,ProjeAdi,"")</f>
        <v/>
      </c>
      <c r="D1195" s="515"/>
      <c r="E1195" s="515"/>
      <c r="F1195" s="515"/>
      <c r="G1195" s="515"/>
      <c r="H1195" s="516"/>
      <c r="I1195" s="13"/>
    </row>
    <row r="1196" spans="1:17" ht="30.2" customHeight="1" thickBot="1" x14ac:dyDescent="0.3">
      <c r="A1196" s="549" t="s">
        <v>164</v>
      </c>
      <c r="B1196" s="550"/>
      <c r="C1196" s="514" t="str">
        <f>IF($C$6&lt;&gt;"",$C$6,"")</f>
        <v/>
      </c>
      <c r="D1196" s="515"/>
      <c r="E1196" s="515"/>
      <c r="F1196" s="515"/>
      <c r="G1196" s="515"/>
      <c r="H1196" s="516"/>
      <c r="I1196" s="13"/>
    </row>
    <row r="1197" spans="1:17" s="75" customFormat="1" ht="37.15" customHeight="1" x14ac:dyDescent="0.25">
      <c r="A1197" s="517" t="s">
        <v>9</v>
      </c>
      <c r="B1197" s="517" t="s">
        <v>122</v>
      </c>
      <c r="C1197" s="517" t="s">
        <v>123</v>
      </c>
      <c r="D1197" s="521" t="s">
        <v>127</v>
      </c>
      <c r="E1197" s="517" t="s">
        <v>128</v>
      </c>
      <c r="F1197" s="517" t="s">
        <v>167</v>
      </c>
      <c r="G1197" s="552" t="s">
        <v>50</v>
      </c>
      <c r="H1197" s="554" t="s">
        <v>129</v>
      </c>
      <c r="I1197" s="100"/>
      <c r="J1197" s="110"/>
      <c r="K1197" s="110"/>
      <c r="L1197" s="110"/>
      <c r="M1197" s="110"/>
      <c r="N1197" s="110"/>
      <c r="O1197" s="110"/>
      <c r="P1197" s="110"/>
      <c r="Q1197" s="110"/>
    </row>
    <row r="1198" spans="1:17" ht="18" customHeight="1" thickBot="1" x14ac:dyDescent="0.3">
      <c r="A1198" s="526"/>
      <c r="B1198" s="526"/>
      <c r="C1198" s="526"/>
      <c r="D1198" s="528"/>
      <c r="E1198" s="526"/>
      <c r="F1198" s="526"/>
      <c r="G1198" s="553"/>
      <c r="H1198" s="555"/>
      <c r="I1198" s="13"/>
    </row>
    <row r="1199" spans="1:17" ht="31.9" customHeight="1" x14ac:dyDescent="0.25">
      <c r="A1199" s="52">
        <v>681</v>
      </c>
      <c r="B1199" s="52"/>
      <c r="C1199" s="53"/>
      <c r="D1199" s="382"/>
      <c r="E1199" s="378"/>
      <c r="F1199" s="262"/>
      <c r="G1199" s="274" t="str">
        <f>IF(AND(E1199&lt;&gt;"",F1199&lt;&gt;"",H1199&lt;&gt;""),E1199*F1199,"")</f>
        <v/>
      </c>
      <c r="H1199" s="375"/>
      <c r="I1199" s="173" t="str">
        <f t="shared" ref="I1199:I1218" si="68">IF(AND(C1199&lt;&gt;"",H1199=""),"Stok Çıkış Tarihi Yazılmalıdır.","")</f>
        <v/>
      </c>
    </row>
    <row r="1200" spans="1:17" ht="31.9" customHeight="1" x14ac:dyDescent="0.25">
      <c r="A1200" s="35">
        <v>682</v>
      </c>
      <c r="B1200" s="35"/>
      <c r="C1200" s="36"/>
      <c r="D1200" s="383"/>
      <c r="E1200" s="379"/>
      <c r="F1200" s="263"/>
      <c r="G1200" s="282" t="str">
        <f t="shared" ref="G1200:G1218" si="69">IF(AND(E1200&lt;&gt;"",F1200&lt;&gt;"",H1200&lt;&gt;""),E1200*F1200,"")</f>
        <v/>
      </c>
      <c r="H1200" s="376"/>
      <c r="I1200" s="173" t="str">
        <f t="shared" si="68"/>
        <v/>
      </c>
    </row>
    <row r="1201" spans="1:9" ht="31.9" customHeight="1" x14ac:dyDescent="0.25">
      <c r="A1201" s="35">
        <v>683</v>
      </c>
      <c r="B1201" s="35"/>
      <c r="C1201" s="36"/>
      <c r="D1201" s="383"/>
      <c r="E1201" s="379"/>
      <c r="F1201" s="263"/>
      <c r="G1201" s="282" t="str">
        <f t="shared" si="69"/>
        <v/>
      </c>
      <c r="H1201" s="376"/>
      <c r="I1201" s="173" t="str">
        <f t="shared" si="68"/>
        <v/>
      </c>
    </row>
    <row r="1202" spans="1:9" ht="31.9" customHeight="1" x14ac:dyDescent="0.25">
      <c r="A1202" s="35">
        <v>684</v>
      </c>
      <c r="B1202" s="35"/>
      <c r="C1202" s="36"/>
      <c r="D1202" s="383"/>
      <c r="E1202" s="379"/>
      <c r="F1202" s="263"/>
      <c r="G1202" s="282" t="str">
        <f t="shared" si="69"/>
        <v/>
      </c>
      <c r="H1202" s="376"/>
      <c r="I1202" s="173" t="str">
        <f t="shared" si="68"/>
        <v/>
      </c>
    </row>
    <row r="1203" spans="1:9" ht="31.9" customHeight="1" x14ac:dyDescent="0.25">
      <c r="A1203" s="35">
        <v>685</v>
      </c>
      <c r="B1203" s="35"/>
      <c r="C1203" s="36"/>
      <c r="D1203" s="383"/>
      <c r="E1203" s="379"/>
      <c r="F1203" s="263"/>
      <c r="G1203" s="282" t="str">
        <f t="shared" si="69"/>
        <v/>
      </c>
      <c r="H1203" s="376"/>
      <c r="I1203" s="173" t="str">
        <f t="shared" si="68"/>
        <v/>
      </c>
    </row>
    <row r="1204" spans="1:9" ht="31.9" customHeight="1" x14ac:dyDescent="0.25">
      <c r="A1204" s="35">
        <v>686</v>
      </c>
      <c r="B1204" s="35"/>
      <c r="C1204" s="36"/>
      <c r="D1204" s="383"/>
      <c r="E1204" s="379"/>
      <c r="F1204" s="263"/>
      <c r="G1204" s="282" t="str">
        <f t="shared" si="69"/>
        <v/>
      </c>
      <c r="H1204" s="376"/>
      <c r="I1204" s="173" t="str">
        <f t="shared" si="68"/>
        <v/>
      </c>
    </row>
    <row r="1205" spans="1:9" ht="31.9" customHeight="1" x14ac:dyDescent="0.25">
      <c r="A1205" s="35">
        <v>687</v>
      </c>
      <c r="B1205" s="35"/>
      <c r="C1205" s="36"/>
      <c r="D1205" s="383"/>
      <c r="E1205" s="379"/>
      <c r="F1205" s="263"/>
      <c r="G1205" s="282" t="str">
        <f t="shared" si="69"/>
        <v/>
      </c>
      <c r="H1205" s="376"/>
      <c r="I1205" s="173" t="str">
        <f t="shared" si="68"/>
        <v/>
      </c>
    </row>
    <row r="1206" spans="1:9" ht="31.9" customHeight="1" x14ac:dyDescent="0.25">
      <c r="A1206" s="35">
        <v>688</v>
      </c>
      <c r="B1206" s="35"/>
      <c r="C1206" s="36"/>
      <c r="D1206" s="383"/>
      <c r="E1206" s="379"/>
      <c r="F1206" s="263"/>
      <c r="G1206" s="282" t="str">
        <f t="shared" si="69"/>
        <v/>
      </c>
      <c r="H1206" s="376"/>
      <c r="I1206" s="173" t="str">
        <f t="shared" si="68"/>
        <v/>
      </c>
    </row>
    <row r="1207" spans="1:9" ht="31.9" customHeight="1" x14ac:dyDescent="0.25">
      <c r="A1207" s="35">
        <v>689</v>
      </c>
      <c r="B1207" s="35"/>
      <c r="C1207" s="36"/>
      <c r="D1207" s="383"/>
      <c r="E1207" s="379"/>
      <c r="F1207" s="263"/>
      <c r="G1207" s="282" t="str">
        <f t="shared" si="69"/>
        <v/>
      </c>
      <c r="H1207" s="376"/>
      <c r="I1207" s="173" t="str">
        <f t="shared" si="68"/>
        <v/>
      </c>
    </row>
    <row r="1208" spans="1:9" ht="31.9" customHeight="1" x14ac:dyDescent="0.25">
      <c r="A1208" s="35">
        <v>690</v>
      </c>
      <c r="B1208" s="35"/>
      <c r="C1208" s="36"/>
      <c r="D1208" s="383"/>
      <c r="E1208" s="379"/>
      <c r="F1208" s="263"/>
      <c r="G1208" s="282" t="str">
        <f t="shared" si="69"/>
        <v/>
      </c>
      <c r="H1208" s="376"/>
      <c r="I1208" s="173" t="str">
        <f t="shared" si="68"/>
        <v/>
      </c>
    </row>
    <row r="1209" spans="1:9" ht="31.9" customHeight="1" x14ac:dyDescent="0.25">
      <c r="A1209" s="35">
        <v>691</v>
      </c>
      <c r="B1209" s="35"/>
      <c r="C1209" s="36"/>
      <c r="D1209" s="383"/>
      <c r="E1209" s="379"/>
      <c r="F1209" s="263"/>
      <c r="G1209" s="282" t="str">
        <f t="shared" si="69"/>
        <v/>
      </c>
      <c r="H1209" s="376"/>
      <c r="I1209" s="173" t="str">
        <f t="shared" si="68"/>
        <v/>
      </c>
    </row>
    <row r="1210" spans="1:9" ht="31.9" customHeight="1" x14ac:dyDescent="0.25">
      <c r="A1210" s="35">
        <v>692</v>
      </c>
      <c r="B1210" s="35"/>
      <c r="C1210" s="36"/>
      <c r="D1210" s="383"/>
      <c r="E1210" s="379"/>
      <c r="F1210" s="263"/>
      <c r="G1210" s="282" t="str">
        <f t="shared" si="69"/>
        <v/>
      </c>
      <c r="H1210" s="376"/>
      <c r="I1210" s="173" t="str">
        <f t="shared" si="68"/>
        <v/>
      </c>
    </row>
    <row r="1211" spans="1:9" ht="31.9" customHeight="1" x14ac:dyDescent="0.25">
      <c r="A1211" s="35">
        <v>693</v>
      </c>
      <c r="B1211" s="35"/>
      <c r="C1211" s="36"/>
      <c r="D1211" s="383"/>
      <c r="E1211" s="379"/>
      <c r="F1211" s="263"/>
      <c r="G1211" s="282" t="str">
        <f t="shared" si="69"/>
        <v/>
      </c>
      <c r="H1211" s="376"/>
      <c r="I1211" s="173" t="str">
        <f t="shared" si="68"/>
        <v/>
      </c>
    </row>
    <row r="1212" spans="1:9" ht="31.9" customHeight="1" x14ac:dyDescent="0.25">
      <c r="A1212" s="35">
        <v>694</v>
      </c>
      <c r="B1212" s="35"/>
      <c r="C1212" s="36"/>
      <c r="D1212" s="383"/>
      <c r="E1212" s="379"/>
      <c r="F1212" s="263"/>
      <c r="G1212" s="282" t="str">
        <f t="shared" si="69"/>
        <v/>
      </c>
      <c r="H1212" s="376"/>
      <c r="I1212" s="173" t="str">
        <f t="shared" si="68"/>
        <v/>
      </c>
    </row>
    <row r="1213" spans="1:9" ht="31.9" customHeight="1" x14ac:dyDescent="0.25">
      <c r="A1213" s="35">
        <v>695</v>
      </c>
      <c r="B1213" s="35"/>
      <c r="C1213" s="36"/>
      <c r="D1213" s="383"/>
      <c r="E1213" s="379"/>
      <c r="F1213" s="263"/>
      <c r="G1213" s="282" t="str">
        <f t="shared" si="69"/>
        <v/>
      </c>
      <c r="H1213" s="376"/>
      <c r="I1213" s="173" t="str">
        <f t="shared" si="68"/>
        <v/>
      </c>
    </row>
    <row r="1214" spans="1:9" ht="31.9" customHeight="1" x14ac:dyDescent="0.25">
      <c r="A1214" s="35">
        <v>696</v>
      </c>
      <c r="B1214" s="35"/>
      <c r="C1214" s="36"/>
      <c r="D1214" s="383"/>
      <c r="E1214" s="379"/>
      <c r="F1214" s="263"/>
      <c r="G1214" s="282" t="str">
        <f t="shared" si="69"/>
        <v/>
      </c>
      <c r="H1214" s="376"/>
      <c r="I1214" s="173" t="str">
        <f t="shared" si="68"/>
        <v/>
      </c>
    </row>
    <row r="1215" spans="1:9" ht="31.9" customHeight="1" x14ac:dyDescent="0.25">
      <c r="A1215" s="35">
        <v>697</v>
      </c>
      <c r="B1215" s="35"/>
      <c r="C1215" s="36"/>
      <c r="D1215" s="383"/>
      <c r="E1215" s="379"/>
      <c r="F1215" s="263"/>
      <c r="G1215" s="282" t="str">
        <f t="shared" si="69"/>
        <v/>
      </c>
      <c r="H1215" s="376"/>
      <c r="I1215" s="173" t="str">
        <f t="shared" si="68"/>
        <v/>
      </c>
    </row>
    <row r="1216" spans="1:9" ht="31.9" customHeight="1" x14ac:dyDescent="0.25">
      <c r="A1216" s="35">
        <v>698</v>
      </c>
      <c r="B1216" s="35"/>
      <c r="C1216" s="36"/>
      <c r="D1216" s="383"/>
      <c r="E1216" s="379"/>
      <c r="F1216" s="263"/>
      <c r="G1216" s="282" t="str">
        <f t="shared" si="69"/>
        <v/>
      </c>
      <c r="H1216" s="376"/>
      <c r="I1216" s="173" t="str">
        <f t="shared" si="68"/>
        <v/>
      </c>
    </row>
    <row r="1217" spans="1:17" ht="31.9" customHeight="1" x14ac:dyDescent="0.25">
      <c r="A1217" s="35">
        <v>699</v>
      </c>
      <c r="B1217" s="35"/>
      <c r="C1217" s="36"/>
      <c r="D1217" s="383"/>
      <c r="E1217" s="379"/>
      <c r="F1217" s="263"/>
      <c r="G1217" s="282" t="str">
        <f t="shared" si="69"/>
        <v/>
      </c>
      <c r="H1217" s="376"/>
      <c r="I1217" s="173" t="str">
        <f t="shared" si="68"/>
        <v/>
      </c>
    </row>
    <row r="1218" spans="1:17" ht="31.9" customHeight="1" thickBot="1" x14ac:dyDescent="0.3">
      <c r="A1218" s="38">
        <v>700</v>
      </c>
      <c r="B1218" s="38"/>
      <c r="C1218" s="39"/>
      <c r="D1218" s="384"/>
      <c r="E1218" s="380"/>
      <c r="F1218" s="264"/>
      <c r="G1218" s="283" t="str">
        <f t="shared" si="69"/>
        <v/>
      </c>
      <c r="H1218" s="377"/>
      <c r="I1218" s="173" t="str">
        <f t="shared" si="68"/>
        <v/>
      </c>
    </row>
    <row r="1219" spans="1:17" ht="37.15" customHeight="1" thickBot="1" x14ac:dyDescent="0.3">
      <c r="F1219" s="10" t="s">
        <v>147</v>
      </c>
      <c r="G1219" s="258">
        <f>IF(stok&lt;&gt;"",SUM(G1199:G1218)+G1184,0)</f>
        <v>0</v>
      </c>
      <c r="H1219" s="335"/>
      <c r="J1219" s="171">
        <f>IF(G1219&gt;G1184,ROW(A1225),0)</f>
        <v>0</v>
      </c>
    </row>
    <row r="1221" spans="1:17" ht="30.2" customHeight="1" x14ac:dyDescent="0.25">
      <c r="A1221" s="551" t="s">
        <v>159</v>
      </c>
      <c r="B1221" s="551"/>
      <c r="C1221" s="551"/>
      <c r="D1221" s="551"/>
      <c r="E1221" s="551"/>
      <c r="F1221" s="551"/>
      <c r="G1221" s="551"/>
      <c r="H1221" s="551"/>
    </row>
    <row r="1223" spans="1:17" ht="21" x14ac:dyDescent="0.35">
      <c r="B1223" s="309" t="s">
        <v>47</v>
      </c>
      <c r="C1223" s="297">
        <f ca="1">IF(imzatarihi&gt;0,imzatarihi,"")</f>
        <v>46027</v>
      </c>
      <c r="D1223" s="337" t="s">
        <v>48</v>
      </c>
      <c r="E1223" s="486" t="str">
        <f>IF(kurulusyetkilisi&gt;0,kurulusyetkilisi,"")</f>
        <v/>
      </c>
      <c r="F1223" s="486"/>
      <c r="G1223" s="486"/>
      <c r="H1223" s="486"/>
    </row>
    <row r="1224" spans="1:17" ht="21" x14ac:dyDescent="0.35">
      <c r="B1224" s="300"/>
      <c r="C1224" s="300"/>
      <c r="D1224" s="556" t="s">
        <v>49</v>
      </c>
      <c r="E1224" s="556"/>
      <c r="F1224" s="300"/>
      <c r="G1224" s="312"/>
      <c r="H1224" s="336"/>
    </row>
    <row r="1226" spans="1:17" x14ac:dyDescent="0.25">
      <c r="A1226" s="525" t="s">
        <v>126</v>
      </c>
      <c r="B1226" s="525"/>
      <c r="C1226" s="525"/>
      <c r="D1226" s="525"/>
      <c r="E1226" s="525"/>
      <c r="F1226" s="525"/>
      <c r="G1226" s="525"/>
      <c r="H1226" s="525"/>
      <c r="I1226" s="13"/>
    </row>
    <row r="1227" spans="1:17" x14ac:dyDescent="0.25">
      <c r="A1227" s="523" t="str">
        <f>IF(YilDonem&lt;&gt;"",CONCATENATE(YilDonem," dönemine aittir."),"")</f>
        <v/>
      </c>
      <c r="B1227" s="523"/>
      <c r="C1227" s="523"/>
      <c r="D1227" s="523"/>
      <c r="E1227" s="523"/>
      <c r="F1227" s="523"/>
      <c r="G1227" s="523"/>
      <c r="H1227" s="523"/>
      <c r="I1227" s="13"/>
    </row>
    <row r="1228" spans="1:17" ht="15.95" customHeight="1" thickBot="1" x14ac:dyDescent="0.3">
      <c r="A1228" s="543" t="s">
        <v>149</v>
      </c>
      <c r="B1228" s="543"/>
      <c r="C1228" s="543"/>
      <c r="D1228" s="543"/>
      <c r="E1228" s="543"/>
      <c r="F1228" s="543"/>
      <c r="G1228" s="543"/>
      <c r="H1228" s="543"/>
      <c r="I1228" s="13"/>
    </row>
    <row r="1229" spans="1:17" ht="31.7" customHeight="1" thickBot="1" x14ac:dyDescent="0.3">
      <c r="A1229" s="544" t="s">
        <v>1</v>
      </c>
      <c r="B1229" s="545"/>
      <c r="C1229" s="509" t="str">
        <f>IF(ProjeNo&gt;0,ProjeNo,"")</f>
        <v/>
      </c>
      <c r="D1229" s="510"/>
      <c r="E1229" s="510"/>
      <c r="F1229" s="510"/>
      <c r="G1229" s="510"/>
      <c r="H1229" s="511"/>
      <c r="I1229" s="13"/>
    </row>
    <row r="1230" spans="1:17" ht="45" customHeight="1" thickBot="1" x14ac:dyDescent="0.3">
      <c r="A1230" s="540" t="s">
        <v>14</v>
      </c>
      <c r="B1230" s="541"/>
      <c r="C1230" s="514" t="str">
        <f>IF(ProjeAdi&gt;0,ProjeAdi,"")</f>
        <v/>
      </c>
      <c r="D1230" s="515"/>
      <c r="E1230" s="515"/>
      <c r="F1230" s="515"/>
      <c r="G1230" s="515"/>
      <c r="H1230" s="516"/>
      <c r="I1230" s="13"/>
    </row>
    <row r="1231" spans="1:17" ht="30.2" customHeight="1" thickBot="1" x14ac:dyDescent="0.3">
      <c r="A1231" s="549" t="s">
        <v>164</v>
      </c>
      <c r="B1231" s="550"/>
      <c r="C1231" s="514" t="str">
        <f>IF($C$6&lt;&gt;"",$C$6,"")</f>
        <v/>
      </c>
      <c r="D1231" s="515"/>
      <c r="E1231" s="515"/>
      <c r="F1231" s="515"/>
      <c r="G1231" s="515"/>
      <c r="H1231" s="516"/>
      <c r="I1231" s="13"/>
    </row>
    <row r="1232" spans="1:17" s="75" customFormat="1" ht="37.15" customHeight="1" x14ac:dyDescent="0.25">
      <c r="A1232" s="517" t="s">
        <v>9</v>
      </c>
      <c r="B1232" s="517" t="s">
        <v>122</v>
      </c>
      <c r="C1232" s="517" t="s">
        <v>123</v>
      </c>
      <c r="D1232" s="521" t="s">
        <v>127</v>
      </c>
      <c r="E1232" s="517" t="s">
        <v>128</v>
      </c>
      <c r="F1232" s="517" t="s">
        <v>167</v>
      </c>
      <c r="G1232" s="552" t="s">
        <v>50</v>
      </c>
      <c r="H1232" s="554" t="s">
        <v>129</v>
      </c>
      <c r="I1232" s="100"/>
      <c r="J1232" s="110"/>
      <c r="K1232" s="110"/>
      <c r="L1232" s="110"/>
      <c r="M1232" s="110"/>
      <c r="N1232" s="110"/>
      <c r="O1232" s="110"/>
      <c r="P1232" s="110"/>
      <c r="Q1232" s="110"/>
    </row>
    <row r="1233" spans="1:9" ht="18" customHeight="1" thickBot="1" x14ac:dyDescent="0.3">
      <c r="A1233" s="526"/>
      <c r="B1233" s="526"/>
      <c r="C1233" s="526"/>
      <c r="D1233" s="528"/>
      <c r="E1233" s="526"/>
      <c r="F1233" s="526"/>
      <c r="G1233" s="553"/>
      <c r="H1233" s="555"/>
      <c r="I1233" s="13"/>
    </row>
    <row r="1234" spans="1:9" ht="31.9" customHeight="1" x14ac:dyDescent="0.25">
      <c r="A1234" s="52">
        <v>701</v>
      </c>
      <c r="B1234" s="52"/>
      <c r="C1234" s="53"/>
      <c r="D1234" s="382"/>
      <c r="E1234" s="378"/>
      <c r="F1234" s="262"/>
      <c r="G1234" s="274" t="str">
        <f>IF(AND(E1234&lt;&gt;"",F1234&lt;&gt;"",H1234&lt;&gt;""),E1234*F1234,"")</f>
        <v/>
      </c>
      <c r="H1234" s="375"/>
      <c r="I1234" s="173" t="str">
        <f t="shared" ref="I1234:I1253" si="70">IF(AND(C1234&lt;&gt;"",H1234=""),"Stok Çıkış Tarihi Yazılmalıdır.","")</f>
        <v/>
      </c>
    </row>
    <row r="1235" spans="1:9" ht="31.9" customHeight="1" x14ac:dyDescent="0.25">
      <c r="A1235" s="35">
        <v>702</v>
      </c>
      <c r="B1235" s="35"/>
      <c r="C1235" s="36"/>
      <c r="D1235" s="383"/>
      <c r="E1235" s="379"/>
      <c r="F1235" s="263"/>
      <c r="G1235" s="282" t="str">
        <f t="shared" ref="G1235:G1253" si="71">IF(AND(E1235&lt;&gt;"",F1235&lt;&gt;"",H1235&lt;&gt;""),E1235*F1235,"")</f>
        <v/>
      </c>
      <c r="H1235" s="376"/>
      <c r="I1235" s="173" t="str">
        <f t="shared" si="70"/>
        <v/>
      </c>
    </row>
    <row r="1236" spans="1:9" ht="31.9" customHeight="1" x14ac:dyDescent="0.25">
      <c r="A1236" s="35">
        <v>703</v>
      </c>
      <c r="B1236" s="35"/>
      <c r="C1236" s="36"/>
      <c r="D1236" s="383"/>
      <c r="E1236" s="379"/>
      <c r="F1236" s="263"/>
      <c r="G1236" s="282" t="str">
        <f t="shared" si="71"/>
        <v/>
      </c>
      <c r="H1236" s="376"/>
      <c r="I1236" s="173" t="str">
        <f t="shared" si="70"/>
        <v/>
      </c>
    </row>
    <row r="1237" spans="1:9" ht="31.9" customHeight="1" x14ac:dyDescent="0.25">
      <c r="A1237" s="35">
        <v>704</v>
      </c>
      <c r="B1237" s="35"/>
      <c r="C1237" s="36"/>
      <c r="D1237" s="383"/>
      <c r="E1237" s="379"/>
      <c r="F1237" s="263"/>
      <c r="G1237" s="282" t="str">
        <f t="shared" si="71"/>
        <v/>
      </c>
      <c r="H1237" s="376"/>
      <c r="I1237" s="173" t="str">
        <f t="shared" si="70"/>
        <v/>
      </c>
    </row>
    <row r="1238" spans="1:9" ht="31.9" customHeight="1" x14ac:dyDescent="0.25">
      <c r="A1238" s="35">
        <v>705</v>
      </c>
      <c r="B1238" s="35"/>
      <c r="C1238" s="36"/>
      <c r="D1238" s="383"/>
      <c r="E1238" s="379"/>
      <c r="F1238" s="263"/>
      <c r="G1238" s="282" t="str">
        <f t="shared" si="71"/>
        <v/>
      </c>
      <c r="H1238" s="376"/>
      <c r="I1238" s="173" t="str">
        <f t="shared" si="70"/>
        <v/>
      </c>
    </row>
    <row r="1239" spans="1:9" ht="31.9" customHeight="1" x14ac:dyDescent="0.25">
      <c r="A1239" s="35">
        <v>706</v>
      </c>
      <c r="B1239" s="35"/>
      <c r="C1239" s="36"/>
      <c r="D1239" s="383"/>
      <c r="E1239" s="379"/>
      <c r="F1239" s="263"/>
      <c r="G1239" s="282" t="str">
        <f t="shared" si="71"/>
        <v/>
      </c>
      <c r="H1239" s="376"/>
      <c r="I1239" s="173" t="str">
        <f t="shared" si="70"/>
        <v/>
      </c>
    </row>
    <row r="1240" spans="1:9" ht="31.9" customHeight="1" x14ac:dyDescent="0.25">
      <c r="A1240" s="35">
        <v>707</v>
      </c>
      <c r="B1240" s="35"/>
      <c r="C1240" s="36"/>
      <c r="D1240" s="383"/>
      <c r="E1240" s="379"/>
      <c r="F1240" s="263"/>
      <c r="G1240" s="282" t="str">
        <f t="shared" si="71"/>
        <v/>
      </c>
      <c r="H1240" s="376"/>
      <c r="I1240" s="173" t="str">
        <f t="shared" si="70"/>
        <v/>
      </c>
    </row>
    <row r="1241" spans="1:9" ht="31.9" customHeight="1" x14ac:dyDescent="0.25">
      <c r="A1241" s="35">
        <v>708</v>
      </c>
      <c r="B1241" s="35"/>
      <c r="C1241" s="36"/>
      <c r="D1241" s="383"/>
      <c r="E1241" s="379"/>
      <c r="F1241" s="263"/>
      <c r="G1241" s="282" t="str">
        <f t="shared" si="71"/>
        <v/>
      </c>
      <c r="H1241" s="376"/>
      <c r="I1241" s="173" t="str">
        <f t="shared" si="70"/>
        <v/>
      </c>
    </row>
    <row r="1242" spans="1:9" ht="31.9" customHeight="1" x14ac:dyDescent="0.25">
      <c r="A1242" s="35">
        <v>709</v>
      </c>
      <c r="B1242" s="35"/>
      <c r="C1242" s="36"/>
      <c r="D1242" s="383"/>
      <c r="E1242" s="379"/>
      <c r="F1242" s="263"/>
      <c r="G1242" s="282" t="str">
        <f t="shared" si="71"/>
        <v/>
      </c>
      <c r="H1242" s="376"/>
      <c r="I1242" s="173" t="str">
        <f t="shared" si="70"/>
        <v/>
      </c>
    </row>
    <row r="1243" spans="1:9" ht="31.9" customHeight="1" x14ac:dyDescent="0.25">
      <c r="A1243" s="35">
        <v>710</v>
      </c>
      <c r="B1243" s="35"/>
      <c r="C1243" s="36"/>
      <c r="D1243" s="383"/>
      <c r="E1243" s="379"/>
      <c r="F1243" s="263"/>
      <c r="G1243" s="282" t="str">
        <f t="shared" si="71"/>
        <v/>
      </c>
      <c r="H1243" s="376"/>
      <c r="I1243" s="173" t="str">
        <f t="shared" si="70"/>
        <v/>
      </c>
    </row>
    <row r="1244" spans="1:9" ht="31.9" customHeight="1" x14ac:dyDescent="0.25">
      <c r="A1244" s="35">
        <v>711</v>
      </c>
      <c r="B1244" s="35"/>
      <c r="C1244" s="36"/>
      <c r="D1244" s="383"/>
      <c r="E1244" s="379"/>
      <c r="F1244" s="263"/>
      <c r="G1244" s="282" t="str">
        <f t="shared" si="71"/>
        <v/>
      </c>
      <c r="H1244" s="376"/>
      <c r="I1244" s="173" t="str">
        <f t="shared" si="70"/>
        <v/>
      </c>
    </row>
    <row r="1245" spans="1:9" ht="31.9" customHeight="1" x14ac:dyDescent="0.25">
      <c r="A1245" s="35">
        <v>712</v>
      </c>
      <c r="B1245" s="35"/>
      <c r="C1245" s="36"/>
      <c r="D1245" s="383"/>
      <c r="E1245" s="379"/>
      <c r="F1245" s="263"/>
      <c r="G1245" s="282" t="str">
        <f t="shared" si="71"/>
        <v/>
      </c>
      <c r="H1245" s="376"/>
      <c r="I1245" s="173" t="str">
        <f t="shared" si="70"/>
        <v/>
      </c>
    </row>
    <row r="1246" spans="1:9" ht="31.9" customHeight="1" x14ac:dyDescent="0.25">
      <c r="A1246" s="35">
        <v>713</v>
      </c>
      <c r="B1246" s="35"/>
      <c r="C1246" s="36"/>
      <c r="D1246" s="383"/>
      <c r="E1246" s="379"/>
      <c r="F1246" s="263"/>
      <c r="G1246" s="282" t="str">
        <f t="shared" si="71"/>
        <v/>
      </c>
      <c r="H1246" s="376"/>
      <c r="I1246" s="173" t="str">
        <f t="shared" si="70"/>
        <v/>
      </c>
    </row>
    <row r="1247" spans="1:9" ht="31.9" customHeight="1" x14ac:dyDescent="0.25">
      <c r="A1247" s="35">
        <v>714</v>
      </c>
      <c r="B1247" s="35"/>
      <c r="C1247" s="36"/>
      <c r="D1247" s="383"/>
      <c r="E1247" s="379"/>
      <c r="F1247" s="263"/>
      <c r="G1247" s="282" t="str">
        <f t="shared" si="71"/>
        <v/>
      </c>
      <c r="H1247" s="376"/>
      <c r="I1247" s="173" t="str">
        <f t="shared" si="70"/>
        <v/>
      </c>
    </row>
    <row r="1248" spans="1:9" ht="31.9" customHeight="1" x14ac:dyDescent="0.25">
      <c r="A1248" s="35">
        <v>715</v>
      </c>
      <c r="B1248" s="35"/>
      <c r="C1248" s="36"/>
      <c r="D1248" s="383"/>
      <c r="E1248" s="379"/>
      <c r="F1248" s="263"/>
      <c r="G1248" s="282" t="str">
        <f t="shared" si="71"/>
        <v/>
      </c>
      <c r="H1248" s="376"/>
      <c r="I1248" s="173" t="str">
        <f t="shared" si="70"/>
        <v/>
      </c>
    </row>
    <row r="1249" spans="1:10" ht="31.9" customHeight="1" x14ac:dyDescent="0.25">
      <c r="A1249" s="35">
        <v>716</v>
      </c>
      <c r="B1249" s="35"/>
      <c r="C1249" s="36"/>
      <c r="D1249" s="383"/>
      <c r="E1249" s="379"/>
      <c r="F1249" s="263"/>
      <c r="G1249" s="282" t="str">
        <f t="shared" si="71"/>
        <v/>
      </c>
      <c r="H1249" s="376"/>
      <c r="I1249" s="173" t="str">
        <f t="shared" si="70"/>
        <v/>
      </c>
    </row>
    <row r="1250" spans="1:10" ht="31.9" customHeight="1" x14ac:dyDescent="0.25">
      <c r="A1250" s="35">
        <v>717</v>
      </c>
      <c r="B1250" s="35"/>
      <c r="C1250" s="36"/>
      <c r="D1250" s="383"/>
      <c r="E1250" s="379"/>
      <c r="F1250" s="263"/>
      <c r="G1250" s="282" t="str">
        <f t="shared" si="71"/>
        <v/>
      </c>
      <c r="H1250" s="376"/>
      <c r="I1250" s="173" t="str">
        <f t="shared" si="70"/>
        <v/>
      </c>
    </row>
    <row r="1251" spans="1:10" ht="31.9" customHeight="1" x14ac:dyDescent="0.25">
      <c r="A1251" s="35">
        <v>718</v>
      </c>
      <c r="B1251" s="35"/>
      <c r="C1251" s="36"/>
      <c r="D1251" s="383"/>
      <c r="E1251" s="379"/>
      <c r="F1251" s="263"/>
      <c r="G1251" s="282" t="str">
        <f t="shared" si="71"/>
        <v/>
      </c>
      <c r="H1251" s="376"/>
      <c r="I1251" s="173" t="str">
        <f t="shared" si="70"/>
        <v/>
      </c>
    </row>
    <row r="1252" spans="1:10" ht="31.9" customHeight="1" x14ac:dyDescent="0.25">
      <c r="A1252" s="35">
        <v>719</v>
      </c>
      <c r="B1252" s="35"/>
      <c r="C1252" s="36"/>
      <c r="D1252" s="383"/>
      <c r="E1252" s="379"/>
      <c r="F1252" s="263"/>
      <c r="G1252" s="282" t="str">
        <f t="shared" si="71"/>
        <v/>
      </c>
      <c r="H1252" s="376"/>
      <c r="I1252" s="173" t="str">
        <f t="shared" si="70"/>
        <v/>
      </c>
    </row>
    <row r="1253" spans="1:10" ht="31.9" customHeight="1" thickBot="1" x14ac:dyDescent="0.3">
      <c r="A1253" s="38">
        <v>720</v>
      </c>
      <c r="B1253" s="38"/>
      <c r="C1253" s="39"/>
      <c r="D1253" s="384"/>
      <c r="E1253" s="380"/>
      <c r="F1253" s="264"/>
      <c r="G1253" s="283" t="str">
        <f t="shared" si="71"/>
        <v/>
      </c>
      <c r="H1253" s="377"/>
      <c r="I1253" s="173" t="str">
        <f t="shared" si="70"/>
        <v/>
      </c>
    </row>
    <row r="1254" spans="1:10" ht="37.15" customHeight="1" thickBot="1" x14ac:dyDescent="0.3">
      <c r="F1254" s="10" t="s">
        <v>147</v>
      </c>
      <c r="G1254" s="258">
        <f>IF(stok&lt;&gt;"",SUM(G1234:G1253)+G1219,0)</f>
        <v>0</v>
      </c>
      <c r="H1254" s="335"/>
      <c r="J1254" s="171">
        <f>IF(G1254&gt;G1219,ROW(A1260),0)</f>
        <v>0</v>
      </c>
    </row>
    <row r="1256" spans="1:10" ht="30.2" customHeight="1" x14ac:dyDescent="0.25">
      <c r="A1256" s="551" t="s">
        <v>159</v>
      </c>
      <c r="B1256" s="551"/>
      <c r="C1256" s="551"/>
      <c r="D1256" s="551"/>
      <c r="E1256" s="551"/>
      <c r="F1256" s="551"/>
      <c r="G1256" s="551"/>
      <c r="H1256" s="551"/>
    </row>
    <row r="1258" spans="1:10" ht="21" x14ac:dyDescent="0.35">
      <c r="B1258" s="309" t="s">
        <v>47</v>
      </c>
      <c r="C1258" s="297">
        <f ca="1">IF(imzatarihi&gt;0,imzatarihi,"")</f>
        <v>46027</v>
      </c>
      <c r="D1258" s="337" t="s">
        <v>48</v>
      </c>
      <c r="E1258" s="486" t="str">
        <f>IF(kurulusyetkilisi&gt;0,kurulusyetkilisi,"")</f>
        <v/>
      </c>
      <c r="F1258" s="486"/>
      <c r="G1258" s="486"/>
      <c r="H1258" s="486"/>
    </row>
    <row r="1259" spans="1:10" ht="21" x14ac:dyDescent="0.35">
      <c r="B1259" s="300"/>
      <c r="C1259" s="300"/>
      <c r="D1259" s="556" t="s">
        <v>49</v>
      </c>
      <c r="E1259" s="556"/>
      <c r="F1259" s="300"/>
      <c r="G1259" s="312"/>
      <c r="H1259" s="336"/>
    </row>
    <row r="1261" spans="1:10" x14ac:dyDescent="0.25">
      <c r="A1261" s="525" t="s">
        <v>126</v>
      </c>
      <c r="B1261" s="525"/>
      <c r="C1261" s="525"/>
      <c r="D1261" s="525"/>
      <c r="E1261" s="525"/>
      <c r="F1261" s="525"/>
      <c r="G1261" s="525"/>
      <c r="H1261" s="525"/>
      <c r="I1261" s="13"/>
    </row>
    <row r="1262" spans="1:10" x14ac:dyDescent="0.25">
      <c r="A1262" s="523" t="str">
        <f>IF(YilDonem&lt;&gt;"",CONCATENATE(YilDonem," dönemine aittir."),"")</f>
        <v/>
      </c>
      <c r="B1262" s="523"/>
      <c r="C1262" s="523"/>
      <c r="D1262" s="523"/>
      <c r="E1262" s="523"/>
      <c r="F1262" s="523"/>
      <c r="G1262" s="523"/>
      <c r="H1262" s="523"/>
      <c r="I1262" s="13"/>
    </row>
    <row r="1263" spans="1:10" ht="15.95" customHeight="1" thickBot="1" x14ac:dyDescent="0.3">
      <c r="A1263" s="543" t="s">
        <v>149</v>
      </c>
      <c r="B1263" s="543"/>
      <c r="C1263" s="543"/>
      <c r="D1263" s="543"/>
      <c r="E1263" s="543"/>
      <c r="F1263" s="543"/>
      <c r="G1263" s="543"/>
      <c r="H1263" s="543"/>
      <c r="I1263" s="13"/>
    </row>
    <row r="1264" spans="1:10" ht="31.7" customHeight="1" thickBot="1" x14ac:dyDescent="0.3">
      <c r="A1264" s="544" t="s">
        <v>1</v>
      </c>
      <c r="B1264" s="545"/>
      <c r="C1264" s="509" t="str">
        <f>IF(ProjeNo&gt;0,ProjeNo,"")</f>
        <v/>
      </c>
      <c r="D1264" s="510"/>
      <c r="E1264" s="510"/>
      <c r="F1264" s="510"/>
      <c r="G1264" s="510"/>
      <c r="H1264" s="511"/>
      <c r="I1264" s="13"/>
    </row>
    <row r="1265" spans="1:17" ht="45" customHeight="1" thickBot="1" x14ac:dyDescent="0.3">
      <c r="A1265" s="540" t="s">
        <v>14</v>
      </c>
      <c r="B1265" s="541"/>
      <c r="C1265" s="514" t="str">
        <f>IF(ProjeAdi&gt;0,ProjeAdi,"")</f>
        <v/>
      </c>
      <c r="D1265" s="515"/>
      <c r="E1265" s="515"/>
      <c r="F1265" s="515"/>
      <c r="G1265" s="515"/>
      <c r="H1265" s="516"/>
      <c r="I1265" s="13"/>
    </row>
    <row r="1266" spans="1:17" ht="30.2" customHeight="1" thickBot="1" x14ac:dyDescent="0.3">
      <c r="A1266" s="549" t="s">
        <v>164</v>
      </c>
      <c r="B1266" s="550"/>
      <c r="C1266" s="514" t="str">
        <f>IF($C$6&lt;&gt;"",$C$6,"")</f>
        <v/>
      </c>
      <c r="D1266" s="515"/>
      <c r="E1266" s="515"/>
      <c r="F1266" s="515"/>
      <c r="G1266" s="515"/>
      <c r="H1266" s="516"/>
      <c r="I1266" s="13"/>
    </row>
    <row r="1267" spans="1:17" s="75" customFormat="1" ht="37.15" customHeight="1" x14ac:dyDescent="0.25">
      <c r="A1267" s="517" t="s">
        <v>9</v>
      </c>
      <c r="B1267" s="517" t="s">
        <v>122</v>
      </c>
      <c r="C1267" s="517" t="s">
        <v>123</v>
      </c>
      <c r="D1267" s="521" t="s">
        <v>127</v>
      </c>
      <c r="E1267" s="517" t="s">
        <v>128</v>
      </c>
      <c r="F1267" s="517" t="s">
        <v>167</v>
      </c>
      <c r="G1267" s="552" t="s">
        <v>50</v>
      </c>
      <c r="H1267" s="554" t="s">
        <v>129</v>
      </c>
      <c r="I1267" s="100"/>
      <c r="J1267" s="110"/>
      <c r="K1267" s="110"/>
      <c r="L1267" s="110"/>
      <c r="M1267" s="110"/>
      <c r="N1267" s="110"/>
      <c r="O1267" s="110"/>
      <c r="P1267" s="110"/>
      <c r="Q1267" s="110"/>
    </row>
    <row r="1268" spans="1:17" ht="18" customHeight="1" thickBot="1" x14ac:dyDescent="0.3">
      <c r="A1268" s="526"/>
      <c r="B1268" s="526"/>
      <c r="C1268" s="526"/>
      <c r="D1268" s="528"/>
      <c r="E1268" s="526"/>
      <c r="F1268" s="526"/>
      <c r="G1268" s="553"/>
      <c r="H1268" s="555"/>
      <c r="I1268" s="13"/>
    </row>
    <row r="1269" spans="1:17" ht="31.9" customHeight="1" x14ac:dyDescent="0.25">
      <c r="A1269" s="52">
        <v>721</v>
      </c>
      <c r="B1269" s="52"/>
      <c r="C1269" s="53"/>
      <c r="D1269" s="382"/>
      <c r="E1269" s="378"/>
      <c r="F1269" s="262"/>
      <c r="G1269" s="274" t="str">
        <f>IF(AND(E1269&lt;&gt;"",F1269&lt;&gt;"",H1269&lt;&gt;""),E1269*F1269,"")</f>
        <v/>
      </c>
      <c r="H1269" s="375"/>
      <c r="I1269" s="173" t="str">
        <f t="shared" ref="I1269:I1288" si="72">IF(AND(C1269&lt;&gt;"",H1269=""),"Stok Çıkış Tarihi Yazılmalıdır.","")</f>
        <v/>
      </c>
    </row>
    <row r="1270" spans="1:17" ht="31.9" customHeight="1" x14ac:dyDescent="0.25">
      <c r="A1270" s="35">
        <v>722</v>
      </c>
      <c r="B1270" s="35"/>
      <c r="C1270" s="36"/>
      <c r="D1270" s="383"/>
      <c r="E1270" s="379"/>
      <c r="F1270" s="263"/>
      <c r="G1270" s="282" t="str">
        <f t="shared" ref="G1270:G1288" si="73">IF(AND(E1270&lt;&gt;"",F1270&lt;&gt;"",H1270&lt;&gt;""),E1270*F1270,"")</f>
        <v/>
      </c>
      <c r="H1270" s="376"/>
      <c r="I1270" s="173" t="str">
        <f t="shared" si="72"/>
        <v/>
      </c>
    </row>
    <row r="1271" spans="1:17" ht="31.9" customHeight="1" x14ac:dyDescent="0.25">
      <c r="A1271" s="35">
        <v>723</v>
      </c>
      <c r="B1271" s="35"/>
      <c r="C1271" s="36"/>
      <c r="D1271" s="383"/>
      <c r="E1271" s="379"/>
      <c r="F1271" s="263"/>
      <c r="G1271" s="282" t="str">
        <f t="shared" si="73"/>
        <v/>
      </c>
      <c r="H1271" s="376"/>
      <c r="I1271" s="173" t="str">
        <f t="shared" si="72"/>
        <v/>
      </c>
    </row>
    <row r="1272" spans="1:17" ht="31.9" customHeight="1" x14ac:dyDescent="0.25">
      <c r="A1272" s="35">
        <v>724</v>
      </c>
      <c r="B1272" s="35"/>
      <c r="C1272" s="36"/>
      <c r="D1272" s="383"/>
      <c r="E1272" s="379"/>
      <c r="F1272" s="263"/>
      <c r="G1272" s="282" t="str">
        <f t="shared" si="73"/>
        <v/>
      </c>
      <c r="H1272" s="376"/>
      <c r="I1272" s="173" t="str">
        <f t="shared" si="72"/>
        <v/>
      </c>
    </row>
    <row r="1273" spans="1:17" ht="31.9" customHeight="1" x14ac:dyDescent="0.25">
      <c r="A1273" s="35">
        <v>725</v>
      </c>
      <c r="B1273" s="35"/>
      <c r="C1273" s="36"/>
      <c r="D1273" s="383"/>
      <c r="E1273" s="379"/>
      <c r="F1273" s="263"/>
      <c r="G1273" s="282" t="str">
        <f t="shared" si="73"/>
        <v/>
      </c>
      <c r="H1273" s="376"/>
      <c r="I1273" s="173" t="str">
        <f t="shared" si="72"/>
        <v/>
      </c>
    </row>
    <row r="1274" spans="1:17" ht="31.9" customHeight="1" x14ac:dyDescent="0.25">
      <c r="A1274" s="35">
        <v>726</v>
      </c>
      <c r="B1274" s="35"/>
      <c r="C1274" s="36"/>
      <c r="D1274" s="383"/>
      <c r="E1274" s="379"/>
      <c r="F1274" s="263"/>
      <c r="G1274" s="282" t="str">
        <f t="shared" si="73"/>
        <v/>
      </c>
      <c r="H1274" s="376"/>
      <c r="I1274" s="173" t="str">
        <f t="shared" si="72"/>
        <v/>
      </c>
    </row>
    <row r="1275" spans="1:17" ht="31.9" customHeight="1" x14ac:dyDescent="0.25">
      <c r="A1275" s="35">
        <v>727</v>
      </c>
      <c r="B1275" s="35"/>
      <c r="C1275" s="36"/>
      <c r="D1275" s="383"/>
      <c r="E1275" s="379"/>
      <c r="F1275" s="263"/>
      <c r="G1275" s="282" t="str">
        <f t="shared" si="73"/>
        <v/>
      </c>
      <c r="H1275" s="376"/>
      <c r="I1275" s="173" t="str">
        <f t="shared" si="72"/>
        <v/>
      </c>
    </row>
    <row r="1276" spans="1:17" ht="31.9" customHeight="1" x14ac:dyDescent="0.25">
      <c r="A1276" s="35">
        <v>728</v>
      </c>
      <c r="B1276" s="35"/>
      <c r="C1276" s="36"/>
      <c r="D1276" s="383"/>
      <c r="E1276" s="379"/>
      <c r="F1276" s="263"/>
      <c r="G1276" s="282" t="str">
        <f t="shared" si="73"/>
        <v/>
      </c>
      <c r="H1276" s="376"/>
      <c r="I1276" s="173" t="str">
        <f t="shared" si="72"/>
        <v/>
      </c>
    </row>
    <row r="1277" spans="1:17" ht="31.9" customHeight="1" x14ac:dyDescent="0.25">
      <c r="A1277" s="35">
        <v>729</v>
      </c>
      <c r="B1277" s="35"/>
      <c r="C1277" s="36"/>
      <c r="D1277" s="383"/>
      <c r="E1277" s="379"/>
      <c r="F1277" s="263"/>
      <c r="G1277" s="282" t="str">
        <f t="shared" si="73"/>
        <v/>
      </c>
      <c r="H1277" s="376"/>
      <c r="I1277" s="173" t="str">
        <f t="shared" si="72"/>
        <v/>
      </c>
    </row>
    <row r="1278" spans="1:17" ht="31.9" customHeight="1" x14ac:dyDescent="0.25">
      <c r="A1278" s="35">
        <v>730</v>
      </c>
      <c r="B1278" s="35"/>
      <c r="C1278" s="36"/>
      <c r="D1278" s="383"/>
      <c r="E1278" s="379"/>
      <c r="F1278" s="263"/>
      <c r="G1278" s="282" t="str">
        <f t="shared" si="73"/>
        <v/>
      </c>
      <c r="H1278" s="376"/>
      <c r="I1278" s="173" t="str">
        <f t="shared" si="72"/>
        <v/>
      </c>
    </row>
    <row r="1279" spans="1:17" ht="31.9" customHeight="1" x14ac:dyDescent="0.25">
      <c r="A1279" s="35">
        <v>731</v>
      </c>
      <c r="B1279" s="35"/>
      <c r="C1279" s="36"/>
      <c r="D1279" s="383"/>
      <c r="E1279" s="379"/>
      <c r="F1279" s="263"/>
      <c r="G1279" s="282" t="str">
        <f t="shared" si="73"/>
        <v/>
      </c>
      <c r="H1279" s="376"/>
      <c r="I1279" s="173" t="str">
        <f t="shared" si="72"/>
        <v/>
      </c>
    </row>
    <row r="1280" spans="1:17" ht="31.9" customHeight="1" x14ac:dyDescent="0.25">
      <c r="A1280" s="35">
        <v>732</v>
      </c>
      <c r="B1280" s="35"/>
      <c r="C1280" s="36"/>
      <c r="D1280" s="383"/>
      <c r="E1280" s="379"/>
      <c r="F1280" s="263"/>
      <c r="G1280" s="282" t="str">
        <f t="shared" si="73"/>
        <v/>
      </c>
      <c r="H1280" s="376"/>
      <c r="I1280" s="173" t="str">
        <f t="shared" si="72"/>
        <v/>
      </c>
    </row>
    <row r="1281" spans="1:10" ht="31.9" customHeight="1" x14ac:dyDescent="0.25">
      <c r="A1281" s="35">
        <v>733</v>
      </c>
      <c r="B1281" s="35"/>
      <c r="C1281" s="36"/>
      <c r="D1281" s="383"/>
      <c r="E1281" s="379"/>
      <c r="F1281" s="263"/>
      <c r="G1281" s="282" t="str">
        <f t="shared" si="73"/>
        <v/>
      </c>
      <c r="H1281" s="376"/>
      <c r="I1281" s="173" t="str">
        <f t="shared" si="72"/>
        <v/>
      </c>
    </row>
    <row r="1282" spans="1:10" ht="31.9" customHeight="1" x14ac:dyDescent="0.25">
      <c r="A1282" s="35">
        <v>734</v>
      </c>
      <c r="B1282" s="35"/>
      <c r="C1282" s="36"/>
      <c r="D1282" s="383"/>
      <c r="E1282" s="379"/>
      <c r="F1282" s="263"/>
      <c r="G1282" s="282" t="str">
        <f t="shared" si="73"/>
        <v/>
      </c>
      <c r="H1282" s="376"/>
      <c r="I1282" s="173" t="str">
        <f t="shared" si="72"/>
        <v/>
      </c>
    </row>
    <row r="1283" spans="1:10" ht="31.9" customHeight="1" x14ac:dyDescent="0.25">
      <c r="A1283" s="35">
        <v>735</v>
      </c>
      <c r="B1283" s="35"/>
      <c r="C1283" s="36"/>
      <c r="D1283" s="383"/>
      <c r="E1283" s="379"/>
      <c r="F1283" s="263"/>
      <c r="G1283" s="282" t="str">
        <f t="shared" si="73"/>
        <v/>
      </c>
      <c r="H1283" s="376"/>
      <c r="I1283" s="173" t="str">
        <f t="shared" si="72"/>
        <v/>
      </c>
    </row>
    <row r="1284" spans="1:10" ht="31.9" customHeight="1" x14ac:dyDescent="0.25">
      <c r="A1284" s="35">
        <v>736</v>
      </c>
      <c r="B1284" s="35"/>
      <c r="C1284" s="36"/>
      <c r="D1284" s="383"/>
      <c r="E1284" s="379"/>
      <c r="F1284" s="263"/>
      <c r="G1284" s="282" t="str">
        <f t="shared" si="73"/>
        <v/>
      </c>
      <c r="H1284" s="376"/>
      <c r="I1284" s="173" t="str">
        <f t="shared" si="72"/>
        <v/>
      </c>
    </row>
    <row r="1285" spans="1:10" ht="31.9" customHeight="1" x14ac:dyDescent="0.25">
      <c r="A1285" s="35">
        <v>737</v>
      </c>
      <c r="B1285" s="35"/>
      <c r="C1285" s="36"/>
      <c r="D1285" s="383"/>
      <c r="E1285" s="379"/>
      <c r="F1285" s="263"/>
      <c r="G1285" s="282" t="str">
        <f t="shared" si="73"/>
        <v/>
      </c>
      <c r="H1285" s="376"/>
      <c r="I1285" s="173" t="str">
        <f t="shared" si="72"/>
        <v/>
      </c>
    </row>
    <row r="1286" spans="1:10" ht="31.9" customHeight="1" x14ac:dyDescent="0.25">
      <c r="A1286" s="35">
        <v>738</v>
      </c>
      <c r="B1286" s="35"/>
      <c r="C1286" s="36"/>
      <c r="D1286" s="383"/>
      <c r="E1286" s="379"/>
      <c r="F1286" s="263"/>
      <c r="G1286" s="282" t="str">
        <f t="shared" si="73"/>
        <v/>
      </c>
      <c r="H1286" s="376"/>
      <c r="I1286" s="173" t="str">
        <f t="shared" si="72"/>
        <v/>
      </c>
    </row>
    <row r="1287" spans="1:10" ht="31.9" customHeight="1" x14ac:dyDescent="0.25">
      <c r="A1287" s="35">
        <v>739</v>
      </c>
      <c r="B1287" s="35"/>
      <c r="C1287" s="36"/>
      <c r="D1287" s="383"/>
      <c r="E1287" s="379"/>
      <c r="F1287" s="263"/>
      <c r="G1287" s="282" t="str">
        <f t="shared" si="73"/>
        <v/>
      </c>
      <c r="H1287" s="376"/>
      <c r="I1287" s="173" t="str">
        <f t="shared" si="72"/>
        <v/>
      </c>
    </row>
    <row r="1288" spans="1:10" ht="31.9" customHeight="1" thickBot="1" x14ac:dyDescent="0.3">
      <c r="A1288" s="38">
        <v>740</v>
      </c>
      <c r="B1288" s="38"/>
      <c r="C1288" s="39"/>
      <c r="D1288" s="384"/>
      <c r="E1288" s="380"/>
      <c r="F1288" s="264"/>
      <c r="G1288" s="283" t="str">
        <f t="shared" si="73"/>
        <v/>
      </c>
      <c r="H1288" s="377"/>
      <c r="I1288" s="173" t="str">
        <f t="shared" si="72"/>
        <v/>
      </c>
    </row>
    <row r="1289" spans="1:10" ht="37.15" customHeight="1" thickBot="1" x14ac:dyDescent="0.3">
      <c r="F1289" s="10" t="s">
        <v>147</v>
      </c>
      <c r="G1289" s="258">
        <f>IF(stok&lt;&gt;"",SUM(G1269:G1288)+G1254,0)</f>
        <v>0</v>
      </c>
      <c r="H1289" s="335"/>
      <c r="J1289" s="171">
        <f>IF(G1289&gt;G1254,ROW(A1295),0)</f>
        <v>0</v>
      </c>
    </row>
    <row r="1291" spans="1:10" ht="30.2" customHeight="1" x14ac:dyDescent="0.25">
      <c r="A1291" s="551" t="s">
        <v>159</v>
      </c>
      <c r="B1291" s="551"/>
      <c r="C1291" s="551"/>
      <c r="D1291" s="551"/>
      <c r="E1291" s="551"/>
      <c r="F1291" s="551"/>
      <c r="G1291" s="551"/>
      <c r="H1291" s="551"/>
    </row>
    <row r="1293" spans="1:10" ht="21" x14ac:dyDescent="0.35">
      <c r="B1293" s="309" t="s">
        <v>47</v>
      </c>
      <c r="C1293" s="297">
        <f ca="1">IF(imzatarihi&gt;0,imzatarihi,"")</f>
        <v>46027</v>
      </c>
      <c r="D1293" s="337" t="s">
        <v>48</v>
      </c>
      <c r="E1293" s="486" t="str">
        <f>IF(kurulusyetkilisi&gt;0,kurulusyetkilisi,"")</f>
        <v/>
      </c>
      <c r="F1293" s="486"/>
      <c r="G1293" s="486"/>
      <c r="H1293" s="486"/>
    </row>
    <row r="1294" spans="1:10" ht="21" x14ac:dyDescent="0.35">
      <c r="B1294" s="300"/>
      <c r="C1294" s="300"/>
      <c r="D1294" s="556" t="s">
        <v>49</v>
      </c>
      <c r="E1294" s="556"/>
      <c r="F1294" s="300"/>
      <c r="G1294" s="312"/>
      <c r="H1294" s="336"/>
    </row>
    <row r="1296" spans="1:10" x14ac:dyDescent="0.25">
      <c r="A1296" s="525" t="s">
        <v>126</v>
      </c>
      <c r="B1296" s="525"/>
      <c r="C1296" s="525"/>
      <c r="D1296" s="525"/>
      <c r="E1296" s="525"/>
      <c r="F1296" s="525"/>
      <c r="G1296" s="525"/>
      <c r="H1296" s="525"/>
      <c r="I1296" s="13"/>
    </row>
    <row r="1297" spans="1:17" x14ac:dyDescent="0.25">
      <c r="A1297" s="523" t="str">
        <f>IF(YilDonem&lt;&gt;"",CONCATENATE(YilDonem," dönemine aittir."),"")</f>
        <v/>
      </c>
      <c r="B1297" s="523"/>
      <c r="C1297" s="523"/>
      <c r="D1297" s="523"/>
      <c r="E1297" s="523"/>
      <c r="F1297" s="523"/>
      <c r="G1297" s="523"/>
      <c r="H1297" s="523"/>
      <c r="I1297" s="13"/>
    </row>
    <row r="1298" spans="1:17" ht="15.95" customHeight="1" thickBot="1" x14ac:dyDescent="0.3">
      <c r="A1298" s="543" t="s">
        <v>149</v>
      </c>
      <c r="B1298" s="543"/>
      <c r="C1298" s="543"/>
      <c r="D1298" s="543"/>
      <c r="E1298" s="543"/>
      <c r="F1298" s="543"/>
      <c r="G1298" s="543"/>
      <c r="H1298" s="543"/>
      <c r="I1298" s="13"/>
    </row>
    <row r="1299" spans="1:17" ht="31.7" customHeight="1" thickBot="1" x14ac:dyDescent="0.3">
      <c r="A1299" s="544" t="s">
        <v>1</v>
      </c>
      <c r="B1299" s="545"/>
      <c r="C1299" s="509" t="str">
        <f>IF(ProjeNo&gt;0,ProjeNo,"")</f>
        <v/>
      </c>
      <c r="D1299" s="510"/>
      <c r="E1299" s="510"/>
      <c r="F1299" s="510"/>
      <c r="G1299" s="510"/>
      <c r="H1299" s="511"/>
      <c r="I1299" s="13"/>
    </row>
    <row r="1300" spans="1:17" ht="45" customHeight="1" thickBot="1" x14ac:dyDescent="0.3">
      <c r="A1300" s="540" t="s">
        <v>14</v>
      </c>
      <c r="B1300" s="541"/>
      <c r="C1300" s="514" t="str">
        <f>IF(ProjeAdi&gt;0,ProjeAdi,"")</f>
        <v/>
      </c>
      <c r="D1300" s="515"/>
      <c r="E1300" s="515"/>
      <c r="F1300" s="515"/>
      <c r="G1300" s="515"/>
      <c r="H1300" s="516"/>
      <c r="I1300" s="13"/>
    </row>
    <row r="1301" spans="1:17" ht="30.2" customHeight="1" thickBot="1" x14ac:dyDescent="0.3">
      <c r="A1301" s="549" t="s">
        <v>164</v>
      </c>
      <c r="B1301" s="550"/>
      <c r="C1301" s="514" t="str">
        <f>IF($C$6&lt;&gt;"",$C$6,"")</f>
        <v/>
      </c>
      <c r="D1301" s="515"/>
      <c r="E1301" s="515"/>
      <c r="F1301" s="515"/>
      <c r="G1301" s="515"/>
      <c r="H1301" s="516"/>
      <c r="I1301" s="13"/>
    </row>
    <row r="1302" spans="1:17" s="75" customFormat="1" ht="37.15" customHeight="1" x14ac:dyDescent="0.25">
      <c r="A1302" s="517" t="s">
        <v>9</v>
      </c>
      <c r="B1302" s="517" t="s">
        <v>122</v>
      </c>
      <c r="C1302" s="517" t="s">
        <v>123</v>
      </c>
      <c r="D1302" s="521" t="s">
        <v>127</v>
      </c>
      <c r="E1302" s="517" t="s">
        <v>128</v>
      </c>
      <c r="F1302" s="517" t="s">
        <v>167</v>
      </c>
      <c r="G1302" s="552" t="s">
        <v>50</v>
      </c>
      <c r="H1302" s="554" t="s">
        <v>129</v>
      </c>
      <c r="I1302" s="100"/>
      <c r="J1302" s="110"/>
      <c r="K1302" s="110"/>
      <c r="L1302" s="110"/>
      <c r="M1302" s="110"/>
      <c r="N1302" s="110"/>
      <c r="O1302" s="110"/>
      <c r="P1302" s="110"/>
      <c r="Q1302" s="110"/>
    </row>
    <row r="1303" spans="1:17" ht="18" customHeight="1" thickBot="1" x14ac:dyDescent="0.3">
      <c r="A1303" s="526"/>
      <c r="B1303" s="526"/>
      <c r="C1303" s="526"/>
      <c r="D1303" s="528"/>
      <c r="E1303" s="526"/>
      <c r="F1303" s="526"/>
      <c r="G1303" s="553"/>
      <c r="H1303" s="555"/>
      <c r="I1303" s="13"/>
    </row>
    <row r="1304" spans="1:17" ht="31.9" customHeight="1" x14ac:dyDescent="0.25">
      <c r="A1304" s="52">
        <v>741</v>
      </c>
      <c r="B1304" s="52"/>
      <c r="C1304" s="53"/>
      <c r="D1304" s="382"/>
      <c r="E1304" s="378"/>
      <c r="F1304" s="262"/>
      <c r="G1304" s="274" t="str">
        <f>IF(AND(E1304&lt;&gt;"",F1304&lt;&gt;"",H1304&lt;&gt;""),E1304*F1304,"")</f>
        <v/>
      </c>
      <c r="H1304" s="375"/>
      <c r="I1304" s="173" t="str">
        <f t="shared" ref="I1304:I1323" si="74">IF(AND(C1304&lt;&gt;"",H1304=""),"Stok Çıkış Tarihi Yazılmalıdır.","")</f>
        <v/>
      </c>
    </row>
    <row r="1305" spans="1:17" ht="31.9" customHeight="1" x14ac:dyDescent="0.25">
      <c r="A1305" s="35">
        <v>742</v>
      </c>
      <c r="B1305" s="35"/>
      <c r="C1305" s="36"/>
      <c r="D1305" s="383"/>
      <c r="E1305" s="379"/>
      <c r="F1305" s="263"/>
      <c r="G1305" s="282" t="str">
        <f t="shared" ref="G1305:G1323" si="75">IF(AND(E1305&lt;&gt;"",F1305&lt;&gt;"",H1305&lt;&gt;""),E1305*F1305,"")</f>
        <v/>
      </c>
      <c r="H1305" s="376"/>
      <c r="I1305" s="173" t="str">
        <f t="shared" si="74"/>
        <v/>
      </c>
    </row>
    <row r="1306" spans="1:17" ht="31.9" customHeight="1" x14ac:dyDescent="0.25">
      <c r="A1306" s="35">
        <v>743</v>
      </c>
      <c r="B1306" s="35"/>
      <c r="C1306" s="36"/>
      <c r="D1306" s="383"/>
      <c r="E1306" s="379"/>
      <c r="F1306" s="263"/>
      <c r="G1306" s="282" t="str">
        <f t="shared" si="75"/>
        <v/>
      </c>
      <c r="H1306" s="376"/>
      <c r="I1306" s="173" t="str">
        <f t="shared" si="74"/>
        <v/>
      </c>
    </row>
    <row r="1307" spans="1:17" ht="31.9" customHeight="1" x14ac:dyDescent="0.25">
      <c r="A1307" s="35">
        <v>744</v>
      </c>
      <c r="B1307" s="35"/>
      <c r="C1307" s="36"/>
      <c r="D1307" s="383"/>
      <c r="E1307" s="379"/>
      <c r="F1307" s="263"/>
      <c r="G1307" s="282" t="str">
        <f t="shared" si="75"/>
        <v/>
      </c>
      <c r="H1307" s="376"/>
      <c r="I1307" s="173" t="str">
        <f t="shared" si="74"/>
        <v/>
      </c>
    </row>
    <row r="1308" spans="1:17" ht="31.9" customHeight="1" x14ac:dyDescent="0.25">
      <c r="A1308" s="35">
        <v>745</v>
      </c>
      <c r="B1308" s="35"/>
      <c r="C1308" s="36"/>
      <c r="D1308" s="383"/>
      <c r="E1308" s="379"/>
      <c r="F1308" s="263"/>
      <c r="G1308" s="282" t="str">
        <f t="shared" si="75"/>
        <v/>
      </c>
      <c r="H1308" s="376"/>
      <c r="I1308" s="173" t="str">
        <f t="shared" si="74"/>
        <v/>
      </c>
    </row>
    <row r="1309" spans="1:17" ht="31.9" customHeight="1" x14ac:dyDescent="0.25">
      <c r="A1309" s="35">
        <v>746</v>
      </c>
      <c r="B1309" s="35"/>
      <c r="C1309" s="36"/>
      <c r="D1309" s="383"/>
      <c r="E1309" s="379"/>
      <c r="F1309" s="263"/>
      <c r="G1309" s="282" t="str">
        <f t="shared" si="75"/>
        <v/>
      </c>
      <c r="H1309" s="376"/>
      <c r="I1309" s="173" t="str">
        <f t="shared" si="74"/>
        <v/>
      </c>
    </row>
    <row r="1310" spans="1:17" ht="31.9" customHeight="1" x14ac:dyDescent="0.25">
      <c r="A1310" s="35">
        <v>747</v>
      </c>
      <c r="B1310" s="35"/>
      <c r="C1310" s="36"/>
      <c r="D1310" s="383"/>
      <c r="E1310" s="379"/>
      <c r="F1310" s="263"/>
      <c r="G1310" s="282" t="str">
        <f t="shared" si="75"/>
        <v/>
      </c>
      <c r="H1310" s="376"/>
      <c r="I1310" s="173" t="str">
        <f t="shared" si="74"/>
        <v/>
      </c>
    </row>
    <row r="1311" spans="1:17" ht="31.9" customHeight="1" x14ac:dyDescent="0.25">
      <c r="A1311" s="35">
        <v>748</v>
      </c>
      <c r="B1311" s="35"/>
      <c r="C1311" s="36"/>
      <c r="D1311" s="383"/>
      <c r="E1311" s="379"/>
      <c r="F1311" s="263"/>
      <c r="G1311" s="282" t="str">
        <f t="shared" si="75"/>
        <v/>
      </c>
      <c r="H1311" s="376"/>
      <c r="I1311" s="173" t="str">
        <f t="shared" si="74"/>
        <v/>
      </c>
    </row>
    <row r="1312" spans="1:17" ht="31.9" customHeight="1" x14ac:dyDescent="0.25">
      <c r="A1312" s="35">
        <v>749</v>
      </c>
      <c r="B1312" s="35"/>
      <c r="C1312" s="36"/>
      <c r="D1312" s="383"/>
      <c r="E1312" s="379"/>
      <c r="F1312" s="263"/>
      <c r="G1312" s="282" t="str">
        <f t="shared" si="75"/>
        <v/>
      </c>
      <c r="H1312" s="376"/>
      <c r="I1312" s="173" t="str">
        <f t="shared" si="74"/>
        <v/>
      </c>
    </row>
    <row r="1313" spans="1:10" ht="31.9" customHeight="1" x14ac:dyDescent="0.25">
      <c r="A1313" s="35">
        <v>750</v>
      </c>
      <c r="B1313" s="35"/>
      <c r="C1313" s="36"/>
      <c r="D1313" s="383"/>
      <c r="E1313" s="379"/>
      <c r="F1313" s="263"/>
      <c r="G1313" s="282" t="str">
        <f t="shared" si="75"/>
        <v/>
      </c>
      <c r="H1313" s="376"/>
      <c r="I1313" s="173" t="str">
        <f t="shared" si="74"/>
        <v/>
      </c>
    </row>
    <row r="1314" spans="1:10" ht="31.9" customHeight="1" x14ac:dyDescent="0.25">
      <c r="A1314" s="35">
        <v>751</v>
      </c>
      <c r="B1314" s="35"/>
      <c r="C1314" s="36"/>
      <c r="D1314" s="383"/>
      <c r="E1314" s="379"/>
      <c r="F1314" s="263"/>
      <c r="G1314" s="282" t="str">
        <f t="shared" si="75"/>
        <v/>
      </c>
      <c r="H1314" s="376"/>
      <c r="I1314" s="173" t="str">
        <f t="shared" si="74"/>
        <v/>
      </c>
    </row>
    <row r="1315" spans="1:10" ht="31.9" customHeight="1" x14ac:dyDescent="0.25">
      <c r="A1315" s="35">
        <v>752</v>
      </c>
      <c r="B1315" s="35"/>
      <c r="C1315" s="36"/>
      <c r="D1315" s="383"/>
      <c r="E1315" s="379"/>
      <c r="F1315" s="263"/>
      <c r="G1315" s="282" t="str">
        <f t="shared" si="75"/>
        <v/>
      </c>
      <c r="H1315" s="376"/>
      <c r="I1315" s="173" t="str">
        <f t="shared" si="74"/>
        <v/>
      </c>
    </row>
    <row r="1316" spans="1:10" ht="31.9" customHeight="1" x14ac:dyDescent="0.25">
      <c r="A1316" s="35">
        <v>753</v>
      </c>
      <c r="B1316" s="35"/>
      <c r="C1316" s="36"/>
      <c r="D1316" s="383"/>
      <c r="E1316" s="379"/>
      <c r="F1316" s="263"/>
      <c r="G1316" s="282" t="str">
        <f t="shared" si="75"/>
        <v/>
      </c>
      <c r="H1316" s="376"/>
      <c r="I1316" s="173" t="str">
        <f t="shared" si="74"/>
        <v/>
      </c>
    </row>
    <row r="1317" spans="1:10" ht="31.9" customHeight="1" x14ac:dyDescent="0.25">
      <c r="A1317" s="35">
        <v>754</v>
      </c>
      <c r="B1317" s="35"/>
      <c r="C1317" s="36"/>
      <c r="D1317" s="383"/>
      <c r="E1317" s="379"/>
      <c r="F1317" s="263"/>
      <c r="G1317" s="282" t="str">
        <f t="shared" si="75"/>
        <v/>
      </c>
      <c r="H1317" s="376"/>
      <c r="I1317" s="173" t="str">
        <f t="shared" si="74"/>
        <v/>
      </c>
    </row>
    <row r="1318" spans="1:10" ht="31.9" customHeight="1" x14ac:dyDescent="0.25">
      <c r="A1318" s="35">
        <v>755</v>
      </c>
      <c r="B1318" s="35"/>
      <c r="C1318" s="36"/>
      <c r="D1318" s="383"/>
      <c r="E1318" s="379"/>
      <c r="F1318" s="263"/>
      <c r="G1318" s="282" t="str">
        <f t="shared" si="75"/>
        <v/>
      </c>
      <c r="H1318" s="376"/>
      <c r="I1318" s="173" t="str">
        <f t="shared" si="74"/>
        <v/>
      </c>
    </row>
    <row r="1319" spans="1:10" ht="31.9" customHeight="1" x14ac:dyDescent="0.25">
      <c r="A1319" s="35">
        <v>756</v>
      </c>
      <c r="B1319" s="35"/>
      <c r="C1319" s="36"/>
      <c r="D1319" s="383"/>
      <c r="E1319" s="379"/>
      <c r="F1319" s="263"/>
      <c r="G1319" s="282" t="str">
        <f t="shared" si="75"/>
        <v/>
      </c>
      <c r="H1319" s="376"/>
      <c r="I1319" s="173" t="str">
        <f t="shared" si="74"/>
        <v/>
      </c>
    </row>
    <row r="1320" spans="1:10" ht="31.9" customHeight="1" x14ac:dyDescent="0.25">
      <c r="A1320" s="35">
        <v>757</v>
      </c>
      <c r="B1320" s="35"/>
      <c r="C1320" s="36"/>
      <c r="D1320" s="383"/>
      <c r="E1320" s="379"/>
      <c r="F1320" s="263"/>
      <c r="G1320" s="282" t="str">
        <f t="shared" si="75"/>
        <v/>
      </c>
      <c r="H1320" s="376"/>
      <c r="I1320" s="173" t="str">
        <f t="shared" si="74"/>
        <v/>
      </c>
    </row>
    <row r="1321" spans="1:10" ht="31.9" customHeight="1" x14ac:dyDescent="0.25">
      <c r="A1321" s="35">
        <v>758</v>
      </c>
      <c r="B1321" s="35"/>
      <c r="C1321" s="36"/>
      <c r="D1321" s="383"/>
      <c r="E1321" s="379"/>
      <c r="F1321" s="263"/>
      <c r="G1321" s="282" t="str">
        <f t="shared" si="75"/>
        <v/>
      </c>
      <c r="H1321" s="376"/>
      <c r="I1321" s="173" t="str">
        <f t="shared" si="74"/>
        <v/>
      </c>
    </row>
    <row r="1322" spans="1:10" ht="31.9" customHeight="1" x14ac:dyDescent="0.25">
      <c r="A1322" s="35">
        <v>759</v>
      </c>
      <c r="B1322" s="35"/>
      <c r="C1322" s="36"/>
      <c r="D1322" s="383"/>
      <c r="E1322" s="379"/>
      <c r="F1322" s="263"/>
      <c r="G1322" s="282" t="str">
        <f t="shared" si="75"/>
        <v/>
      </c>
      <c r="H1322" s="376"/>
      <c r="I1322" s="173" t="str">
        <f t="shared" si="74"/>
        <v/>
      </c>
    </row>
    <row r="1323" spans="1:10" ht="31.9" customHeight="1" thickBot="1" x14ac:dyDescent="0.3">
      <c r="A1323" s="38">
        <v>760</v>
      </c>
      <c r="B1323" s="38"/>
      <c r="C1323" s="39"/>
      <c r="D1323" s="384"/>
      <c r="E1323" s="380"/>
      <c r="F1323" s="264"/>
      <c r="G1323" s="283" t="str">
        <f t="shared" si="75"/>
        <v/>
      </c>
      <c r="H1323" s="377"/>
      <c r="I1323" s="173" t="str">
        <f t="shared" si="74"/>
        <v/>
      </c>
    </row>
    <row r="1324" spans="1:10" ht="37.15" customHeight="1" thickBot="1" x14ac:dyDescent="0.3">
      <c r="F1324" s="10" t="s">
        <v>147</v>
      </c>
      <c r="G1324" s="258">
        <f>IF(stok&lt;&gt;"",SUM(G1304:G1323)+G1289,0)</f>
        <v>0</v>
      </c>
      <c r="H1324" s="335"/>
      <c r="J1324" s="171">
        <f>IF(G1324&gt;G1289,ROW(A1330),0)</f>
        <v>0</v>
      </c>
    </row>
    <row r="1326" spans="1:10" ht="30.2" customHeight="1" x14ac:dyDescent="0.25">
      <c r="A1326" s="551" t="s">
        <v>159</v>
      </c>
      <c r="B1326" s="551"/>
      <c r="C1326" s="551"/>
      <c r="D1326" s="551"/>
      <c r="E1326" s="551"/>
      <c r="F1326" s="551"/>
      <c r="G1326" s="551"/>
      <c r="H1326" s="551"/>
    </row>
    <row r="1328" spans="1:10" ht="21" x14ac:dyDescent="0.35">
      <c r="B1328" s="309" t="s">
        <v>47</v>
      </c>
      <c r="C1328" s="297">
        <f ca="1">IF(imzatarihi&gt;0,imzatarihi,"")</f>
        <v>46027</v>
      </c>
      <c r="D1328" s="337" t="s">
        <v>48</v>
      </c>
      <c r="E1328" s="486" t="str">
        <f>IF(kurulusyetkilisi&gt;0,kurulusyetkilisi,"")</f>
        <v/>
      </c>
      <c r="F1328" s="486"/>
      <c r="G1328" s="486"/>
      <c r="H1328" s="486"/>
    </row>
    <row r="1329" spans="2:8" ht="21" x14ac:dyDescent="0.35">
      <c r="B1329" s="300"/>
      <c r="C1329" s="300"/>
      <c r="D1329" s="556" t="s">
        <v>49</v>
      </c>
      <c r="E1329" s="556"/>
      <c r="F1329" s="300"/>
      <c r="G1329" s="312"/>
      <c r="H1329" s="336"/>
    </row>
  </sheetData>
  <sheetProtection algorithmName="SHA-512" hashValue="g0KnMk+bLDwenQJSykoRHE+8D4i+arL4keU3cvvJMDz3QQ7AHSa9HHLgFt6hq9RHKdBkW+yDouIzNMqpVJZZ1g==" saltValue="Q/oGi3JOa92OkHcNfi80uw==" spinCount="100000" sheet="1" objects="1" scenarios="1"/>
  <mergeCells count="760">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42:D43"/>
    <mergeCell ref="E42:E43"/>
    <mergeCell ref="F42:F43"/>
    <mergeCell ref="A41:B41"/>
    <mergeCell ref="C41:H41"/>
    <mergeCell ref="E68:H68"/>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254:G273 G1269:G1288 G44:G63 G79:G98 G114:G133 G149:G168 G184:G203 G219:G238 G289:G308 G324:G343 G359:G378 G394:G413 G429:G448 G464:G483 G499:G518 G534:G553 G569:G588 G604:G623 G639:G658 G674:G693 G709:G728 G744:G763 G779:G798 G814:G833 G849:G868 G884:G903 G919:G938 G954:G973 G989:G1008 G1024:G1043 G1059:G1078 G1094:G1113 G1129:G1148 G1164:G1183 G1199:G1218 G1234:G1253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52"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I33"/>
  <sheetViews>
    <sheetView showGridLines="0" zoomScale="80" zoomScaleNormal="80" workbookViewId="0">
      <selection activeCell="G7" sqref="G7:G9"/>
    </sheetView>
  </sheetViews>
  <sheetFormatPr defaultColWidth="8.85546875" defaultRowHeight="15" x14ac:dyDescent="0.25"/>
  <cols>
    <col min="1" max="1" width="4.85546875" customWidth="1"/>
    <col min="2" max="2" width="20.140625" customWidth="1"/>
    <col min="3" max="3" width="12.140625" customWidth="1"/>
    <col min="4" max="5" width="9.140625"/>
    <col min="6" max="6" width="19.5703125" customWidth="1"/>
    <col min="7" max="7" width="26.7109375" customWidth="1"/>
    <col min="8" max="8" width="24.42578125" bestFit="1" customWidth="1"/>
  </cols>
  <sheetData>
    <row r="1" spans="1:8" s="101" customFormat="1" ht="40.15" customHeight="1" x14ac:dyDescent="0.25">
      <c r="A1"/>
      <c r="B1" s="432" t="s">
        <v>130</v>
      </c>
      <c r="C1" s="432"/>
      <c r="D1" s="432"/>
      <c r="E1" s="432"/>
      <c r="F1" s="432"/>
      <c r="G1" s="432"/>
      <c r="H1" s="432"/>
    </row>
    <row r="2" spans="1:8" s="101" customFormat="1" ht="23.85" customHeight="1" x14ac:dyDescent="0.25">
      <c r="A2"/>
      <c r="B2" s="466" t="str">
        <f>IF(YilDonem&lt;&gt;"",CONCATENATE(YilDonem," dönemine aittir."),"")</f>
        <v/>
      </c>
      <c r="C2" s="466"/>
      <c r="D2" s="466"/>
      <c r="E2" s="466"/>
      <c r="F2" s="466"/>
      <c r="G2" s="466"/>
      <c r="H2" s="466"/>
    </row>
    <row r="3" spans="1:8" s="101" customFormat="1" ht="19.5" thickBot="1" x14ac:dyDescent="0.35">
      <c r="A3"/>
      <c r="B3" s="456" t="s">
        <v>131</v>
      </c>
      <c r="C3" s="456"/>
      <c r="D3" s="456"/>
      <c r="E3" s="456"/>
      <c r="F3" s="456"/>
      <c r="G3" s="456"/>
      <c r="H3" s="456"/>
    </row>
    <row r="4" spans="1:8" s="101" customFormat="1" ht="23.25" customHeight="1" thickBot="1" x14ac:dyDescent="0.3">
      <c r="A4"/>
      <c r="B4" s="105" t="s">
        <v>1</v>
      </c>
      <c r="C4" s="562" t="str">
        <f>IF(ProjeNo&gt;0,ProjeNo,"")</f>
        <v/>
      </c>
      <c r="D4" s="563"/>
      <c r="E4" s="563"/>
      <c r="F4" s="563"/>
      <c r="G4" s="563"/>
      <c r="H4" s="564"/>
    </row>
    <row r="5" spans="1:8" s="101" customFormat="1" ht="70.5" customHeight="1" thickBot="1" x14ac:dyDescent="0.3">
      <c r="A5"/>
      <c r="B5" s="106" t="s">
        <v>14</v>
      </c>
      <c r="C5" s="565" t="str">
        <f>IF(ProjeAdi&gt;0,ProjeAdi,"")</f>
        <v/>
      </c>
      <c r="D5" s="566"/>
      <c r="E5" s="566"/>
      <c r="F5" s="566"/>
      <c r="G5" s="566"/>
      <c r="H5" s="567"/>
    </row>
    <row r="6" spans="1:8" ht="42.2" customHeight="1" thickBot="1" x14ac:dyDescent="0.3">
      <c r="B6" s="571" t="s">
        <v>132</v>
      </c>
      <c r="C6" s="572"/>
      <c r="D6" s="572"/>
      <c r="E6" s="572"/>
      <c r="F6" s="573"/>
      <c r="G6" s="350" t="s">
        <v>191</v>
      </c>
      <c r="H6" s="351" t="s">
        <v>192</v>
      </c>
    </row>
    <row r="7" spans="1:8" ht="28.15" customHeight="1" x14ac:dyDescent="0.25">
      <c r="B7" s="574" t="s">
        <v>133</v>
      </c>
      <c r="C7" s="575"/>
      <c r="D7" s="575"/>
      <c r="E7" s="575"/>
      <c r="F7" s="575"/>
      <c r="G7" s="576">
        <f>F8+F9</f>
        <v>0</v>
      </c>
      <c r="H7" s="560">
        <f>G7</f>
        <v>0</v>
      </c>
    </row>
    <row r="8" spans="1:8" ht="28.15" customHeight="1" x14ac:dyDescent="0.25">
      <c r="B8" s="578" t="str">
        <f>CONCATENATE(YilDonem," Dönemine Ait Personel Gideri")</f>
        <v xml:space="preserve"> Dönemine Ait Personel Gideri</v>
      </c>
      <c r="C8" s="579"/>
      <c r="D8" s="579"/>
      <c r="E8" s="579"/>
      <c r="F8" s="344">
        <f>'G011'!I821</f>
        <v>0</v>
      </c>
      <c r="G8" s="577"/>
      <c r="H8" s="561"/>
    </row>
    <row r="9" spans="1:8" ht="30.6" customHeight="1" x14ac:dyDescent="0.25">
      <c r="B9" s="580" t="s">
        <v>142</v>
      </c>
      <c r="C9" s="581"/>
      <c r="D9" s="581"/>
      <c r="E9" s="581"/>
      <c r="F9" s="345"/>
      <c r="G9" s="577"/>
      <c r="H9" s="561"/>
    </row>
    <row r="10" spans="1:8" ht="28.15" customHeight="1" x14ac:dyDescent="0.25">
      <c r="B10" s="569" t="s">
        <v>134</v>
      </c>
      <c r="C10" s="570"/>
      <c r="D10" s="570"/>
      <c r="E10" s="570"/>
      <c r="F10" s="570"/>
      <c r="G10" s="346">
        <f>'G012'!$K$228</f>
        <v>0</v>
      </c>
      <c r="H10" s="348">
        <f>'G012'!$L$228</f>
        <v>0</v>
      </c>
    </row>
    <row r="11" spans="1:8" ht="28.15" customHeight="1" x14ac:dyDescent="0.25">
      <c r="B11" s="569" t="s">
        <v>135</v>
      </c>
      <c r="C11" s="570"/>
      <c r="D11" s="570"/>
      <c r="E11" s="570"/>
      <c r="F11" s="570"/>
      <c r="G11" s="346">
        <f>'G013'!$H$197</f>
        <v>0</v>
      </c>
      <c r="H11" s="348">
        <f>'G013'!$I$197</f>
        <v>0</v>
      </c>
    </row>
    <row r="12" spans="1:8" ht="28.15" customHeight="1" x14ac:dyDescent="0.25">
      <c r="B12" s="582" t="s">
        <v>136</v>
      </c>
      <c r="C12" s="583"/>
      <c r="D12" s="583"/>
      <c r="E12" s="583"/>
      <c r="F12" s="347" t="s">
        <v>137</v>
      </c>
      <c r="G12" s="346">
        <f>G014A!$J$168</f>
        <v>0</v>
      </c>
      <c r="H12" s="348">
        <f>G014A!$K$168</f>
        <v>0</v>
      </c>
    </row>
    <row r="13" spans="1:8" ht="28.15" customHeight="1" x14ac:dyDescent="0.25">
      <c r="B13" s="582"/>
      <c r="C13" s="583"/>
      <c r="D13" s="583"/>
      <c r="E13" s="583"/>
      <c r="F13" s="347" t="s">
        <v>138</v>
      </c>
      <c r="G13" s="346">
        <f>G014B!$J$168</f>
        <v>0</v>
      </c>
      <c r="H13" s="348">
        <f>G014B!$K$168</f>
        <v>0</v>
      </c>
    </row>
    <row r="14" spans="1:8" ht="28.15" customHeight="1" x14ac:dyDescent="0.25">
      <c r="B14" s="582" t="s">
        <v>139</v>
      </c>
      <c r="C14" s="583"/>
      <c r="D14" s="583"/>
      <c r="E14" s="583"/>
      <c r="F14" s="347" t="s">
        <v>137</v>
      </c>
      <c r="G14" s="346">
        <f>G015A!$J$158</f>
        <v>0</v>
      </c>
      <c r="H14" s="348">
        <f>G015A!$K$158</f>
        <v>0</v>
      </c>
    </row>
    <row r="15" spans="1:8" ht="28.15" customHeight="1" x14ac:dyDescent="0.25">
      <c r="B15" s="582"/>
      <c r="C15" s="583"/>
      <c r="D15" s="583"/>
      <c r="E15" s="583"/>
      <c r="F15" s="347" t="s">
        <v>138</v>
      </c>
      <c r="G15" s="346">
        <f>G015B!$J$158</f>
        <v>0</v>
      </c>
      <c r="H15" s="348">
        <f>G015B!$K$158</f>
        <v>0</v>
      </c>
    </row>
    <row r="16" spans="1:8" ht="28.15" customHeight="1" thickBot="1" x14ac:dyDescent="0.3">
      <c r="B16" s="589" t="s">
        <v>140</v>
      </c>
      <c r="C16" s="590"/>
      <c r="D16" s="590"/>
      <c r="E16" s="590"/>
      <c r="F16" s="590"/>
      <c r="G16" s="349">
        <f>'G016'!$H$1694</f>
        <v>0</v>
      </c>
      <c r="H16" s="170">
        <f>'G016'!$I$1694</f>
        <v>0</v>
      </c>
    </row>
    <row r="17" spans="1:9" ht="36" customHeight="1" thickBot="1" x14ac:dyDescent="0.3">
      <c r="B17" s="593"/>
      <c r="C17" s="593"/>
      <c r="D17" s="594"/>
      <c r="E17" s="591" t="s">
        <v>141</v>
      </c>
      <c r="F17" s="592"/>
      <c r="G17" s="343">
        <f>SUM(G7:G16)</f>
        <v>0</v>
      </c>
      <c r="H17" s="343">
        <f>SUM(H7:H16)</f>
        <v>0</v>
      </c>
    </row>
    <row r="18" spans="1:9" ht="14.25" customHeight="1" x14ac:dyDescent="0.25">
      <c r="B18" s="610" t="s">
        <v>194</v>
      </c>
      <c r="C18" s="610"/>
      <c r="D18" s="610"/>
      <c r="E18" s="610"/>
      <c r="F18" s="610"/>
      <c r="G18" s="610"/>
      <c r="H18" s="610"/>
    </row>
    <row r="19" spans="1:9" ht="15.75" thickBot="1" x14ac:dyDescent="0.3">
      <c r="B19" s="610"/>
      <c r="C19" s="610"/>
      <c r="D19" s="610"/>
      <c r="E19" s="610"/>
      <c r="F19" s="610"/>
      <c r="G19" s="610"/>
      <c r="H19" s="610"/>
    </row>
    <row r="20" spans="1:9" ht="44.85" customHeight="1" x14ac:dyDescent="0.25">
      <c r="B20" s="595" t="s">
        <v>199</v>
      </c>
      <c r="C20" s="596"/>
      <c r="D20" s="596"/>
      <c r="E20" s="596"/>
      <c r="F20" s="596"/>
      <c r="G20" s="596"/>
      <c r="H20" s="597"/>
    </row>
    <row r="21" spans="1:9" ht="44.85" customHeight="1" x14ac:dyDescent="0.25">
      <c r="B21" s="602" t="s">
        <v>200</v>
      </c>
      <c r="C21" s="603"/>
      <c r="D21" s="603"/>
      <c r="E21" s="603"/>
      <c r="F21" s="603"/>
      <c r="G21" s="604">
        <f>G17</f>
        <v>0</v>
      </c>
      <c r="H21" s="605"/>
    </row>
    <row r="22" spans="1:9" ht="44.85" customHeight="1" x14ac:dyDescent="0.25">
      <c r="B22" s="602" t="s">
        <v>203</v>
      </c>
      <c r="C22" s="603"/>
      <c r="D22" s="603"/>
      <c r="E22" s="603"/>
      <c r="F22" s="603"/>
      <c r="G22" s="606">
        <f>IF(olcek&lt;&gt;"",IF(olcek="KOBİ",0.2,IF(olcek="BÜYÜK",0.3,IF(olcek="DEPREM BÖLGESİ KOBİ",0.1,0))),0)</f>
        <v>0</v>
      </c>
      <c r="H22" s="607"/>
    </row>
    <row r="23" spans="1:9" ht="44.85" customHeight="1" x14ac:dyDescent="0.25">
      <c r="B23" s="608" t="s">
        <v>193</v>
      </c>
      <c r="C23" s="609"/>
      <c r="D23" s="609"/>
      <c r="E23" s="609"/>
      <c r="F23" s="609"/>
      <c r="G23" s="604">
        <f>g020KDVDahil-g020KDVHaric</f>
        <v>0</v>
      </c>
      <c r="H23" s="605"/>
    </row>
    <row r="24" spans="1:9" ht="44.85" customHeight="1" x14ac:dyDescent="0.25">
      <c r="B24" s="602" t="s">
        <v>202</v>
      </c>
      <c r="C24" s="603"/>
      <c r="D24" s="603"/>
      <c r="E24" s="603"/>
      <c r="F24" s="603"/>
      <c r="G24" s="604">
        <f>IFERROR(G21*G22+G23,0)</f>
        <v>0</v>
      </c>
      <c r="H24" s="605"/>
    </row>
    <row r="25" spans="1:9" ht="52.35" customHeight="1" x14ac:dyDescent="0.25">
      <c r="B25" s="602" t="str">
        <f>CONCATENATE(YilDonem," Dönemi için Proje Özel Hesabı Dışında Kuruluşun Diğer Banka Hesaplarından Proje Kapsamında Yapılan KDV Dahil Toplam Ödeme Tutarı")</f>
        <v xml:space="preserve"> Dönemi için Proje Özel Hesabı Dışında Kuruluşun Diğer Banka Hesaplarından Proje Kapsamında Yapılan KDV Dahil Toplam Ödeme Tutarı</v>
      </c>
      <c r="C25" s="603"/>
      <c r="D25" s="603"/>
      <c r="E25" s="603"/>
      <c r="F25" s="603"/>
      <c r="G25" s="611"/>
      <c r="H25" s="612"/>
      <c r="I25" s="68" t="str">
        <f>IF(G25="","&lt;== Lütfen bu alanı doldurunuz.","")</f>
        <v>&lt;== Lütfen bu alanı doldurunuz.</v>
      </c>
    </row>
    <row r="26" spans="1:9" ht="44.85" customHeight="1" thickBot="1" x14ac:dyDescent="0.35">
      <c r="B26" s="598" t="s">
        <v>201</v>
      </c>
      <c r="C26" s="599"/>
      <c r="D26" s="599"/>
      <c r="E26" s="599"/>
      <c r="F26" s="599"/>
      <c r="G26" s="600">
        <f>IF(G24-G25&lt;0,0,G24-G25)</f>
        <v>0</v>
      </c>
      <c r="H26" s="601"/>
    </row>
    <row r="27" spans="1:9" x14ac:dyDescent="0.25">
      <c r="B27" s="381"/>
      <c r="C27" s="381"/>
      <c r="D27" s="381"/>
      <c r="E27" s="381"/>
      <c r="F27" s="381"/>
      <c r="G27" s="381"/>
      <c r="H27" s="381"/>
    </row>
    <row r="28" spans="1:9" ht="16.5" thickBot="1" x14ac:dyDescent="0.3">
      <c r="G28" s="107"/>
    </row>
    <row r="29" spans="1:9" ht="34.5" customHeight="1" thickBot="1" x14ac:dyDescent="0.3">
      <c r="B29" s="586" t="s">
        <v>165</v>
      </c>
      <c r="C29" s="587"/>
      <c r="D29" s="587"/>
      <c r="E29" s="587"/>
      <c r="F29" s="588"/>
      <c r="G29" s="584" t="str">
        <f>IF(olcek&lt;&gt;"",olcek,"")</f>
        <v/>
      </c>
      <c r="H29" s="585"/>
    </row>
    <row r="30" spans="1:9" ht="36" customHeight="1" x14ac:dyDescent="0.35">
      <c r="B30" s="301" t="s">
        <v>47</v>
      </c>
      <c r="C30" s="302" t="s">
        <v>48</v>
      </c>
      <c r="D30" s="302"/>
      <c r="E30" s="295"/>
      <c r="G30" s="295"/>
    </row>
    <row r="31" spans="1:9" ht="53.65" customHeight="1" x14ac:dyDescent="0.35">
      <c r="A31" s="114"/>
      <c r="B31" s="297">
        <f ca="1">IF(imzatarihi&gt;0,imzatarihi,"")</f>
        <v>46027</v>
      </c>
      <c r="C31" s="568" t="str">
        <f>IF(kurulusyetkilisi&gt;0,kurulusyetkilisi,"")</f>
        <v/>
      </c>
      <c r="D31" s="568"/>
      <c r="E31" s="568"/>
      <c r="F31" s="568"/>
      <c r="G31" s="568"/>
      <c r="H31" s="568"/>
    </row>
    <row r="32" spans="1:9" ht="21" x14ac:dyDescent="0.35">
      <c r="C32" s="302" t="s">
        <v>49</v>
      </c>
    </row>
    <row r="33" spans="3:3" ht="21" x14ac:dyDescent="0.35">
      <c r="C33" s="302"/>
    </row>
  </sheetData>
  <sheetProtection algorithmName="SHA-512" hashValue="2pP3KTcHTgEyrRSy2NveM2TR1h/HrHCe5bLxXufMIBTS98/ceXLZ3mHwYqdJuLYieaT7FoJAKAXqwAddfS21Tw==" saltValue="XQQA2Qka0lx1VOPNFJsykA==" spinCount="100000" sheet="1" objects="1" scenarios="1"/>
  <mergeCells count="35">
    <mergeCell ref="B18:H19"/>
    <mergeCell ref="B24:F24"/>
    <mergeCell ref="G24:H24"/>
    <mergeCell ref="B25:F25"/>
    <mergeCell ref="G25:H25"/>
    <mergeCell ref="B26:F26"/>
    <mergeCell ref="G26:H26"/>
    <mergeCell ref="B21:F21"/>
    <mergeCell ref="G21:H21"/>
    <mergeCell ref="B22:F22"/>
    <mergeCell ref="G22:H22"/>
    <mergeCell ref="B23:F23"/>
    <mergeCell ref="G23:H23"/>
    <mergeCell ref="C31:H31"/>
    <mergeCell ref="B11:F11"/>
    <mergeCell ref="B6:F6"/>
    <mergeCell ref="B7:F7"/>
    <mergeCell ref="G7:G9"/>
    <mergeCell ref="B8:E8"/>
    <mergeCell ref="B9:E9"/>
    <mergeCell ref="B10:F10"/>
    <mergeCell ref="B12:E13"/>
    <mergeCell ref="G29:H29"/>
    <mergeCell ref="B14:E15"/>
    <mergeCell ref="B29:F29"/>
    <mergeCell ref="B16:F16"/>
    <mergeCell ref="E17:F17"/>
    <mergeCell ref="B17:D17"/>
    <mergeCell ref="B20:H20"/>
    <mergeCell ref="B3:H3"/>
    <mergeCell ref="B1:H1"/>
    <mergeCell ref="B2:H2"/>
    <mergeCell ref="H7:H9"/>
    <mergeCell ref="C4:H4"/>
    <mergeCell ref="C5:H5"/>
  </mergeCells>
  <conditionalFormatting sqref="B29 G29">
    <cfRule type="expression" dxfId="0" priority="1">
      <formula>$G$29=""</formula>
    </cfRule>
  </conditionalFormatting>
  <dataValidations count="1">
    <dataValidation type="decimal" allowBlank="1" showInputMessage="1" showErrorMessage="1" sqref="G25:H25" xr:uid="{638B4CB0-8722-4AA9-BA96-A3E888809A14}">
      <formula1>0</formula1>
      <formula2>100000000000</formula2>
    </dataValidation>
  </dataValidations>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showGridLines="0" zoomScaleNormal="100" workbookViewId="0">
      <selection activeCell="A7" sqref="A7"/>
    </sheetView>
  </sheetViews>
  <sheetFormatPr defaultColWidth="8.85546875" defaultRowHeight="15" x14ac:dyDescent="0.25"/>
  <cols>
    <col min="1" max="1" width="113.140625" bestFit="1" customWidth="1"/>
  </cols>
  <sheetData>
    <row r="1" spans="1:3" ht="24" customHeight="1" x14ac:dyDescent="0.25">
      <c r="A1" s="153" t="s">
        <v>26</v>
      </c>
      <c r="B1" s="101"/>
      <c r="C1" s="101"/>
    </row>
    <row r="2" spans="1:3" ht="16.350000000000001" x14ac:dyDescent="0.25">
      <c r="A2" s="154"/>
      <c r="B2" s="101"/>
      <c r="C2" s="101"/>
    </row>
    <row r="3" spans="1:3" ht="19.899999999999999" customHeight="1" x14ac:dyDescent="0.3">
      <c r="A3" s="155" t="s">
        <v>27</v>
      </c>
      <c r="B3" s="101"/>
      <c r="C3" s="156"/>
    </row>
    <row r="4" spans="1:3" ht="19.899999999999999" customHeight="1" x14ac:dyDescent="0.3">
      <c r="A4" s="155" t="s">
        <v>28</v>
      </c>
      <c r="B4" s="101"/>
      <c r="C4" s="156"/>
    </row>
    <row r="5" spans="1:3" ht="19.899999999999999" customHeight="1" x14ac:dyDescent="0.3">
      <c r="A5" s="155" t="s">
        <v>29</v>
      </c>
      <c r="B5" s="101"/>
      <c r="C5" s="156"/>
    </row>
    <row r="6" spans="1:3" ht="19.899999999999999" customHeight="1" x14ac:dyDescent="0.3">
      <c r="A6" s="155" t="s">
        <v>30</v>
      </c>
      <c r="B6" s="101"/>
      <c r="C6" s="156"/>
    </row>
    <row r="7" spans="1:3" ht="36.75" customHeight="1" x14ac:dyDescent="0.25">
      <c r="A7" s="157" t="s">
        <v>161</v>
      </c>
      <c r="B7" s="157"/>
      <c r="C7" s="157"/>
    </row>
    <row r="8" spans="1:3" ht="19.899999999999999" customHeight="1" x14ac:dyDescent="0.3">
      <c r="A8" s="155" t="s">
        <v>31</v>
      </c>
      <c r="B8" s="101"/>
      <c r="C8" s="156"/>
    </row>
    <row r="9" spans="1:3" ht="19.899999999999999" customHeight="1" x14ac:dyDescent="0.3">
      <c r="A9" s="155" t="s">
        <v>32</v>
      </c>
      <c r="B9" s="101"/>
      <c r="C9" s="156"/>
    </row>
    <row r="10" spans="1:3" ht="19.899999999999999" customHeight="1" x14ac:dyDescent="0.3">
      <c r="A10" s="155" t="s">
        <v>166</v>
      </c>
      <c r="B10" s="101"/>
      <c r="C10" s="156"/>
    </row>
    <row r="11" spans="1:3" ht="19.899999999999999" customHeight="1" x14ac:dyDescent="0.3">
      <c r="A11" s="155" t="s">
        <v>33</v>
      </c>
      <c r="B11" s="101"/>
      <c r="C11" s="156"/>
    </row>
    <row r="12" spans="1:3" ht="19.899999999999999" customHeight="1" x14ac:dyDescent="0.3">
      <c r="A12" s="155" t="s">
        <v>34</v>
      </c>
      <c r="B12" s="101"/>
      <c r="C12" s="156"/>
    </row>
    <row r="13" spans="1:3" ht="19.899999999999999" customHeight="1" x14ac:dyDescent="0.3">
      <c r="A13" s="155" t="s">
        <v>160</v>
      </c>
      <c r="B13" s="101"/>
      <c r="C13" s="156"/>
    </row>
    <row r="14" spans="1:3" ht="19.899999999999999" customHeight="1" x14ac:dyDescent="0.3">
      <c r="A14" s="155" t="s">
        <v>35</v>
      </c>
      <c r="B14" s="101"/>
      <c r="C14" s="156"/>
    </row>
  </sheetData>
  <sheetProtection algorithmName="SHA-512" hashValue="6gS0srss+/7+k7w1fK3dmjEIrC9l+FNRXF19f4CPVRdvrfjwR53lgE3/kdCH90oS/QggWyRzRJKhEF7Yzq9Q9Q==" saltValue="BjT7XG9FjpwHT9VXQpGTy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75" customFormat="1" ht="80.099999999999994" customHeight="1" x14ac:dyDescent="0.4">
      <c r="A1" s="276" t="s">
        <v>168</v>
      </c>
    </row>
    <row r="2" spans="1:9" ht="100.15" customHeight="1" x14ac:dyDescent="0.25">
      <c r="A2" s="433" t="s">
        <v>169</v>
      </c>
      <c r="C2" s="434" t="s">
        <v>36</v>
      </c>
      <c r="D2" s="434"/>
      <c r="E2" s="434"/>
      <c r="F2" s="434"/>
      <c r="G2" s="434"/>
      <c r="H2" s="434"/>
      <c r="I2" s="434"/>
    </row>
    <row r="3" spans="1:9" ht="100.15" customHeight="1" x14ac:dyDescent="0.25">
      <c r="A3" s="433"/>
      <c r="C3" s="434"/>
      <c r="D3" s="434"/>
      <c r="E3" s="434"/>
      <c r="F3" s="434"/>
      <c r="G3" s="434"/>
      <c r="H3" s="434"/>
      <c r="I3" s="434"/>
    </row>
    <row r="4" spans="1:9" ht="100.15" customHeight="1" x14ac:dyDescent="0.25">
      <c r="A4" s="433"/>
    </row>
    <row r="5" spans="1:9" ht="100.15" customHeight="1" x14ac:dyDescent="0.25">
      <c r="A5" s="433"/>
    </row>
    <row r="6" spans="1:9" ht="100.15" customHeight="1" x14ac:dyDescent="0.25">
      <c r="A6" s="433"/>
    </row>
    <row r="7" spans="1:9" ht="100.15" customHeight="1" x14ac:dyDescent="0.25">
      <c r="A7" s="433"/>
    </row>
    <row r="8" spans="1:9" ht="21" x14ac:dyDescent="0.35">
      <c r="A8" s="295" t="str">
        <f>IF(kurulusyetkilisi&gt;0,kurulusyetkilisi,"")</f>
        <v/>
      </c>
    </row>
    <row r="9" spans="1:9" x14ac:dyDescent="0.25">
      <c r="A9" s="289">
        <f ca="1">IF(imzatarihi&gt;0,imzatarihi,"")</f>
        <v>46027</v>
      </c>
    </row>
    <row r="10" spans="1:9" x14ac:dyDescent="0.25">
      <c r="A10" s="114" t="s">
        <v>177</v>
      </c>
    </row>
  </sheetData>
  <sheetProtection algorithmName="SHA-512" hashValue="zxMCXAQl4yLuWrCk5NiyZISHSg1uDVOdMwj0Q/8CSqL6UOmVKME5b9Z3I6Vvl7VDHmfx1s2N7PR1HzvcVbogcw==" saltValue="+yc3o44wOUkzbwJ2y1uWa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9.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IF(YilDonem&lt;&gt;"",CONCATENATE(IF(Dönem=1,"OCAK",IF(Dönem=2,"TEMMUZ","")),"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S27" si="6">IF(ISERROR(ROUNDUP(MIN(O9,Q9),0)),0,ROUNDUP(MIN(O9,Q9),0))</f>
        <v>0</v>
      </c>
      <c r="T9" s="234">
        <f t="shared" ref="T9:T27" si="7">IF(ISERROR(ROUNDUP(MIN(P9,R9),0)),0,ROUNDUP(MIN(P9,R9),0))</f>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7"/>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7"/>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7"/>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7"/>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7"/>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7"/>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7"/>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7"/>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7"/>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7"/>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7"/>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7"/>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7"/>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7"/>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7"/>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7"/>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7"/>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7"/>
        <v>0</v>
      </c>
      <c r="U27" s="206">
        <v>1</v>
      </c>
    </row>
    <row r="28" spans="1:21" s="114" customFormat="1" ht="29.25" customHeight="1" thickBot="1" x14ac:dyDescent="0.3">
      <c r="A28" s="446" t="s">
        <v>50</v>
      </c>
      <c r="B28" s="447"/>
      <c r="C28" s="239" t="str">
        <f t="shared" ref="C28:K28" si="8">IF($L$28&gt;0,SUM(C8:C27),"")</f>
        <v/>
      </c>
      <c r="D28" s="240" t="str">
        <f t="shared" si="8"/>
        <v/>
      </c>
      <c r="E28" s="240" t="str">
        <f t="shared" si="8"/>
        <v/>
      </c>
      <c r="F28" s="240" t="str">
        <f t="shared" si="8"/>
        <v/>
      </c>
      <c r="G28" s="240" t="str">
        <f t="shared" si="8"/>
        <v/>
      </c>
      <c r="H28" s="240" t="str">
        <f t="shared" si="8"/>
        <v/>
      </c>
      <c r="I28" s="240" t="str">
        <f t="shared" si="8"/>
        <v/>
      </c>
      <c r="J28" s="240" t="str">
        <f t="shared" si="8"/>
        <v/>
      </c>
      <c r="K28" s="240" t="str">
        <f t="shared" si="8"/>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IF(YilDonem&lt;&gt;"",CONCATENATE(IF(Dönem=1,"OCAK",IF(Dönem=2,"TEMMUZ","")),"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9">IF(OR(F40&gt;S40,G40&gt;T40),"Toplam maliyetin hesaplanabilmesi için SGK işveren payı ve işsizlik sigortası işveren payının tavan değerleri aşmaması gerekmektedir.","")</f>
        <v/>
      </c>
      <c r="N40" s="233">
        <f>'Proje ve Personel Bilgileri'!F37</f>
        <v>0</v>
      </c>
      <c r="O40" s="234">
        <f t="shared" ref="O40:O59" si="10">IFERROR(IF(N40="EVET",VLOOKUP(YilDonem,SGKTAVAN,2,0)*0.2475,VLOOKUP(YilDonem,SGKTAVAN,2,0)*0.2075),0)</f>
        <v>0</v>
      </c>
      <c r="P40" s="234">
        <f t="shared" ref="P40:P59" si="11">IFERROR(IF(N40="EVET",0,VLOOKUP(YilDonem,SGKTAVAN,2,0)*0.02),0)</f>
        <v>0</v>
      </c>
      <c r="Q40" s="234">
        <f t="shared" ref="Q40:Q59" si="12">IF(N40="EVET",(D40+E40)*0.2475,(D40+E40)*0.2075)</f>
        <v>0</v>
      </c>
      <c r="R40" s="234">
        <f t="shared" ref="R40:R59" si="13">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4">IF(B41&lt;&gt;"",IF(OR(F41&gt;S41,G41&gt;T41),0,D41+E41+F41+G41-H41-I41-J41-K41),"")</f>
        <v/>
      </c>
      <c r="M41" s="232" t="str">
        <f t="shared" si="9"/>
        <v/>
      </c>
      <c r="N41" s="233">
        <f>'Proje ve Personel Bilgileri'!F38</f>
        <v>0</v>
      </c>
      <c r="O41" s="234">
        <f t="shared" si="10"/>
        <v>0</v>
      </c>
      <c r="P41" s="234">
        <f t="shared" si="11"/>
        <v>0</v>
      </c>
      <c r="Q41" s="234">
        <f t="shared" si="12"/>
        <v>0</v>
      </c>
      <c r="R41" s="234">
        <f t="shared" si="13"/>
        <v>0</v>
      </c>
      <c r="S41" s="234">
        <f t="shared" ref="S41:S59" si="15">IF(ISERROR(ROUNDUP(MIN(O41,Q41),0)),0,ROUNDUP(MIN(O41,Q41),0))</f>
        <v>0</v>
      </c>
      <c r="T41" s="234">
        <f t="shared" ref="T41:T59" si="16">IF(ISERROR(ROUNDUP(MIN(P41,R41),0)),0,ROUNDUP(MIN(P41,R41),0))</f>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4"/>
        <v/>
      </c>
      <c r="M42" s="232" t="str">
        <f t="shared" si="9"/>
        <v/>
      </c>
      <c r="N42" s="233">
        <f>'Proje ve Personel Bilgileri'!F39</f>
        <v>0</v>
      </c>
      <c r="O42" s="234">
        <f t="shared" si="10"/>
        <v>0</v>
      </c>
      <c r="P42" s="234">
        <f t="shared" si="11"/>
        <v>0</v>
      </c>
      <c r="Q42" s="234">
        <f t="shared" si="12"/>
        <v>0</v>
      </c>
      <c r="R42" s="234">
        <f t="shared" si="13"/>
        <v>0</v>
      </c>
      <c r="S42" s="234">
        <f t="shared" si="15"/>
        <v>0</v>
      </c>
      <c r="T42" s="234">
        <f t="shared" si="16"/>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4"/>
        <v/>
      </c>
      <c r="M43" s="232" t="str">
        <f t="shared" si="9"/>
        <v/>
      </c>
      <c r="N43" s="233">
        <f>'Proje ve Personel Bilgileri'!F40</f>
        <v>0</v>
      </c>
      <c r="O43" s="234">
        <f t="shared" si="10"/>
        <v>0</v>
      </c>
      <c r="P43" s="234">
        <f t="shared" si="11"/>
        <v>0</v>
      </c>
      <c r="Q43" s="234">
        <f t="shared" si="12"/>
        <v>0</v>
      </c>
      <c r="R43" s="234">
        <f t="shared" si="13"/>
        <v>0</v>
      </c>
      <c r="S43" s="234">
        <f t="shared" si="15"/>
        <v>0</v>
      </c>
      <c r="T43" s="234">
        <f t="shared" si="16"/>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4"/>
        <v/>
      </c>
      <c r="M44" s="232" t="str">
        <f t="shared" si="9"/>
        <v/>
      </c>
      <c r="N44" s="233">
        <f>'Proje ve Personel Bilgileri'!F41</f>
        <v>0</v>
      </c>
      <c r="O44" s="234">
        <f t="shared" si="10"/>
        <v>0</v>
      </c>
      <c r="P44" s="234">
        <f t="shared" si="11"/>
        <v>0</v>
      </c>
      <c r="Q44" s="234">
        <f t="shared" si="12"/>
        <v>0</v>
      </c>
      <c r="R44" s="234">
        <f t="shared" si="13"/>
        <v>0</v>
      </c>
      <c r="S44" s="234">
        <f t="shared" si="15"/>
        <v>0</v>
      </c>
      <c r="T44" s="234">
        <f t="shared" si="16"/>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4"/>
        <v/>
      </c>
      <c r="M45" s="232" t="str">
        <f t="shared" si="9"/>
        <v/>
      </c>
      <c r="N45" s="233">
        <f>'Proje ve Personel Bilgileri'!F42</f>
        <v>0</v>
      </c>
      <c r="O45" s="234">
        <f t="shared" si="10"/>
        <v>0</v>
      </c>
      <c r="P45" s="234">
        <f t="shared" si="11"/>
        <v>0</v>
      </c>
      <c r="Q45" s="234">
        <f t="shared" si="12"/>
        <v>0</v>
      </c>
      <c r="R45" s="234">
        <f t="shared" si="13"/>
        <v>0</v>
      </c>
      <c r="S45" s="234">
        <f t="shared" si="15"/>
        <v>0</v>
      </c>
      <c r="T45" s="234">
        <f t="shared" si="16"/>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4"/>
        <v/>
      </c>
      <c r="M46" s="232" t="str">
        <f t="shared" si="9"/>
        <v/>
      </c>
      <c r="N46" s="233">
        <f>'Proje ve Personel Bilgileri'!F43</f>
        <v>0</v>
      </c>
      <c r="O46" s="234">
        <f t="shared" si="10"/>
        <v>0</v>
      </c>
      <c r="P46" s="234">
        <f t="shared" si="11"/>
        <v>0</v>
      </c>
      <c r="Q46" s="234">
        <f t="shared" si="12"/>
        <v>0</v>
      </c>
      <c r="R46" s="234">
        <f t="shared" si="13"/>
        <v>0</v>
      </c>
      <c r="S46" s="234">
        <f t="shared" si="15"/>
        <v>0</v>
      </c>
      <c r="T46" s="234">
        <f t="shared" si="16"/>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4"/>
        <v/>
      </c>
      <c r="M47" s="232" t="str">
        <f t="shared" si="9"/>
        <v/>
      </c>
      <c r="N47" s="233">
        <f>'Proje ve Personel Bilgileri'!F44</f>
        <v>0</v>
      </c>
      <c r="O47" s="234">
        <f t="shared" si="10"/>
        <v>0</v>
      </c>
      <c r="P47" s="234">
        <f t="shared" si="11"/>
        <v>0</v>
      </c>
      <c r="Q47" s="234">
        <f t="shared" si="12"/>
        <v>0</v>
      </c>
      <c r="R47" s="234">
        <f t="shared" si="13"/>
        <v>0</v>
      </c>
      <c r="S47" s="234">
        <f t="shared" si="15"/>
        <v>0</v>
      </c>
      <c r="T47" s="234">
        <f t="shared" si="16"/>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4"/>
        <v/>
      </c>
      <c r="M48" s="232" t="str">
        <f t="shared" si="9"/>
        <v/>
      </c>
      <c r="N48" s="233">
        <f>'Proje ve Personel Bilgileri'!F45</f>
        <v>0</v>
      </c>
      <c r="O48" s="234">
        <f t="shared" si="10"/>
        <v>0</v>
      </c>
      <c r="P48" s="234">
        <f t="shared" si="11"/>
        <v>0</v>
      </c>
      <c r="Q48" s="234">
        <f t="shared" si="12"/>
        <v>0</v>
      </c>
      <c r="R48" s="234">
        <f t="shared" si="13"/>
        <v>0</v>
      </c>
      <c r="S48" s="234">
        <f t="shared" si="15"/>
        <v>0</v>
      </c>
      <c r="T48" s="234">
        <f t="shared" si="16"/>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4"/>
        <v/>
      </c>
      <c r="M49" s="232" t="str">
        <f t="shared" si="9"/>
        <v/>
      </c>
      <c r="N49" s="233">
        <f>'Proje ve Personel Bilgileri'!F46</f>
        <v>0</v>
      </c>
      <c r="O49" s="234">
        <f t="shared" si="10"/>
        <v>0</v>
      </c>
      <c r="P49" s="234">
        <f t="shared" si="11"/>
        <v>0</v>
      </c>
      <c r="Q49" s="234">
        <f t="shared" si="12"/>
        <v>0</v>
      </c>
      <c r="R49" s="234">
        <f t="shared" si="13"/>
        <v>0</v>
      </c>
      <c r="S49" s="234">
        <f t="shared" si="15"/>
        <v>0</v>
      </c>
      <c r="T49" s="234">
        <f t="shared" si="16"/>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4"/>
        <v/>
      </c>
      <c r="M50" s="232" t="str">
        <f t="shared" si="9"/>
        <v/>
      </c>
      <c r="N50" s="233">
        <f>'Proje ve Personel Bilgileri'!F47</f>
        <v>0</v>
      </c>
      <c r="O50" s="234">
        <f t="shared" si="10"/>
        <v>0</v>
      </c>
      <c r="P50" s="234">
        <f t="shared" si="11"/>
        <v>0</v>
      </c>
      <c r="Q50" s="234">
        <f t="shared" si="12"/>
        <v>0</v>
      </c>
      <c r="R50" s="234">
        <f t="shared" si="13"/>
        <v>0</v>
      </c>
      <c r="S50" s="234">
        <f t="shared" si="15"/>
        <v>0</v>
      </c>
      <c r="T50" s="234">
        <f t="shared" si="16"/>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4"/>
        <v/>
      </c>
      <c r="M51" s="232" t="str">
        <f t="shared" si="9"/>
        <v/>
      </c>
      <c r="N51" s="233">
        <f>'Proje ve Personel Bilgileri'!F48</f>
        <v>0</v>
      </c>
      <c r="O51" s="234">
        <f t="shared" si="10"/>
        <v>0</v>
      </c>
      <c r="P51" s="234">
        <f t="shared" si="11"/>
        <v>0</v>
      </c>
      <c r="Q51" s="234">
        <f t="shared" si="12"/>
        <v>0</v>
      </c>
      <c r="R51" s="234">
        <f t="shared" si="13"/>
        <v>0</v>
      </c>
      <c r="S51" s="234">
        <f t="shared" si="15"/>
        <v>0</v>
      </c>
      <c r="T51" s="234">
        <f t="shared" si="16"/>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4"/>
        <v/>
      </c>
      <c r="M52" s="232" t="str">
        <f t="shared" si="9"/>
        <v/>
      </c>
      <c r="N52" s="233">
        <f>'Proje ve Personel Bilgileri'!F49</f>
        <v>0</v>
      </c>
      <c r="O52" s="234">
        <f t="shared" si="10"/>
        <v>0</v>
      </c>
      <c r="P52" s="234">
        <f t="shared" si="11"/>
        <v>0</v>
      </c>
      <c r="Q52" s="234">
        <f t="shared" si="12"/>
        <v>0</v>
      </c>
      <c r="R52" s="234">
        <f t="shared" si="13"/>
        <v>0</v>
      </c>
      <c r="S52" s="234">
        <f t="shared" si="15"/>
        <v>0</v>
      </c>
      <c r="T52" s="234">
        <f t="shared" si="16"/>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4"/>
        <v/>
      </c>
      <c r="M53" s="232" t="str">
        <f t="shared" si="9"/>
        <v/>
      </c>
      <c r="N53" s="233">
        <f>'Proje ve Personel Bilgileri'!F50</f>
        <v>0</v>
      </c>
      <c r="O53" s="234">
        <f t="shared" si="10"/>
        <v>0</v>
      </c>
      <c r="P53" s="234">
        <f t="shared" si="11"/>
        <v>0</v>
      </c>
      <c r="Q53" s="234">
        <f t="shared" si="12"/>
        <v>0</v>
      </c>
      <c r="R53" s="234">
        <f t="shared" si="13"/>
        <v>0</v>
      </c>
      <c r="S53" s="234">
        <f t="shared" si="15"/>
        <v>0</v>
      </c>
      <c r="T53" s="234">
        <f t="shared" si="16"/>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4"/>
        <v/>
      </c>
      <c r="M54" s="232" t="str">
        <f t="shared" si="9"/>
        <v/>
      </c>
      <c r="N54" s="233">
        <f>'Proje ve Personel Bilgileri'!F51</f>
        <v>0</v>
      </c>
      <c r="O54" s="234">
        <f t="shared" si="10"/>
        <v>0</v>
      </c>
      <c r="P54" s="234">
        <f t="shared" si="11"/>
        <v>0</v>
      </c>
      <c r="Q54" s="234">
        <f t="shared" si="12"/>
        <v>0</v>
      </c>
      <c r="R54" s="234">
        <f t="shared" si="13"/>
        <v>0</v>
      </c>
      <c r="S54" s="234">
        <f t="shared" si="15"/>
        <v>0</v>
      </c>
      <c r="T54" s="234">
        <f t="shared" si="16"/>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4"/>
        <v/>
      </c>
      <c r="M55" s="232" t="str">
        <f t="shared" si="9"/>
        <v/>
      </c>
      <c r="N55" s="233">
        <f>'Proje ve Personel Bilgileri'!F52</f>
        <v>0</v>
      </c>
      <c r="O55" s="234">
        <f t="shared" si="10"/>
        <v>0</v>
      </c>
      <c r="P55" s="234">
        <f t="shared" si="11"/>
        <v>0</v>
      </c>
      <c r="Q55" s="234">
        <f t="shared" si="12"/>
        <v>0</v>
      </c>
      <c r="R55" s="234">
        <f t="shared" si="13"/>
        <v>0</v>
      </c>
      <c r="S55" s="234">
        <f t="shared" si="15"/>
        <v>0</v>
      </c>
      <c r="T55" s="234">
        <f t="shared" si="16"/>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4"/>
        <v/>
      </c>
      <c r="M56" s="232" t="str">
        <f t="shared" si="9"/>
        <v/>
      </c>
      <c r="N56" s="233">
        <f>'Proje ve Personel Bilgileri'!F53</f>
        <v>0</v>
      </c>
      <c r="O56" s="234">
        <f t="shared" si="10"/>
        <v>0</v>
      </c>
      <c r="P56" s="234">
        <f t="shared" si="11"/>
        <v>0</v>
      </c>
      <c r="Q56" s="234">
        <f t="shared" si="12"/>
        <v>0</v>
      </c>
      <c r="R56" s="234">
        <f t="shared" si="13"/>
        <v>0</v>
      </c>
      <c r="S56" s="234">
        <f t="shared" si="15"/>
        <v>0</v>
      </c>
      <c r="T56" s="234">
        <f t="shared" si="16"/>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4"/>
        <v/>
      </c>
      <c r="M57" s="232" t="str">
        <f t="shared" si="9"/>
        <v/>
      </c>
      <c r="N57" s="233">
        <f>'Proje ve Personel Bilgileri'!F54</f>
        <v>0</v>
      </c>
      <c r="O57" s="234">
        <f t="shared" si="10"/>
        <v>0</v>
      </c>
      <c r="P57" s="234">
        <f t="shared" si="11"/>
        <v>0</v>
      </c>
      <c r="Q57" s="234">
        <f t="shared" si="12"/>
        <v>0</v>
      </c>
      <c r="R57" s="234">
        <f t="shared" si="13"/>
        <v>0</v>
      </c>
      <c r="S57" s="234">
        <f t="shared" si="15"/>
        <v>0</v>
      </c>
      <c r="T57" s="234">
        <f t="shared" si="16"/>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4"/>
        <v/>
      </c>
      <c r="M58" s="232" t="str">
        <f t="shared" si="9"/>
        <v/>
      </c>
      <c r="N58" s="233">
        <f>'Proje ve Personel Bilgileri'!F55</f>
        <v>0</v>
      </c>
      <c r="O58" s="234">
        <f t="shared" si="10"/>
        <v>0</v>
      </c>
      <c r="P58" s="234">
        <f t="shared" si="11"/>
        <v>0</v>
      </c>
      <c r="Q58" s="234">
        <f t="shared" si="12"/>
        <v>0</v>
      </c>
      <c r="R58" s="234">
        <f t="shared" si="13"/>
        <v>0</v>
      </c>
      <c r="S58" s="234">
        <f t="shared" si="15"/>
        <v>0</v>
      </c>
      <c r="T58" s="234">
        <f t="shared" si="16"/>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4"/>
        <v/>
      </c>
      <c r="M59" s="232" t="str">
        <f t="shared" si="9"/>
        <v/>
      </c>
      <c r="N59" s="233">
        <f>'Proje ve Personel Bilgileri'!F56</f>
        <v>0</v>
      </c>
      <c r="O59" s="234">
        <f t="shared" si="10"/>
        <v>0</v>
      </c>
      <c r="P59" s="234">
        <f t="shared" si="11"/>
        <v>0</v>
      </c>
      <c r="Q59" s="234">
        <f t="shared" si="12"/>
        <v>0</v>
      </c>
      <c r="R59" s="234">
        <f t="shared" si="13"/>
        <v>0</v>
      </c>
      <c r="S59" s="234">
        <f t="shared" si="15"/>
        <v>0</v>
      </c>
      <c r="T59" s="234">
        <f t="shared" si="16"/>
        <v>0</v>
      </c>
      <c r="U59" s="206">
        <f>IF(COUNTA(C40:K59)&gt;0,1,0)</f>
        <v>0</v>
      </c>
    </row>
    <row r="60" spans="1:21" s="114" customFormat="1" ht="29.25" customHeight="1" thickBot="1" x14ac:dyDescent="0.3">
      <c r="A60" s="446" t="s">
        <v>50</v>
      </c>
      <c r="B60" s="447"/>
      <c r="C60" s="239" t="str">
        <f t="shared" ref="C60:K60" si="17">IF($L$60&gt;0,SUM(C40:C59),"")</f>
        <v/>
      </c>
      <c r="D60" s="240" t="str">
        <f t="shared" si="17"/>
        <v/>
      </c>
      <c r="E60" s="240" t="str">
        <f t="shared" si="17"/>
        <v/>
      </c>
      <c r="F60" s="240" t="str">
        <f t="shared" si="17"/>
        <v/>
      </c>
      <c r="G60" s="240" t="str">
        <f t="shared" si="17"/>
        <v/>
      </c>
      <c r="H60" s="240" t="str">
        <f t="shared" si="17"/>
        <v/>
      </c>
      <c r="I60" s="240" t="str">
        <f t="shared" si="17"/>
        <v/>
      </c>
      <c r="J60" s="240" t="str">
        <f t="shared" si="17"/>
        <v/>
      </c>
      <c r="K60" s="240" t="str">
        <f t="shared" si="17"/>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IF(YilDonem&lt;&gt;"",CONCATENATE(IF(Dönem=1,"OCAK",IF(Dönem=2,"TEMMUZ","")),"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8">IF(OR(F72&gt;S72,G72&gt;T72),"Toplam maliyetin hesaplanabilmesi için SGK işveren payı ve işsizlik sigortası işveren payının tavan değerleri aşmaması gerekmektedir.","")</f>
        <v/>
      </c>
      <c r="N72" s="233">
        <f>'Proje ve Personel Bilgileri'!F57</f>
        <v>0</v>
      </c>
      <c r="O72" s="234">
        <f t="shared" ref="O72:O91" si="19">IFERROR(IF(N72="EVET",VLOOKUP(YilDonem,SGKTAVAN,2,0)*0.2475,VLOOKUP(YilDonem,SGKTAVAN,2,0)*0.2075),0)</f>
        <v>0</v>
      </c>
      <c r="P72" s="234">
        <f t="shared" ref="P72:P91" si="20">IFERROR(IF(N72="EVET",0,VLOOKUP(YilDonem,SGKTAVAN,2,0)*0.02),0)</f>
        <v>0</v>
      </c>
      <c r="Q72" s="234">
        <f t="shared" ref="Q72:Q91" si="21">IF(N72="EVET",(D72+E72)*0.2475,(D72+E72)*0.2075)</f>
        <v>0</v>
      </c>
      <c r="R72" s="234">
        <f t="shared" ref="R72:R91" si="22">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3">IF(B73&lt;&gt;"",IF(OR(F73&gt;S73,G73&gt;T73),0,D73+E73+F73+G73-H73-I73-J73-K73),"")</f>
        <v/>
      </c>
      <c r="M73" s="232" t="str">
        <f t="shared" si="18"/>
        <v/>
      </c>
      <c r="N73" s="233">
        <f>'Proje ve Personel Bilgileri'!F58</f>
        <v>0</v>
      </c>
      <c r="O73" s="234">
        <f t="shared" si="19"/>
        <v>0</v>
      </c>
      <c r="P73" s="234">
        <f t="shared" si="20"/>
        <v>0</v>
      </c>
      <c r="Q73" s="234">
        <f t="shared" si="21"/>
        <v>0</v>
      </c>
      <c r="R73" s="234">
        <f t="shared" si="22"/>
        <v>0</v>
      </c>
      <c r="S73" s="234">
        <f t="shared" ref="S73:S91" si="24">IF(ISERROR(ROUNDUP(MIN(O73,Q73),0)),0,ROUNDUP(MIN(O73,Q73),0))</f>
        <v>0</v>
      </c>
      <c r="T73" s="234">
        <f t="shared" ref="T73:T91" si="25">IF(ISERROR(ROUNDUP(MIN(P73,R73),0)),0,ROUNDUP(MIN(P73,R73),0))</f>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3"/>
        <v/>
      </c>
      <c r="M74" s="232" t="str">
        <f t="shared" si="18"/>
        <v/>
      </c>
      <c r="N74" s="233">
        <f>'Proje ve Personel Bilgileri'!F59</f>
        <v>0</v>
      </c>
      <c r="O74" s="234">
        <f t="shared" si="19"/>
        <v>0</v>
      </c>
      <c r="P74" s="234">
        <f t="shared" si="20"/>
        <v>0</v>
      </c>
      <c r="Q74" s="234">
        <f t="shared" si="21"/>
        <v>0</v>
      </c>
      <c r="R74" s="234">
        <f t="shared" si="22"/>
        <v>0</v>
      </c>
      <c r="S74" s="234">
        <f t="shared" si="24"/>
        <v>0</v>
      </c>
      <c r="T74" s="234">
        <f t="shared" si="25"/>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3"/>
        <v/>
      </c>
      <c r="M75" s="232" t="str">
        <f t="shared" si="18"/>
        <v/>
      </c>
      <c r="N75" s="233">
        <f>'Proje ve Personel Bilgileri'!F60</f>
        <v>0</v>
      </c>
      <c r="O75" s="234">
        <f t="shared" si="19"/>
        <v>0</v>
      </c>
      <c r="P75" s="234">
        <f t="shared" si="20"/>
        <v>0</v>
      </c>
      <c r="Q75" s="234">
        <f t="shared" si="21"/>
        <v>0</v>
      </c>
      <c r="R75" s="234">
        <f t="shared" si="22"/>
        <v>0</v>
      </c>
      <c r="S75" s="234">
        <f t="shared" si="24"/>
        <v>0</v>
      </c>
      <c r="T75" s="234">
        <f t="shared" si="25"/>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3"/>
        <v/>
      </c>
      <c r="M76" s="232" t="str">
        <f t="shared" si="18"/>
        <v/>
      </c>
      <c r="N76" s="233">
        <f>'Proje ve Personel Bilgileri'!F61</f>
        <v>0</v>
      </c>
      <c r="O76" s="234">
        <f t="shared" si="19"/>
        <v>0</v>
      </c>
      <c r="P76" s="234">
        <f t="shared" si="20"/>
        <v>0</v>
      </c>
      <c r="Q76" s="234">
        <f t="shared" si="21"/>
        <v>0</v>
      </c>
      <c r="R76" s="234">
        <f t="shared" si="22"/>
        <v>0</v>
      </c>
      <c r="S76" s="234">
        <f t="shared" si="24"/>
        <v>0</v>
      </c>
      <c r="T76" s="234">
        <f t="shared" si="25"/>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3"/>
        <v/>
      </c>
      <c r="M77" s="232" t="str">
        <f t="shared" si="18"/>
        <v/>
      </c>
      <c r="N77" s="233">
        <f>'Proje ve Personel Bilgileri'!F62</f>
        <v>0</v>
      </c>
      <c r="O77" s="234">
        <f t="shared" si="19"/>
        <v>0</v>
      </c>
      <c r="P77" s="234">
        <f t="shared" si="20"/>
        <v>0</v>
      </c>
      <c r="Q77" s="234">
        <f t="shared" si="21"/>
        <v>0</v>
      </c>
      <c r="R77" s="234">
        <f t="shared" si="22"/>
        <v>0</v>
      </c>
      <c r="S77" s="234">
        <f t="shared" si="24"/>
        <v>0</v>
      </c>
      <c r="T77" s="234">
        <f t="shared" si="25"/>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3"/>
        <v/>
      </c>
      <c r="M78" s="232" t="str">
        <f t="shared" si="18"/>
        <v/>
      </c>
      <c r="N78" s="233">
        <f>'Proje ve Personel Bilgileri'!F63</f>
        <v>0</v>
      </c>
      <c r="O78" s="234">
        <f t="shared" si="19"/>
        <v>0</v>
      </c>
      <c r="P78" s="234">
        <f t="shared" si="20"/>
        <v>0</v>
      </c>
      <c r="Q78" s="234">
        <f t="shared" si="21"/>
        <v>0</v>
      </c>
      <c r="R78" s="234">
        <f t="shared" si="22"/>
        <v>0</v>
      </c>
      <c r="S78" s="234">
        <f t="shared" si="24"/>
        <v>0</v>
      </c>
      <c r="T78" s="234">
        <f t="shared" si="25"/>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3"/>
        <v/>
      </c>
      <c r="M79" s="232" t="str">
        <f t="shared" si="18"/>
        <v/>
      </c>
      <c r="N79" s="233">
        <f>'Proje ve Personel Bilgileri'!F64</f>
        <v>0</v>
      </c>
      <c r="O79" s="234">
        <f t="shared" si="19"/>
        <v>0</v>
      </c>
      <c r="P79" s="234">
        <f t="shared" si="20"/>
        <v>0</v>
      </c>
      <c r="Q79" s="234">
        <f t="shared" si="21"/>
        <v>0</v>
      </c>
      <c r="R79" s="234">
        <f t="shared" si="22"/>
        <v>0</v>
      </c>
      <c r="S79" s="234">
        <f t="shared" si="24"/>
        <v>0</v>
      </c>
      <c r="T79" s="234">
        <f t="shared" si="25"/>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3"/>
        <v/>
      </c>
      <c r="M80" s="232" t="str">
        <f t="shared" si="18"/>
        <v/>
      </c>
      <c r="N80" s="233">
        <f>'Proje ve Personel Bilgileri'!F65</f>
        <v>0</v>
      </c>
      <c r="O80" s="234">
        <f t="shared" si="19"/>
        <v>0</v>
      </c>
      <c r="P80" s="234">
        <f t="shared" si="20"/>
        <v>0</v>
      </c>
      <c r="Q80" s="234">
        <f t="shared" si="21"/>
        <v>0</v>
      </c>
      <c r="R80" s="234">
        <f t="shared" si="22"/>
        <v>0</v>
      </c>
      <c r="S80" s="234">
        <f t="shared" si="24"/>
        <v>0</v>
      </c>
      <c r="T80" s="234">
        <f t="shared" si="25"/>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3"/>
        <v/>
      </c>
      <c r="M81" s="232" t="str">
        <f t="shared" si="18"/>
        <v/>
      </c>
      <c r="N81" s="233">
        <f>'Proje ve Personel Bilgileri'!F66</f>
        <v>0</v>
      </c>
      <c r="O81" s="234">
        <f t="shared" si="19"/>
        <v>0</v>
      </c>
      <c r="P81" s="234">
        <f t="shared" si="20"/>
        <v>0</v>
      </c>
      <c r="Q81" s="234">
        <f t="shared" si="21"/>
        <v>0</v>
      </c>
      <c r="R81" s="234">
        <f t="shared" si="22"/>
        <v>0</v>
      </c>
      <c r="S81" s="234">
        <f t="shared" si="24"/>
        <v>0</v>
      </c>
      <c r="T81" s="234">
        <f t="shared" si="25"/>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3"/>
        <v/>
      </c>
      <c r="M82" s="232" t="str">
        <f t="shared" si="18"/>
        <v/>
      </c>
      <c r="N82" s="233">
        <f>'Proje ve Personel Bilgileri'!F67</f>
        <v>0</v>
      </c>
      <c r="O82" s="234">
        <f t="shared" si="19"/>
        <v>0</v>
      </c>
      <c r="P82" s="234">
        <f t="shared" si="20"/>
        <v>0</v>
      </c>
      <c r="Q82" s="234">
        <f t="shared" si="21"/>
        <v>0</v>
      </c>
      <c r="R82" s="234">
        <f t="shared" si="22"/>
        <v>0</v>
      </c>
      <c r="S82" s="234">
        <f t="shared" si="24"/>
        <v>0</v>
      </c>
      <c r="T82" s="234">
        <f t="shared" si="25"/>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3"/>
        <v/>
      </c>
      <c r="M83" s="232" t="str">
        <f t="shared" si="18"/>
        <v/>
      </c>
      <c r="N83" s="233">
        <f>'Proje ve Personel Bilgileri'!F68</f>
        <v>0</v>
      </c>
      <c r="O83" s="234">
        <f t="shared" si="19"/>
        <v>0</v>
      </c>
      <c r="P83" s="234">
        <f t="shared" si="20"/>
        <v>0</v>
      </c>
      <c r="Q83" s="234">
        <f t="shared" si="21"/>
        <v>0</v>
      </c>
      <c r="R83" s="234">
        <f t="shared" si="22"/>
        <v>0</v>
      </c>
      <c r="S83" s="234">
        <f t="shared" si="24"/>
        <v>0</v>
      </c>
      <c r="T83" s="234">
        <f t="shared" si="25"/>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3"/>
        <v/>
      </c>
      <c r="M84" s="232" t="str">
        <f t="shared" si="18"/>
        <v/>
      </c>
      <c r="N84" s="233">
        <f>'Proje ve Personel Bilgileri'!F69</f>
        <v>0</v>
      </c>
      <c r="O84" s="234">
        <f t="shared" si="19"/>
        <v>0</v>
      </c>
      <c r="P84" s="234">
        <f t="shared" si="20"/>
        <v>0</v>
      </c>
      <c r="Q84" s="234">
        <f t="shared" si="21"/>
        <v>0</v>
      </c>
      <c r="R84" s="234">
        <f t="shared" si="22"/>
        <v>0</v>
      </c>
      <c r="S84" s="234">
        <f t="shared" si="24"/>
        <v>0</v>
      </c>
      <c r="T84" s="234">
        <f t="shared" si="25"/>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3"/>
        <v/>
      </c>
      <c r="M85" s="232" t="str">
        <f t="shared" si="18"/>
        <v/>
      </c>
      <c r="N85" s="233">
        <f>'Proje ve Personel Bilgileri'!F70</f>
        <v>0</v>
      </c>
      <c r="O85" s="234">
        <f t="shared" si="19"/>
        <v>0</v>
      </c>
      <c r="P85" s="234">
        <f t="shared" si="20"/>
        <v>0</v>
      </c>
      <c r="Q85" s="234">
        <f t="shared" si="21"/>
        <v>0</v>
      </c>
      <c r="R85" s="234">
        <f t="shared" si="22"/>
        <v>0</v>
      </c>
      <c r="S85" s="234">
        <f t="shared" si="24"/>
        <v>0</v>
      </c>
      <c r="T85" s="234">
        <f t="shared" si="25"/>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3"/>
        <v/>
      </c>
      <c r="M86" s="232" t="str">
        <f t="shared" si="18"/>
        <v/>
      </c>
      <c r="N86" s="233">
        <f>'Proje ve Personel Bilgileri'!F71</f>
        <v>0</v>
      </c>
      <c r="O86" s="234">
        <f t="shared" si="19"/>
        <v>0</v>
      </c>
      <c r="P86" s="234">
        <f t="shared" si="20"/>
        <v>0</v>
      </c>
      <c r="Q86" s="234">
        <f t="shared" si="21"/>
        <v>0</v>
      </c>
      <c r="R86" s="234">
        <f t="shared" si="22"/>
        <v>0</v>
      </c>
      <c r="S86" s="234">
        <f t="shared" si="24"/>
        <v>0</v>
      </c>
      <c r="T86" s="234">
        <f t="shared" si="25"/>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3"/>
        <v/>
      </c>
      <c r="M87" s="232" t="str">
        <f t="shared" si="18"/>
        <v/>
      </c>
      <c r="N87" s="233">
        <f>'Proje ve Personel Bilgileri'!F72</f>
        <v>0</v>
      </c>
      <c r="O87" s="234">
        <f t="shared" si="19"/>
        <v>0</v>
      </c>
      <c r="P87" s="234">
        <f t="shared" si="20"/>
        <v>0</v>
      </c>
      <c r="Q87" s="234">
        <f t="shared" si="21"/>
        <v>0</v>
      </c>
      <c r="R87" s="234">
        <f t="shared" si="22"/>
        <v>0</v>
      </c>
      <c r="S87" s="234">
        <f t="shared" si="24"/>
        <v>0</v>
      </c>
      <c r="T87" s="234">
        <f t="shared" si="25"/>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3"/>
        <v/>
      </c>
      <c r="M88" s="232" t="str">
        <f t="shared" si="18"/>
        <v/>
      </c>
      <c r="N88" s="233">
        <f>'Proje ve Personel Bilgileri'!F73</f>
        <v>0</v>
      </c>
      <c r="O88" s="234">
        <f t="shared" si="19"/>
        <v>0</v>
      </c>
      <c r="P88" s="234">
        <f t="shared" si="20"/>
        <v>0</v>
      </c>
      <c r="Q88" s="234">
        <f t="shared" si="21"/>
        <v>0</v>
      </c>
      <c r="R88" s="234">
        <f t="shared" si="22"/>
        <v>0</v>
      </c>
      <c r="S88" s="234">
        <f t="shared" si="24"/>
        <v>0</v>
      </c>
      <c r="T88" s="234">
        <f t="shared" si="25"/>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3"/>
        <v/>
      </c>
      <c r="M89" s="232" t="str">
        <f t="shared" si="18"/>
        <v/>
      </c>
      <c r="N89" s="233">
        <f>'Proje ve Personel Bilgileri'!F74</f>
        <v>0</v>
      </c>
      <c r="O89" s="234">
        <f t="shared" si="19"/>
        <v>0</v>
      </c>
      <c r="P89" s="234">
        <f t="shared" si="20"/>
        <v>0</v>
      </c>
      <c r="Q89" s="234">
        <f t="shared" si="21"/>
        <v>0</v>
      </c>
      <c r="R89" s="234">
        <f t="shared" si="22"/>
        <v>0</v>
      </c>
      <c r="S89" s="234">
        <f t="shared" si="24"/>
        <v>0</v>
      </c>
      <c r="T89" s="234">
        <f t="shared" si="25"/>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3"/>
        <v/>
      </c>
      <c r="M90" s="232" t="str">
        <f t="shared" si="18"/>
        <v/>
      </c>
      <c r="N90" s="233">
        <f>'Proje ve Personel Bilgileri'!F75</f>
        <v>0</v>
      </c>
      <c r="O90" s="234">
        <f t="shared" si="19"/>
        <v>0</v>
      </c>
      <c r="P90" s="234">
        <f t="shared" si="20"/>
        <v>0</v>
      </c>
      <c r="Q90" s="234">
        <f t="shared" si="21"/>
        <v>0</v>
      </c>
      <c r="R90" s="234">
        <f t="shared" si="22"/>
        <v>0</v>
      </c>
      <c r="S90" s="234">
        <f t="shared" si="24"/>
        <v>0</v>
      </c>
      <c r="T90" s="234">
        <f t="shared" si="25"/>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3"/>
        <v/>
      </c>
      <c r="M91" s="232" t="str">
        <f t="shared" si="18"/>
        <v/>
      </c>
      <c r="N91" s="233">
        <f>'Proje ve Personel Bilgileri'!F76</f>
        <v>0</v>
      </c>
      <c r="O91" s="234">
        <f t="shared" si="19"/>
        <v>0</v>
      </c>
      <c r="P91" s="234">
        <f t="shared" si="20"/>
        <v>0</v>
      </c>
      <c r="Q91" s="234">
        <f t="shared" si="21"/>
        <v>0</v>
      </c>
      <c r="R91" s="234">
        <f t="shared" si="22"/>
        <v>0</v>
      </c>
      <c r="S91" s="234">
        <f t="shared" si="24"/>
        <v>0</v>
      </c>
      <c r="T91" s="234">
        <f t="shared" si="25"/>
        <v>0</v>
      </c>
      <c r="U91" s="206">
        <f>IF(COUNTA(C72:K91)&gt;0,1,0)</f>
        <v>0</v>
      </c>
    </row>
    <row r="92" spans="1:21" s="114" customFormat="1" ht="29.25" customHeight="1" thickBot="1" x14ac:dyDescent="0.3">
      <c r="A92" s="446" t="s">
        <v>50</v>
      </c>
      <c r="B92" s="447"/>
      <c r="C92" s="239" t="str">
        <f t="shared" ref="C92:K92" si="26">IF($L$92&gt;0,SUM(C72:C91),"")</f>
        <v/>
      </c>
      <c r="D92" s="240" t="str">
        <f t="shared" si="26"/>
        <v/>
      </c>
      <c r="E92" s="240" t="str">
        <f t="shared" si="26"/>
        <v/>
      </c>
      <c r="F92" s="240" t="str">
        <f t="shared" si="26"/>
        <v/>
      </c>
      <c r="G92" s="240" t="str">
        <f t="shared" si="26"/>
        <v/>
      </c>
      <c r="H92" s="240" t="str">
        <f t="shared" si="26"/>
        <v/>
      </c>
      <c r="I92" s="240" t="str">
        <f t="shared" si="26"/>
        <v/>
      </c>
      <c r="J92" s="240" t="str">
        <f t="shared" si="26"/>
        <v/>
      </c>
      <c r="K92" s="240" t="str">
        <f t="shared" si="26"/>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IF(YilDonem&lt;&gt;"",CONCATENATE(IF(Dönem=1,"OCAK",IF(Dönem=2,"TEMMUZ","")),"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7">IF(OR(F104&gt;S104,G104&gt;T104),"Toplam maliyetin hesaplanabilmesi için SGK işveren payı ve işsizlik sigortası işveren payının tavan değerleri aşmaması gerekmektedir.","")</f>
        <v/>
      </c>
      <c r="N104" s="233">
        <f>'Proje ve Personel Bilgileri'!F77</f>
        <v>0</v>
      </c>
      <c r="O104" s="234">
        <f t="shared" ref="O104:O123" si="28">IFERROR(IF(N104="EVET",VLOOKUP(YilDonem,SGKTAVAN,2,0)*0.2475,VLOOKUP(YilDonem,SGKTAVAN,2,0)*0.2075),0)</f>
        <v>0</v>
      </c>
      <c r="P104" s="234">
        <f t="shared" ref="P104:P123" si="29">IFERROR(IF(N104="EVET",0,VLOOKUP(YilDonem,SGKTAVAN,2,0)*0.02),0)</f>
        <v>0</v>
      </c>
      <c r="Q104" s="234">
        <f t="shared" ref="Q104:Q123" si="30">IF(N104="EVET",(D104+E104)*0.2475,(D104+E104)*0.2075)</f>
        <v>0</v>
      </c>
      <c r="R104" s="234">
        <f t="shared" ref="R104:R123" si="31">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32">IF(B105&lt;&gt;"",IF(OR(F105&gt;S105,G105&gt;T105),0,D105+E105+F105+G105-H105-I105-J105-K105),"")</f>
        <v/>
      </c>
      <c r="M105" s="232" t="str">
        <f t="shared" si="27"/>
        <v/>
      </c>
      <c r="N105" s="233">
        <f>'Proje ve Personel Bilgileri'!F78</f>
        <v>0</v>
      </c>
      <c r="O105" s="234">
        <f t="shared" si="28"/>
        <v>0</v>
      </c>
      <c r="P105" s="234">
        <f t="shared" si="29"/>
        <v>0</v>
      </c>
      <c r="Q105" s="234">
        <f t="shared" si="30"/>
        <v>0</v>
      </c>
      <c r="R105" s="234">
        <f t="shared" si="31"/>
        <v>0</v>
      </c>
      <c r="S105" s="234">
        <f t="shared" ref="S105:S123" si="33">IF(ISERROR(ROUNDUP(MIN(O105,Q105),0)),0,ROUNDUP(MIN(O105,Q105),0))</f>
        <v>0</v>
      </c>
      <c r="T105" s="234">
        <f t="shared" ref="T105:T123" si="34">IF(ISERROR(ROUNDUP(MIN(P105,R105),0)),0,ROUNDUP(MIN(P105,R105),0))</f>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32"/>
        <v/>
      </c>
      <c r="M106" s="232" t="str">
        <f t="shared" si="27"/>
        <v/>
      </c>
      <c r="N106" s="233">
        <f>'Proje ve Personel Bilgileri'!F79</f>
        <v>0</v>
      </c>
      <c r="O106" s="234">
        <f t="shared" si="28"/>
        <v>0</v>
      </c>
      <c r="P106" s="234">
        <f t="shared" si="29"/>
        <v>0</v>
      </c>
      <c r="Q106" s="234">
        <f t="shared" si="30"/>
        <v>0</v>
      </c>
      <c r="R106" s="234">
        <f t="shared" si="31"/>
        <v>0</v>
      </c>
      <c r="S106" s="234">
        <f t="shared" si="33"/>
        <v>0</v>
      </c>
      <c r="T106" s="234">
        <f t="shared" si="34"/>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32"/>
        <v/>
      </c>
      <c r="M107" s="232" t="str">
        <f t="shared" si="27"/>
        <v/>
      </c>
      <c r="N107" s="233">
        <f>'Proje ve Personel Bilgileri'!F80</f>
        <v>0</v>
      </c>
      <c r="O107" s="234">
        <f t="shared" si="28"/>
        <v>0</v>
      </c>
      <c r="P107" s="234">
        <f t="shared" si="29"/>
        <v>0</v>
      </c>
      <c r="Q107" s="234">
        <f t="shared" si="30"/>
        <v>0</v>
      </c>
      <c r="R107" s="234">
        <f t="shared" si="31"/>
        <v>0</v>
      </c>
      <c r="S107" s="234">
        <f t="shared" si="33"/>
        <v>0</v>
      </c>
      <c r="T107" s="234">
        <f t="shared" si="34"/>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32"/>
        <v/>
      </c>
      <c r="M108" s="232" t="str">
        <f t="shared" si="27"/>
        <v/>
      </c>
      <c r="N108" s="233">
        <f>'Proje ve Personel Bilgileri'!F81</f>
        <v>0</v>
      </c>
      <c r="O108" s="234">
        <f t="shared" si="28"/>
        <v>0</v>
      </c>
      <c r="P108" s="234">
        <f t="shared" si="29"/>
        <v>0</v>
      </c>
      <c r="Q108" s="234">
        <f t="shared" si="30"/>
        <v>0</v>
      </c>
      <c r="R108" s="234">
        <f t="shared" si="31"/>
        <v>0</v>
      </c>
      <c r="S108" s="234">
        <f t="shared" si="33"/>
        <v>0</v>
      </c>
      <c r="T108" s="234">
        <f t="shared" si="34"/>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32"/>
        <v/>
      </c>
      <c r="M109" s="232" t="str">
        <f t="shared" si="27"/>
        <v/>
      </c>
      <c r="N109" s="233">
        <f>'Proje ve Personel Bilgileri'!F82</f>
        <v>0</v>
      </c>
      <c r="O109" s="234">
        <f t="shared" si="28"/>
        <v>0</v>
      </c>
      <c r="P109" s="234">
        <f t="shared" si="29"/>
        <v>0</v>
      </c>
      <c r="Q109" s="234">
        <f t="shared" si="30"/>
        <v>0</v>
      </c>
      <c r="R109" s="234">
        <f t="shared" si="31"/>
        <v>0</v>
      </c>
      <c r="S109" s="234">
        <f t="shared" si="33"/>
        <v>0</v>
      </c>
      <c r="T109" s="234">
        <f t="shared" si="34"/>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32"/>
        <v/>
      </c>
      <c r="M110" s="232" t="str">
        <f t="shared" si="27"/>
        <v/>
      </c>
      <c r="N110" s="233">
        <f>'Proje ve Personel Bilgileri'!F83</f>
        <v>0</v>
      </c>
      <c r="O110" s="234">
        <f t="shared" si="28"/>
        <v>0</v>
      </c>
      <c r="P110" s="234">
        <f t="shared" si="29"/>
        <v>0</v>
      </c>
      <c r="Q110" s="234">
        <f t="shared" si="30"/>
        <v>0</v>
      </c>
      <c r="R110" s="234">
        <f t="shared" si="31"/>
        <v>0</v>
      </c>
      <c r="S110" s="234">
        <f t="shared" si="33"/>
        <v>0</v>
      </c>
      <c r="T110" s="234">
        <f t="shared" si="34"/>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32"/>
        <v/>
      </c>
      <c r="M111" s="232" t="str">
        <f t="shared" si="27"/>
        <v/>
      </c>
      <c r="N111" s="233">
        <f>'Proje ve Personel Bilgileri'!F84</f>
        <v>0</v>
      </c>
      <c r="O111" s="234">
        <f t="shared" si="28"/>
        <v>0</v>
      </c>
      <c r="P111" s="234">
        <f t="shared" si="29"/>
        <v>0</v>
      </c>
      <c r="Q111" s="234">
        <f t="shared" si="30"/>
        <v>0</v>
      </c>
      <c r="R111" s="234">
        <f t="shared" si="31"/>
        <v>0</v>
      </c>
      <c r="S111" s="234">
        <f t="shared" si="33"/>
        <v>0</v>
      </c>
      <c r="T111" s="234">
        <f t="shared" si="34"/>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32"/>
        <v/>
      </c>
      <c r="M112" s="232" t="str">
        <f t="shared" si="27"/>
        <v/>
      </c>
      <c r="N112" s="233">
        <f>'Proje ve Personel Bilgileri'!F85</f>
        <v>0</v>
      </c>
      <c r="O112" s="234">
        <f t="shared" si="28"/>
        <v>0</v>
      </c>
      <c r="P112" s="234">
        <f t="shared" si="29"/>
        <v>0</v>
      </c>
      <c r="Q112" s="234">
        <f t="shared" si="30"/>
        <v>0</v>
      </c>
      <c r="R112" s="234">
        <f t="shared" si="31"/>
        <v>0</v>
      </c>
      <c r="S112" s="234">
        <f t="shared" si="33"/>
        <v>0</v>
      </c>
      <c r="T112" s="234">
        <f t="shared" si="34"/>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32"/>
        <v/>
      </c>
      <c r="M113" s="232" t="str">
        <f t="shared" si="27"/>
        <v/>
      </c>
      <c r="N113" s="233">
        <f>'Proje ve Personel Bilgileri'!F86</f>
        <v>0</v>
      </c>
      <c r="O113" s="234">
        <f t="shared" si="28"/>
        <v>0</v>
      </c>
      <c r="P113" s="234">
        <f t="shared" si="29"/>
        <v>0</v>
      </c>
      <c r="Q113" s="234">
        <f t="shared" si="30"/>
        <v>0</v>
      </c>
      <c r="R113" s="234">
        <f t="shared" si="31"/>
        <v>0</v>
      </c>
      <c r="S113" s="234">
        <f t="shared" si="33"/>
        <v>0</v>
      </c>
      <c r="T113" s="234">
        <f t="shared" si="34"/>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32"/>
        <v/>
      </c>
      <c r="M114" s="232" t="str">
        <f t="shared" si="27"/>
        <v/>
      </c>
      <c r="N114" s="233">
        <f>'Proje ve Personel Bilgileri'!F87</f>
        <v>0</v>
      </c>
      <c r="O114" s="234">
        <f t="shared" si="28"/>
        <v>0</v>
      </c>
      <c r="P114" s="234">
        <f t="shared" si="29"/>
        <v>0</v>
      </c>
      <c r="Q114" s="234">
        <f t="shared" si="30"/>
        <v>0</v>
      </c>
      <c r="R114" s="234">
        <f t="shared" si="31"/>
        <v>0</v>
      </c>
      <c r="S114" s="234">
        <f t="shared" si="33"/>
        <v>0</v>
      </c>
      <c r="T114" s="234">
        <f t="shared" si="34"/>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32"/>
        <v/>
      </c>
      <c r="M115" s="232" t="str">
        <f t="shared" si="27"/>
        <v/>
      </c>
      <c r="N115" s="233">
        <f>'Proje ve Personel Bilgileri'!F88</f>
        <v>0</v>
      </c>
      <c r="O115" s="234">
        <f t="shared" si="28"/>
        <v>0</v>
      </c>
      <c r="P115" s="234">
        <f t="shared" si="29"/>
        <v>0</v>
      </c>
      <c r="Q115" s="234">
        <f t="shared" si="30"/>
        <v>0</v>
      </c>
      <c r="R115" s="234">
        <f t="shared" si="31"/>
        <v>0</v>
      </c>
      <c r="S115" s="234">
        <f t="shared" si="33"/>
        <v>0</v>
      </c>
      <c r="T115" s="234">
        <f t="shared" si="34"/>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32"/>
        <v/>
      </c>
      <c r="M116" s="232" t="str">
        <f t="shared" si="27"/>
        <v/>
      </c>
      <c r="N116" s="233">
        <f>'Proje ve Personel Bilgileri'!F89</f>
        <v>0</v>
      </c>
      <c r="O116" s="234">
        <f t="shared" si="28"/>
        <v>0</v>
      </c>
      <c r="P116" s="234">
        <f t="shared" si="29"/>
        <v>0</v>
      </c>
      <c r="Q116" s="234">
        <f t="shared" si="30"/>
        <v>0</v>
      </c>
      <c r="R116" s="234">
        <f t="shared" si="31"/>
        <v>0</v>
      </c>
      <c r="S116" s="234">
        <f t="shared" si="33"/>
        <v>0</v>
      </c>
      <c r="T116" s="234">
        <f t="shared" si="34"/>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32"/>
        <v/>
      </c>
      <c r="M117" s="232" t="str">
        <f t="shared" si="27"/>
        <v/>
      </c>
      <c r="N117" s="233">
        <f>'Proje ve Personel Bilgileri'!F90</f>
        <v>0</v>
      </c>
      <c r="O117" s="234">
        <f t="shared" si="28"/>
        <v>0</v>
      </c>
      <c r="P117" s="234">
        <f t="shared" si="29"/>
        <v>0</v>
      </c>
      <c r="Q117" s="234">
        <f t="shared" si="30"/>
        <v>0</v>
      </c>
      <c r="R117" s="234">
        <f t="shared" si="31"/>
        <v>0</v>
      </c>
      <c r="S117" s="234">
        <f t="shared" si="33"/>
        <v>0</v>
      </c>
      <c r="T117" s="234">
        <f t="shared" si="34"/>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32"/>
        <v/>
      </c>
      <c r="M118" s="232" t="str">
        <f t="shared" si="27"/>
        <v/>
      </c>
      <c r="N118" s="233">
        <f>'Proje ve Personel Bilgileri'!F91</f>
        <v>0</v>
      </c>
      <c r="O118" s="234">
        <f t="shared" si="28"/>
        <v>0</v>
      </c>
      <c r="P118" s="234">
        <f t="shared" si="29"/>
        <v>0</v>
      </c>
      <c r="Q118" s="234">
        <f t="shared" si="30"/>
        <v>0</v>
      </c>
      <c r="R118" s="234">
        <f t="shared" si="31"/>
        <v>0</v>
      </c>
      <c r="S118" s="234">
        <f t="shared" si="33"/>
        <v>0</v>
      </c>
      <c r="T118" s="234">
        <f t="shared" si="34"/>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32"/>
        <v/>
      </c>
      <c r="M119" s="232" t="str">
        <f t="shared" si="27"/>
        <v/>
      </c>
      <c r="N119" s="233">
        <f>'Proje ve Personel Bilgileri'!F92</f>
        <v>0</v>
      </c>
      <c r="O119" s="234">
        <f t="shared" si="28"/>
        <v>0</v>
      </c>
      <c r="P119" s="234">
        <f t="shared" si="29"/>
        <v>0</v>
      </c>
      <c r="Q119" s="234">
        <f t="shared" si="30"/>
        <v>0</v>
      </c>
      <c r="R119" s="234">
        <f t="shared" si="31"/>
        <v>0</v>
      </c>
      <c r="S119" s="234">
        <f t="shared" si="33"/>
        <v>0</v>
      </c>
      <c r="T119" s="234">
        <f t="shared" si="34"/>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32"/>
        <v/>
      </c>
      <c r="M120" s="232" t="str">
        <f t="shared" si="27"/>
        <v/>
      </c>
      <c r="N120" s="233">
        <f>'Proje ve Personel Bilgileri'!F93</f>
        <v>0</v>
      </c>
      <c r="O120" s="234">
        <f t="shared" si="28"/>
        <v>0</v>
      </c>
      <c r="P120" s="234">
        <f t="shared" si="29"/>
        <v>0</v>
      </c>
      <c r="Q120" s="234">
        <f t="shared" si="30"/>
        <v>0</v>
      </c>
      <c r="R120" s="234">
        <f t="shared" si="31"/>
        <v>0</v>
      </c>
      <c r="S120" s="234">
        <f t="shared" si="33"/>
        <v>0</v>
      </c>
      <c r="T120" s="234">
        <f t="shared" si="34"/>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32"/>
        <v/>
      </c>
      <c r="M121" s="232" t="str">
        <f t="shared" si="27"/>
        <v/>
      </c>
      <c r="N121" s="233">
        <f>'Proje ve Personel Bilgileri'!F94</f>
        <v>0</v>
      </c>
      <c r="O121" s="234">
        <f t="shared" si="28"/>
        <v>0</v>
      </c>
      <c r="P121" s="234">
        <f t="shared" si="29"/>
        <v>0</v>
      </c>
      <c r="Q121" s="234">
        <f t="shared" si="30"/>
        <v>0</v>
      </c>
      <c r="R121" s="234">
        <f t="shared" si="31"/>
        <v>0</v>
      </c>
      <c r="S121" s="234">
        <f t="shared" si="33"/>
        <v>0</v>
      </c>
      <c r="T121" s="234">
        <f t="shared" si="34"/>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32"/>
        <v/>
      </c>
      <c r="M122" s="232" t="str">
        <f t="shared" si="27"/>
        <v/>
      </c>
      <c r="N122" s="233">
        <f>'Proje ve Personel Bilgileri'!F95</f>
        <v>0</v>
      </c>
      <c r="O122" s="234">
        <f t="shared" si="28"/>
        <v>0</v>
      </c>
      <c r="P122" s="234">
        <f t="shared" si="29"/>
        <v>0</v>
      </c>
      <c r="Q122" s="234">
        <f t="shared" si="30"/>
        <v>0</v>
      </c>
      <c r="R122" s="234">
        <f t="shared" si="31"/>
        <v>0</v>
      </c>
      <c r="S122" s="234">
        <f t="shared" si="33"/>
        <v>0</v>
      </c>
      <c r="T122" s="234">
        <f t="shared" si="34"/>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32"/>
        <v/>
      </c>
      <c r="M123" s="232" t="str">
        <f t="shared" si="27"/>
        <v/>
      </c>
      <c r="N123" s="233">
        <f>'Proje ve Personel Bilgileri'!F96</f>
        <v>0</v>
      </c>
      <c r="O123" s="234">
        <f t="shared" si="28"/>
        <v>0</v>
      </c>
      <c r="P123" s="234">
        <f t="shared" si="29"/>
        <v>0</v>
      </c>
      <c r="Q123" s="234">
        <f t="shared" si="30"/>
        <v>0</v>
      </c>
      <c r="R123" s="234">
        <f t="shared" si="31"/>
        <v>0</v>
      </c>
      <c r="S123" s="234">
        <f t="shared" si="33"/>
        <v>0</v>
      </c>
      <c r="T123" s="234">
        <f t="shared" si="34"/>
        <v>0</v>
      </c>
      <c r="U123" s="206">
        <f>IF(COUNTA(C104:K123)&gt;0,1,0)</f>
        <v>0</v>
      </c>
    </row>
    <row r="124" spans="1:21" s="114" customFormat="1" ht="29.25" customHeight="1" thickBot="1" x14ac:dyDescent="0.3">
      <c r="A124" s="446" t="s">
        <v>50</v>
      </c>
      <c r="B124" s="447"/>
      <c r="C124" s="239" t="str">
        <f t="shared" ref="C124:K124" si="35">IF($L$124&gt;0,SUM(C104:C123),"")</f>
        <v/>
      </c>
      <c r="D124" s="240" t="str">
        <f t="shared" si="35"/>
        <v/>
      </c>
      <c r="E124" s="240" t="str">
        <f t="shared" si="35"/>
        <v/>
      </c>
      <c r="F124" s="240" t="str">
        <f t="shared" si="35"/>
        <v/>
      </c>
      <c r="G124" s="240" t="str">
        <f t="shared" si="35"/>
        <v/>
      </c>
      <c r="H124" s="240" t="str">
        <f t="shared" si="35"/>
        <v/>
      </c>
      <c r="I124" s="240" t="str">
        <f t="shared" si="35"/>
        <v/>
      </c>
      <c r="J124" s="240" t="str">
        <f t="shared" si="35"/>
        <v/>
      </c>
      <c r="K124" s="240" t="str">
        <f t="shared" si="35"/>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IF(YilDonem&lt;&gt;"",CONCATENATE(IF(Dönem=1,"OCAK",IF(Dönem=2,"TEMMUZ","")),"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6">IF(OR(F136&gt;S136,G136&gt;T136),"Toplam maliyetin hesaplanabilmesi için SGK işveren payı ve işsizlik sigortası işveren payının tavan değerleri aşmaması gerekmektedir.","")</f>
        <v/>
      </c>
      <c r="N136" s="233">
        <f>'Proje ve Personel Bilgileri'!F97</f>
        <v>0</v>
      </c>
      <c r="O136" s="234">
        <f t="shared" ref="O136:O155" si="37">IFERROR(IF(N136="EVET",VLOOKUP(YilDonem,SGKTAVAN,2,0)*0.2475,VLOOKUP(YilDonem,SGKTAVAN,2,0)*0.2075),0)</f>
        <v>0</v>
      </c>
      <c r="P136" s="234">
        <f t="shared" ref="P136:P155" si="38">IFERROR(IF(N136="EVET",0,VLOOKUP(YilDonem,SGKTAVAN,2,0)*0.02),0)</f>
        <v>0</v>
      </c>
      <c r="Q136" s="234">
        <f t="shared" ref="Q136:Q155" si="39">IF(N136="EVET",(D136+E136)*0.2475,(D136+E136)*0.2075)</f>
        <v>0</v>
      </c>
      <c r="R136" s="234">
        <f t="shared" ref="R136:R155" si="40">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41">IF(B137&lt;&gt;"",IF(OR(F137&gt;S137,G137&gt;T137),0,D137+E137+F137+G137-H137-I137-J137-K137),"")</f>
        <v/>
      </c>
      <c r="M137" s="232" t="str">
        <f t="shared" si="36"/>
        <v/>
      </c>
      <c r="N137" s="233">
        <f>'Proje ve Personel Bilgileri'!F98</f>
        <v>0</v>
      </c>
      <c r="O137" s="234">
        <f t="shared" si="37"/>
        <v>0</v>
      </c>
      <c r="P137" s="234">
        <f t="shared" si="38"/>
        <v>0</v>
      </c>
      <c r="Q137" s="234">
        <f t="shared" si="39"/>
        <v>0</v>
      </c>
      <c r="R137" s="234">
        <f t="shared" si="40"/>
        <v>0</v>
      </c>
      <c r="S137" s="234">
        <f t="shared" ref="S137:S155" si="42">IF(ISERROR(ROUNDUP(MIN(O137,Q137),0)),0,ROUNDUP(MIN(O137,Q137),0))</f>
        <v>0</v>
      </c>
      <c r="T137" s="234">
        <f t="shared" ref="T137:T155" si="43">IF(ISERROR(ROUNDUP(MIN(P137,R137),0)),0,ROUNDUP(MIN(P137,R137),0))</f>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41"/>
        <v/>
      </c>
      <c r="M138" s="232" t="str">
        <f t="shared" si="36"/>
        <v/>
      </c>
      <c r="N138" s="233">
        <f>'Proje ve Personel Bilgileri'!F99</f>
        <v>0</v>
      </c>
      <c r="O138" s="234">
        <f t="shared" si="37"/>
        <v>0</v>
      </c>
      <c r="P138" s="234">
        <f t="shared" si="38"/>
        <v>0</v>
      </c>
      <c r="Q138" s="234">
        <f t="shared" si="39"/>
        <v>0</v>
      </c>
      <c r="R138" s="234">
        <f t="shared" si="40"/>
        <v>0</v>
      </c>
      <c r="S138" s="234">
        <f t="shared" si="42"/>
        <v>0</v>
      </c>
      <c r="T138" s="234">
        <f t="shared" si="43"/>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41"/>
        <v/>
      </c>
      <c r="M139" s="232" t="str">
        <f t="shared" si="36"/>
        <v/>
      </c>
      <c r="N139" s="233">
        <f>'Proje ve Personel Bilgileri'!F100</f>
        <v>0</v>
      </c>
      <c r="O139" s="234">
        <f t="shared" si="37"/>
        <v>0</v>
      </c>
      <c r="P139" s="234">
        <f t="shared" si="38"/>
        <v>0</v>
      </c>
      <c r="Q139" s="234">
        <f t="shared" si="39"/>
        <v>0</v>
      </c>
      <c r="R139" s="234">
        <f t="shared" si="40"/>
        <v>0</v>
      </c>
      <c r="S139" s="234">
        <f t="shared" si="42"/>
        <v>0</v>
      </c>
      <c r="T139" s="234">
        <f t="shared" si="43"/>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41"/>
        <v/>
      </c>
      <c r="M140" s="232" t="str">
        <f t="shared" si="36"/>
        <v/>
      </c>
      <c r="N140" s="233">
        <f>'Proje ve Personel Bilgileri'!F101</f>
        <v>0</v>
      </c>
      <c r="O140" s="234">
        <f t="shared" si="37"/>
        <v>0</v>
      </c>
      <c r="P140" s="234">
        <f t="shared" si="38"/>
        <v>0</v>
      </c>
      <c r="Q140" s="234">
        <f t="shared" si="39"/>
        <v>0</v>
      </c>
      <c r="R140" s="234">
        <f t="shared" si="40"/>
        <v>0</v>
      </c>
      <c r="S140" s="234">
        <f t="shared" si="42"/>
        <v>0</v>
      </c>
      <c r="T140" s="234">
        <f t="shared" si="43"/>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41"/>
        <v/>
      </c>
      <c r="M141" s="232" t="str">
        <f t="shared" si="36"/>
        <v/>
      </c>
      <c r="N141" s="233">
        <f>'Proje ve Personel Bilgileri'!F102</f>
        <v>0</v>
      </c>
      <c r="O141" s="234">
        <f t="shared" si="37"/>
        <v>0</v>
      </c>
      <c r="P141" s="234">
        <f t="shared" si="38"/>
        <v>0</v>
      </c>
      <c r="Q141" s="234">
        <f t="shared" si="39"/>
        <v>0</v>
      </c>
      <c r="R141" s="234">
        <f t="shared" si="40"/>
        <v>0</v>
      </c>
      <c r="S141" s="234">
        <f t="shared" si="42"/>
        <v>0</v>
      </c>
      <c r="T141" s="234">
        <f t="shared" si="43"/>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41"/>
        <v/>
      </c>
      <c r="M142" s="232" t="str">
        <f t="shared" si="36"/>
        <v/>
      </c>
      <c r="N142" s="233">
        <f>'Proje ve Personel Bilgileri'!F103</f>
        <v>0</v>
      </c>
      <c r="O142" s="234">
        <f t="shared" si="37"/>
        <v>0</v>
      </c>
      <c r="P142" s="234">
        <f t="shared" si="38"/>
        <v>0</v>
      </c>
      <c r="Q142" s="234">
        <f t="shared" si="39"/>
        <v>0</v>
      </c>
      <c r="R142" s="234">
        <f t="shared" si="40"/>
        <v>0</v>
      </c>
      <c r="S142" s="234">
        <f t="shared" si="42"/>
        <v>0</v>
      </c>
      <c r="T142" s="234">
        <f t="shared" si="43"/>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41"/>
        <v/>
      </c>
      <c r="M143" s="232" t="str">
        <f t="shared" si="36"/>
        <v/>
      </c>
      <c r="N143" s="233">
        <f>'Proje ve Personel Bilgileri'!F104</f>
        <v>0</v>
      </c>
      <c r="O143" s="234">
        <f t="shared" si="37"/>
        <v>0</v>
      </c>
      <c r="P143" s="234">
        <f t="shared" si="38"/>
        <v>0</v>
      </c>
      <c r="Q143" s="234">
        <f t="shared" si="39"/>
        <v>0</v>
      </c>
      <c r="R143" s="234">
        <f t="shared" si="40"/>
        <v>0</v>
      </c>
      <c r="S143" s="234">
        <f t="shared" si="42"/>
        <v>0</v>
      </c>
      <c r="T143" s="234">
        <f t="shared" si="43"/>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41"/>
        <v/>
      </c>
      <c r="M144" s="232" t="str">
        <f t="shared" si="36"/>
        <v/>
      </c>
      <c r="N144" s="233">
        <f>'Proje ve Personel Bilgileri'!F105</f>
        <v>0</v>
      </c>
      <c r="O144" s="234">
        <f t="shared" si="37"/>
        <v>0</v>
      </c>
      <c r="P144" s="234">
        <f t="shared" si="38"/>
        <v>0</v>
      </c>
      <c r="Q144" s="234">
        <f t="shared" si="39"/>
        <v>0</v>
      </c>
      <c r="R144" s="234">
        <f t="shared" si="40"/>
        <v>0</v>
      </c>
      <c r="S144" s="234">
        <f t="shared" si="42"/>
        <v>0</v>
      </c>
      <c r="T144" s="234">
        <f t="shared" si="43"/>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41"/>
        <v/>
      </c>
      <c r="M145" s="232" t="str">
        <f t="shared" si="36"/>
        <v/>
      </c>
      <c r="N145" s="233">
        <f>'Proje ve Personel Bilgileri'!F106</f>
        <v>0</v>
      </c>
      <c r="O145" s="234">
        <f t="shared" si="37"/>
        <v>0</v>
      </c>
      <c r="P145" s="234">
        <f t="shared" si="38"/>
        <v>0</v>
      </c>
      <c r="Q145" s="234">
        <f t="shared" si="39"/>
        <v>0</v>
      </c>
      <c r="R145" s="234">
        <f t="shared" si="40"/>
        <v>0</v>
      </c>
      <c r="S145" s="234">
        <f t="shared" si="42"/>
        <v>0</v>
      </c>
      <c r="T145" s="234">
        <f t="shared" si="43"/>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41"/>
        <v/>
      </c>
      <c r="M146" s="232" t="str">
        <f t="shared" si="36"/>
        <v/>
      </c>
      <c r="N146" s="233">
        <f>'Proje ve Personel Bilgileri'!F107</f>
        <v>0</v>
      </c>
      <c r="O146" s="234">
        <f t="shared" si="37"/>
        <v>0</v>
      </c>
      <c r="P146" s="234">
        <f t="shared" si="38"/>
        <v>0</v>
      </c>
      <c r="Q146" s="234">
        <f t="shared" si="39"/>
        <v>0</v>
      </c>
      <c r="R146" s="234">
        <f t="shared" si="40"/>
        <v>0</v>
      </c>
      <c r="S146" s="234">
        <f t="shared" si="42"/>
        <v>0</v>
      </c>
      <c r="T146" s="234">
        <f t="shared" si="43"/>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41"/>
        <v/>
      </c>
      <c r="M147" s="232" t="str">
        <f t="shared" si="36"/>
        <v/>
      </c>
      <c r="N147" s="233">
        <f>'Proje ve Personel Bilgileri'!F108</f>
        <v>0</v>
      </c>
      <c r="O147" s="234">
        <f t="shared" si="37"/>
        <v>0</v>
      </c>
      <c r="P147" s="234">
        <f t="shared" si="38"/>
        <v>0</v>
      </c>
      <c r="Q147" s="234">
        <f t="shared" si="39"/>
        <v>0</v>
      </c>
      <c r="R147" s="234">
        <f t="shared" si="40"/>
        <v>0</v>
      </c>
      <c r="S147" s="234">
        <f t="shared" si="42"/>
        <v>0</v>
      </c>
      <c r="T147" s="234">
        <f t="shared" si="43"/>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41"/>
        <v/>
      </c>
      <c r="M148" s="232" t="str">
        <f t="shared" si="36"/>
        <v/>
      </c>
      <c r="N148" s="233">
        <f>'Proje ve Personel Bilgileri'!F109</f>
        <v>0</v>
      </c>
      <c r="O148" s="234">
        <f t="shared" si="37"/>
        <v>0</v>
      </c>
      <c r="P148" s="234">
        <f t="shared" si="38"/>
        <v>0</v>
      </c>
      <c r="Q148" s="234">
        <f t="shared" si="39"/>
        <v>0</v>
      </c>
      <c r="R148" s="234">
        <f t="shared" si="40"/>
        <v>0</v>
      </c>
      <c r="S148" s="234">
        <f t="shared" si="42"/>
        <v>0</v>
      </c>
      <c r="T148" s="234">
        <f t="shared" si="43"/>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41"/>
        <v/>
      </c>
      <c r="M149" s="232" t="str">
        <f t="shared" si="36"/>
        <v/>
      </c>
      <c r="N149" s="233">
        <f>'Proje ve Personel Bilgileri'!F110</f>
        <v>0</v>
      </c>
      <c r="O149" s="234">
        <f t="shared" si="37"/>
        <v>0</v>
      </c>
      <c r="P149" s="234">
        <f t="shared" si="38"/>
        <v>0</v>
      </c>
      <c r="Q149" s="234">
        <f t="shared" si="39"/>
        <v>0</v>
      </c>
      <c r="R149" s="234">
        <f t="shared" si="40"/>
        <v>0</v>
      </c>
      <c r="S149" s="234">
        <f t="shared" si="42"/>
        <v>0</v>
      </c>
      <c r="T149" s="234">
        <f t="shared" si="43"/>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41"/>
        <v/>
      </c>
      <c r="M150" s="232" t="str">
        <f t="shared" si="36"/>
        <v/>
      </c>
      <c r="N150" s="233">
        <f>'Proje ve Personel Bilgileri'!F111</f>
        <v>0</v>
      </c>
      <c r="O150" s="234">
        <f t="shared" si="37"/>
        <v>0</v>
      </c>
      <c r="P150" s="234">
        <f t="shared" si="38"/>
        <v>0</v>
      </c>
      <c r="Q150" s="234">
        <f t="shared" si="39"/>
        <v>0</v>
      </c>
      <c r="R150" s="234">
        <f t="shared" si="40"/>
        <v>0</v>
      </c>
      <c r="S150" s="234">
        <f t="shared" si="42"/>
        <v>0</v>
      </c>
      <c r="T150" s="234">
        <f t="shared" si="43"/>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41"/>
        <v/>
      </c>
      <c r="M151" s="232" t="str">
        <f t="shared" si="36"/>
        <v/>
      </c>
      <c r="N151" s="233">
        <f>'Proje ve Personel Bilgileri'!F112</f>
        <v>0</v>
      </c>
      <c r="O151" s="234">
        <f t="shared" si="37"/>
        <v>0</v>
      </c>
      <c r="P151" s="234">
        <f t="shared" si="38"/>
        <v>0</v>
      </c>
      <c r="Q151" s="234">
        <f t="shared" si="39"/>
        <v>0</v>
      </c>
      <c r="R151" s="234">
        <f t="shared" si="40"/>
        <v>0</v>
      </c>
      <c r="S151" s="234">
        <f t="shared" si="42"/>
        <v>0</v>
      </c>
      <c r="T151" s="234">
        <f t="shared" si="43"/>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41"/>
        <v/>
      </c>
      <c r="M152" s="232" t="str">
        <f t="shared" si="36"/>
        <v/>
      </c>
      <c r="N152" s="233">
        <f>'Proje ve Personel Bilgileri'!F113</f>
        <v>0</v>
      </c>
      <c r="O152" s="234">
        <f t="shared" si="37"/>
        <v>0</v>
      </c>
      <c r="P152" s="234">
        <f t="shared" si="38"/>
        <v>0</v>
      </c>
      <c r="Q152" s="234">
        <f t="shared" si="39"/>
        <v>0</v>
      </c>
      <c r="R152" s="234">
        <f t="shared" si="40"/>
        <v>0</v>
      </c>
      <c r="S152" s="234">
        <f t="shared" si="42"/>
        <v>0</v>
      </c>
      <c r="T152" s="234">
        <f t="shared" si="43"/>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41"/>
        <v/>
      </c>
      <c r="M153" s="232" t="str">
        <f t="shared" si="36"/>
        <v/>
      </c>
      <c r="N153" s="233">
        <f>'Proje ve Personel Bilgileri'!F114</f>
        <v>0</v>
      </c>
      <c r="O153" s="234">
        <f t="shared" si="37"/>
        <v>0</v>
      </c>
      <c r="P153" s="234">
        <f t="shared" si="38"/>
        <v>0</v>
      </c>
      <c r="Q153" s="234">
        <f t="shared" si="39"/>
        <v>0</v>
      </c>
      <c r="R153" s="234">
        <f t="shared" si="40"/>
        <v>0</v>
      </c>
      <c r="S153" s="234">
        <f t="shared" si="42"/>
        <v>0</v>
      </c>
      <c r="T153" s="234">
        <f t="shared" si="43"/>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41"/>
        <v/>
      </c>
      <c r="M154" s="232" t="str">
        <f t="shared" si="36"/>
        <v/>
      </c>
      <c r="N154" s="233">
        <f>'Proje ve Personel Bilgileri'!F115</f>
        <v>0</v>
      </c>
      <c r="O154" s="234">
        <f t="shared" si="37"/>
        <v>0</v>
      </c>
      <c r="P154" s="234">
        <f t="shared" si="38"/>
        <v>0</v>
      </c>
      <c r="Q154" s="234">
        <f t="shared" si="39"/>
        <v>0</v>
      </c>
      <c r="R154" s="234">
        <f t="shared" si="40"/>
        <v>0</v>
      </c>
      <c r="S154" s="234">
        <f t="shared" si="42"/>
        <v>0</v>
      </c>
      <c r="T154" s="234">
        <f t="shared" si="43"/>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41"/>
        <v/>
      </c>
      <c r="M155" s="232" t="str">
        <f t="shared" si="36"/>
        <v/>
      </c>
      <c r="N155" s="233">
        <f>'Proje ve Personel Bilgileri'!F116</f>
        <v>0</v>
      </c>
      <c r="O155" s="234">
        <f t="shared" si="37"/>
        <v>0</v>
      </c>
      <c r="P155" s="234">
        <f t="shared" si="38"/>
        <v>0</v>
      </c>
      <c r="Q155" s="234">
        <f t="shared" si="39"/>
        <v>0</v>
      </c>
      <c r="R155" s="234">
        <f t="shared" si="40"/>
        <v>0</v>
      </c>
      <c r="S155" s="234">
        <f t="shared" si="42"/>
        <v>0</v>
      </c>
      <c r="T155" s="234">
        <f t="shared" si="43"/>
        <v>0</v>
      </c>
      <c r="U155" s="206">
        <f>IF(COUNTA(C136:K155)&gt;0,1,0)</f>
        <v>0</v>
      </c>
    </row>
    <row r="156" spans="1:21" s="114" customFormat="1" ht="29.25" customHeight="1" thickBot="1" x14ac:dyDescent="0.3">
      <c r="A156" s="446" t="s">
        <v>50</v>
      </c>
      <c r="B156" s="447"/>
      <c r="C156" s="239" t="str">
        <f t="shared" ref="C156:K156" si="44">IF($L$156&gt;0,SUM(C136:C155),"")</f>
        <v/>
      </c>
      <c r="D156" s="240" t="str">
        <f t="shared" si="44"/>
        <v/>
      </c>
      <c r="E156" s="240" t="str">
        <f t="shared" si="44"/>
        <v/>
      </c>
      <c r="F156" s="240" t="str">
        <f t="shared" si="44"/>
        <v/>
      </c>
      <c r="G156" s="240" t="str">
        <f t="shared" si="44"/>
        <v/>
      </c>
      <c r="H156" s="240" t="str">
        <f t="shared" si="44"/>
        <v/>
      </c>
      <c r="I156" s="240" t="str">
        <f t="shared" si="44"/>
        <v/>
      </c>
      <c r="J156" s="240" t="str">
        <f t="shared" si="44"/>
        <v/>
      </c>
      <c r="K156" s="240" t="str">
        <f t="shared" si="44"/>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IF(YilDonem&lt;&gt;"",CONCATENATE(IF(Dönem=1,"OCAK",IF(Dönem=2,"TEMMUZ","")),"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5">IF(OR(F168&gt;S168,G168&gt;T168),"Toplam maliyetin hesaplanabilmesi için SGK işveren payı ve işsizlik sigortası işveren payının tavan değerleri aşmaması gerekmektedir.","")</f>
        <v/>
      </c>
      <c r="N168" s="233">
        <f>'Proje ve Personel Bilgileri'!F117</f>
        <v>0</v>
      </c>
      <c r="O168" s="234">
        <f t="shared" ref="O168:O187" si="46">IFERROR(IF(N168="EVET",VLOOKUP(YilDonem,SGKTAVAN,2,0)*0.2475,VLOOKUP(YilDonem,SGKTAVAN,2,0)*0.2075),0)</f>
        <v>0</v>
      </c>
      <c r="P168" s="234">
        <f t="shared" ref="P168:P187" si="47">IFERROR(IF(N168="EVET",0,VLOOKUP(YilDonem,SGKTAVAN,2,0)*0.02),0)</f>
        <v>0</v>
      </c>
      <c r="Q168" s="234">
        <f t="shared" ref="Q168:Q187" si="48">IF(N168="EVET",(D168+E168)*0.2475,(D168+E168)*0.2075)</f>
        <v>0</v>
      </c>
      <c r="R168" s="234">
        <f t="shared" ref="R168:R187" si="49">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50">IF(B169&lt;&gt;"",IF(OR(F169&gt;S169,G169&gt;T169),0,D169+E169+F169+G169-H169-I169-J169-K169),"")</f>
        <v/>
      </c>
      <c r="M169" s="232" t="str">
        <f t="shared" si="45"/>
        <v/>
      </c>
      <c r="N169" s="233">
        <f>'Proje ve Personel Bilgileri'!F130</f>
        <v>0</v>
      </c>
      <c r="O169" s="234">
        <f t="shared" si="46"/>
        <v>0</v>
      </c>
      <c r="P169" s="234">
        <f t="shared" si="47"/>
        <v>0</v>
      </c>
      <c r="Q169" s="234">
        <f t="shared" si="48"/>
        <v>0</v>
      </c>
      <c r="R169" s="234">
        <f t="shared" si="49"/>
        <v>0</v>
      </c>
      <c r="S169" s="234">
        <f t="shared" ref="S169:S187" si="51">IF(ISERROR(ROUNDUP(MIN(O169,Q169),0)),0,ROUNDUP(MIN(O169,Q169),0))</f>
        <v>0</v>
      </c>
      <c r="T169" s="234">
        <f t="shared" ref="T169:T187" si="52">IF(ISERROR(ROUNDUP(MIN(P169,R169),0)),0,ROUNDUP(MIN(P169,R169),0))</f>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50"/>
        <v/>
      </c>
      <c r="M170" s="232" t="str">
        <f t="shared" si="45"/>
        <v/>
      </c>
      <c r="N170" s="233">
        <f>'Proje ve Personel Bilgileri'!F131</f>
        <v>0</v>
      </c>
      <c r="O170" s="234">
        <f t="shared" si="46"/>
        <v>0</v>
      </c>
      <c r="P170" s="234">
        <f t="shared" si="47"/>
        <v>0</v>
      </c>
      <c r="Q170" s="234">
        <f t="shared" si="48"/>
        <v>0</v>
      </c>
      <c r="R170" s="234">
        <f t="shared" si="49"/>
        <v>0</v>
      </c>
      <c r="S170" s="234">
        <f t="shared" si="51"/>
        <v>0</v>
      </c>
      <c r="T170" s="234">
        <f t="shared" si="52"/>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50"/>
        <v/>
      </c>
      <c r="M171" s="232" t="str">
        <f t="shared" si="45"/>
        <v/>
      </c>
      <c r="N171" s="233">
        <f>'Proje ve Personel Bilgileri'!F132</f>
        <v>0</v>
      </c>
      <c r="O171" s="234">
        <f t="shared" si="46"/>
        <v>0</v>
      </c>
      <c r="P171" s="234">
        <f t="shared" si="47"/>
        <v>0</v>
      </c>
      <c r="Q171" s="234">
        <f t="shared" si="48"/>
        <v>0</v>
      </c>
      <c r="R171" s="234">
        <f t="shared" si="49"/>
        <v>0</v>
      </c>
      <c r="S171" s="234">
        <f t="shared" si="51"/>
        <v>0</v>
      </c>
      <c r="T171" s="234">
        <f t="shared" si="52"/>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50"/>
        <v/>
      </c>
      <c r="M172" s="232" t="str">
        <f t="shared" si="45"/>
        <v/>
      </c>
      <c r="N172" s="233">
        <f>'Proje ve Personel Bilgileri'!F133</f>
        <v>0</v>
      </c>
      <c r="O172" s="234">
        <f t="shared" si="46"/>
        <v>0</v>
      </c>
      <c r="P172" s="234">
        <f t="shared" si="47"/>
        <v>0</v>
      </c>
      <c r="Q172" s="234">
        <f t="shared" si="48"/>
        <v>0</v>
      </c>
      <c r="R172" s="234">
        <f t="shared" si="49"/>
        <v>0</v>
      </c>
      <c r="S172" s="234">
        <f t="shared" si="51"/>
        <v>0</v>
      </c>
      <c r="T172" s="234">
        <f t="shared" si="52"/>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50"/>
        <v/>
      </c>
      <c r="M173" s="232" t="str">
        <f t="shared" si="45"/>
        <v/>
      </c>
      <c r="N173" s="233">
        <f>'Proje ve Personel Bilgileri'!F134</f>
        <v>0</v>
      </c>
      <c r="O173" s="234">
        <f t="shared" si="46"/>
        <v>0</v>
      </c>
      <c r="P173" s="234">
        <f t="shared" si="47"/>
        <v>0</v>
      </c>
      <c r="Q173" s="234">
        <f t="shared" si="48"/>
        <v>0</v>
      </c>
      <c r="R173" s="234">
        <f t="shared" si="49"/>
        <v>0</v>
      </c>
      <c r="S173" s="234">
        <f t="shared" si="51"/>
        <v>0</v>
      </c>
      <c r="T173" s="234">
        <f t="shared" si="52"/>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50"/>
        <v/>
      </c>
      <c r="M174" s="232" t="str">
        <f t="shared" si="45"/>
        <v/>
      </c>
      <c r="N174" s="233">
        <f>'Proje ve Personel Bilgileri'!F135</f>
        <v>0</v>
      </c>
      <c r="O174" s="234">
        <f t="shared" si="46"/>
        <v>0</v>
      </c>
      <c r="P174" s="234">
        <f t="shared" si="47"/>
        <v>0</v>
      </c>
      <c r="Q174" s="234">
        <f t="shared" si="48"/>
        <v>0</v>
      </c>
      <c r="R174" s="234">
        <f t="shared" si="49"/>
        <v>0</v>
      </c>
      <c r="S174" s="234">
        <f t="shared" si="51"/>
        <v>0</v>
      </c>
      <c r="T174" s="234">
        <f t="shared" si="52"/>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50"/>
        <v/>
      </c>
      <c r="M175" s="232" t="str">
        <f t="shared" si="45"/>
        <v/>
      </c>
      <c r="N175" s="233">
        <f>'Proje ve Personel Bilgileri'!F136</f>
        <v>0</v>
      </c>
      <c r="O175" s="234">
        <f t="shared" si="46"/>
        <v>0</v>
      </c>
      <c r="P175" s="234">
        <f t="shared" si="47"/>
        <v>0</v>
      </c>
      <c r="Q175" s="234">
        <f t="shared" si="48"/>
        <v>0</v>
      </c>
      <c r="R175" s="234">
        <f t="shared" si="49"/>
        <v>0</v>
      </c>
      <c r="S175" s="234">
        <f t="shared" si="51"/>
        <v>0</v>
      </c>
      <c r="T175" s="234">
        <f t="shared" si="52"/>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50"/>
        <v/>
      </c>
      <c r="M176" s="232" t="str">
        <f t="shared" si="45"/>
        <v/>
      </c>
      <c r="N176" s="233">
        <f>'Proje ve Personel Bilgileri'!F137</f>
        <v>0</v>
      </c>
      <c r="O176" s="234">
        <f t="shared" si="46"/>
        <v>0</v>
      </c>
      <c r="P176" s="234">
        <f t="shared" si="47"/>
        <v>0</v>
      </c>
      <c r="Q176" s="234">
        <f t="shared" si="48"/>
        <v>0</v>
      </c>
      <c r="R176" s="234">
        <f t="shared" si="49"/>
        <v>0</v>
      </c>
      <c r="S176" s="234">
        <f t="shared" si="51"/>
        <v>0</v>
      </c>
      <c r="T176" s="234">
        <f t="shared" si="52"/>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50"/>
        <v/>
      </c>
      <c r="M177" s="232" t="str">
        <f t="shared" si="45"/>
        <v/>
      </c>
      <c r="N177" s="233">
        <f>'Proje ve Personel Bilgileri'!F138</f>
        <v>0</v>
      </c>
      <c r="O177" s="234">
        <f t="shared" si="46"/>
        <v>0</v>
      </c>
      <c r="P177" s="234">
        <f t="shared" si="47"/>
        <v>0</v>
      </c>
      <c r="Q177" s="234">
        <f t="shared" si="48"/>
        <v>0</v>
      </c>
      <c r="R177" s="234">
        <f t="shared" si="49"/>
        <v>0</v>
      </c>
      <c r="S177" s="234">
        <f t="shared" si="51"/>
        <v>0</v>
      </c>
      <c r="T177" s="234">
        <f t="shared" si="52"/>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50"/>
        <v/>
      </c>
      <c r="M178" s="232" t="str">
        <f t="shared" si="45"/>
        <v/>
      </c>
      <c r="N178" s="233">
        <f>'Proje ve Personel Bilgileri'!F139</f>
        <v>0</v>
      </c>
      <c r="O178" s="234">
        <f t="shared" si="46"/>
        <v>0</v>
      </c>
      <c r="P178" s="234">
        <f t="shared" si="47"/>
        <v>0</v>
      </c>
      <c r="Q178" s="234">
        <f t="shared" si="48"/>
        <v>0</v>
      </c>
      <c r="R178" s="234">
        <f t="shared" si="49"/>
        <v>0</v>
      </c>
      <c r="S178" s="234">
        <f t="shared" si="51"/>
        <v>0</v>
      </c>
      <c r="T178" s="234">
        <f t="shared" si="52"/>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50"/>
        <v/>
      </c>
      <c r="M179" s="232" t="str">
        <f t="shared" si="45"/>
        <v/>
      </c>
      <c r="N179" s="233">
        <f>'Proje ve Personel Bilgileri'!F140</f>
        <v>0</v>
      </c>
      <c r="O179" s="234">
        <f t="shared" si="46"/>
        <v>0</v>
      </c>
      <c r="P179" s="234">
        <f t="shared" si="47"/>
        <v>0</v>
      </c>
      <c r="Q179" s="234">
        <f t="shared" si="48"/>
        <v>0</v>
      </c>
      <c r="R179" s="234">
        <f t="shared" si="49"/>
        <v>0</v>
      </c>
      <c r="S179" s="234">
        <f t="shared" si="51"/>
        <v>0</v>
      </c>
      <c r="T179" s="234">
        <f t="shared" si="52"/>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50"/>
        <v/>
      </c>
      <c r="M180" s="232" t="str">
        <f t="shared" si="45"/>
        <v/>
      </c>
      <c r="N180" s="233">
        <f>'Proje ve Personel Bilgileri'!F141</f>
        <v>0</v>
      </c>
      <c r="O180" s="234">
        <f t="shared" si="46"/>
        <v>0</v>
      </c>
      <c r="P180" s="234">
        <f t="shared" si="47"/>
        <v>0</v>
      </c>
      <c r="Q180" s="234">
        <f t="shared" si="48"/>
        <v>0</v>
      </c>
      <c r="R180" s="234">
        <f t="shared" si="49"/>
        <v>0</v>
      </c>
      <c r="S180" s="234">
        <f t="shared" si="51"/>
        <v>0</v>
      </c>
      <c r="T180" s="234">
        <f t="shared" si="52"/>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50"/>
        <v/>
      </c>
      <c r="M181" s="232" t="str">
        <f t="shared" si="45"/>
        <v/>
      </c>
      <c r="N181" s="233">
        <f>'Proje ve Personel Bilgileri'!F142</f>
        <v>0</v>
      </c>
      <c r="O181" s="234">
        <f t="shared" si="46"/>
        <v>0</v>
      </c>
      <c r="P181" s="234">
        <f t="shared" si="47"/>
        <v>0</v>
      </c>
      <c r="Q181" s="234">
        <f t="shared" si="48"/>
        <v>0</v>
      </c>
      <c r="R181" s="234">
        <f t="shared" si="49"/>
        <v>0</v>
      </c>
      <c r="S181" s="234">
        <f t="shared" si="51"/>
        <v>0</v>
      </c>
      <c r="T181" s="234">
        <f t="shared" si="52"/>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50"/>
        <v/>
      </c>
      <c r="M182" s="232" t="str">
        <f t="shared" si="45"/>
        <v/>
      </c>
      <c r="N182" s="233">
        <f>'Proje ve Personel Bilgileri'!F143</f>
        <v>0</v>
      </c>
      <c r="O182" s="234">
        <f t="shared" si="46"/>
        <v>0</v>
      </c>
      <c r="P182" s="234">
        <f t="shared" si="47"/>
        <v>0</v>
      </c>
      <c r="Q182" s="234">
        <f t="shared" si="48"/>
        <v>0</v>
      </c>
      <c r="R182" s="234">
        <f t="shared" si="49"/>
        <v>0</v>
      </c>
      <c r="S182" s="234">
        <f t="shared" si="51"/>
        <v>0</v>
      </c>
      <c r="T182" s="234">
        <f t="shared" si="52"/>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50"/>
        <v/>
      </c>
      <c r="M183" s="232" t="str">
        <f t="shared" si="45"/>
        <v/>
      </c>
      <c r="N183" s="233">
        <f>'Proje ve Personel Bilgileri'!F144</f>
        <v>0</v>
      </c>
      <c r="O183" s="234">
        <f t="shared" si="46"/>
        <v>0</v>
      </c>
      <c r="P183" s="234">
        <f t="shared" si="47"/>
        <v>0</v>
      </c>
      <c r="Q183" s="234">
        <f t="shared" si="48"/>
        <v>0</v>
      </c>
      <c r="R183" s="234">
        <f t="shared" si="49"/>
        <v>0</v>
      </c>
      <c r="S183" s="234">
        <f t="shared" si="51"/>
        <v>0</v>
      </c>
      <c r="T183" s="234">
        <f t="shared" si="52"/>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50"/>
        <v/>
      </c>
      <c r="M184" s="232" t="str">
        <f t="shared" si="45"/>
        <v/>
      </c>
      <c r="N184" s="233">
        <f>'Proje ve Personel Bilgileri'!F145</f>
        <v>0</v>
      </c>
      <c r="O184" s="234">
        <f t="shared" si="46"/>
        <v>0</v>
      </c>
      <c r="P184" s="234">
        <f t="shared" si="47"/>
        <v>0</v>
      </c>
      <c r="Q184" s="234">
        <f t="shared" si="48"/>
        <v>0</v>
      </c>
      <c r="R184" s="234">
        <f t="shared" si="49"/>
        <v>0</v>
      </c>
      <c r="S184" s="234">
        <f t="shared" si="51"/>
        <v>0</v>
      </c>
      <c r="T184" s="234">
        <f t="shared" si="52"/>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50"/>
        <v/>
      </c>
      <c r="M185" s="232" t="str">
        <f t="shared" si="45"/>
        <v/>
      </c>
      <c r="N185" s="233">
        <f>'Proje ve Personel Bilgileri'!F146</f>
        <v>0</v>
      </c>
      <c r="O185" s="234">
        <f t="shared" si="46"/>
        <v>0</v>
      </c>
      <c r="P185" s="234">
        <f t="shared" si="47"/>
        <v>0</v>
      </c>
      <c r="Q185" s="234">
        <f t="shared" si="48"/>
        <v>0</v>
      </c>
      <c r="R185" s="234">
        <f t="shared" si="49"/>
        <v>0</v>
      </c>
      <c r="S185" s="234">
        <f t="shared" si="51"/>
        <v>0</v>
      </c>
      <c r="T185" s="234">
        <f t="shared" si="52"/>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50"/>
        <v/>
      </c>
      <c r="M186" s="232" t="str">
        <f t="shared" si="45"/>
        <v/>
      </c>
      <c r="N186" s="233">
        <f>'Proje ve Personel Bilgileri'!F147</f>
        <v>0</v>
      </c>
      <c r="O186" s="234">
        <f t="shared" si="46"/>
        <v>0</v>
      </c>
      <c r="P186" s="234">
        <f t="shared" si="47"/>
        <v>0</v>
      </c>
      <c r="Q186" s="234">
        <f t="shared" si="48"/>
        <v>0</v>
      </c>
      <c r="R186" s="234">
        <f t="shared" si="49"/>
        <v>0</v>
      </c>
      <c r="S186" s="234">
        <f t="shared" si="51"/>
        <v>0</v>
      </c>
      <c r="T186" s="234">
        <f t="shared" si="52"/>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50"/>
        <v/>
      </c>
      <c r="M187" s="232" t="str">
        <f t="shared" si="45"/>
        <v/>
      </c>
      <c r="N187" s="233">
        <f>'Proje ve Personel Bilgileri'!F148</f>
        <v>0</v>
      </c>
      <c r="O187" s="234">
        <f t="shared" si="46"/>
        <v>0</v>
      </c>
      <c r="P187" s="234">
        <f t="shared" si="47"/>
        <v>0</v>
      </c>
      <c r="Q187" s="234">
        <f t="shared" si="48"/>
        <v>0</v>
      </c>
      <c r="R187" s="234">
        <f t="shared" si="49"/>
        <v>0</v>
      </c>
      <c r="S187" s="234">
        <f t="shared" si="51"/>
        <v>0</v>
      </c>
      <c r="T187" s="234">
        <f t="shared" si="52"/>
        <v>0</v>
      </c>
      <c r="U187" s="206">
        <f>IF(COUNTA(C168:K187)&gt;0,1,0)</f>
        <v>0</v>
      </c>
    </row>
    <row r="188" spans="1:21" s="114" customFormat="1" ht="29.25" customHeight="1" thickBot="1" x14ac:dyDescent="0.3">
      <c r="A188" s="446" t="s">
        <v>50</v>
      </c>
      <c r="B188" s="447"/>
      <c r="C188" s="239" t="str">
        <f t="shared" ref="C188:K188" si="53">IF($L$188&gt;0,SUM(C168:C187),"")</f>
        <v/>
      </c>
      <c r="D188" s="240" t="str">
        <f t="shared" si="53"/>
        <v/>
      </c>
      <c r="E188" s="240" t="str">
        <f t="shared" si="53"/>
        <v/>
      </c>
      <c r="F188" s="240" t="str">
        <f t="shared" si="53"/>
        <v/>
      </c>
      <c r="G188" s="240" t="str">
        <f t="shared" si="53"/>
        <v/>
      </c>
      <c r="H188" s="240" t="str">
        <f t="shared" si="53"/>
        <v/>
      </c>
      <c r="I188" s="240" t="str">
        <f t="shared" si="53"/>
        <v/>
      </c>
      <c r="J188" s="240" t="str">
        <f t="shared" si="53"/>
        <v/>
      </c>
      <c r="K188" s="240" t="str">
        <f t="shared" si="53"/>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IF(YilDonem&lt;&gt;"",CONCATENATE(IF(Dönem=1,"OCAK",IF(Dönem=2,"TEMMUZ","")),"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54">IF(OR(F200&gt;S200,G200&gt;T200),"Toplam maliyetin hesaplanabilmesi için SGK işveren payı ve işsizlik sigortası işveren payının tavan değerleri aşmaması gerekmektedir.","")</f>
        <v/>
      </c>
      <c r="N200" s="233">
        <f>'Proje ve Personel Bilgileri'!F137</f>
        <v>0</v>
      </c>
      <c r="O200" s="234">
        <f t="shared" ref="O200:O219" si="55">IFERROR(IF(N200="EVET",VLOOKUP(YilDonem,SGKTAVAN,2,0)*0.2475,VLOOKUP(YilDonem,SGKTAVAN,2,0)*0.2075),0)</f>
        <v>0</v>
      </c>
      <c r="P200" s="234">
        <f t="shared" ref="P200:P219" si="56">IFERROR(IF(N200="EVET",0,VLOOKUP(YilDonem,SGKTAVAN,2,0)*0.02),0)</f>
        <v>0</v>
      </c>
      <c r="Q200" s="234">
        <f t="shared" ref="Q200:Q219" si="57">IF(N200="EVET",(D200+E200)*0.2475,(D200+E200)*0.2075)</f>
        <v>0</v>
      </c>
      <c r="R200" s="234">
        <f t="shared" ref="R200:R219" si="58">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9">IF(B201&lt;&gt;"",IF(OR(F201&gt;S201,G201&gt;T201),0,D201+E201+F201+G201-H201-I201-J201-K201),"")</f>
        <v/>
      </c>
      <c r="M201" s="232" t="str">
        <f t="shared" si="54"/>
        <v/>
      </c>
      <c r="N201" s="233">
        <f>'Proje ve Personel Bilgileri'!F138</f>
        <v>0</v>
      </c>
      <c r="O201" s="234">
        <f t="shared" si="55"/>
        <v>0</v>
      </c>
      <c r="P201" s="234">
        <f t="shared" si="56"/>
        <v>0</v>
      </c>
      <c r="Q201" s="234">
        <f t="shared" si="57"/>
        <v>0</v>
      </c>
      <c r="R201" s="234">
        <f t="shared" si="58"/>
        <v>0</v>
      </c>
      <c r="S201" s="234">
        <f t="shared" ref="S201:S219" si="60">IF(ISERROR(ROUNDUP(MIN(O201,Q201),0)),0,ROUNDUP(MIN(O201,Q201),0))</f>
        <v>0</v>
      </c>
      <c r="T201" s="234">
        <f t="shared" ref="T201:T219" si="61">IF(ISERROR(ROUNDUP(MIN(P201,R201),0)),0,ROUNDUP(MIN(P201,R201),0))</f>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9"/>
        <v/>
      </c>
      <c r="M202" s="232" t="str">
        <f t="shared" si="54"/>
        <v/>
      </c>
      <c r="N202" s="233">
        <f>'Proje ve Personel Bilgileri'!F139</f>
        <v>0</v>
      </c>
      <c r="O202" s="234">
        <f t="shared" si="55"/>
        <v>0</v>
      </c>
      <c r="P202" s="234">
        <f t="shared" si="56"/>
        <v>0</v>
      </c>
      <c r="Q202" s="234">
        <f t="shared" si="57"/>
        <v>0</v>
      </c>
      <c r="R202" s="234">
        <f t="shared" si="58"/>
        <v>0</v>
      </c>
      <c r="S202" s="234">
        <f t="shared" si="60"/>
        <v>0</v>
      </c>
      <c r="T202" s="234">
        <f t="shared" si="61"/>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9"/>
        <v/>
      </c>
      <c r="M203" s="232" t="str">
        <f t="shared" si="54"/>
        <v/>
      </c>
      <c r="N203" s="233">
        <f>'Proje ve Personel Bilgileri'!F140</f>
        <v>0</v>
      </c>
      <c r="O203" s="234">
        <f t="shared" si="55"/>
        <v>0</v>
      </c>
      <c r="P203" s="234">
        <f t="shared" si="56"/>
        <v>0</v>
      </c>
      <c r="Q203" s="234">
        <f t="shared" si="57"/>
        <v>0</v>
      </c>
      <c r="R203" s="234">
        <f t="shared" si="58"/>
        <v>0</v>
      </c>
      <c r="S203" s="234">
        <f t="shared" si="60"/>
        <v>0</v>
      </c>
      <c r="T203" s="234">
        <f t="shared" si="61"/>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9"/>
        <v/>
      </c>
      <c r="M204" s="232" t="str">
        <f t="shared" si="54"/>
        <v/>
      </c>
      <c r="N204" s="233">
        <f>'Proje ve Personel Bilgileri'!F141</f>
        <v>0</v>
      </c>
      <c r="O204" s="234">
        <f t="shared" si="55"/>
        <v>0</v>
      </c>
      <c r="P204" s="234">
        <f t="shared" si="56"/>
        <v>0</v>
      </c>
      <c r="Q204" s="234">
        <f t="shared" si="57"/>
        <v>0</v>
      </c>
      <c r="R204" s="234">
        <f t="shared" si="58"/>
        <v>0</v>
      </c>
      <c r="S204" s="234">
        <f t="shared" si="60"/>
        <v>0</v>
      </c>
      <c r="T204" s="234">
        <f t="shared" si="61"/>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9"/>
        <v/>
      </c>
      <c r="M205" s="232" t="str">
        <f t="shared" si="54"/>
        <v/>
      </c>
      <c r="N205" s="233">
        <f>'Proje ve Personel Bilgileri'!F142</f>
        <v>0</v>
      </c>
      <c r="O205" s="234">
        <f t="shared" si="55"/>
        <v>0</v>
      </c>
      <c r="P205" s="234">
        <f t="shared" si="56"/>
        <v>0</v>
      </c>
      <c r="Q205" s="234">
        <f t="shared" si="57"/>
        <v>0</v>
      </c>
      <c r="R205" s="234">
        <f t="shared" si="58"/>
        <v>0</v>
      </c>
      <c r="S205" s="234">
        <f t="shared" si="60"/>
        <v>0</v>
      </c>
      <c r="T205" s="234">
        <f t="shared" si="61"/>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9"/>
        <v/>
      </c>
      <c r="M206" s="232" t="str">
        <f t="shared" si="54"/>
        <v/>
      </c>
      <c r="N206" s="233">
        <f>'Proje ve Personel Bilgileri'!F143</f>
        <v>0</v>
      </c>
      <c r="O206" s="234">
        <f t="shared" si="55"/>
        <v>0</v>
      </c>
      <c r="P206" s="234">
        <f t="shared" si="56"/>
        <v>0</v>
      </c>
      <c r="Q206" s="234">
        <f t="shared" si="57"/>
        <v>0</v>
      </c>
      <c r="R206" s="234">
        <f t="shared" si="58"/>
        <v>0</v>
      </c>
      <c r="S206" s="234">
        <f t="shared" si="60"/>
        <v>0</v>
      </c>
      <c r="T206" s="234">
        <f t="shared" si="61"/>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9"/>
        <v/>
      </c>
      <c r="M207" s="232" t="str">
        <f t="shared" si="54"/>
        <v/>
      </c>
      <c r="N207" s="233">
        <f>'Proje ve Personel Bilgileri'!F144</f>
        <v>0</v>
      </c>
      <c r="O207" s="234">
        <f t="shared" si="55"/>
        <v>0</v>
      </c>
      <c r="P207" s="234">
        <f t="shared" si="56"/>
        <v>0</v>
      </c>
      <c r="Q207" s="234">
        <f t="shared" si="57"/>
        <v>0</v>
      </c>
      <c r="R207" s="234">
        <f t="shared" si="58"/>
        <v>0</v>
      </c>
      <c r="S207" s="234">
        <f t="shared" si="60"/>
        <v>0</v>
      </c>
      <c r="T207" s="234">
        <f t="shared" si="61"/>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9"/>
        <v/>
      </c>
      <c r="M208" s="232" t="str">
        <f t="shared" si="54"/>
        <v/>
      </c>
      <c r="N208" s="233">
        <f>'Proje ve Personel Bilgileri'!F145</f>
        <v>0</v>
      </c>
      <c r="O208" s="234">
        <f t="shared" si="55"/>
        <v>0</v>
      </c>
      <c r="P208" s="234">
        <f t="shared" si="56"/>
        <v>0</v>
      </c>
      <c r="Q208" s="234">
        <f t="shared" si="57"/>
        <v>0</v>
      </c>
      <c r="R208" s="234">
        <f t="shared" si="58"/>
        <v>0</v>
      </c>
      <c r="S208" s="234">
        <f t="shared" si="60"/>
        <v>0</v>
      </c>
      <c r="T208" s="234">
        <f t="shared" si="61"/>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9"/>
        <v/>
      </c>
      <c r="M209" s="232" t="str">
        <f t="shared" si="54"/>
        <v/>
      </c>
      <c r="N209" s="233">
        <f>'Proje ve Personel Bilgileri'!F146</f>
        <v>0</v>
      </c>
      <c r="O209" s="234">
        <f t="shared" si="55"/>
        <v>0</v>
      </c>
      <c r="P209" s="234">
        <f t="shared" si="56"/>
        <v>0</v>
      </c>
      <c r="Q209" s="234">
        <f t="shared" si="57"/>
        <v>0</v>
      </c>
      <c r="R209" s="234">
        <f t="shared" si="58"/>
        <v>0</v>
      </c>
      <c r="S209" s="234">
        <f t="shared" si="60"/>
        <v>0</v>
      </c>
      <c r="T209" s="234">
        <f t="shared" si="61"/>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9"/>
        <v/>
      </c>
      <c r="M210" s="232" t="str">
        <f t="shared" si="54"/>
        <v/>
      </c>
      <c r="N210" s="233">
        <f>'Proje ve Personel Bilgileri'!F147</f>
        <v>0</v>
      </c>
      <c r="O210" s="234">
        <f t="shared" si="55"/>
        <v>0</v>
      </c>
      <c r="P210" s="234">
        <f t="shared" si="56"/>
        <v>0</v>
      </c>
      <c r="Q210" s="234">
        <f t="shared" si="57"/>
        <v>0</v>
      </c>
      <c r="R210" s="234">
        <f t="shared" si="58"/>
        <v>0</v>
      </c>
      <c r="S210" s="234">
        <f t="shared" si="60"/>
        <v>0</v>
      </c>
      <c r="T210" s="234">
        <f t="shared" si="61"/>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9"/>
        <v/>
      </c>
      <c r="M211" s="232" t="str">
        <f t="shared" si="54"/>
        <v/>
      </c>
      <c r="N211" s="233">
        <f>'Proje ve Personel Bilgileri'!F148</f>
        <v>0</v>
      </c>
      <c r="O211" s="234">
        <f t="shared" si="55"/>
        <v>0</v>
      </c>
      <c r="P211" s="234">
        <f t="shared" si="56"/>
        <v>0</v>
      </c>
      <c r="Q211" s="234">
        <f t="shared" si="57"/>
        <v>0</v>
      </c>
      <c r="R211" s="234">
        <f t="shared" si="58"/>
        <v>0</v>
      </c>
      <c r="S211" s="234">
        <f t="shared" si="60"/>
        <v>0</v>
      </c>
      <c r="T211" s="234">
        <f t="shared" si="61"/>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9"/>
        <v/>
      </c>
      <c r="M212" s="232" t="str">
        <f t="shared" si="54"/>
        <v/>
      </c>
      <c r="N212" s="233">
        <f>'Proje ve Personel Bilgileri'!F149</f>
        <v>0</v>
      </c>
      <c r="O212" s="234">
        <f t="shared" si="55"/>
        <v>0</v>
      </c>
      <c r="P212" s="234">
        <f t="shared" si="56"/>
        <v>0</v>
      </c>
      <c r="Q212" s="234">
        <f t="shared" si="57"/>
        <v>0</v>
      </c>
      <c r="R212" s="234">
        <f t="shared" si="58"/>
        <v>0</v>
      </c>
      <c r="S212" s="234">
        <f t="shared" si="60"/>
        <v>0</v>
      </c>
      <c r="T212" s="234">
        <f t="shared" si="61"/>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9"/>
        <v/>
      </c>
      <c r="M213" s="232" t="str">
        <f t="shared" si="54"/>
        <v/>
      </c>
      <c r="N213" s="233">
        <f>'Proje ve Personel Bilgileri'!F150</f>
        <v>0</v>
      </c>
      <c r="O213" s="234">
        <f t="shared" si="55"/>
        <v>0</v>
      </c>
      <c r="P213" s="234">
        <f t="shared" si="56"/>
        <v>0</v>
      </c>
      <c r="Q213" s="234">
        <f t="shared" si="57"/>
        <v>0</v>
      </c>
      <c r="R213" s="234">
        <f t="shared" si="58"/>
        <v>0</v>
      </c>
      <c r="S213" s="234">
        <f t="shared" si="60"/>
        <v>0</v>
      </c>
      <c r="T213" s="234">
        <f t="shared" si="61"/>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9"/>
        <v/>
      </c>
      <c r="M214" s="232" t="str">
        <f t="shared" si="54"/>
        <v/>
      </c>
      <c r="N214" s="233">
        <f>'Proje ve Personel Bilgileri'!F151</f>
        <v>0</v>
      </c>
      <c r="O214" s="234">
        <f t="shared" si="55"/>
        <v>0</v>
      </c>
      <c r="P214" s="234">
        <f t="shared" si="56"/>
        <v>0</v>
      </c>
      <c r="Q214" s="234">
        <f t="shared" si="57"/>
        <v>0</v>
      </c>
      <c r="R214" s="234">
        <f t="shared" si="58"/>
        <v>0</v>
      </c>
      <c r="S214" s="234">
        <f t="shared" si="60"/>
        <v>0</v>
      </c>
      <c r="T214" s="234">
        <f t="shared" si="61"/>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9"/>
        <v/>
      </c>
      <c r="M215" s="232" t="str">
        <f t="shared" si="54"/>
        <v/>
      </c>
      <c r="N215" s="233">
        <f>'Proje ve Personel Bilgileri'!F152</f>
        <v>0</v>
      </c>
      <c r="O215" s="234">
        <f t="shared" si="55"/>
        <v>0</v>
      </c>
      <c r="P215" s="234">
        <f t="shared" si="56"/>
        <v>0</v>
      </c>
      <c r="Q215" s="234">
        <f t="shared" si="57"/>
        <v>0</v>
      </c>
      <c r="R215" s="234">
        <f t="shared" si="58"/>
        <v>0</v>
      </c>
      <c r="S215" s="234">
        <f t="shared" si="60"/>
        <v>0</v>
      </c>
      <c r="T215" s="234">
        <f t="shared" si="61"/>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9"/>
        <v/>
      </c>
      <c r="M216" s="232" t="str">
        <f t="shared" si="54"/>
        <v/>
      </c>
      <c r="N216" s="233">
        <f>'Proje ve Personel Bilgileri'!F153</f>
        <v>0</v>
      </c>
      <c r="O216" s="234">
        <f t="shared" si="55"/>
        <v>0</v>
      </c>
      <c r="P216" s="234">
        <f t="shared" si="56"/>
        <v>0</v>
      </c>
      <c r="Q216" s="234">
        <f t="shared" si="57"/>
        <v>0</v>
      </c>
      <c r="R216" s="234">
        <f t="shared" si="58"/>
        <v>0</v>
      </c>
      <c r="S216" s="234">
        <f t="shared" si="60"/>
        <v>0</v>
      </c>
      <c r="T216" s="234">
        <f t="shared" si="61"/>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9"/>
        <v/>
      </c>
      <c r="M217" s="232" t="str">
        <f t="shared" si="54"/>
        <v/>
      </c>
      <c r="N217" s="233">
        <f>'Proje ve Personel Bilgileri'!F154</f>
        <v>0</v>
      </c>
      <c r="O217" s="234">
        <f t="shared" si="55"/>
        <v>0</v>
      </c>
      <c r="P217" s="234">
        <f t="shared" si="56"/>
        <v>0</v>
      </c>
      <c r="Q217" s="234">
        <f t="shared" si="57"/>
        <v>0</v>
      </c>
      <c r="R217" s="234">
        <f t="shared" si="58"/>
        <v>0</v>
      </c>
      <c r="S217" s="234">
        <f t="shared" si="60"/>
        <v>0</v>
      </c>
      <c r="T217" s="234">
        <f t="shared" si="61"/>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9"/>
        <v/>
      </c>
      <c r="M218" s="232" t="str">
        <f t="shared" si="54"/>
        <v/>
      </c>
      <c r="N218" s="233">
        <f>'Proje ve Personel Bilgileri'!F155</f>
        <v>0</v>
      </c>
      <c r="O218" s="234">
        <f t="shared" si="55"/>
        <v>0</v>
      </c>
      <c r="P218" s="234">
        <f t="shared" si="56"/>
        <v>0</v>
      </c>
      <c r="Q218" s="234">
        <f t="shared" si="57"/>
        <v>0</v>
      </c>
      <c r="R218" s="234">
        <f t="shared" si="58"/>
        <v>0</v>
      </c>
      <c r="S218" s="234">
        <f t="shared" si="60"/>
        <v>0</v>
      </c>
      <c r="T218" s="234">
        <f t="shared" si="61"/>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9"/>
        <v/>
      </c>
      <c r="M219" s="232" t="str">
        <f t="shared" si="54"/>
        <v/>
      </c>
      <c r="N219" s="233">
        <f>'Proje ve Personel Bilgileri'!F156</f>
        <v>0</v>
      </c>
      <c r="O219" s="234">
        <f t="shared" si="55"/>
        <v>0</v>
      </c>
      <c r="P219" s="234">
        <f t="shared" si="56"/>
        <v>0</v>
      </c>
      <c r="Q219" s="234">
        <f t="shared" si="57"/>
        <v>0</v>
      </c>
      <c r="R219" s="234">
        <f t="shared" si="58"/>
        <v>0</v>
      </c>
      <c r="S219" s="234">
        <f t="shared" si="60"/>
        <v>0</v>
      </c>
      <c r="T219" s="234">
        <f t="shared" si="61"/>
        <v>0</v>
      </c>
      <c r="U219" s="206">
        <f>IF(COUNTA(C200:K219)&gt;0,1,0)</f>
        <v>0</v>
      </c>
    </row>
    <row r="220" spans="1:21" s="114" customFormat="1" ht="29.25" customHeight="1" thickBot="1" x14ac:dyDescent="0.3">
      <c r="A220" s="446" t="s">
        <v>50</v>
      </c>
      <c r="B220" s="447"/>
      <c r="C220" s="239" t="str">
        <f t="shared" ref="C220:K220" si="62">IF($L$220&gt;0,SUM(C200:C219),"")</f>
        <v/>
      </c>
      <c r="D220" s="240" t="str">
        <f t="shared" si="62"/>
        <v/>
      </c>
      <c r="E220" s="240" t="str">
        <f t="shared" si="62"/>
        <v/>
      </c>
      <c r="F220" s="240" t="str">
        <f t="shared" si="62"/>
        <v/>
      </c>
      <c r="G220" s="240" t="str">
        <f t="shared" si="62"/>
        <v/>
      </c>
      <c r="H220" s="240" t="str">
        <f t="shared" si="62"/>
        <v/>
      </c>
      <c r="I220" s="240" t="str">
        <f t="shared" si="62"/>
        <v/>
      </c>
      <c r="J220" s="240" t="str">
        <f t="shared" si="62"/>
        <v/>
      </c>
      <c r="K220" s="240" t="str">
        <f t="shared" si="62"/>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IF(YilDonem&lt;&gt;"",CONCATENATE(IF(Dönem=1,"OCAK",IF(Dönem=2,"TEMMUZ","")),"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63">IF(OR(F232&gt;S232,G232&gt;T232),"Toplam maliyetin hesaplanabilmesi için SGK işveren payı ve işsizlik sigortası işveren payının tavan değerleri aşmaması gerekmektedir.","")</f>
        <v/>
      </c>
      <c r="N232" s="233">
        <f>'Proje ve Personel Bilgileri'!F157</f>
        <v>0</v>
      </c>
      <c r="O232" s="234">
        <f t="shared" ref="O232:O251" si="64">IFERROR(IF(N232="EVET",VLOOKUP(YilDonem,SGKTAVAN,2,0)*0.2475,VLOOKUP(YilDonem,SGKTAVAN,2,0)*0.2075),0)</f>
        <v>0</v>
      </c>
      <c r="P232" s="234">
        <f t="shared" ref="P232:P251" si="65">IFERROR(IF(N232="EVET",0,VLOOKUP(YilDonem,SGKTAVAN,2,0)*0.02),0)</f>
        <v>0</v>
      </c>
      <c r="Q232" s="234">
        <f t="shared" ref="Q232:Q251" si="66">IF(N232="EVET",(D232+E232)*0.2475,(D232+E232)*0.2075)</f>
        <v>0</v>
      </c>
      <c r="R232" s="234">
        <f t="shared" ref="R232:R251" si="67">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8">IF(B233&lt;&gt;"",IF(OR(F233&gt;S233,G233&gt;T233),0,D233+E233+F233+G233-H233-I233-J233-K233),"")</f>
        <v/>
      </c>
      <c r="M233" s="232" t="str">
        <f t="shared" si="63"/>
        <v/>
      </c>
      <c r="N233" s="233">
        <f>'Proje ve Personel Bilgileri'!F158</f>
        <v>0</v>
      </c>
      <c r="O233" s="234">
        <f t="shared" si="64"/>
        <v>0</v>
      </c>
      <c r="P233" s="234">
        <f t="shared" si="65"/>
        <v>0</v>
      </c>
      <c r="Q233" s="234">
        <f t="shared" si="66"/>
        <v>0</v>
      </c>
      <c r="R233" s="234">
        <f t="shared" si="67"/>
        <v>0</v>
      </c>
      <c r="S233" s="234">
        <f t="shared" ref="S233:S251" si="69">IF(ISERROR(ROUNDUP(MIN(O233,Q233),0)),0,ROUNDUP(MIN(O233,Q233),0))</f>
        <v>0</v>
      </c>
      <c r="T233" s="234">
        <f t="shared" ref="T233:T251" si="70">IF(ISERROR(ROUNDUP(MIN(P233,R233),0)),0,ROUNDUP(MIN(P233,R233),0))</f>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8"/>
        <v/>
      </c>
      <c r="M234" s="232" t="str">
        <f t="shared" si="63"/>
        <v/>
      </c>
      <c r="N234" s="233">
        <f>'Proje ve Personel Bilgileri'!F159</f>
        <v>0</v>
      </c>
      <c r="O234" s="234">
        <f t="shared" si="64"/>
        <v>0</v>
      </c>
      <c r="P234" s="234">
        <f t="shared" si="65"/>
        <v>0</v>
      </c>
      <c r="Q234" s="234">
        <f t="shared" si="66"/>
        <v>0</v>
      </c>
      <c r="R234" s="234">
        <f t="shared" si="67"/>
        <v>0</v>
      </c>
      <c r="S234" s="234">
        <f t="shared" si="69"/>
        <v>0</v>
      </c>
      <c r="T234" s="234">
        <f t="shared" si="70"/>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8"/>
        <v/>
      </c>
      <c r="M235" s="232" t="str">
        <f t="shared" si="63"/>
        <v/>
      </c>
      <c r="N235" s="233">
        <f>'Proje ve Personel Bilgileri'!F160</f>
        <v>0</v>
      </c>
      <c r="O235" s="234">
        <f t="shared" si="64"/>
        <v>0</v>
      </c>
      <c r="P235" s="234">
        <f t="shared" si="65"/>
        <v>0</v>
      </c>
      <c r="Q235" s="234">
        <f t="shared" si="66"/>
        <v>0</v>
      </c>
      <c r="R235" s="234">
        <f t="shared" si="67"/>
        <v>0</v>
      </c>
      <c r="S235" s="234">
        <f t="shared" si="69"/>
        <v>0</v>
      </c>
      <c r="T235" s="234">
        <f t="shared" si="70"/>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8"/>
        <v/>
      </c>
      <c r="M236" s="232" t="str">
        <f t="shared" si="63"/>
        <v/>
      </c>
      <c r="N236" s="233">
        <f>'Proje ve Personel Bilgileri'!F161</f>
        <v>0</v>
      </c>
      <c r="O236" s="234">
        <f t="shared" si="64"/>
        <v>0</v>
      </c>
      <c r="P236" s="234">
        <f t="shared" si="65"/>
        <v>0</v>
      </c>
      <c r="Q236" s="234">
        <f t="shared" si="66"/>
        <v>0</v>
      </c>
      <c r="R236" s="234">
        <f t="shared" si="67"/>
        <v>0</v>
      </c>
      <c r="S236" s="234">
        <f t="shared" si="69"/>
        <v>0</v>
      </c>
      <c r="T236" s="234">
        <f t="shared" si="70"/>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8"/>
        <v/>
      </c>
      <c r="M237" s="232" t="str">
        <f t="shared" si="63"/>
        <v/>
      </c>
      <c r="N237" s="233">
        <f>'Proje ve Personel Bilgileri'!F162</f>
        <v>0</v>
      </c>
      <c r="O237" s="234">
        <f t="shared" si="64"/>
        <v>0</v>
      </c>
      <c r="P237" s="234">
        <f t="shared" si="65"/>
        <v>0</v>
      </c>
      <c r="Q237" s="234">
        <f t="shared" si="66"/>
        <v>0</v>
      </c>
      <c r="R237" s="234">
        <f t="shared" si="67"/>
        <v>0</v>
      </c>
      <c r="S237" s="234">
        <f t="shared" si="69"/>
        <v>0</v>
      </c>
      <c r="T237" s="234">
        <f t="shared" si="70"/>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8"/>
        <v/>
      </c>
      <c r="M238" s="232" t="str">
        <f t="shared" si="63"/>
        <v/>
      </c>
      <c r="N238" s="233">
        <f>'Proje ve Personel Bilgileri'!F163</f>
        <v>0</v>
      </c>
      <c r="O238" s="234">
        <f t="shared" si="64"/>
        <v>0</v>
      </c>
      <c r="P238" s="234">
        <f t="shared" si="65"/>
        <v>0</v>
      </c>
      <c r="Q238" s="234">
        <f t="shared" si="66"/>
        <v>0</v>
      </c>
      <c r="R238" s="234">
        <f t="shared" si="67"/>
        <v>0</v>
      </c>
      <c r="S238" s="234">
        <f t="shared" si="69"/>
        <v>0</v>
      </c>
      <c r="T238" s="234">
        <f t="shared" si="70"/>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8"/>
        <v/>
      </c>
      <c r="M239" s="232" t="str">
        <f t="shared" si="63"/>
        <v/>
      </c>
      <c r="N239" s="233">
        <f>'Proje ve Personel Bilgileri'!F164</f>
        <v>0</v>
      </c>
      <c r="O239" s="234">
        <f t="shared" si="64"/>
        <v>0</v>
      </c>
      <c r="P239" s="234">
        <f t="shared" si="65"/>
        <v>0</v>
      </c>
      <c r="Q239" s="234">
        <f t="shared" si="66"/>
        <v>0</v>
      </c>
      <c r="R239" s="234">
        <f t="shared" si="67"/>
        <v>0</v>
      </c>
      <c r="S239" s="234">
        <f t="shared" si="69"/>
        <v>0</v>
      </c>
      <c r="T239" s="234">
        <f t="shared" si="70"/>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8"/>
        <v/>
      </c>
      <c r="M240" s="232" t="str">
        <f t="shared" si="63"/>
        <v/>
      </c>
      <c r="N240" s="233">
        <f>'Proje ve Personel Bilgileri'!F165</f>
        <v>0</v>
      </c>
      <c r="O240" s="234">
        <f t="shared" si="64"/>
        <v>0</v>
      </c>
      <c r="P240" s="234">
        <f t="shared" si="65"/>
        <v>0</v>
      </c>
      <c r="Q240" s="234">
        <f t="shared" si="66"/>
        <v>0</v>
      </c>
      <c r="R240" s="234">
        <f t="shared" si="67"/>
        <v>0</v>
      </c>
      <c r="S240" s="234">
        <f t="shared" si="69"/>
        <v>0</v>
      </c>
      <c r="T240" s="234">
        <f t="shared" si="70"/>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8"/>
        <v/>
      </c>
      <c r="M241" s="232" t="str">
        <f t="shared" si="63"/>
        <v/>
      </c>
      <c r="N241" s="233">
        <f>'Proje ve Personel Bilgileri'!F166</f>
        <v>0</v>
      </c>
      <c r="O241" s="234">
        <f t="shared" si="64"/>
        <v>0</v>
      </c>
      <c r="P241" s="234">
        <f t="shared" si="65"/>
        <v>0</v>
      </c>
      <c r="Q241" s="234">
        <f t="shared" si="66"/>
        <v>0</v>
      </c>
      <c r="R241" s="234">
        <f t="shared" si="67"/>
        <v>0</v>
      </c>
      <c r="S241" s="234">
        <f t="shared" si="69"/>
        <v>0</v>
      </c>
      <c r="T241" s="234">
        <f t="shared" si="70"/>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8"/>
        <v/>
      </c>
      <c r="M242" s="232" t="str">
        <f t="shared" si="63"/>
        <v/>
      </c>
      <c r="N242" s="233">
        <f>'Proje ve Personel Bilgileri'!F167</f>
        <v>0</v>
      </c>
      <c r="O242" s="234">
        <f t="shared" si="64"/>
        <v>0</v>
      </c>
      <c r="P242" s="234">
        <f t="shared" si="65"/>
        <v>0</v>
      </c>
      <c r="Q242" s="234">
        <f t="shared" si="66"/>
        <v>0</v>
      </c>
      <c r="R242" s="234">
        <f t="shared" si="67"/>
        <v>0</v>
      </c>
      <c r="S242" s="234">
        <f t="shared" si="69"/>
        <v>0</v>
      </c>
      <c r="T242" s="234">
        <f t="shared" si="70"/>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8"/>
        <v/>
      </c>
      <c r="M243" s="232" t="str">
        <f t="shared" si="63"/>
        <v/>
      </c>
      <c r="N243" s="233">
        <f>'Proje ve Personel Bilgileri'!F168</f>
        <v>0</v>
      </c>
      <c r="O243" s="234">
        <f t="shared" si="64"/>
        <v>0</v>
      </c>
      <c r="P243" s="234">
        <f t="shared" si="65"/>
        <v>0</v>
      </c>
      <c r="Q243" s="234">
        <f t="shared" si="66"/>
        <v>0</v>
      </c>
      <c r="R243" s="234">
        <f t="shared" si="67"/>
        <v>0</v>
      </c>
      <c r="S243" s="234">
        <f t="shared" si="69"/>
        <v>0</v>
      </c>
      <c r="T243" s="234">
        <f t="shared" si="70"/>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8"/>
        <v/>
      </c>
      <c r="M244" s="232" t="str">
        <f t="shared" si="63"/>
        <v/>
      </c>
      <c r="N244" s="233">
        <f>'Proje ve Personel Bilgileri'!F169</f>
        <v>0</v>
      </c>
      <c r="O244" s="234">
        <f t="shared" si="64"/>
        <v>0</v>
      </c>
      <c r="P244" s="234">
        <f t="shared" si="65"/>
        <v>0</v>
      </c>
      <c r="Q244" s="234">
        <f t="shared" si="66"/>
        <v>0</v>
      </c>
      <c r="R244" s="234">
        <f t="shared" si="67"/>
        <v>0</v>
      </c>
      <c r="S244" s="234">
        <f t="shared" si="69"/>
        <v>0</v>
      </c>
      <c r="T244" s="234">
        <f t="shared" si="70"/>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8"/>
        <v/>
      </c>
      <c r="M245" s="232" t="str">
        <f t="shared" si="63"/>
        <v/>
      </c>
      <c r="N245" s="233">
        <f>'Proje ve Personel Bilgileri'!F170</f>
        <v>0</v>
      </c>
      <c r="O245" s="234">
        <f t="shared" si="64"/>
        <v>0</v>
      </c>
      <c r="P245" s="234">
        <f t="shared" si="65"/>
        <v>0</v>
      </c>
      <c r="Q245" s="234">
        <f t="shared" si="66"/>
        <v>0</v>
      </c>
      <c r="R245" s="234">
        <f t="shared" si="67"/>
        <v>0</v>
      </c>
      <c r="S245" s="234">
        <f t="shared" si="69"/>
        <v>0</v>
      </c>
      <c r="T245" s="234">
        <f t="shared" si="70"/>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8"/>
        <v/>
      </c>
      <c r="M246" s="232" t="str">
        <f t="shared" si="63"/>
        <v/>
      </c>
      <c r="N246" s="233">
        <f>'Proje ve Personel Bilgileri'!F171</f>
        <v>0</v>
      </c>
      <c r="O246" s="234">
        <f t="shared" si="64"/>
        <v>0</v>
      </c>
      <c r="P246" s="234">
        <f t="shared" si="65"/>
        <v>0</v>
      </c>
      <c r="Q246" s="234">
        <f t="shared" si="66"/>
        <v>0</v>
      </c>
      <c r="R246" s="234">
        <f t="shared" si="67"/>
        <v>0</v>
      </c>
      <c r="S246" s="234">
        <f t="shared" si="69"/>
        <v>0</v>
      </c>
      <c r="T246" s="234">
        <f t="shared" si="70"/>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8"/>
        <v/>
      </c>
      <c r="M247" s="232" t="str">
        <f t="shared" si="63"/>
        <v/>
      </c>
      <c r="N247" s="233">
        <f>'Proje ve Personel Bilgileri'!F172</f>
        <v>0</v>
      </c>
      <c r="O247" s="234">
        <f t="shared" si="64"/>
        <v>0</v>
      </c>
      <c r="P247" s="234">
        <f t="shared" si="65"/>
        <v>0</v>
      </c>
      <c r="Q247" s="234">
        <f t="shared" si="66"/>
        <v>0</v>
      </c>
      <c r="R247" s="234">
        <f t="shared" si="67"/>
        <v>0</v>
      </c>
      <c r="S247" s="234">
        <f t="shared" si="69"/>
        <v>0</v>
      </c>
      <c r="T247" s="234">
        <f t="shared" si="70"/>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8"/>
        <v/>
      </c>
      <c r="M248" s="232" t="str">
        <f t="shared" si="63"/>
        <v/>
      </c>
      <c r="N248" s="233">
        <f>'Proje ve Personel Bilgileri'!F173</f>
        <v>0</v>
      </c>
      <c r="O248" s="234">
        <f t="shared" si="64"/>
        <v>0</v>
      </c>
      <c r="P248" s="234">
        <f t="shared" si="65"/>
        <v>0</v>
      </c>
      <c r="Q248" s="234">
        <f t="shared" si="66"/>
        <v>0</v>
      </c>
      <c r="R248" s="234">
        <f t="shared" si="67"/>
        <v>0</v>
      </c>
      <c r="S248" s="234">
        <f t="shared" si="69"/>
        <v>0</v>
      </c>
      <c r="T248" s="234">
        <f t="shared" si="70"/>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8"/>
        <v/>
      </c>
      <c r="M249" s="232" t="str">
        <f t="shared" si="63"/>
        <v/>
      </c>
      <c r="N249" s="233">
        <f>'Proje ve Personel Bilgileri'!F174</f>
        <v>0</v>
      </c>
      <c r="O249" s="234">
        <f t="shared" si="64"/>
        <v>0</v>
      </c>
      <c r="P249" s="234">
        <f t="shared" si="65"/>
        <v>0</v>
      </c>
      <c r="Q249" s="234">
        <f t="shared" si="66"/>
        <v>0</v>
      </c>
      <c r="R249" s="234">
        <f t="shared" si="67"/>
        <v>0</v>
      </c>
      <c r="S249" s="234">
        <f t="shared" si="69"/>
        <v>0</v>
      </c>
      <c r="T249" s="234">
        <f t="shared" si="70"/>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8"/>
        <v/>
      </c>
      <c r="M250" s="232" t="str">
        <f t="shared" si="63"/>
        <v/>
      </c>
      <c r="N250" s="233">
        <f>'Proje ve Personel Bilgileri'!F175</f>
        <v>0</v>
      </c>
      <c r="O250" s="234">
        <f t="shared" si="64"/>
        <v>0</v>
      </c>
      <c r="P250" s="234">
        <f t="shared" si="65"/>
        <v>0</v>
      </c>
      <c r="Q250" s="234">
        <f t="shared" si="66"/>
        <v>0</v>
      </c>
      <c r="R250" s="234">
        <f t="shared" si="67"/>
        <v>0</v>
      </c>
      <c r="S250" s="234">
        <f t="shared" si="69"/>
        <v>0</v>
      </c>
      <c r="T250" s="234">
        <f t="shared" si="70"/>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8"/>
        <v/>
      </c>
      <c r="M251" s="232" t="str">
        <f t="shared" si="63"/>
        <v/>
      </c>
      <c r="N251" s="233">
        <f>'Proje ve Personel Bilgileri'!F176</f>
        <v>0</v>
      </c>
      <c r="O251" s="234">
        <f t="shared" si="64"/>
        <v>0</v>
      </c>
      <c r="P251" s="234">
        <f t="shared" si="65"/>
        <v>0</v>
      </c>
      <c r="Q251" s="234">
        <f t="shared" si="66"/>
        <v>0</v>
      </c>
      <c r="R251" s="234">
        <f t="shared" si="67"/>
        <v>0</v>
      </c>
      <c r="S251" s="234">
        <f t="shared" si="69"/>
        <v>0</v>
      </c>
      <c r="T251" s="234">
        <f t="shared" si="70"/>
        <v>0</v>
      </c>
      <c r="U251" s="206">
        <f>IF(COUNTA(C232:K251)&gt;0,1,0)</f>
        <v>0</v>
      </c>
    </row>
    <row r="252" spans="1:21" s="114" customFormat="1" ht="29.25" customHeight="1" thickBot="1" x14ac:dyDescent="0.3">
      <c r="A252" s="446" t="s">
        <v>50</v>
      </c>
      <c r="B252" s="447"/>
      <c r="C252" s="239" t="str">
        <f t="shared" ref="C252:K252" si="71">IF($L$252&gt;0,SUM(C232:C251),"")</f>
        <v/>
      </c>
      <c r="D252" s="240" t="str">
        <f t="shared" si="71"/>
        <v/>
      </c>
      <c r="E252" s="240" t="str">
        <f t="shared" si="71"/>
        <v/>
      </c>
      <c r="F252" s="240" t="str">
        <f t="shared" si="71"/>
        <v/>
      </c>
      <c r="G252" s="240" t="str">
        <f t="shared" si="71"/>
        <v/>
      </c>
      <c r="H252" s="240" t="str">
        <f t="shared" si="71"/>
        <v/>
      </c>
      <c r="I252" s="240" t="str">
        <f t="shared" si="71"/>
        <v/>
      </c>
      <c r="J252" s="240" t="str">
        <f t="shared" si="71"/>
        <v/>
      </c>
      <c r="K252" s="240" t="str">
        <f t="shared" si="71"/>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IF(YilDonem&lt;&gt;"",CONCATENATE(IF(Dönem=1,"OCAK",IF(Dönem=2,"TEMMUZ","")),"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72">IF(OR(F264&gt;S264,G264&gt;T264),"Toplam maliyetin hesaplanabilmesi için SGK işveren payı ve işsizlik sigortası işveren payının tavan değerleri aşmaması gerekmektedir.","")</f>
        <v/>
      </c>
      <c r="N264" s="233">
        <f>'Proje ve Personel Bilgileri'!F177</f>
        <v>0</v>
      </c>
      <c r="O264" s="234">
        <f t="shared" ref="O264:O283" si="73">IFERROR(IF(N264="EVET",VLOOKUP(YilDonem,SGKTAVAN,2,0)*0.2475,VLOOKUP(YilDonem,SGKTAVAN,2,0)*0.2075),0)</f>
        <v>0</v>
      </c>
      <c r="P264" s="234">
        <f t="shared" ref="P264:P283" si="74">IFERROR(IF(N264="EVET",0,VLOOKUP(YilDonem,SGKTAVAN,2,0)*0.02),0)</f>
        <v>0</v>
      </c>
      <c r="Q264" s="234">
        <f t="shared" ref="Q264:Q283" si="75">IF(N264="EVET",(D264+E264)*0.2475,(D264+E264)*0.2075)</f>
        <v>0</v>
      </c>
      <c r="R264" s="234">
        <f t="shared" ref="R264:R283" si="76">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77">IF(B265&lt;&gt;"",IF(OR(F265&gt;S265,G265&gt;T265),0,D265+E265+F265+G265-H265-I265-J265-K265),"")</f>
        <v/>
      </c>
      <c r="M265" s="232" t="str">
        <f t="shared" si="72"/>
        <v/>
      </c>
      <c r="N265" s="233">
        <f>'Proje ve Personel Bilgileri'!F178</f>
        <v>0</v>
      </c>
      <c r="O265" s="234">
        <f t="shared" si="73"/>
        <v>0</v>
      </c>
      <c r="P265" s="234">
        <f t="shared" si="74"/>
        <v>0</v>
      </c>
      <c r="Q265" s="234">
        <f t="shared" si="75"/>
        <v>0</v>
      </c>
      <c r="R265" s="234">
        <f t="shared" si="76"/>
        <v>0</v>
      </c>
      <c r="S265" s="234">
        <f t="shared" ref="S265:S283" si="78">IF(ISERROR(ROUNDUP(MIN(O265,Q265),0)),0,ROUNDUP(MIN(O265,Q265),0))</f>
        <v>0</v>
      </c>
      <c r="T265" s="234">
        <f t="shared" ref="T265:T283" si="79">IF(ISERROR(ROUNDUP(MIN(P265,R265),0)),0,ROUNDUP(MIN(P265,R265),0))</f>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77"/>
        <v/>
      </c>
      <c r="M266" s="232" t="str">
        <f t="shared" si="72"/>
        <v/>
      </c>
      <c r="N266" s="233">
        <f>'Proje ve Personel Bilgileri'!F179</f>
        <v>0</v>
      </c>
      <c r="O266" s="234">
        <f t="shared" si="73"/>
        <v>0</v>
      </c>
      <c r="P266" s="234">
        <f t="shared" si="74"/>
        <v>0</v>
      </c>
      <c r="Q266" s="234">
        <f t="shared" si="75"/>
        <v>0</v>
      </c>
      <c r="R266" s="234">
        <f t="shared" si="76"/>
        <v>0</v>
      </c>
      <c r="S266" s="234">
        <f t="shared" si="78"/>
        <v>0</v>
      </c>
      <c r="T266" s="234">
        <f t="shared" si="79"/>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77"/>
        <v/>
      </c>
      <c r="M267" s="232" t="str">
        <f t="shared" si="72"/>
        <v/>
      </c>
      <c r="N267" s="233">
        <f>'Proje ve Personel Bilgileri'!F180</f>
        <v>0</v>
      </c>
      <c r="O267" s="234">
        <f t="shared" si="73"/>
        <v>0</v>
      </c>
      <c r="P267" s="234">
        <f t="shared" si="74"/>
        <v>0</v>
      </c>
      <c r="Q267" s="234">
        <f t="shared" si="75"/>
        <v>0</v>
      </c>
      <c r="R267" s="234">
        <f t="shared" si="76"/>
        <v>0</v>
      </c>
      <c r="S267" s="234">
        <f t="shared" si="78"/>
        <v>0</v>
      </c>
      <c r="T267" s="234">
        <f t="shared" si="79"/>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77"/>
        <v/>
      </c>
      <c r="M268" s="232" t="str">
        <f t="shared" si="72"/>
        <v/>
      </c>
      <c r="N268" s="233">
        <f>'Proje ve Personel Bilgileri'!F181</f>
        <v>0</v>
      </c>
      <c r="O268" s="234">
        <f t="shared" si="73"/>
        <v>0</v>
      </c>
      <c r="P268" s="234">
        <f t="shared" si="74"/>
        <v>0</v>
      </c>
      <c r="Q268" s="234">
        <f t="shared" si="75"/>
        <v>0</v>
      </c>
      <c r="R268" s="234">
        <f t="shared" si="76"/>
        <v>0</v>
      </c>
      <c r="S268" s="234">
        <f t="shared" si="78"/>
        <v>0</v>
      </c>
      <c r="T268" s="234">
        <f t="shared" si="79"/>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77"/>
        <v/>
      </c>
      <c r="M269" s="232" t="str">
        <f t="shared" si="72"/>
        <v/>
      </c>
      <c r="N269" s="233">
        <f>'Proje ve Personel Bilgileri'!F182</f>
        <v>0</v>
      </c>
      <c r="O269" s="234">
        <f t="shared" si="73"/>
        <v>0</v>
      </c>
      <c r="P269" s="234">
        <f t="shared" si="74"/>
        <v>0</v>
      </c>
      <c r="Q269" s="234">
        <f t="shared" si="75"/>
        <v>0</v>
      </c>
      <c r="R269" s="234">
        <f t="shared" si="76"/>
        <v>0</v>
      </c>
      <c r="S269" s="234">
        <f t="shared" si="78"/>
        <v>0</v>
      </c>
      <c r="T269" s="234">
        <f t="shared" si="79"/>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77"/>
        <v/>
      </c>
      <c r="M270" s="232" t="str">
        <f t="shared" si="72"/>
        <v/>
      </c>
      <c r="N270" s="233">
        <f>'Proje ve Personel Bilgileri'!F183</f>
        <v>0</v>
      </c>
      <c r="O270" s="234">
        <f t="shared" si="73"/>
        <v>0</v>
      </c>
      <c r="P270" s="234">
        <f t="shared" si="74"/>
        <v>0</v>
      </c>
      <c r="Q270" s="234">
        <f t="shared" si="75"/>
        <v>0</v>
      </c>
      <c r="R270" s="234">
        <f t="shared" si="76"/>
        <v>0</v>
      </c>
      <c r="S270" s="234">
        <f t="shared" si="78"/>
        <v>0</v>
      </c>
      <c r="T270" s="234">
        <f t="shared" si="79"/>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77"/>
        <v/>
      </c>
      <c r="M271" s="232" t="str">
        <f t="shared" si="72"/>
        <v/>
      </c>
      <c r="N271" s="233">
        <f>'Proje ve Personel Bilgileri'!F184</f>
        <v>0</v>
      </c>
      <c r="O271" s="234">
        <f t="shared" si="73"/>
        <v>0</v>
      </c>
      <c r="P271" s="234">
        <f t="shared" si="74"/>
        <v>0</v>
      </c>
      <c r="Q271" s="234">
        <f t="shared" si="75"/>
        <v>0</v>
      </c>
      <c r="R271" s="234">
        <f t="shared" si="76"/>
        <v>0</v>
      </c>
      <c r="S271" s="234">
        <f t="shared" si="78"/>
        <v>0</v>
      </c>
      <c r="T271" s="234">
        <f t="shared" si="79"/>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77"/>
        <v/>
      </c>
      <c r="M272" s="232" t="str">
        <f t="shared" si="72"/>
        <v/>
      </c>
      <c r="N272" s="233">
        <f>'Proje ve Personel Bilgileri'!F185</f>
        <v>0</v>
      </c>
      <c r="O272" s="234">
        <f t="shared" si="73"/>
        <v>0</v>
      </c>
      <c r="P272" s="234">
        <f t="shared" si="74"/>
        <v>0</v>
      </c>
      <c r="Q272" s="234">
        <f t="shared" si="75"/>
        <v>0</v>
      </c>
      <c r="R272" s="234">
        <f t="shared" si="76"/>
        <v>0</v>
      </c>
      <c r="S272" s="234">
        <f t="shared" si="78"/>
        <v>0</v>
      </c>
      <c r="T272" s="234">
        <f t="shared" si="79"/>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77"/>
        <v/>
      </c>
      <c r="M273" s="232" t="str">
        <f t="shared" si="72"/>
        <v/>
      </c>
      <c r="N273" s="233">
        <f>'Proje ve Personel Bilgileri'!F186</f>
        <v>0</v>
      </c>
      <c r="O273" s="234">
        <f t="shared" si="73"/>
        <v>0</v>
      </c>
      <c r="P273" s="234">
        <f t="shared" si="74"/>
        <v>0</v>
      </c>
      <c r="Q273" s="234">
        <f t="shared" si="75"/>
        <v>0</v>
      </c>
      <c r="R273" s="234">
        <f t="shared" si="76"/>
        <v>0</v>
      </c>
      <c r="S273" s="234">
        <f t="shared" si="78"/>
        <v>0</v>
      </c>
      <c r="T273" s="234">
        <f t="shared" si="79"/>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77"/>
        <v/>
      </c>
      <c r="M274" s="232" t="str">
        <f t="shared" si="72"/>
        <v/>
      </c>
      <c r="N274" s="233">
        <f>'Proje ve Personel Bilgileri'!F187</f>
        <v>0</v>
      </c>
      <c r="O274" s="234">
        <f t="shared" si="73"/>
        <v>0</v>
      </c>
      <c r="P274" s="234">
        <f t="shared" si="74"/>
        <v>0</v>
      </c>
      <c r="Q274" s="234">
        <f t="shared" si="75"/>
        <v>0</v>
      </c>
      <c r="R274" s="234">
        <f t="shared" si="76"/>
        <v>0</v>
      </c>
      <c r="S274" s="234">
        <f t="shared" si="78"/>
        <v>0</v>
      </c>
      <c r="T274" s="234">
        <f t="shared" si="79"/>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77"/>
        <v/>
      </c>
      <c r="M275" s="232" t="str">
        <f t="shared" si="72"/>
        <v/>
      </c>
      <c r="N275" s="233">
        <f>'Proje ve Personel Bilgileri'!F188</f>
        <v>0</v>
      </c>
      <c r="O275" s="234">
        <f t="shared" si="73"/>
        <v>0</v>
      </c>
      <c r="P275" s="234">
        <f t="shared" si="74"/>
        <v>0</v>
      </c>
      <c r="Q275" s="234">
        <f t="shared" si="75"/>
        <v>0</v>
      </c>
      <c r="R275" s="234">
        <f t="shared" si="76"/>
        <v>0</v>
      </c>
      <c r="S275" s="234">
        <f t="shared" si="78"/>
        <v>0</v>
      </c>
      <c r="T275" s="234">
        <f t="shared" si="79"/>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77"/>
        <v/>
      </c>
      <c r="M276" s="232" t="str">
        <f t="shared" si="72"/>
        <v/>
      </c>
      <c r="N276" s="233">
        <f>'Proje ve Personel Bilgileri'!F189</f>
        <v>0</v>
      </c>
      <c r="O276" s="234">
        <f t="shared" si="73"/>
        <v>0</v>
      </c>
      <c r="P276" s="234">
        <f t="shared" si="74"/>
        <v>0</v>
      </c>
      <c r="Q276" s="234">
        <f t="shared" si="75"/>
        <v>0</v>
      </c>
      <c r="R276" s="234">
        <f t="shared" si="76"/>
        <v>0</v>
      </c>
      <c r="S276" s="234">
        <f t="shared" si="78"/>
        <v>0</v>
      </c>
      <c r="T276" s="234">
        <f t="shared" si="79"/>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77"/>
        <v/>
      </c>
      <c r="M277" s="232" t="str">
        <f t="shared" si="72"/>
        <v/>
      </c>
      <c r="N277" s="233">
        <f>'Proje ve Personel Bilgileri'!F190</f>
        <v>0</v>
      </c>
      <c r="O277" s="234">
        <f t="shared" si="73"/>
        <v>0</v>
      </c>
      <c r="P277" s="234">
        <f t="shared" si="74"/>
        <v>0</v>
      </c>
      <c r="Q277" s="234">
        <f t="shared" si="75"/>
        <v>0</v>
      </c>
      <c r="R277" s="234">
        <f t="shared" si="76"/>
        <v>0</v>
      </c>
      <c r="S277" s="234">
        <f t="shared" si="78"/>
        <v>0</v>
      </c>
      <c r="T277" s="234">
        <f t="shared" si="79"/>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77"/>
        <v/>
      </c>
      <c r="M278" s="232" t="str">
        <f t="shared" si="72"/>
        <v/>
      </c>
      <c r="N278" s="233">
        <f>'Proje ve Personel Bilgileri'!F191</f>
        <v>0</v>
      </c>
      <c r="O278" s="234">
        <f t="shared" si="73"/>
        <v>0</v>
      </c>
      <c r="P278" s="234">
        <f t="shared" si="74"/>
        <v>0</v>
      </c>
      <c r="Q278" s="234">
        <f t="shared" si="75"/>
        <v>0</v>
      </c>
      <c r="R278" s="234">
        <f t="shared" si="76"/>
        <v>0</v>
      </c>
      <c r="S278" s="234">
        <f t="shared" si="78"/>
        <v>0</v>
      </c>
      <c r="T278" s="234">
        <f t="shared" si="79"/>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77"/>
        <v/>
      </c>
      <c r="M279" s="232" t="str">
        <f t="shared" si="72"/>
        <v/>
      </c>
      <c r="N279" s="233">
        <f>'Proje ve Personel Bilgileri'!F192</f>
        <v>0</v>
      </c>
      <c r="O279" s="234">
        <f t="shared" si="73"/>
        <v>0</v>
      </c>
      <c r="P279" s="234">
        <f t="shared" si="74"/>
        <v>0</v>
      </c>
      <c r="Q279" s="234">
        <f t="shared" si="75"/>
        <v>0</v>
      </c>
      <c r="R279" s="234">
        <f t="shared" si="76"/>
        <v>0</v>
      </c>
      <c r="S279" s="234">
        <f t="shared" si="78"/>
        <v>0</v>
      </c>
      <c r="T279" s="234">
        <f t="shared" si="79"/>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77"/>
        <v/>
      </c>
      <c r="M280" s="232" t="str">
        <f t="shared" si="72"/>
        <v/>
      </c>
      <c r="N280" s="233">
        <f>'Proje ve Personel Bilgileri'!F193</f>
        <v>0</v>
      </c>
      <c r="O280" s="234">
        <f t="shared" si="73"/>
        <v>0</v>
      </c>
      <c r="P280" s="234">
        <f t="shared" si="74"/>
        <v>0</v>
      </c>
      <c r="Q280" s="234">
        <f t="shared" si="75"/>
        <v>0</v>
      </c>
      <c r="R280" s="234">
        <f t="shared" si="76"/>
        <v>0</v>
      </c>
      <c r="S280" s="234">
        <f t="shared" si="78"/>
        <v>0</v>
      </c>
      <c r="T280" s="234">
        <f t="shared" si="79"/>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77"/>
        <v/>
      </c>
      <c r="M281" s="232" t="str">
        <f t="shared" si="72"/>
        <v/>
      </c>
      <c r="N281" s="233">
        <f>'Proje ve Personel Bilgileri'!F194</f>
        <v>0</v>
      </c>
      <c r="O281" s="234">
        <f t="shared" si="73"/>
        <v>0</v>
      </c>
      <c r="P281" s="234">
        <f t="shared" si="74"/>
        <v>0</v>
      </c>
      <c r="Q281" s="234">
        <f t="shared" si="75"/>
        <v>0</v>
      </c>
      <c r="R281" s="234">
        <f t="shared" si="76"/>
        <v>0</v>
      </c>
      <c r="S281" s="234">
        <f t="shared" si="78"/>
        <v>0</v>
      </c>
      <c r="T281" s="234">
        <f t="shared" si="79"/>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77"/>
        <v/>
      </c>
      <c r="M282" s="232" t="str">
        <f t="shared" si="72"/>
        <v/>
      </c>
      <c r="N282" s="233">
        <f>'Proje ve Personel Bilgileri'!F195</f>
        <v>0</v>
      </c>
      <c r="O282" s="234">
        <f t="shared" si="73"/>
        <v>0</v>
      </c>
      <c r="P282" s="234">
        <f t="shared" si="74"/>
        <v>0</v>
      </c>
      <c r="Q282" s="234">
        <f t="shared" si="75"/>
        <v>0</v>
      </c>
      <c r="R282" s="234">
        <f t="shared" si="76"/>
        <v>0</v>
      </c>
      <c r="S282" s="234">
        <f t="shared" si="78"/>
        <v>0</v>
      </c>
      <c r="T282" s="234">
        <f t="shared" si="79"/>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77"/>
        <v/>
      </c>
      <c r="M283" s="232" t="str">
        <f t="shared" si="72"/>
        <v/>
      </c>
      <c r="N283" s="233">
        <f>'Proje ve Personel Bilgileri'!F196</f>
        <v>0</v>
      </c>
      <c r="O283" s="234">
        <f t="shared" si="73"/>
        <v>0</v>
      </c>
      <c r="P283" s="234">
        <f t="shared" si="74"/>
        <v>0</v>
      </c>
      <c r="Q283" s="234">
        <f t="shared" si="75"/>
        <v>0</v>
      </c>
      <c r="R283" s="234">
        <f t="shared" si="76"/>
        <v>0</v>
      </c>
      <c r="S283" s="234">
        <f t="shared" si="78"/>
        <v>0</v>
      </c>
      <c r="T283" s="234">
        <f t="shared" si="79"/>
        <v>0</v>
      </c>
      <c r="U283" s="206">
        <f>IF(COUNTA(C264:K283)&gt;0,1,0)</f>
        <v>0</v>
      </c>
    </row>
    <row r="284" spans="1:21" s="114" customFormat="1" ht="29.25" customHeight="1" thickBot="1" x14ac:dyDescent="0.3">
      <c r="A284" s="446" t="s">
        <v>50</v>
      </c>
      <c r="B284" s="447"/>
      <c r="C284" s="239" t="str">
        <f t="shared" ref="C284:K284" si="80">IF($L$284&gt;0,SUM(C264:C283),"")</f>
        <v/>
      </c>
      <c r="D284" s="240" t="str">
        <f t="shared" si="80"/>
        <v/>
      </c>
      <c r="E284" s="240" t="str">
        <f t="shared" si="80"/>
        <v/>
      </c>
      <c r="F284" s="240" t="str">
        <f t="shared" si="80"/>
        <v/>
      </c>
      <c r="G284" s="240" t="str">
        <f t="shared" si="80"/>
        <v/>
      </c>
      <c r="H284" s="240" t="str">
        <f t="shared" si="80"/>
        <v/>
      </c>
      <c r="I284" s="240" t="str">
        <f t="shared" si="80"/>
        <v/>
      </c>
      <c r="J284" s="240" t="str">
        <f t="shared" si="80"/>
        <v/>
      </c>
      <c r="K284" s="240" t="str">
        <f t="shared" si="80"/>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IF(YilDonem&lt;&gt;"",CONCATENATE(IF(Dönem=1,"OCAK",IF(Dönem=2,"TEMMUZ","")),"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81">IF(OR(F296&gt;S296,G296&gt;T296),"Toplam maliyetin hesaplanabilmesi için SGK işveren payı ve işsizlik sigortası işveren payının tavan değerleri aşmaması gerekmektedir.","")</f>
        <v/>
      </c>
      <c r="N296" s="233">
        <f>'Proje ve Personel Bilgileri'!F197</f>
        <v>0</v>
      </c>
      <c r="O296" s="234">
        <f t="shared" ref="O296:O315" si="82">IFERROR(IF(N296="EVET",VLOOKUP(YilDonem,SGKTAVAN,2,0)*0.2475,VLOOKUP(YilDonem,SGKTAVAN,2,0)*0.2075),0)</f>
        <v>0</v>
      </c>
      <c r="P296" s="234">
        <f t="shared" ref="P296:P315" si="83">IFERROR(IF(N296="EVET",0,VLOOKUP(YilDonem,SGKTAVAN,2,0)*0.02),0)</f>
        <v>0</v>
      </c>
      <c r="Q296" s="234">
        <f t="shared" ref="Q296:Q315" si="84">IF(N296="EVET",(D296+E296)*0.2475,(D296+E296)*0.2075)</f>
        <v>0</v>
      </c>
      <c r="R296" s="234">
        <f t="shared" ref="R296:R315" si="85">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86">IF(B297&lt;&gt;"",IF(OR(F297&gt;S297,G297&gt;T297),0,D297+E297+F297+G297-H297-I297-J297-K297),"")</f>
        <v/>
      </c>
      <c r="M297" s="232" t="str">
        <f t="shared" si="81"/>
        <v/>
      </c>
      <c r="N297" s="233">
        <f>'Proje ve Personel Bilgileri'!F198</f>
        <v>0</v>
      </c>
      <c r="O297" s="234">
        <f t="shared" si="82"/>
        <v>0</v>
      </c>
      <c r="P297" s="234">
        <f t="shared" si="83"/>
        <v>0</v>
      </c>
      <c r="Q297" s="234">
        <f t="shared" si="84"/>
        <v>0</v>
      </c>
      <c r="R297" s="234">
        <f t="shared" si="85"/>
        <v>0</v>
      </c>
      <c r="S297" s="234">
        <f t="shared" ref="S297:S315" si="87">IF(ISERROR(ROUNDUP(MIN(O297,Q297),0)),0,ROUNDUP(MIN(O297,Q297),0))</f>
        <v>0</v>
      </c>
      <c r="T297" s="234">
        <f t="shared" ref="T297:T315" si="88">IF(ISERROR(ROUNDUP(MIN(P297,R297),0)),0,ROUNDUP(MIN(P297,R297),0))</f>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86"/>
        <v/>
      </c>
      <c r="M298" s="232" t="str">
        <f t="shared" si="81"/>
        <v/>
      </c>
      <c r="N298" s="233">
        <f>'Proje ve Personel Bilgileri'!F199</f>
        <v>0</v>
      </c>
      <c r="O298" s="234">
        <f t="shared" si="82"/>
        <v>0</v>
      </c>
      <c r="P298" s="234">
        <f t="shared" si="83"/>
        <v>0</v>
      </c>
      <c r="Q298" s="234">
        <f t="shared" si="84"/>
        <v>0</v>
      </c>
      <c r="R298" s="234">
        <f t="shared" si="85"/>
        <v>0</v>
      </c>
      <c r="S298" s="234">
        <f t="shared" si="87"/>
        <v>0</v>
      </c>
      <c r="T298" s="234">
        <f t="shared" si="8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86"/>
        <v/>
      </c>
      <c r="M299" s="232" t="str">
        <f t="shared" si="81"/>
        <v/>
      </c>
      <c r="N299" s="233">
        <f>'Proje ve Personel Bilgileri'!F200</f>
        <v>0</v>
      </c>
      <c r="O299" s="234">
        <f t="shared" si="82"/>
        <v>0</v>
      </c>
      <c r="P299" s="234">
        <f t="shared" si="83"/>
        <v>0</v>
      </c>
      <c r="Q299" s="234">
        <f t="shared" si="84"/>
        <v>0</v>
      </c>
      <c r="R299" s="234">
        <f t="shared" si="85"/>
        <v>0</v>
      </c>
      <c r="S299" s="234">
        <f t="shared" si="87"/>
        <v>0</v>
      </c>
      <c r="T299" s="234">
        <f t="shared" si="8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86"/>
        <v/>
      </c>
      <c r="M300" s="232" t="str">
        <f t="shared" si="81"/>
        <v/>
      </c>
      <c r="N300" s="233">
        <f>'Proje ve Personel Bilgileri'!F201</f>
        <v>0</v>
      </c>
      <c r="O300" s="234">
        <f t="shared" si="82"/>
        <v>0</v>
      </c>
      <c r="P300" s="234">
        <f t="shared" si="83"/>
        <v>0</v>
      </c>
      <c r="Q300" s="234">
        <f t="shared" si="84"/>
        <v>0</v>
      </c>
      <c r="R300" s="234">
        <f t="shared" si="85"/>
        <v>0</v>
      </c>
      <c r="S300" s="234">
        <f t="shared" si="87"/>
        <v>0</v>
      </c>
      <c r="T300" s="234">
        <f t="shared" si="8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86"/>
        <v/>
      </c>
      <c r="M301" s="232" t="str">
        <f t="shared" si="81"/>
        <v/>
      </c>
      <c r="N301" s="233">
        <f>'Proje ve Personel Bilgileri'!F202</f>
        <v>0</v>
      </c>
      <c r="O301" s="234">
        <f t="shared" si="82"/>
        <v>0</v>
      </c>
      <c r="P301" s="234">
        <f t="shared" si="83"/>
        <v>0</v>
      </c>
      <c r="Q301" s="234">
        <f t="shared" si="84"/>
        <v>0</v>
      </c>
      <c r="R301" s="234">
        <f t="shared" si="85"/>
        <v>0</v>
      </c>
      <c r="S301" s="234">
        <f t="shared" si="87"/>
        <v>0</v>
      </c>
      <c r="T301" s="234">
        <f t="shared" si="8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86"/>
        <v/>
      </c>
      <c r="M302" s="232" t="str">
        <f t="shared" si="81"/>
        <v/>
      </c>
      <c r="N302" s="233">
        <f>'Proje ve Personel Bilgileri'!F203</f>
        <v>0</v>
      </c>
      <c r="O302" s="234">
        <f t="shared" si="82"/>
        <v>0</v>
      </c>
      <c r="P302" s="234">
        <f t="shared" si="83"/>
        <v>0</v>
      </c>
      <c r="Q302" s="234">
        <f t="shared" si="84"/>
        <v>0</v>
      </c>
      <c r="R302" s="234">
        <f t="shared" si="85"/>
        <v>0</v>
      </c>
      <c r="S302" s="234">
        <f t="shared" si="87"/>
        <v>0</v>
      </c>
      <c r="T302" s="234">
        <f t="shared" si="8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86"/>
        <v/>
      </c>
      <c r="M303" s="232" t="str">
        <f t="shared" si="81"/>
        <v/>
      </c>
      <c r="N303" s="233">
        <f>'Proje ve Personel Bilgileri'!F204</f>
        <v>0</v>
      </c>
      <c r="O303" s="234">
        <f t="shared" si="82"/>
        <v>0</v>
      </c>
      <c r="P303" s="234">
        <f t="shared" si="83"/>
        <v>0</v>
      </c>
      <c r="Q303" s="234">
        <f t="shared" si="84"/>
        <v>0</v>
      </c>
      <c r="R303" s="234">
        <f t="shared" si="85"/>
        <v>0</v>
      </c>
      <c r="S303" s="234">
        <f t="shared" si="87"/>
        <v>0</v>
      </c>
      <c r="T303" s="234">
        <f t="shared" si="8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86"/>
        <v/>
      </c>
      <c r="M304" s="232" t="str">
        <f t="shared" si="81"/>
        <v/>
      </c>
      <c r="N304" s="233">
        <f>'Proje ve Personel Bilgileri'!F205</f>
        <v>0</v>
      </c>
      <c r="O304" s="234">
        <f t="shared" si="82"/>
        <v>0</v>
      </c>
      <c r="P304" s="234">
        <f t="shared" si="83"/>
        <v>0</v>
      </c>
      <c r="Q304" s="234">
        <f t="shared" si="84"/>
        <v>0</v>
      </c>
      <c r="R304" s="234">
        <f t="shared" si="85"/>
        <v>0</v>
      </c>
      <c r="S304" s="234">
        <f t="shared" si="87"/>
        <v>0</v>
      </c>
      <c r="T304" s="234">
        <f t="shared" si="8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86"/>
        <v/>
      </c>
      <c r="M305" s="232" t="str">
        <f t="shared" si="81"/>
        <v/>
      </c>
      <c r="N305" s="233">
        <f>'Proje ve Personel Bilgileri'!F206</f>
        <v>0</v>
      </c>
      <c r="O305" s="234">
        <f t="shared" si="82"/>
        <v>0</v>
      </c>
      <c r="P305" s="234">
        <f t="shared" si="83"/>
        <v>0</v>
      </c>
      <c r="Q305" s="234">
        <f t="shared" si="84"/>
        <v>0</v>
      </c>
      <c r="R305" s="234">
        <f t="shared" si="85"/>
        <v>0</v>
      </c>
      <c r="S305" s="234">
        <f t="shared" si="87"/>
        <v>0</v>
      </c>
      <c r="T305" s="234">
        <f t="shared" si="8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86"/>
        <v/>
      </c>
      <c r="M306" s="232" t="str">
        <f t="shared" si="81"/>
        <v/>
      </c>
      <c r="N306" s="233">
        <f>'Proje ve Personel Bilgileri'!F207</f>
        <v>0</v>
      </c>
      <c r="O306" s="234">
        <f t="shared" si="82"/>
        <v>0</v>
      </c>
      <c r="P306" s="234">
        <f t="shared" si="83"/>
        <v>0</v>
      </c>
      <c r="Q306" s="234">
        <f t="shared" si="84"/>
        <v>0</v>
      </c>
      <c r="R306" s="234">
        <f t="shared" si="85"/>
        <v>0</v>
      </c>
      <c r="S306" s="234">
        <f t="shared" si="87"/>
        <v>0</v>
      </c>
      <c r="T306" s="234">
        <f t="shared" si="8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86"/>
        <v/>
      </c>
      <c r="M307" s="232" t="str">
        <f t="shared" si="81"/>
        <v/>
      </c>
      <c r="N307" s="233">
        <f>'Proje ve Personel Bilgileri'!F208</f>
        <v>0</v>
      </c>
      <c r="O307" s="234">
        <f t="shared" si="82"/>
        <v>0</v>
      </c>
      <c r="P307" s="234">
        <f t="shared" si="83"/>
        <v>0</v>
      </c>
      <c r="Q307" s="234">
        <f t="shared" si="84"/>
        <v>0</v>
      </c>
      <c r="R307" s="234">
        <f t="shared" si="85"/>
        <v>0</v>
      </c>
      <c r="S307" s="234">
        <f t="shared" si="87"/>
        <v>0</v>
      </c>
      <c r="T307" s="234">
        <f t="shared" si="8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86"/>
        <v/>
      </c>
      <c r="M308" s="232" t="str">
        <f t="shared" si="81"/>
        <v/>
      </c>
      <c r="N308" s="233">
        <f>'Proje ve Personel Bilgileri'!F209</f>
        <v>0</v>
      </c>
      <c r="O308" s="234">
        <f t="shared" si="82"/>
        <v>0</v>
      </c>
      <c r="P308" s="234">
        <f t="shared" si="83"/>
        <v>0</v>
      </c>
      <c r="Q308" s="234">
        <f t="shared" si="84"/>
        <v>0</v>
      </c>
      <c r="R308" s="234">
        <f t="shared" si="85"/>
        <v>0</v>
      </c>
      <c r="S308" s="234">
        <f t="shared" si="87"/>
        <v>0</v>
      </c>
      <c r="T308" s="234">
        <f t="shared" si="8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86"/>
        <v/>
      </c>
      <c r="M309" s="232" t="str">
        <f t="shared" si="81"/>
        <v/>
      </c>
      <c r="N309" s="233">
        <f>'Proje ve Personel Bilgileri'!F210</f>
        <v>0</v>
      </c>
      <c r="O309" s="234">
        <f t="shared" si="82"/>
        <v>0</v>
      </c>
      <c r="P309" s="234">
        <f t="shared" si="83"/>
        <v>0</v>
      </c>
      <c r="Q309" s="234">
        <f t="shared" si="84"/>
        <v>0</v>
      </c>
      <c r="R309" s="234">
        <f t="shared" si="85"/>
        <v>0</v>
      </c>
      <c r="S309" s="234">
        <f t="shared" si="87"/>
        <v>0</v>
      </c>
      <c r="T309" s="234">
        <f t="shared" si="8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86"/>
        <v/>
      </c>
      <c r="M310" s="232" t="str">
        <f t="shared" si="81"/>
        <v/>
      </c>
      <c r="N310" s="233">
        <f>'Proje ve Personel Bilgileri'!F211</f>
        <v>0</v>
      </c>
      <c r="O310" s="234">
        <f t="shared" si="82"/>
        <v>0</v>
      </c>
      <c r="P310" s="234">
        <f t="shared" si="83"/>
        <v>0</v>
      </c>
      <c r="Q310" s="234">
        <f t="shared" si="84"/>
        <v>0</v>
      </c>
      <c r="R310" s="234">
        <f t="shared" si="85"/>
        <v>0</v>
      </c>
      <c r="S310" s="234">
        <f t="shared" si="87"/>
        <v>0</v>
      </c>
      <c r="T310" s="234">
        <f t="shared" si="8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86"/>
        <v/>
      </c>
      <c r="M311" s="232" t="str">
        <f t="shared" si="81"/>
        <v/>
      </c>
      <c r="N311" s="233">
        <f>'Proje ve Personel Bilgileri'!F212</f>
        <v>0</v>
      </c>
      <c r="O311" s="234">
        <f t="shared" si="82"/>
        <v>0</v>
      </c>
      <c r="P311" s="234">
        <f t="shared" si="83"/>
        <v>0</v>
      </c>
      <c r="Q311" s="234">
        <f t="shared" si="84"/>
        <v>0</v>
      </c>
      <c r="R311" s="234">
        <f t="shared" si="85"/>
        <v>0</v>
      </c>
      <c r="S311" s="234">
        <f t="shared" si="87"/>
        <v>0</v>
      </c>
      <c r="T311" s="234">
        <f t="shared" si="8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86"/>
        <v/>
      </c>
      <c r="M312" s="232" t="str">
        <f t="shared" si="81"/>
        <v/>
      </c>
      <c r="N312" s="233">
        <f>'Proje ve Personel Bilgileri'!F213</f>
        <v>0</v>
      </c>
      <c r="O312" s="234">
        <f t="shared" si="82"/>
        <v>0</v>
      </c>
      <c r="P312" s="234">
        <f t="shared" si="83"/>
        <v>0</v>
      </c>
      <c r="Q312" s="234">
        <f t="shared" si="84"/>
        <v>0</v>
      </c>
      <c r="R312" s="234">
        <f t="shared" si="85"/>
        <v>0</v>
      </c>
      <c r="S312" s="234">
        <f t="shared" si="87"/>
        <v>0</v>
      </c>
      <c r="T312" s="234">
        <f t="shared" si="8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86"/>
        <v/>
      </c>
      <c r="M313" s="232" t="str">
        <f t="shared" si="81"/>
        <v/>
      </c>
      <c r="N313" s="233">
        <f>'Proje ve Personel Bilgileri'!F214</f>
        <v>0</v>
      </c>
      <c r="O313" s="234">
        <f t="shared" si="82"/>
        <v>0</v>
      </c>
      <c r="P313" s="234">
        <f t="shared" si="83"/>
        <v>0</v>
      </c>
      <c r="Q313" s="234">
        <f t="shared" si="84"/>
        <v>0</v>
      </c>
      <c r="R313" s="234">
        <f t="shared" si="85"/>
        <v>0</v>
      </c>
      <c r="S313" s="234">
        <f t="shared" si="87"/>
        <v>0</v>
      </c>
      <c r="T313" s="234">
        <f t="shared" si="8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86"/>
        <v/>
      </c>
      <c r="M314" s="232" t="str">
        <f t="shared" si="81"/>
        <v/>
      </c>
      <c r="N314" s="233">
        <f>'Proje ve Personel Bilgileri'!F215</f>
        <v>0</v>
      </c>
      <c r="O314" s="234">
        <f t="shared" si="82"/>
        <v>0</v>
      </c>
      <c r="P314" s="234">
        <f t="shared" si="83"/>
        <v>0</v>
      </c>
      <c r="Q314" s="234">
        <f t="shared" si="84"/>
        <v>0</v>
      </c>
      <c r="R314" s="234">
        <f t="shared" si="85"/>
        <v>0</v>
      </c>
      <c r="S314" s="234">
        <f t="shared" si="87"/>
        <v>0</v>
      </c>
      <c r="T314" s="234">
        <f t="shared" si="8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86"/>
        <v/>
      </c>
      <c r="M315" s="232" t="str">
        <f t="shared" si="81"/>
        <v/>
      </c>
      <c r="N315" s="233">
        <f>'Proje ve Personel Bilgileri'!F216</f>
        <v>0</v>
      </c>
      <c r="O315" s="234">
        <f t="shared" si="82"/>
        <v>0</v>
      </c>
      <c r="P315" s="234">
        <f t="shared" si="83"/>
        <v>0</v>
      </c>
      <c r="Q315" s="234">
        <f t="shared" si="84"/>
        <v>0</v>
      </c>
      <c r="R315" s="234">
        <f t="shared" si="85"/>
        <v>0</v>
      </c>
      <c r="S315" s="234">
        <f t="shared" si="87"/>
        <v>0</v>
      </c>
      <c r="T315" s="234">
        <f t="shared" si="8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89">IF($L$316&gt;0,SUM(E296:E315),"")</f>
        <v/>
      </c>
      <c r="F316" s="240" t="str">
        <f t="shared" si="89"/>
        <v/>
      </c>
      <c r="G316" s="240" t="str">
        <f t="shared" si="89"/>
        <v/>
      </c>
      <c r="H316" s="240" t="str">
        <f t="shared" si="89"/>
        <v/>
      </c>
      <c r="I316" s="240" t="str">
        <f t="shared" si="89"/>
        <v/>
      </c>
      <c r="J316" s="240" t="str">
        <f t="shared" si="89"/>
        <v/>
      </c>
      <c r="K316" s="240" t="str">
        <f t="shared" si="8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fcx83xE8TattaZZA7QkJTRk7nKYvFIOfgu/o+1hxbqLyxTlI8dz9nJCpm0hCvgAaAk0CBI9ueW0SgorEP3EgQA==" saltValue="bFax08qrvBNUamLdP9OQkA==" spinCount="100000" sheet="1" objects="1" scenarios="1"/>
  <mergeCells count="210">
    <mergeCell ref="C255:D255"/>
    <mergeCell ref="C256:D256"/>
    <mergeCell ref="E256:G256"/>
    <mergeCell ref="A257:L257"/>
    <mergeCell ref="C223:D223"/>
    <mergeCell ref="C224:D224"/>
    <mergeCell ref="E224:G224"/>
    <mergeCell ref="A225:L225"/>
    <mergeCell ref="C319:D319"/>
    <mergeCell ref="E227:H227"/>
    <mergeCell ref="E259:H259"/>
    <mergeCell ref="E291:H291"/>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IF(YilDonem&lt;&gt;"",CONCATENATE(IF(Dönem=1,"ŞUBAT",IF(Dönem=2,"AĞUSTOS","")),"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90"/>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IF(YilDonem&lt;&gt;"",CONCATENATE(IF(Dönem=1,"ŞUBAT",IF(Dönem=2,"AĞUSTOS","")),"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IF(YilDonem&lt;&gt;"",CONCATENATE(IF(Dönem=1,"ŞUBAT",IF(Dönem=2,"AĞUSTOS","")),"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IF(YilDonem&lt;&gt;"",CONCATENATE(IF(Dönem=1,"ŞUBAT",IF(Dönem=2,"AĞUSTOS","")),"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IF(YilDonem&lt;&gt;"",CONCATENATE(IF(Dönem=1,"ŞUBAT",IF(Dönem=2,"AĞUSTOS","")),"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IF(YilDonem&lt;&gt;"",CONCATENATE(IF(Dönem=1,"ŞUBAT",IF(Dönem=2,"AĞUSTOS","")),"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IF(YilDonem&lt;&gt;"",CONCATENATE(IF(Dönem=1,"ŞUBAT",IF(Dönem=2,"AĞUSTOS","")),"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IF(YilDonem&lt;&gt;"",CONCATENATE(IF(Dönem=1,"ŞUBAT",IF(Dönem=2,"AĞUSTOS","")),"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IF(YilDonem&lt;&gt;"",CONCATENATE(IF(Dönem=1,"ŞUBAT",IF(Dönem=2,"AĞUSTOS","")),"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IF(YilDonem&lt;&gt;"",CONCATENATE(IF(Dönem=1,"ŞUBAT",IF(Dönem=2,"AĞUSTOS","")),"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InZeAxE6rJLsaBXSj42GBT0jJfayrLduZ9icVeLEKn8sfugIJVLW5197YpWaOSoDTbP0gNYyPJljgZnmz1RSkw==" saltValue="cnQCILCatdKgSIiX7/CLjA=="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296:C315 C40:C59 C72:C91 C104:C123 C136:C155 C168:C187 C200:C219 C232:C251 C264:C283 C8:C27"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IF(YilDonem&lt;&gt;"",CONCATENATE(IF(Dönem=1,"MART",IF(Dönem=2,"EYLÜL","")),"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IF(YilDonem&lt;&gt;"",CONCATENATE(IF(Dönem=1,"MART",IF(Dönem=2,"EYLÜL","")),"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IF(YilDonem&lt;&gt;"",CONCATENATE(IF(Dönem=1,"MART",IF(Dönem=2,"EYLÜL","")),"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IF(YilDonem&lt;&gt;"",CONCATENATE(IF(Dönem=1,"MART",IF(Dönem=2,"EYLÜL","")),"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IF(YilDonem&lt;&gt;"",CONCATENATE(IF(Dönem=1,"MART",IF(Dönem=2,"EYLÜL","")),"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IF(YilDonem&lt;&gt;"",CONCATENATE(IF(Dönem=1,"MART",IF(Dönem=2,"EYLÜL","")),"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IF(YilDonem&lt;&gt;"",CONCATENATE(IF(Dönem=1,"MART",IF(Dönem=2,"EYLÜL","")),"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IF(YilDonem&lt;&gt;"",CONCATENATE(IF(Dönem=1,"MART",IF(Dönem=2,"EYLÜL","")),"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IF(YilDonem&lt;&gt;"",CONCATENATE(IF(Dönem=1,"MART",IF(Dönem=2,"EYLÜL","")),"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IF(YilDonem&lt;&gt;"",CONCATENATE(IF(Dönem=1,"MART",IF(Dönem=2,"EYLÜL","")),"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xHMvnSgdk9WjPbjNxOlqy+bC0tuiOUPu0eremc35KevUDTkZPZApQZPnleycEiIdSKz62rWOBdzLyZT4/um74g==" saltValue="No4LIP8ZPwmhBSMEl99e7g=="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IF(YilDonem&lt;&gt;"",CONCATENATE(IF(Dönem=1,"NİSAN",IF(Dönem=2,"EKİM","")),"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IF(YilDonem&lt;&gt;"",CONCATENATE(IF(Dönem=1,"NİSAN",IF(Dönem=2,"EKİM","")),"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IF(YilDonem&lt;&gt;"",CONCATENATE(IF(Dönem=1,"NİSAN",IF(Dönem=2,"EKİM","")),"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IF(YilDonem&lt;&gt;"",CONCATENATE(IF(Dönem=1,"NİSAN",IF(Dönem=2,"EKİM","")),"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IF(YilDonem&lt;&gt;"",CONCATENATE(IF(Dönem=1,"NİSAN",IF(Dönem=2,"EKİM","")),"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IF(YilDonem&lt;&gt;"",CONCATENATE(IF(Dönem=1,"NİSAN",IF(Dönem=2,"EKİM","")),"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IF(YilDonem&lt;&gt;"",CONCATENATE(IF(Dönem=1,"NİSAN",IF(Dönem=2,"EKİM","")),"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IF(YilDonem&lt;&gt;"",CONCATENATE(IF(Dönem=1,"NİSAN",IF(Dönem=2,"EKİM","")),"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IF(YilDonem&lt;&gt;"",CONCATENATE(IF(Dönem=1,"NİSAN",IF(Dönem=2,"EKİM","")),"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IF(YilDonem&lt;&gt;"",CONCATENATE(IF(Dönem=1,"NİSAN",IF(Dönem=2,"EKİM","")),"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QO9qiDj504J9rcZdUN4gpSZbuK7ybNlPsRIEKTqJzZQs+vRsQdcWjV0ESjUdgEtPCbAgg4zTiv8uXPIQerMp/Q==" saltValue="a5OJ33DQ7GTeI7Tj90jBqQ=="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IF(YilDonem&lt;&gt;"",CONCATENATE(IF(Dönem=1,"MAYIS",IF(Dönem=2,"KASIM","")),"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196</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197</v>
      </c>
      <c r="J7" s="84" t="s">
        <v>198</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IF(YilDonem&lt;&gt;"",CONCATENATE(IF(Dönem=1,"MAYIS",IF(Dönem=2,"KASIM","")),"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196</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197</v>
      </c>
      <c r="J39" s="84" t="s">
        <v>198</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IF(YilDonem&lt;&gt;"",CONCATENATE(IF(Dönem=1,"MAYIS",IF(Dönem=2,"KASIM","")),"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196</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197</v>
      </c>
      <c r="J71" s="84" t="s">
        <v>198</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IF(YilDonem&lt;&gt;"",CONCATENATE(IF(Dönem=1,"MAYIS",IF(Dönem=2,"KASIM","")),"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196</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197</v>
      </c>
      <c r="J103" s="84" t="s">
        <v>198</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IF(YilDonem&lt;&gt;"",CONCATENATE(IF(Dönem=1,"MAYIS",IF(Dönem=2,"KASIM","")),"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196</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197</v>
      </c>
      <c r="J135" s="84" t="s">
        <v>198</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IF(YilDonem&lt;&gt;"",CONCATENATE(IF(Dönem=1,"MAYIS",IF(Dönem=2,"KASIM","")),"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196</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197</v>
      </c>
      <c r="J167" s="84" t="s">
        <v>198</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IF(YilDonem&lt;&gt;"",CONCATENATE(IF(Dönem=1,"MAYIS",IF(Dönem=2,"KASIM","")),"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196</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197</v>
      </c>
      <c r="J199" s="84" t="s">
        <v>198</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IF(YilDonem&lt;&gt;"",CONCATENATE(IF(Dönem=1,"MAYIS",IF(Dönem=2,"KASIM","")),"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196</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197</v>
      </c>
      <c r="J231" s="84" t="s">
        <v>198</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IF(YilDonem&lt;&gt;"",CONCATENATE(IF(Dönem=1,"MAYIS",IF(Dönem=2,"KASIM","")),"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196</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197</v>
      </c>
      <c r="J263" s="84" t="s">
        <v>198</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IF(YilDonem&lt;&gt;"",CONCATENATE(IF(Dönem=1,"MAYIS",IF(Dönem=2,"KASIM","")),"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196</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197</v>
      </c>
      <c r="J295" s="84" t="s">
        <v>198</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yzO5IdDY8/UKhQ9jQ3VG6N3+x7ydNC7oqaVy37eSaUG0EpJke7dChzbEAkqX7u0eu/9+g0ERfJSNHBR5cMxg8Q==" saltValue="M4UluQn/Iikiwkv0sfOMug=="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g020KDVDahil</vt:lpstr>
      <vt:lpstr>g020KDVHaric</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2026-01-05T13:07:23Z</cp:lastPrinted>
  <dcterms:created xsi:type="dcterms:W3CDTF">2019-01-30T11:52:38Z</dcterms:created>
  <dcterms:modified xsi:type="dcterms:W3CDTF">2026-01-05T13:07:35Z</dcterms:modified>
</cp:coreProperties>
</file>